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drawings/drawing2.xml" ContentType="application/vnd.openxmlformats-officedocument.drawing+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drawings/drawing3.xml" ContentType="application/vnd.openxmlformats-officedocument.drawing+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drawings/drawing4.xml" ContentType="application/vnd.openxmlformats-officedocument.drawing+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drawings/drawing5.xml" ContentType="application/vnd.openxmlformats-officedocument.drawing+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6.xml" ContentType="application/vnd.openxmlformats-officedocument.drawing+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D:\2024\1. ANM\6. PLURALIDAD DE OFERENTES\3. CONCURSO DE MERITOS\3. CMA SIST. GESTIÓN DOCUMENTAL - OTI\EVALUACIONES\ALCANCE INFORME DE EVALUACIÓN\"/>
    </mc:Choice>
  </mc:AlternateContent>
  <workbookProtection workbookAlgorithmName="SHA-512" workbookHashValue="5nBhtKwtx4Qlq7pt4vcTb3MJls7A3iMSnHbVe4mM6+Z6mt48Ayx1HqoZ7nx5a4SpjW/GF43uZaiCMvCXeQNJcw==" workbookSaltValue="Qv6oudsSwHXlqhdGSn733w==" workbookSpinCount="100000" lockStructure="1"/>
  <bookViews>
    <workbookView xWindow="0" yWindow="0" windowWidth="19200" windowHeight="6350" firstSheet="10" activeTab="12"/>
  </bookViews>
  <sheets>
    <sheet name="RESUMEN HABILITANTES " sheetId="6" r:id="rId1"/>
    <sheet name="4.1.3. CAPACIDAD TÉCNICA P1" sheetId="39" r:id="rId2"/>
    <sheet name="4.1.3. CAPACIDAD TÉCNICA P2" sheetId="35" r:id="rId3"/>
    <sheet name="4.1.3. CAPACIDAD TÉCNICA P3" sheetId="36" r:id="rId4"/>
    <sheet name="4.1.3. CAPACIDAD TÉCNICA P4" sheetId="37" r:id="rId5"/>
    <sheet name="4.1.3. CAPACIDAD TÉCNICA P5" sheetId="38" r:id="rId6"/>
    <sheet name="4.1.4 EQUIPO MÍNIMO P1" sheetId="40" r:id="rId7"/>
    <sheet name="4.1.4 EQUIPO MÍNIMO P2" sheetId="27" r:id="rId8"/>
    <sheet name="4.1.4 EQUIPO MÍNIMO P3" sheetId="34" r:id="rId9"/>
    <sheet name="4.1.4 EQUIPO MÍNIMO P4" sheetId="24" r:id="rId10"/>
    <sheet name="4.1.4 EQUIPO MÍNIMO P5" sheetId="5" r:id="rId11"/>
    <sheet name="4.1.5. REQUISITOS TÉCNICOS MÍNI" sheetId="3" r:id="rId12"/>
    <sheet name="RESUMEN - CALIFICACIÓN " sheetId="41" r:id="rId13"/>
    <sheet name="5.1 EXP ESPECÍFICA CALIFICABLE" sheetId="18" r:id="rId14"/>
    <sheet name="5.2 EXP CALIFI RH" sheetId="42" r:id="rId15"/>
    <sheet name="5.3 FORMACIÓN ACADÉMICA CALIF" sheetId="43" r:id="rId16"/>
    <sheet name="Listas referencia RA" sheetId="44" state="hidden" r:id="rId17"/>
    <sheet name="5.4 APOYO INDUSTRIA NAL" sheetId="15" r:id="rId18"/>
    <sheet name="5.4.4. TRABAJADORES CON DISCAPA" sheetId="16" r:id="rId19"/>
    <sheet name="5.4.5 EMPRENDIMIENTO MUJERE" sheetId="14" r:id="rId20"/>
    <sheet name="5.4.6 MIPYMES" sheetId="13" r:id="rId21"/>
  </sheets>
  <externalReferences>
    <externalReference r:id="rId22"/>
    <externalReference r:id="rId23"/>
  </externalReferences>
  <definedNames>
    <definedName name="_xlnm._FilterDatabase" localSheetId="13" hidden="1">'5.1 EXP ESPECÍFICA CALIFICABLE'!$P$7:$P$11</definedName>
    <definedName name="_xlnm._FilterDatabase" localSheetId="14" hidden="1">'5.2 EXP CALIFI RH'!$O$9:$O$15</definedName>
    <definedName name="_xlnm.Print_Area" localSheetId="1">'4.1.3. CAPACIDAD TÉCNICA P1'!$A$1:$N$193</definedName>
    <definedName name="_xlnm.Print_Area" localSheetId="2">'4.1.3. CAPACIDAD TÉCNICA P2'!$A$1:$N$193</definedName>
    <definedName name="_xlnm.Print_Area" localSheetId="3">'4.1.3. CAPACIDAD TÉCNICA P3'!$A$1:$N$193</definedName>
    <definedName name="_xlnm.Print_Area" localSheetId="4">'4.1.3. CAPACIDAD TÉCNICA P4'!$A$1:$N$193</definedName>
    <definedName name="_xlnm.Print_Area" localSheetId="5">'4.1.3. CAPACIDAD TÉCNICA P5'!$A$1:$N$193</definedName>
    <definedName name="_xlnm.Print_Area" localSheetId="6">'4.1.4 EQUIPO MÍNIMO P1'!$A$1:$X$261</definedName>
    <definedName name="_xlnm.Print_Area" localSheetId="7">'4.1.4 EQUIPO MÍNIMO P2'!$A$1:$X$261</definedName>
    <definedName name="_xlnm.Print_Area" localSheetId="8">'4.1.4 EQUIPO MÍNIMO P3'!$A$1:$X$261</definedName>
    <definedName name="_xlnm.Print_Area" localSheetId="9">'4.1.4 EQUIPO MÍNIMO P4'!$A$1:$X$276</definedName>
    <definedName name="_xlnm.Print_Area" localSheetId="10">'4.1.4 EQUIPO MÍNIMO P5'!$A$1:$X$261</definedName>
    <definedName name="_xlnm.Print_Area" localSheetId="11">'4.1.5. REQUISITOS TÉCNICOS MÍNI'!$A$1:$C$18</definedName>
    <definedName name="_xlnm.Print_Area" localSheetId="17">'5.4 APOYO INDUSTRIA NAL'!$A$1:$G$23</definedName>
    <definedName name="_xlnm.Print_Area" localSheetId="18">'5.4.4. TRABAJADORES CON DISCAPA'!$A$1:$H$24</definedName>
    <definedName name="_xlnm.Print_Area" localSheetId="19">'5.4.5 EMPRENDIMIENTO MUJERE'!$A$1:$H$32</definedName>
    <definedName name="_xlnm.Print_Area" localSheetId="20">'5.4.6 MIPYMES'!$A$1:$F$26</definedName>
    <definedName name="FechaLey" localSheetId="1">#REF!</definedName>
    <definedName name="FechaLey" localSheetId="6">#REF!</definedName>
    <definedName name="FechaLey" localSheetId="11">#REF!</definedName>
    <definedName name="FechaLey" localSheetId="12">[1]Administracion!$R$2</definedName>
    <definedName name="FechaLey" localSheetId="0">#REF!</definedName>
    <definedName name="FechaLey">#REF!</definedName>
    <definedName name="ListBoxOutput" localSheetId="1">'4.1.3. CAPACIDAD TÉCNICA P1'!$B$18</definedName>
    <definedName name="ListBoxOutput" localSheetId="2">'4.1.3. CAPACIDAD TÉCNICA P2'!$B$18</definedName>
    <definedName name="ListBoxOutput" localSheetId="3">'4.1.3. CAPACIDAD TÉCNICA P3'!$B$18</definedName>
    <definedName name="ListBoxOutput" localSheetId="4">'4.1.3. CAPACIDAD TÉCNICA P4'!$B$18</definedName>
    <definedName name="ListBoxOutput" localSheetId="5">'4.1.3. CAPACIDAD TÉCNICA P5'!$B$18</definedName>
    <definedName name="ListBoxOutput" localSheetId="6">#REF!</definedName>
    <definedName name="ListBoxOutput">#REF!</definedName>
    <definedName name="PERFAPO">'Listas referencia RA'!$A$2:$A$3</definedName>
    <definedName name="profesionales">'Listas referencia RA'!$A$5:$E$14</definedName>
    <definedName name="tematicas_exp_consultor" localSheetId="1">#REF!</definedName>
    <definedName name="tematicas_exp_consultor" localSheetId="6">#REF!</definedName>
    <definedName name="tematicas_exp_consultor" localSheetId="12">'[2]CONTROL DE CONDICIONES DE EVALU'!$O$3:$P$9</definedName>
    <definedName name="tematicas_exp_consultor">#REF!</definedName>
    <definedName name="_xlnm.Print_Titles" localSheetId="1">'4.1.3. CAPACIDAD TÉCNICA P1'!$A:$A,'4.1.3. CAPACIDAD TÉCNICA P1'!$1:$7</definedName>
    <definedName name="_xlnm.Print_Titles" localSheetId="2">'4.1.3. CAPACIDAD TÉCNICA P2'!$A:$A,'4.1.3. CAPACIDAD TÉCNICA P2'!$1:$7</definedName>
    <definedName name="_xlnm.Print_Titles" localSheetId="3">'4.1.3. CAPACIDAD TÉCNICA P3'!$A:$A,'4.1.3. CAPACIDAD TÉCNICA P3'!$1:$7</definedName>
    <definedName name="_xlnm.Print_Titles" localSheetId="4">'4.1.3. CAPACIDAD TÉCNICA P4'!$A:$A,'4.1.3. CAPACIDAD TÉCNICA P4'!$1:$7</definedName>
    <definedName name="_xlnm.Print_Titles" localSheetId="5">'4.1.3. CAPACIDAD TÉCNICA P5'!$A:$A,'4.1.3. CAPACIDAD TÉCNICA P5'!$1:$7</definedName>
    <definedName name="_xlnm.Print_Titles" localSheetId="6">'4.1.4 EQUIPO MÍNIMO P1'!$1:$6</definedName>
    <definedName name="_xlnm.Print_Titles" localSheetId="7">'4.1.4 EQUIPO MÍNIMO P2'!$1:$6</definedName>
    <definedName name="_xlnm.Print_Titles" localSheetId="8">'4.1.4 EQUIPO MÍNIMO P3'!$1:$6</definedName>
    <definedName name="_xlnm.Print_Titles" localSheetId="9">'4.1.4 EQUIPO MÍNIMO P4'!$1:$6</definedName>
    <definedName name="_xlnm.Print_Titles" localSheetId="10">'4.1.4 EQUIPO MÍNIMO P5'!$1:$6</definedName>
    <definedName name="_xlnm.Print_Titles" localSheetId="11">'4.1.5. REQUISITOS TÉCNICOS MÍNI'!$A:$A,'4.1.5. REQUISITOS TÉCNICOS MÍNI'!$1:$6</definedName>
    <definedName name="_xlnm.Print_Titles" localSheetId="17">'5.4 APOYO INDUSTRIA NAL'!$1:$5</definedName>
    <definedName name="_xlnm.Print_Titles" localSheetId="18">'5.4.4. TRABAJADORES CON DISCAPA'!$1:$5</definedName>
    <definedName name="_xlnm.Print_Titles" localSheetId="19">'5.4.5 EMPRENDIMIENTO MUJERE'!$1:$11</definedName>
    <definedName name="_xlnm.Print_Titles" localSheetId="20">'5.4.6 MIPYMES'!$1:$8</definedName>
    <definedName name="_xlnm.Print_Titles" localSheetId="12">'RESUMEN - CALIFICACIÓN '!$A:$B,'RESUMEN - CALIFICACIÓN '!$1:$3</definedName>
    <definedName name="_xlnm.Print_Titles" localSheetId="0">'RESUMEN HABILITANTES '!$1:$4</definedName>
    <definedName name="UNSPSC_P1_E1" localSheetId="1">'4.1.3. CAPACIDAD TÉCNICA P1'!$B$18</definedName>
    <definedName name="UNSPSC_P1_E1" localSheetId="2">'4.1.3. CAPACIDAD TÉCNICA P2'!$B$18</definedName>
    <definedName name="UNSPSC_P1_E1" localSheetId="3">'4.1.3. CAPACIDAD TÉCNICA P3'!$B$18</definedName>
    <definedName name="UNSPSC_P1_E1" localSheetId="4">'4.1.3. CAPACIDAD TÉCNICA P4'!$B$18</definedName>
    <definedName name="UNSPSC_P1_E1" localSheetId="5">'4.1.3. CAPACIDAD TÉCNICA P5'!$B$18</definedName>
    <definedName name="UNSPSC_P1_E1" localSheetId="6">#REF!</definedName>
    <definedName name="UNSPSC_P1_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237" i="5" l="1"/>
  <c r="AG237" i="5"/>
  <c r="AF237" i="5"/>
  <c r="AK25" i="5"/>
  <c r="AF27" i="5"/>
  <c r="AH27" i="5" s="1"/>
  <c r="AI27" i="5"/>
  <c r="AG27" i="5"/>
  <c r="AK27" i="5"/>
  <c r="AI68" i="5"/>
  <c r="I257" i="27"/>
  <c r="H6" i="41"/>
  <c r="U27" i="18" s="1"/>
  <c r="G90" i="27"/>
  <c r="AG47" i="24"/>
  <c r="AF47" i="24"/>
  <c r="AG41" i="24"/>
  <c r="AF41" i="24"/>
  <c r="AG40" i="24"/>
  <c r="AG38" i="24"/>
  <c r="AF38" i="24"/>
  <c r="AG37" i="24"/>
  <c r="AF37" i="24"/>
  <c r="AG36" i="24"/>
  <c r="AF36" i="24"/>
  <c r="AF24" i="24"/>
  <c r="AG26" i="24" s="1"/>
  <c r="AB48" i="24"/>
  <c r="AC48" i="24"/>
  <c r="AD48" i="24"/>
  <c r="AE48" i="24"/>
  <c r="AH48" i="24"/>
  <c r="AE39" i="24"/>
  <c r="AD39" i="24"/>
  <c r="AC39" i="24"/>
  <c r="AB39" i="24"/>
  <c r="Z39" i="24"/>
  <c r="W39" i="24"/>
  <c r="S39" i="24"/>
  <c r="X39" i="24" s="1"/>
  <c r="AE36" i="24"/>
  <c r="AD36" i="24"/>
  <c r="AC36" i="24"/>
  <c r="AB36" i="24"/>
  <c r="Z36" i="24"/>
  <c r="W36" i="24"/>
  <c r="S36" i="24"/>
  <c r="X36" i="24" s="1"/>
  <c r="AH38" i="24" s="1"/>
  <c r="E6" i="41"/>
  <c r="V12" i="18" s="1"/>
  <c r="D6" i="41"/>
  <c r="U7" i="18" s="1"/>
  <c r="AE46" i="24"/>
  <c r="AD46" i="24"/>
  <c r="AC46" i="24"/>
  <c r="AB46" i="24"/>
  <c r="Z46" i="24"/>
  <c r="W46" i="24"/>
  <c r="S46" i="24"/>
  <c r="X46" i="24" s="1"/>
  <c r="AE47" i="24"/>
  <c r="AD47" i="24"/>
  <c r="AC47" i="24"/>
  <c r="AB47" i="24"/>
  <c r="Z47" i="24"/>
  <c r="W47" i="24"/>
  <c r="S47" i="24"/>
  <c r="X47" i="24" s="1"/>
  <c r="B191" i="37"/>
  <c r="B162" i="37"/>
  <c r="B133" i="37"/>
  <c r="B104" i="37"/>
  <c r="AE42" i="24"/>
  <c r="AD42" i="24"/>
  <c r="AC42" i="24"/>
  <c r="AB42" i="24"/>
  <c r="Z42" i="24"/>
  <c r="W42" i="24"/>
  <c r="S42" i="24"/>
  <c r="X42" i="24" s="1"/>
  <c r="F61" i="24" s="1"/>
  <c r="AE41" i="24"/>
  <c r="AD41" i="24"/>
  <c r="AC41" i="24"/>
  <c r="AB41" i="24"/>
  <c r="Z41" i="24"/>
  <c r="W41" i="24"/>
  <c r="S41" i="24"/>
  <c r="X41" i="24" s="1"/>
  <c r="AH41" i="24" s="1"/>
  <c r="AE40" i="24"/>
  <c r="AD40" i="24"/>
  <c r="AC40" i="24"/>
  <c r="AB40" i="24"/>
  <c r="Z40" i="24"/>
  <c r="W40" i="24"/>
  <c r="S40" i="24"/>
  <c r="X40" i="24" s="1"/>
  <c r="AH40" i="24" s="1"/>
  <c r="AE43" i="24"/>
  <c r="AD43" i="24"/>
  <c r="AC43" i="24"/>
  <c r="AB43" i="24"/>
  <c r="Z43" i="24"/>
  <c r="W43" i="24"/>
  <c r="S43" i="24"/>
  <c r="X43" i="24" s="1"/>
  <c r="AE44" i="24"/>
  <c r="AD44" i="24"/>
  <c r="AC44" i="24"/>
  <c r="AB44" i="24"/>
  <c r="Z44" i="24"/>
  <c r="W44" i="24"/>
  <c r="S44" i="24"/>
  <c r="X44" i="24" s="1"/>
  <c r="AH44" i="24" s="1"/>
  <c r="AE45" i="24"/>
  <c r="AD45" i="24"/>
  <c r="AC45" i="24"/>
  <c r="AB45" i="24"/>
  <c r="Z45" i="24"/>
  <c r="W45" i="24"/>
  <c r="S45" i="24"/>
  <c r="X45" i="24" s="1"/>
  <c r="AE35" i="24"/>
  <c r="AD35" i="24"/>
  <c r="AC35" i="24"/>
  <c r="AB35" i="24"/>
  <c r="Z35" i="24"/>
  <c r="W35" i="24"/>
  <c r="S35" i="24"/>
  <c r="X35" i="24" s="1"/>
  <c r="AH35" i="24" s="1"/>
  <c r="V27" i="18" l="1"/>
  <c r="AH36" i="24"/>
  <c r="AH37" i="24"/>
  <c r="AH47" i="24"/>
  <c r="U12" i="18"/>
  <c r="V7" i="18"/>
  <c r="AE34" i="24"/>
  <c r="AD34" i="24"/>
  <c r="AC34" i="24"/>
  <c r="AB34" i="24"/>
  <c r="Z34" i="24"/>
  <c r="W34" i="24"/>
  <c r="S34" i="24"/>
  <c r="X34" i="24" s="1"/>
  <c r="AH34" i="24" s="1"/>
  <c r="AF153" i="5"/>
  <c r="AG153" i="5"/>
  <c r="AF154" i="5"/>
  <c r="AG154" i="5"/>
  <c r="AF155" i="5"/>
  <c r="AG155" i="5"/>
  <c r="AI156" i="5"/>
  <c r="AJ156" i="5"/>
  <c r="AI157" i="5"/>
  <c r="AJ157" i="5"/>
  <c r="AI158" i="5"/>
  <c r="AJ158" i="5"/>
  <c r="AI159" i="5"/>
  <c r="AJ159" i="5"/>
  <c r="AI160" i="5"/>
  <c r="AJ160" i="5"/>
  <c r="AI161" i="5"/>
  <c r="AJ161" i="5"/>
  <c r="AI162" i="5"/>
  <c r="AJ162" i="5"/>
  <c r="AI163" i="5"/>
  <c r="AJ163" i="5"/>
  <c r="AI164" i="5"/>
  <c r="AJ164" i="5"/>
  <c r="AI165" i="5"/>
  <c r="AJ165" i="5"/>
  <c r="AI166" i="5"/>
  <c r="AJ166" i="5"/>
  <c r="AI167" i="5"/>
  <c r="AJ167" i="5"/>
  <c r="AI168" i="5"/>
  <c r="AJ168" i="5"/>
  <c r="AI169" i="5"/>
  <c r="AJ169" i="5"/>
  <c r="AI170" i="5"/>
  <c r="AJ170" i="5"/>
  <c r="AI171" i="5"/>
  <c r="AJ171" i="5"/>
  <c r="AI172" i="5"/>
  <c r="AJ172" i="5"/>
  <c r="AK68" i="5"/>
  <c r="AK69" i="5"/>
  <c r="AK67" i="5"/>
  <c r="AJ68" i="5"/>
  <c r="AI69" i="5"/>
  <c r="AJ69" i="5"/>
  <c r="AJ67" i="5"/>
  <c r="AG67" i="5"/>
  <c r="AI67" i="5"/>
  <c r="W30" i="24"/>
  <c r="S30" i="24"/>
  <c r="X30" i="24" s="1"/>
  <c r="AH30" i="24" s="1"/>
  <c r="AE30" i="24"/>
  <c r="AD30" i="24"/>
  <c r="AC30" i="24"/>
  <c r="AB30" i="24"/>
  <c r="Z30" i="24"/>
  <c r="AK26" i="5"/>
  <c r="AK24" i="5"/>
  <c r="AJ27" i="5"/>
  <c r="AK239" i="5"/>
  <c r="AK240" i="5"/>
  <c r="AK241" i="5"/>
  <c r="AK242" i="5"/>
  <c r="AK243" i="5"/>
  <c r="AK244" i="5"/>
  <c r="AK245" i="5"/>
  <c r="AK246" i="5"/>
  <c r="AK247" i="5"/>
  <c r="AK248" i="5"/>
  <c r="AK249" i="5"/>
  <c r="AK250" i="5"/>
  <c r="AK251" i="5"/>
  <c r="AK252" i="5"/>
  <c r="AK253" i="5"/>
  <c r="AK254" i="5"/>
  <c r="AK255" i="5"/>
  <c r="AK156" i="5"/>
  <c r="AK157" i="5"/>
  <c r="AK158" i="5"/>
  <c r="AK159" i="5"/>
  <c r="AK160" i="5"/>
  <c r="AK161" i="5"/>
  <c r="AK162" i="5"/>
  <c r="AK163" i="5"/>
  <c r="AK164" i="5"/>
  <c r="AK165" i="5"/>
  <c r="AK166" i="5"/>
  <c r="AK167" i="5"/>
  <c r="AK168" i="5"/>
  <c r="AK169" i="5"/>
  <c r="AK170" i="5"/>
  <c r="AK171" i="5"/>
  <c r="AK172" i="5"/>
  <c r="AK115" i="5"/>
  <c r="AK116" i="5"/>
  <c r="AK117" i="5"/>
  <c r="AK118" i="5"/>
  <c r="AK119" i="5"/>
  <c r="AK120" i="5"/>
  <c r="AK121" i="5"/>
  <c r="AK122" i="5"/>
  <c r="AK123" i="5"/>
  <c r="AK124" i="5"/>
  <c r="AK125" i="5"/>
  <c r="AK126" i="5"/>
  <c r="AK127" i="5"/>
  <c r="AK128" i="5"/>
  <c r="AK129" i="5"/>
  <c r="AK130" i="5"/>
  <c r="AK72" i="5"/>
  <c r="AK73" i="5"/>
  <c r="AK74" i="5"/>
  <c r="AK75" i="5"/>
  <c r="AK76" i="5"/>
  <c r="AK77" i="5"/>
  <c r="AK78" i="5"/>
  <c r="AK79" i="5"/>
  <c r="AK80" i="5"/>
  <c r="AK81" i="5"/>
  <c r="AK82" i="5"/>
  <c r="AK83" i="5"/>
  <c r="AK84" i="5"/>
  <c r="AK85" i="5"/>
  <c r="AK86" i="5"/>
  <c r="AK70" i="5"/>
  <c r="AK28" i="5"/>
  <c r="AK29" i="5"/>
  <c r="AK30" i="5"/>
  <c r="AK31" i="5"/>
  <c r="AK32" i="5"/>
  <c r="AK33" i="5"/>
  <c r="AK34" i="5"/>
  <c r="AK35" i="5"/>
  <c r="AK36" i="5"/>
  <c r="AK37" i="5"/>
  <c r="AK38" i="5"/>
  <c r="AK39" i="5"/>
  <c r="AK40" i="5"/>
  <c r="AK41" i="5"/>
  <c r="AK42" i="5"/>
  <c r="AK43" i="5"/>
  <c r="K12" i="39"/>
  <c r="K12" i="36"/>
  <c r="K12" i="38"/>
  <c r="B133" i="38"/>
  <c r="S240" i="27"/>
  <c r="X240" i="27" s="1"/>
  <c r="Z240" i="27"/>
  <c r="S239" i="27"/>
  <c r="X239" i="27" s="1"/>
  <c r="Z239" i="27"/>
  <c r="Z238" i="27"/>
  <c r="S238" i="27"/>
  <c r="J74" i="43"/>
  <c r="J42" i="43"/>
  <c r="D42" i="43"/>
  <c r="J24" i="43"/>
  <c r="J10" i="43"/>
  <c r="C131" i="43" l="1"/>
  <c r="H11" i="41" s="1"/>
  <c r="C99" i="43"/>
  <c r="G11" i="41" s="1"/>
  <c r="D120" i="43"/>
  <c r="H120" i="43" s="1"/>
  <c r="D88" i="43"/>
  <c r="H88" i="43" s="1"/>
  <c r="D56" i="43"/>
  <c r="F56" i="43" s="1"/>
  <c r="D24" i="43"/>
  <c r="H24" i="43" s="1"/>
  <c r="D106" i="43"/>
  <c r="H106" i="43" s="1"/>
  <c r="D74" i="43"/>
  <c r="H74" i="43" s="1"/>
  <c r="H42" i="43"/>
  <c r="D10" i="43"/>
  <c r="F10" i="43" s="1"/>
  <c r="J118" i="43"/>
  <c r="E118" i="43"/>
  <c r="C118" i="43"/>
  <c r="J104" i="43"/>
  <c r="E104" i="43"/>
  <c r="C104" i="43"/>
  <c r="J86" i="43"/>
  <c r="E86" i="43"/>
  <c r="C86" i="43"/>
  <c r="J72" i="43"/>
  <c r="E72" i="43"/>
  <c r="C72" i="43"/>
  <c r="C16" i="44"/>
  <c r="E3" i="44"/>
  <c r="J54" i="43"/>
  <c r="C67" i="43" s="1"/>
  <c r="E11" i="41" s="1"/>
  <c r="E54" i="43"/>
  <c r="C54" i="43"/>
  <c r="J40" i="43"/>
  <c r="E40" i="43"/>
  <c r="C40" i="43"/>
  <c r="J22" i="43"/>
  <c r="E22" i="43"/>
  <c r="C22" i="43"/>
  <c r="J8" i="43"/>
  <c r="E8" i="43"/>
  <c r="C8" i="43"/>
  <c r="N19" i="42"/>
  <c r="N20" i="42"/>
  <c r="N21" i="42"/>
  <c r="N23" i="42"/>
  <c r="N24" i="42"/>
  <c r="N25" i="42"/>
  <c r="N26" i="42"/>
  <c r="N27" i="42"/>
  <c r="N30" i="42"/>
  <c r="N31" i="42"/>
  <c r="N36" i="42"/>
  <c r="N40" i="42"/>
  <c r="J10" i="42"/>
  <c r="N10" i="42" s="1"/>
  <c r="J11" i="42"/>
  <c r="N11" i="42" s="1"/>
  <c r="J12" i="42"/>
  <c r="N12" i="42" s="1"/>
  <c r="J13" i="42"/>
  <c r="N13" i="42" s="1"/>
  <c r="J14" i="42"/>
  <c r="N14" i="42" s="1"/>
  <c r="J15" i="42"/>
  <c r="N15" i="42" s="1"/>
  <c r="J16" i="42"/>
  <c r="N16" i="42" s="1"/>
  <c r="J17" i="42"/>
  <c r="N17" i="42" s="1"/>
  <c r="J18" i="42"/>
  <c r="N18" i="42" s="1"/>
  <c r="J22" i="42"/>
  <c r="N22" i="42" s="1"/>
  <c r="J23" i="42"/>
  <c r="J24" i="42"/>
  <c r="J25" i="42"/>
  <c r="J26" i="42"/>
  <c r="J27" i="42"/>
  <c r="J28" i="42"/>
  <c r="N28" i="42" s="1"/>
  <c r="J29" i="42"/>
  <c r="N29" i="42" s="1"/>
  <c r="J30" i="42"/>
  <c r="J31" i="42"/>
  <c r="J32" i="42"/>
  <c r="N32" i="42" s="1"/>
  <c r="J33" i="42"/>
  <c r="N33" i="42" s="1"/>
  <c r="J34" i="42"/>
  <c r="N34" i="42" s="1"/>
  <c r="J35" i="42"/>
  <c r="N35" i="42" s="1"/>
  <c r="J36" i="42"/>
  <c r="J37" i="42"/>
  <c r="N37" i="42" s="1"/>
  <c r="J38" i="42"/>
  <c r="N38" i="42" s="1"/>
  <c r="J39" i="42"/>
  <c r="N39" i="42" s="1"/>
  <c r="J40" i="42"/>
  <c r="J41" i="42"/>
  <c r="N41" i="42" s="1"/>
  <c r="J42" i="42"/>
  <c r="N42" i="42" s="1"/>
  <c r="J43" i="42"/>
  <c r="N43" i="42" s="1"/>
  <c r="J9" i="42"/>
  <c r="N9" i="42" s="1"/>
  <c r="S14" i="18"/>
  <c r="S15" i="18"/>
  <c r="S16" i="18"/>
  <c r="S17" i="18"/>
  <c r="S18" i="18"/>
  <c r="S19" i="18"/>
  <c r="S20" i="18"/>
  <c r="S21" i="18"/>
  <c r="S22" i="18"/>
  <c r="S23" i="18"/>
  <c r="S24" i="18"/>
  <c r="S25" i="18"/>
  <c r="S26" i="18"/>
  <c r="M27" i="18"/>
  <c r="M26" i="18"/>
  <c r="A22" i="18"/>
  <c r="M9" i="18"/>
  <c r="P8" i="18"/>
  <c r="S8" i="18" s="1"/>
  <c r="P9" i="18"/>
  <c r="S9" i="18" s="1"/>
  <c r="P10" i="18"/>
  <c r="S10" i="18" s="1"/>
  <c r="P11" i="18"/>
  <c r="S11" i="18" s="1"/>
  <c r="P12" i="18"/>
  <c r="S12" i="18" s="1"/>
  <c r="P13" i="18"/>
  <c r="S13" i="18" s="1"/>
  <c r="P14" i="18"/>
  <c r="P15" i="18"/>
  <c r="P16" i="18"/>
  <c r="P17" i="18"/>
  <c r="P18" i="18"/>
  <c r="P19" i="18"/>
  <c r="P20" i="18"/>
  <c r="P21" i="18"/>
  <c r="P22" i="18"/>
  <c r="P23" i="18"/>
  <c r="P24" i="18"/>
  <c r="P25" i="18"/>
  <c r="L25" i="18" s="1"/>
  <c r="P26" i="18"/>
  <c r="P27" i="18"/>
  <c r="S27" i="18" s="1"/>
  <c r="P28" i="18"/>
  <c r="S28" i="18" s="1"/>
  <c r="P29" i="18"/>
  <c r="S29" i="18" s="1"/>
  <c r="P30" i="18"/>
  <c r="S30" i="18" s="1"/>
  <c r="P31" i="18"/>
  <c r="S31" i="18" s="1"/>
  <c r="P7" i="18"/>
  <c r="S7" i="18" s="1"/>
  <c r="F14" i="18"/>
  <c r="F15" i="18"/>
  <c r="F16" i="18"/>
  <c r="F17" i="18"/>
  <c r="F18" i="18"/>
  <c r="F19" i="18"/>
  <c r="F20" i="18"/>
  <c r="F21" i="18"/>
  <c r="F22" i="18"/>
  <c r="F23" i="18"/>
  <c r="F24" i="18"/>
  <c r="F25" i="18"/>
  <c r="F26" i="18"/>
  <c r="F27" i="18"/>
  <c r="F28" i="18"/>
  <c r="F29" i="18"/>
  <c r="F30" i="18"/>
  <c r="F31" i="18"/>
  <c r="F8" i="18"/>
  <c r="F9" i="18"/>
  <c r="F10" i="18"/>
  <c r="F11" i="18"/>
  <c r="F12" i="18"/>
  <c r="F13" i="18"/>
  <c r="F7" i="18"/>
  <c r="O14" i="42" l="1"/>
  <c r="L13" i="18"/>
  <c r="L12" i="18"/>
  <c r="F74" i="43"/>
  <c r="H13" i="41"/>
  <c r="H10" i="43"/>
  <c r="F106" i="43"/>
  <c r="F88" i="43"/>
  <c r="C35" i="43"/>
  <c r="D11" i="41" s="1"/>
  <c r="F120" i="43"/>
  <c r="H56" i="43"/>
  <c r="F42" i="43"/>
  <c r="F24" i="43"/>
  <c r="O12" i="42"/>
  <c r="O9" i="42"/>
  <c r="C16" i="41"/>
  <c r="F10" i="41"/>
  <c r="D42" i="42"/>
  <c r="D40" i="42"/>
  <c r="D37" i="42"/>
  <c r="D35" i="42"/>
  <c r="D33" i="42"/>
  <c r="D30" i="42"/>
  <c r="D28" i="42"/>
  <c r="D26" i="42"/>
  <c r="D23" i="42"/>
  <c r="D21" i="42"/>
  <c r="D19" i="42"/>
  <c r="D16" i="42"/>
  <c r="D9" i="42"/>
  <c r="D12" i="42"/>
  <c r="D14" i="42"/>
  <c r="O42" i="42"/>
  <c r="O40" i="42"/>
  <c r="O33" i="42"/>
  <c r="O28" i="42"/>
  <c r="O26" i="42"/>
  <c r="O21" i="42"/>
  <c r="O19" i="42"/>
  <c r="A37" i="42"/>
  <c r="A30" i="42"/>
  <c r="A23" i="42"/>
  <c r="A16" i="42"/>
  <c r="A9" i="42"/>
  <c r="A3" i="42"/>
  <c r="A2" i="42"/>
  <c r="P12" i="42" l="1"/>
  <c r="O16" i="42"/>
  <c r="P16" i="42" s="1"/>
  <c r="O30" i="42"/>
  <c r="P30" i="42" s="1"/>
  <c r="P9" i="42"/>
  <c r="P14" i="42"/>
  <c r="O23" i="42"/>
  <c r="P23" i="42" s="1"/>
  <c r="O35" i="42"/>
  <c r="P35" i="42" s="1"/>
  <c r="P33" i="42"/>
  <c r="P40" i="42"/>
  <c r="P26" i="42"/>
  <c r="P42" i="42"/>
  <c r="P19" i="42"/>
  <c r="P21" i="42"/>
  <c r="P28" i="42"/>
  <c r="G13" i="41"/>
  <c r="A27" i="18"/>
  <c r="A17" i="18"/>
  <c r="A12" i="18"/>
  <c r="A7" i="18"/>
  <c r="H7" i="41"/>
  <c r="G7" i="41"/>
  <c r="F7" i="41"/>
  <c r="E7" i="41"/>
  <c r="D7" i="41"/>
  <c r="Q23" i="42" l="1"/>
  <c r="Q30" i="42"/>
  <c r="G10" i="41" s="1"/>
  <c r="Q16" i="42"/>
  <c r="E10" i="41" s="1"/>
  <c r="Q9" i="42"/>
  <c r="D10" i="41" s="1"/>
  <c r="I132" i="40"/>
  <c r="K115" i="36"/>
  <c r="K144" i="36"/>
  <c r="K173" i="36"/>
  <c r="L176" i="38"/>
  <c r="L147" i="38"/>
  <c r="L118" i="38"/>
  <c r="L89" i="38"/>
  <c r="L60" i="38"/>
  <c r="L31" i="38"/>
  <c r="L176" i="36"/>
  <c r="L147" i="36"/>
  <c r="L118" i="36"/>
  <c r="L89" i="36"/>
  <c r="L60" i="36"/>
  <c r="L31" i="36"/>
  <c r="L176" i="35"/>
  <c r="L147" i="35"/>
  <c r="L118" i="35"/>
  <c r="L89" i="35"/>
  <c r="L60" i="35"/>
  <c r="L31" i="35"/>
  <c r="L176" i="37"/>
  <c r="L118" i="37"/>
  <c r="L89" i="37"/>
  <c r="L60" i="37"/>
  <c r="L31" i="37"/>
  <c r="L147" i="37"/>
  <c r="K14" i="39"/>
  <c r="H23" i="6"/>
  <c r="H17" i="6"/>
  <c r="H14" i="6"/>
  <c r="H11" i="6"/>
  <c r="G23" i="6"/>
  <c r="G20" i="6"/>
  <c r="G17" i="6"/>
  <c r="G14" i="6"/>
  <c r="G11" i="6"/>
  <c r="AH68" i="34"/>
  <c r="AH69" i="34"/>
  <c r="AH70" i="34"/>
  <c r="AH71" i="34"/>
  <c r="AH72" i="34"/>
  <c r="AH73" i="34"/>
  <c r="AH74" i="34"/>
  <c r="AH75" i="34"/>
  <c r="AH71" i="27"/>
  <c r="AH255" i="40"/>
  <c r="AH254" i="40"/>
  <c r="AH253" i="40"/>
  <c r="AH252" i="40"/>
  <c r="AH251" i="40"/>
  <c r="AH250" i="40"/>
  <c r="AH249" i="40"/>
  <c r="AH248" i="40"/>
  <c r="AH247" i="40"/>
  <c r="AH246" i="40"/>
  <c r="AH245" i="40"/>
  <c r="AH244" i="40"/>
  <c r="AH243" i="40"/>
  <c r="AH242" i="40"/>
  <c r="AH241" i="40"/>
  <c r="AH240" i="40"/>
  <c r="AH239" i="40"/>
  <c r="AH238" i="40"/>
  <c r="AH237" i="40"/>
  <c r="AH236" i="40"/>
  <c r="AH214" i="40"/>
  <c r="AH213" i="40"/>
  <c r="AH212" i="40"/>
  <c r="AH211" i="40"/>
  <c r="AH210" i="40"/>
  <c r="AH209" i="40"/>
  <c r="AH208" i="40"/>
  <c r="AH207" i="40"/>
  <c r="AH206" i="40"/>
  <c r="AH205" i="40"/>
  <c r="AH204" i="40"/>
  <c r="AH203" i="40"/>
  <c r="AH202" i="40"/>
  <c r="AH201" i="40"/>
  <c r="AH200" i="40"/>
  <c r="AH199" i="40"/>
  <c r="AH198" i="40"/>
  <c r="AH197" i="40"/>
  <c r="AH196" i="40"/>
  <c r="AH195" i="40"/>
  <c r="AH172" i="40"/>
  <c r="AH171" i="40"/>
  <c r="AH170" i="40"/>
  <c r="AH169" i="40"/>
  <c r="AH168" i="40"/>
  <c r="AH167" i="40"/>
  <c r="AH166" i="40"/>
  <c r="AH165" i="40"/>
  <c r="AH164" i="40"/>
  <c r="AH163" i="40"/>
  <c r="AH162" i="40"/>
  <c r="AH161" i="40"/>
  <c r="AH160" i="40"/>
  <c r="AH159" i="40"/>
  <c r="AH158" i="40"/>
  <c r="AH157" i="40"/>
  <c r="AH156" i="40"/>
  <c r="AH155" i="40"/>
  <c r="AH154" i="40"/>
  <c r="AH153" i="40"/>
  <c r="AH130" i="40"/>
  <c r="AH129" i="40"/>
  <c r="AH128" i="40"/>
  <c r="AH127" i="40"/>
  <c r="AH126" i="40"/>
  <c r="AH125" i="40"/>
  <c r="AH124" i="40"/>
  <c r="AH123" i="40"/>
  <c r="AH122" i="40"/>
  <c r="AH121" i="40"/>
  <c r="AH120" i="40"/>
  <c r="AH119" i="40"/>
  <c r="AH118" i="40"/>
  <c r="AH117" i="40"/>
  <c r="AH116" i="40"/>
  <c r="AH115" i="40"/>
  <c r="AH114" i="40"/>
  <c r="AH113" i="40"/>
  <c r="AH112" i="40"/>
  <c r="AH111" i="40"/>
  <c r="AH86" i="40"/>
  <c r="AH85" i="40"/>
  <c r="AH84" i="40"/>
  <c r="AH83" i="40"/>
  <c r="AH82" i="40"/>
  <c r="AH81" i="40"/>
  <c r="AH80" i="40"/>
  <c r="AH79" i="40"/>
  <c r="AH78" i="40"/>
  <c r="AH77" i="40"/>
  <c r="AH76" i="40"/>
  <c r="AH75" i="40"/>
  <c r="AH74" i="40"/>
  <c r="AH73" i="40"/>
  <c r="AH72" i="40"/>
  <c r="AH70" i="40"/>
  <c r="AH69" i="40"/>
  <c r="AH68" i="40"/>
  <c r="AH67" i="40"/>
  <c r="AH43" i="40"/>
  <c r="AH42" i="40"/>
  <c r="AH41" i="40"/>
  <c r="AH40" i="40"/>
  <c r="AH39" i="40"/>
  <c r="AH38" i="40"/>
  <c r="AH37" i="40"/>
  <c r="AH36" i="40"/>
  <c r="AH35" i="40"/>
  <c r="AH34" i="40"/>
  <c r="AH33" i="40"/>
  <c r="AH32" i="40"/>
  <c r="AH31" i="40"/>
  <c r="AH30" i="40"/>
  <c r="AH29" i="40"/>
  <c r="AH28" i="40"/>
  <c r="AH27" i="40"/>
  <c r="AH26" i="40"/>
  <c r="AH25" i="40"/>
  <c r="AH24" i="40"/>
  <c r="AH214" i="27"/>
  <c r="AH213" i="27"/>
  <c r="AH212" i="27"/>
  <c r="AH211" i="27"/>
  <c r="AH210" i="27"/>
  <c r="AH209" i="27"/>
  <c r="AH208" i="27"/>
  <c r="AH207" i="27"/>
  <c r="AH206" i="27"/>
  <c r="AH205" i="27"/>
  <c r="AH204" i="27"/>
  <c r="AH203" i="27"/>
  <c r="AH202" i="27"/>
  <c r="AH201" i="27"/>
  <c r="AH200" i="27"/>
  <c r="AH199" i="27"/>
  <c r="AH198" i="27"/>
  <c r="AH197" i="27"/>
  <c r="AH196" i="27"/>
  <c r="AH195" i="27"/>
  <c r="AH172" i="27"/>
  <c r="AH171" i="27"/>
  <c r="AH170" i="27"/>
  <c r="AH169" i="27"/>
  <c r="AH168" i="27"/>
  <c r="AH167" i="27"/>
  <c r="AH166" i="27"/>
  <c r="AH165" i="27"/>
  <c r="AH164" i="27"/>
  <c r="AH163" i="27"/>
  <c r="AH162" i="27"/>
  <c r="AH161" i="27"/>
  <c r="AH160" i="27"/>
  <c r="AH159" i="27"/>
  <c r="AH158" i="27"/>
  <c r="AH157" i="27"/>
  <c r="AH156" i="27"/>
  <c r="AH155" i="27"/>
  <c r="AH154" i="27"/>
  <c r="AH153" i="27"/>
  <c r="AH130" i="27"/>
  <c r="AH129" i="27"/>
  <c r="AH128" i="27"/>
  <c r="AH127" i="27"/>
  <c r="AH126" i="27"/>
  <c r="AH125" i="27"/>
  <c r="AH124" i="27"/>
  <c r="AH123" i="27"/>
  <c r="AH122" i="27"/>
  <c r="AH121" i="27"/>
  <c r="AH120" i="27"/>
  <c r="AH119" i="27"/>
  <c r="AH118" i="27"/>
  <c r="AH117" i="27"/>
  <c r="AH116" i="27"/>
  <c r="AH115" i="27"/>
  <c r="AH114" i="27"/>
  <c r="AH113" i="27"/>
  <c r="AH112" i="27"/>
  <c r="AH111" i="27"/>
  <c r="AH70" i="27"/>
  <c r="AH69" i="27"/>
  <c r="AH67" i="27"/>
  <c r="AH43" i="27"/>
  <c r="AH42" i="27"/>
  <c r="AH41" i="27"/>
  <c r="AH40" i="27"/>
  <c r="AH39" i="27"/>
  <c r="AH38" i="27"/>
  <c r="AH37" i="27"/>
  <c r="AH36" i="27"/>
  <c r="AH35" i="27"/>
  <c r="AH34" i="27"/>
  <c r="AH33" i="27"/>
  <c r="AH32" i="27"/>
  <c r="AH31" i="27"/>
  <c r="AH30" i="27"/>
  <c r="AH29" i="27"/>
  <c r="AH28" i="27"/>
  <c r="AH27" i="27"/>
  <c r="AH26" i="27"/>
  <c r="AH25" i="27"/>
  <c r="AH24" i="27"/>
  <c r="AH255" i="34"/>
  <c r="AH254" i="34"/>
  <c r="AH253" i="34"/>
  <c r="AH252" i="34"/>
  <c r="AH251" i="34"/>
  <c r="AH250" i="34"/>
  <c r="AH249" i="34"/>
  <c r="AH248" i="34"/>
  <c r="AH247" i="34"/>
  <c r="AH246" i="34"/>
  <c r="AH245" i="34"/>
  <c r="AH244" i="34"/>
  <c r="AH243" i="34"/>
  <c r="AH242" i="34"/>
  <c r="AH241" i="34"/>
  <c r="AH240" i="34"/>
  <c r="AH239" i="34"/>
  <c r="AH238" i="34"/>
  <c r="AH237" i="34"/>
  <c r="AH236" i="34"/>
  <c r="AH214" i="34"/>
  <c r="AH213" i="34"/>
  <c r="AH212" i="34"/>
  <c r="AH211" i="34"/>
  <c r="AH210" i="34"/>
  <c r="AH209" i="34"/>
  <c r="AH208" i="34"/>
  <c r="AH207" i="34"/>
  <c r="AH206" i="34"/>
  <c r="AH205" i="34"/>
  <c r="AH204" i="34"/>
  <c r="AH203" i="34"/>
  <c r="AH202" i="34"/>
  <c r="AH201" i="34"/>
  <c r="AH200" i="34"/>
  <c r="AH199" i="34"/>
  <c r="AH198" i="34"/>
  <c r="AH197" i="34"/>
  <c r="AH196" i="34"/>
  <c r="AH195" i="34"/>
  <c r="AH172" i="34"/>
  <c r="AH171" i="34"/>
  <c r="AH170" i="34"/>
  <c r="AH169" i="34"/>
  <c r="AH168" i="34"/>
  <c r="AH167" i="34"/>
  <c r="AH166" i="34"/>
  <c r="AH165" i="34"/>
  <c r="AH164" i="34"/>
  <c r="AH163" i="34"/>
  <c r="AH162" i="34"/>
  <c r="AH161" i="34"/>
  <c r="AH158" i="34"/>
  <c r="AH157" i="34"/>
  <c r="AH156" i="34"/>
  <c r="AH155" i="34"/>
  <c r="AH154" i="34"/>
  <c r="AH153" i="34"/>
  <c r="AH130" i="34"/>
  <c r="AH129" i="34"/>
  <c r="AH128" i="34"/>
  <c r="AH127" i="34"/>
  <c r="AH126" i="34"/>
  <c r="AH125" i="34"/>
  <c r="AH124" i="34"/>
  <c r="AH123" i="34"/>
  <c r="AH122" i="34"/>
  <c r="AH121" i="34"/>
  <c r="AH120" i="34"/>
  <c r="AH119" i="34"/>
  <c r="AH116" i="34"/>
  <c r="AH115" i="34"/>
  <c r="AH114" i="34"/>
  <c r="AH113" i="34"/>
  <c r="AH112" i="34"/>
  <c r="AH111" i="34"/>
  <c r="AH86" i="34"/>
  <c r="AH85" i="34"/>
  <c r="AH84" i="34"/>
  <c r="AH83" i="34"/>
  <c r="AH82" i="34"/>
  <c r="AH81" i="34"/>
  <c r="AH80" i="34"/>
  <c r="AH79" i="34"/>
  <c r="AH78" i="34"/>
  <c r="AH77" i="34"/>
  <c r="AH76" i="34"/>
  <c r="AH67" i="34"/>
  <c r="AH43" i="34"/>
  <c r="AH42" i="34"/>
  <c r="AH41" i="34"/>
  <c r="AH40" i="34"/>
  <c r="AH39" i="34"/>
  <c r="AH38" i="34"/>
  <c r="AH37" i="34"/>
  <c r="AH36" i="34"/>
  <c r="AH35" i="34"/>
  <c r="AH34" i="34"/>
  <c r="AH33" i="34"/>
  <c r="AH32" i="34"/>
  <c r="AH31" i="34"/>
  <c r="AH30" i="34"/>
  <c r="AH29" i="34"/>
  <c r="AH28" i="34"/>
  <c r="AH27" i="34"/>
  <c r="AH26" i="34"/>
  <c r="AH25" i="34"/>
  <c r="AH24" i="34"/>
  <c r="F47" i="34" s="1"/>
  <c r="AH83" i="24"/>
  <c r="AH236" i="5"/>
  <c r="AH196" i="5"/>
  <c r="AH197" i="5"/>
  <c r="AH198" i="5"/>
  <c r="AH199" i="5"/>
  <c r="AH200" i="5"/>
  <c r="AH201" i="5"/>
  <c r="AH202" i="5"/>
  <c r="AH203" i="5"/>
  <c r="AH204" i="5"/>
  <c r="AH205" i="5"/>
  <c r="AH206" i="5"/>
  <c r="AH207" i="5"/>
  <c r="AH208" i="5"/>
  <c r="AH209" i="5"/>
  <c r="AH210" i="5"/>
  <c r="AH211" i="5"/>
  <c r="AH212" i="5"/>
  <c r="AH213" i="5"/>
  <c r="AH214" i="5"/>
  <c r="AH195" i="5"/>
  <c r="AH155" i="5"/>
  <c r="AH153" i="5"/>
  <c r="AH112" i="5"/>
  <c r="AH113" i="5"/>
  <c r="AH114" i="5"/>
  <c r="AH111" i="5"/>
  <c r="AH24" i="5"/>
  <c r="AC111" i="34"/>
  <c r="AE111" i="34"/>
  <c r="AD111" i="34"/>
  <c r="AF67" i="34"/>
  <c r="AF33" i="34"/>
  <c r="AG33" i="34"/>
  <c r="AF26" i="34"/>
  <c r="AF32" i="34"/>
  <c r="AG32" i="34"/>
  <c r="AF31" i="34"/>
  <c r="AG31" i="34"/>
  <c r="AF30" i="34"/>
  <c r="AG30" i="34"/>
  <c r="AF29" i="34"/>
  <c r="AG29" i="34"/>
  <c r="AF28" i="34"/>
  <c r="AG28" i="34"/>
  <c r="AF27" i="34"/>
  <c r="AG27" i="34"/>
  <c r="AG26" i="34"/>
  <c r="AG24" i="34"/>
  <c r="F23" i="6" l="1"/>
  <c r="F20" i="6"/>
  <c r="F17" i="6"/>
  <c r="F14" i="6"/>
  <c r="F11" i="6"/>
  <c r="AE255" i="40"/>
  <c r="AD255" i="40"/>
  <c r="AC255" i="40"/>
  <c r="AB255" i="40"/>
  <c r="Z255" i="40"/>
  <c r="X255" i="40"/>
  <c r="S255" i="40"/>
  <c r="AE254" i="40"/>
  <c r="AD254" i="40"/>
  <c r="AC254" i="40"/>
  <c r="AB254" i="40"/>
  <c r="Z254" i="40"/>
  <c r="X254" i="40"/>
  <c r="S254" i="40"/>
  <c r="AE253" i="40"/>
  <c r="AD253" i="40"/>
  <c r="AC253" i="40"/>
  <c r="AB253" i="40"/>
  <c r="Z253" i="40"/>
  <c r="X253" i="40"/>
  <c r="S253" i="40"/>
  <c r="AE252" i="40"/>
  <c r="AD252" i="40"/>
  <c r="AC252" i="40"/>
  <c r="AB252" i="40"/>
  <c r="Z252" i="40"/>
  <c r="X252" i="40"/>
  <c r="S252" i="40"/>
  <c r="AE251" i="40"/>
  <c r="AD251" i="40"/>
  <c r="AC251" i="40"/>
  <c r="AB251" i="40"/>
  <c r="Z251" i="40"/>
  <c r="X251" i="40"/>
  <c r="S251" i="40"/>
  <c r="AE250" i="40"/>
  <c r="AD250" i="40"/>
  <c r="AC250" i="40"/>
  <c r="AB250" i="40"/>
  <c r="Z250" i="40"/>
  <c r="X250" i="40"/>
  <c r="S250" i="40"/>
  <c r="AE249" i="40"/>
  <c r="AD249" i="40"/>
  <c r="AC249" i="40"/>
  <c r="AB249" i="40"/>
  <c r="Z249" i="40"/>
  <c r="X249" i="40"/>
  <c r="S249" i="40"/>
  <c r="AE248" i="40"/>
  <c r="AD248" i="40"/>
  <c r="AC248" i="40"/>
  <c r="AB248" i="40"/>
  <c r="Z248" i="40"/>
  <c r="X248" i="40"/>
  <c r="S248" i="40"/>
  <c r="AE247" i="40"/>
  <c r="AD247" i="40"/>
  <c r="AC247" i="40"/>
  <c r="AB247" i="40"/>
  <c r="Z247" i="40"/>
  <c r="X247" i="40"/>
  <c r="S247" i="40"/>
  <c r="AE246" i="40"/>
  <c r="AD246" i="40"/>
  <c r="AC246" i="40"/>
  <c r="AB246" i="40"/>
  <c r="Z246" i="40"/>
  <c r="X246" i="40"/>
  <c r="S246" i="40"/>
  <c r="AE245" i="40"/>
  <c r="AD245" i="40"/>
  <c r="AC245" i="40"/>
  <c r="AB245" i="40"/>
  <c r="Z245" i="40"/>
  <c r="X245" i="40"/>
  <c r="S245" i="40"/>
  <c r="AE244" i="40"/>
  <c r="AD244" i="40"/>
  <c r="AC244" i="40"/>
  <c r="AB244" i="40"/>
  <c r="Z244" i="40"/>
  <c r="X244" i="40"/>
  <c r="S244" i="40"/>
  <c r="AE243" i="40"/>
  <c r="AD243" i="40"/>
  <c r="AC243" i="40"/>
  <c r="AB243" i="40"/>
  <c r="Z243" i="40"/>
  <c r="X243" i="40"/>
  <c r="S243" i="40"/>
  <c r="AE242" i="40"/>
  <c r="AD242" i="40"/>
  <c r="AC242" i="40"/>
  <c r="AB242" i="40"/>
  <c r="Z242" i="40"/>
  <c r="X242" i="40"/>
  <c r="S242" i="40"/>
  <c r="AE241" i="40"/>
  <c r="AD241" i="40"/>
  <c r="AC241" i="40"/>
  <c r="AB241" i="40"/>
  <c r="Z241" i="40"/>
  <c r="X241" i="40"/>
  <c r="S241" i="40"/>
  <c r="AE240" i="40"/>
  <c r="AD240" i="40"/>
  <c r="AC240" i="40"/>
  <c r="AB240" i="40"/>
  <c r="Z240" i="40"/>
  <c r="X240" i="40"/>
  <c r="S240" i="40"/>
  <c r="AE239" i="40"/>
  <c r="AD239" i="40"/>
  <c r="AC239" i="40"/>
  <c r="AB239" i="40"/>
  <c r="Z239" i="40"/>
  <c r="X239" i="40"/>
  <c r="S239" i="40"/>
  <c r="AE238" i="40"/>
  <c r="AD238" i="40"/>
  <c r="AC238" i="40"/>
  <c r="AB238" i="40"/>
  <c r="Z238" i="40"/>
  <c r="X238" i="40"/>
  <c r="S238" i="40"/>
  <c r="AE237" i="40"/>
  <c r="AD237" i="40"/>
  <c r="AC237" i="40"/>
  <c r="AB237" i="40"/>
  <c r="Z237" i="40"/>
  <c r="S237" i="40"/>
  <c r="X237" i="40" s="1"/>
  <c r="AE236" i="40"/>
  <c r="AD236" i="40"/>
  <c r="AC236" i="40"/>
  <c r="AB236" i="40"/>
  <c r="K258" i="40" s="1"/>
  <c r="Z236" i="40"/>
  <c r="I257" i="40" s="1"/>
  <c r="S236" i="40"/>
  <c r="X236" i="40" s="1"/>
  <c r="I216" i="40"/>
  <c r="AE214" i="40"/>
  <c r="AD214" i="40"/>
  <c r="AC214" i="40"/>
  <c r="AB214" i="40"/>
  <c r="Z214" i="40"/>
  <c r="X214" i="40"/>
  <c r="S214" i="40"/>
  <c r="AE213" i="40"/>
  <c r="AD213" i="40"/>
  <c r="AC213" i="40"/>
  <c r="AB213" i="40"/>
  <c r="Z213" i="40"/>
  <c r="X213" i="40"/>
  <c r="S213" i="40"/>
  <c r="AE212" i="40"/>
  <c r="AD212" i="40"/>
  <c r="AC212" i="40"/>
  <c r="AB212" i="40"/>
  <c r="Z212" i="40"/>
  <c r="X212" i="40"/>
  <c r="S212" i="40"/>
  <c r="AE211" i="40"/>
  <c r="AD211" i="40"/>
  <c r="AC211" i="40"/>
  <c r="AB211" i="40"/>
  <c r="Z211" i="40"/>
  <c r="X211" i="40"/>
  <c r="S211" i="40"/>
  <c r="AE210" i="40"/>
  <c r="AD210" i="40"/>
  <c r="AC210" i="40"/>
  <c r="AB210" i="40"/>
  <c r="Z210" i="40"/>
  <c r="X210" i="40"/>
  <c r="S210" i="40"/>
  <c r="AE209" i="40"/>
  <c r="AD209" i="40"/>
  <c r="AC209" i="40"/>
  <c r="AB209" i="40"/>
  <c r="Z209" i="40"/>
  <c r="X209" i="40"/>
  <c r="S209" i="40"/>
  <c r="AE208" i="40"/>
  <c r="AD208" i="40"/>
  <c r="AC208" i="40"/>
  <c r="AB208" i="40"/>
  <c r="Z208" i="40"/>
  <c r="X208" i="40"/>
  <c r="S208" i="40"/>
  <c r="AE207" i="40"/>
  <c r="AD207" i="40"/>
  <c r="AC207" i="40"/>
  <c r="AB207" i="40"/>
  <c r="Z207" i="40"/>
  <c r="X207" i="40"/>
  <c r="S207" i="40"/>
  <c r="AE206" i="40"/>
  <c r="AD206" i="40"/>
  <c r="AC206" i="40"/>
  <c r="AB206" i="40"/>
  <c r="Z206" i="40"/>
  <c r="X206" i="40"/>
  <c r="S206" i="40"/>
  <c r="AE205" i="40"/>
  <c r="AD205" i="40"/>
  <c r="AC205" i="40"/>
  <c r="AB205" i="40"/>
  <c r="Z205" i="40"/>
  <c r="X205" i="40"/>
  <c r="S205" i="40"/>
  <c r="AE204" i="40"/>
  <c r="AD204" i="40"/>
  <c r="AC204" i="40"/>
  <c r="AB204" i="40"/>
  <c r="Z204" i="40"/>
  <c r="X204" i="40"/>
  <c r="S204" i="40"/>
  <c r="AE203" i="40"/>
  <c r="AD203" i="40"/>
  <c r="AC203" i="40"/>
  <c r="AB203" i="40"/>
  <c r="Z203" i="40"/>
  <c r="X203" i="40"/>
  <c r="S203" i="40"/>
  <c r="AE202" i="40"/>
  <c r="AD202" i="40"/>
  <c r="AC202" i="40"/>
  <c r="AB202" i="40"/>
  <c r="Z202" i="40"/>
  <c r="X202" i="40"/>
  <c r="S202" i="40"/>
  <c r="AE201" i="40"/>
  <c r="AD201" i="40"/>
  <c r="AC201" i="40"/>
  <c r="AB201" i="40"/>
  <c r="Z201" i="40"/>
  <c r="X201" i="40"/>
  <c r="S201" i="40"/>
  <c r="AE200" i="40"/>
  <c r="AD200" i="40"/>
  <c r="AC200" i="40"/>
  <c r="AB200" i="40"/>
  <c r="Z200" i="40"/>
  <c r="X200" i="40"/>
  <c r="S200" i="40"/>
  <c r="AE199" i="40"/>
  <c r="AD199" i="40"/>
  <c r="AC199" i="40"/>
  <c r="AB199" i="40"/>
  <c r="Z199" i="40"/>
  <c r="X199" i="40"/>
  <c r="S199" i="40"/>
  <c r="AE198" i="40"/>
  <c r="AD198" i="40"/>
  <c r="AC198" i="40"/>
  <c r="AB198" i="40"/>
  <c r="Z198" i="40"/>
  <c r="X198" i="40"/>
  <c r="S198" i="40"/>
  <c r="AE197" i="40"/>
  <c r="AD197" i="40"/>
  <c r="AC197" i="40"/>
  <c r="AB197" i="40"/>
  <c r="K217" i="40" s="1"/>
  <c r="Z197" i="40"/>
  <c r="X197" i="40"/>
  <c r="S197" i="40"/>
  <c r="AE196" i="40"/>
  <c r="AD196" i="40"/>
  <c r="AC196" i="40"/>
  <c r="AB196" i="40"/>
  <c r="Z196" i="40"/>
  <c r="X196" i="40"/>
  <c r="S196" i="40"/>
  <c r="AE195" i="40"/>
  <c r="AD195" i="40"/>
  <c r="AC195" i="40"/>
  <c r="AB195" i="40"/>
  <c r="Z195" i="40"/>
  <c r="S195" i="40"/>
  <c r="X195" i="40" s="1"/>
  <c r="F174" i="40"/>
  <c r="G174" i="40" s="1"/>
  <c r="AE172" i="40"/>
  <c r="AD172" i="40"/>
  <c r="AC172" i="40"/>
  <c r="AB172" i="40"/>
  <c r="Z172" i="40"/>
  <c r="X172" i="40"/>
  <c r="S172" i="40"/>
  <c r="AE171" i="40"/>
  <c r="AD171" i="40"/>
  <c r="AC171" i="40"/>
  <c r="AB171" i="40"/>
  <c r="Z171" i="40"/>
  <c r="X171" i="40"/>
  <c r="S171" i="40"/>
  <c r="AE170" i="40"/>
  <c r="AD170" i="40"/>
  <c r="AC170" i="40"/>
  <c r="AB170" i="40"/>
  <c r="Z170" i="40"/>
  <c r="X170" i="40"/>
  <c r="S170" i="40"/>
  <c r="AE169" i="40"/>
  <c r="AD169" i="40"/>
  <c r="AC169" i="40"/>
  <c r="AB169" i="40"/>
  <c r="Z169" i="40"/>
  <c r="X169" i="40"/>
  <c r="S169" i="40"/>
  <c r="AE168" i="40"/>
  <c r="AD168" i="40"/>
  <c r="AC168" i="40"/>
  <c r="AB168" i="40"/>
  <c r="Z168" i="40"/>
  <c r="X168" i="40"/>
  <c r="S168" i="40"/>
  <c r="AE167" i="40"/>
  <c r="AD167" i="40"/>
  <c r="AC167" i="40"/>
  <c r="AB167" i="40"/>
  <c r="Z167" i="40"/>
  <c r="X167" i="40"/>
  <c r="S167" i="40"/>
  <c r="AE166" i="40"/>
  <c r="AD166" i="40"/>
  <c r="AC166" i="40"/>
  <c r="AB166" i="40"/>
  <c r="Z166" i="40"/>
  <c r="X166" i="40"/>
  <c r="S166" i="40"/>
  <c r="AE165" i="40"/>
  <c r="AD165" i="40"/>
  <c r="AC165" i="40"/>
  <c r="AB165" i="40"/>
  <c r="Z165" i="40"/>
  <c r="X165" i="40"/>
  <c r="S165" i="40"/>
  <c r="AE164" i="40"/>
  <c r="AD164" i="40"/>
  <c r="AC164" i="40"/>
  <c r="AB164" i="40"/>
  <c r="Z164" i="40"/>
  <c r="X164" i="40"/>
  <c r="S164" i="40"/>
  <c r="AE163" i="40"/>
  <c r="AD163" i="40"/>
  <c r="AC163" i="40"/>
  <c r="AB163" i="40"/>
  <c r="Z163" i="40"/>
  <c r="X163" i="40"/>
  <c r="S163" i="40"/>
  <c r="AE162" i="40"/>
  <c r="AD162" i="40"/>
  <c r="AC162" i="40"/>
  <c r="AB162" i="40"/>
  <c r="Z162" i="40"/>
  <c r="X162" i="40"/>
  <c r="S162" i="40"/>
  <c r="AE161" i="40"/>
  <c r="AD161" i="40"/>
  <c r="AC161" i="40"/>
  <c r="AB161" i="40"/>
  <c r="Z161" i="40"/>
  <c r="X161" i="40"/>
  <c r="S161" i="40"/>
  <c r="AE160" i="40"/>
  <c r="AD160" i="40"/>
  <c r="AC160" i="40"/>
  <c r="AB160" i="40"/>
  <c r="Z160" i="40"/>
  <c r="X160" i="40"/>
  <c r="S160" i="40"/>
  <c r="AE159" i="40"/>
  <c r="AD159" i="40"/>
  <c r="AC159" i="40"/>
  <c r="AB159" i="40"/>
  <c r="Z159" i="40"/>
  <c r="X159" i="40"/>
  <c r="S159" i="40"/>
  <c r="AE158" i="40"/>
  <c r="AD158" i="40"/>
  <c r="AC158" i="40"/>
  <c r="AB158" i="40"/>
  <c r="Z158" i="40"/>
  <c r="X158" i="40"/>
  <c r="S158" i="40"/>
  <c r="AE157" i="40"/>
  <c r="AD157" i="40"/>
  <c r="AC157" i="40"/>
  <c r="AB157" i="40"/>
  <c r="Z157" i="40"/>
  <c r="X157" i="40"/>
  <c r="S157" i="40"/>
  <c r="AE156" i="40"/>
  <c r="AD156" i="40"/>
  <c r="AC156" i="40"/>
  <c r="AB156" i="40"/>
  <c r="Z156" i="40"/>
  <c r="X156" i="40"/>
  <c r="S156" i="40"/>
  <c r="AE155" i="40"/>
  <c r="AD155" i="40"/>
  <c r="AC155" i="40"/>
  <c r="AB155" i="40"/>
  <c r="Z155" i="40"/>
  <c r="X155" i="40"/>
  <c r="S155" i="40"/>
  <c r="AE154" i="40"/>
  <c r="AD154" i="40"/>
  <c r="AC154" i="40"/>
  <c r="AB154" i="40"/>
  <c r="Z154" i="40"/>
  <c r="X154" i="40"/>
  <c r="S154" i="40"/>
  <c r="AE153" i="40"/>
  <c r="AD153" i="40"/>
  <c r="AC153" i="40"/>
  <c r="AB153" i="40"/>
  <c r="K176" i="40" s="1"/>
  <c r="Z153" i="40"/>
  <c r="I174" i="40" s="1"/>
  <c r="X153" i="40"/>
  <c r="S153" i="40"/>
  <c r="G134" i="40"/>
  <c r="AE130" i="40"/>
  <c r="AD130" i="40"/>
  <c r="AC130" i="40"/>
  <c r="AB130" i="40"/>
  <c r="Z130" i="40"/>
  <c r="X130" i="40"/>
  <c r="S130" i="40"/>
  <c r="AE129" i="40"/>
  <c r="AD129" i="40"/>
  <c r="AC129" i="40"/>
  <c r="AB129" i="40"/>
  <c r="Z129" i="40"/>
  <c r="X129" i="40"/>
  <c r="S129" i="40"/>
  <c r="AE128" i="40"/>
  <c r="AD128" i="40"/>
  <c r="AC128" i="40"/>
  <c r="AB128" i="40"/>
  <c r="Z128" i="40"/>
  <c r="X128" i="40"/>
  <c r="S128" i="40"/>
  <c r="AE127" i="40"/>
  <c r="AD127" i="40"/>
  <c r="AC127" i="40"/>
  <c r="AB127" i="40"/>
  <c r="Z127" i="40"/>
  <c r="X127" i="40"/>
  <c r="S127" i="40"/>
  <c r="AE126" i="40"/>
  <c r="AD126" i="40"/>
  <c r="AC126" i="40"/>
  <c r="AB126" i="40"/>
  <c r="Z126" i="40"/>
  <c r="X126" i="40"/>
  <c r="S126" i="40"/>
  <c r="AE125" i="40"/>
  <c r="AD125" i="40"/>
  <c r="AC125" i="40"/>
  <c r="AB125" i="40"/>
  <c r="Z125" i="40"/>
  <c r="X125" i="40"/>
  <c r="S125" i="40"/>
  <c r="AE124" i="40"/>
  <c r="AD124" i="40"/>
  <c r="AC124" i="40"/>
  <c r="AB124" i="40"/>
  <c r="Z124" i="40"/>
  <c r="X124" i="40"/>
  <c r="S124" i="40"/>
  <c r="AE123" i="40"/>
  <c r="AD123" i="40"/>
  <c r="AC123" i="40"/>
  <c r="AB123" i="40"/>
  <c r="Z123" i="40"/>
  <c r="X123" i="40"/>
  <c r="S123" i="40"/>
  <c r="AE122" i="40"/>
  <c r="AD122" i="40"/>
  <c r="AC122" i="40"/>
  <c r="AB122" i="40"/>
  <c r="Z122" i="40"/>
  <c r="X122" i="40"/>
  <c r="S122" i="40"/>
  <c r="AE121" i="40"/>
  <c r="AD121" i="40"/>
  <c r="AC121" i="40"/>
  <c r="AB121" i="40"/>
  <c r="Z121" i="40"/>
  <c r="X121" i="40"/>
  <c r="S121" i="40"/>
  <c r="AE120" i="40"/>
  <c r="AD120" i="40"/>
  <c r="AC120" i="40"/>
  <c r="AB120" i="40"/>
  <c r="Z120" i="40"/>
  <c r="X120" i="40"/>
  <c r="S120" i="40"/>
  <c r="AE119" i="40"/>
  <c r="AD119" i="40"/>
  <c r="AC119" i="40"/>
  <c r="AB119" i="40"/>
  <c r="Z119" i="40"/>
  <c r="X119" i="40"/>
  <c r="S119" i="40"/>
  <c r="AE118" i="40"/>
  <c r="AD118" i="40"/>
  <c r="AC118" i="40"/>
  <c r="AB118" i="40"/>
  <c r="Z118" i="40"/>
  <c r="X118" i="40"/>
  <c r="S118" i="40"/>
  <c r="AE117" i="40"/>
  <c r="AD117" i="40"/>
  <c r="AC117" i="40"/>
  <c r="AB117" i="40"/>
  <c r="Z117" i="40"/>
  <c r="X117" i="40"/>
  <c r="S117" i="40"/>
  <c r="AE116" i="40"/>
  <c r="AD116" i="40"/>
  <c r="AC116" i="40"/>
  <c r="AB116" i="40"/>
  <c r="Z116" i="40"/>
  <c r="X116" i="40"/>
  <c r="S116" i="40"/>
  <c r="AE115" i="40"/>
  <c r="AD115" i="40"/>
  <c r="AC115" i="40"/>
  <c r="AB115" i="40"/>
  <c r="Z115" i="40"/>
  <c r="X115" i="40"/>
  <c r="S115" i="40"/>
  <c r="AE114" i="40"/>
  <c r="AD114" i="40"/>
  <c r="AC114" i="40"/>
  <c r="AB114" i="40"/>
  <c r="Z114" i="40"/>
  <c r="X114" i="40"/>
  <c r="S114" i="40"/>
  <c r="AE113" i="40"/>
  <c r="AD113" i="40"/>
  <c r="AC113" i="40"/>
  <c r="AB113" i="40"/>
  <c r="Z113" i="40"/>
  <c r="S113" i="40"/>
  <c r="X113" i="40" s="1"/>
  <c r="AE112" i="40"/>
  <c r="AD112" i="40"/>
  <c r="AC112" i="40"/>
  <c r="AB112" i="40"/>
  <c r="Z112" i="40"/>
  <c r="S112" i="40"/>
  <c r="X112" i="40" s="1"/>
  <c r="AE111" i="40"/>
  <c r="AD111" i="40"/>
  <c r="AC111" i="40"/>
  <c r="AB111" i="40"/>
  <c r="K134" i="40" s="1"/>
  <c r="Z111" i="40"/>
  <c r="X111" i="40"/>
  <c r="S111" i="40"/>
  <c r="G90" i="40"/>
  <c r="AE86" i="40"/>
  <c r="AD86" i="40"/>
  <c r="AC86" i="40"/>
  <c r="AB86" i="40"/>
  <c r="Z86" i="40"/>
  <c r="X86" i="40"/>
  <c r="S86" i="40"/>
  <c r="AE85" i="40"/>
  <c r="AD85" i="40"/>
  <c r="AC85" i="40"/>
  <c r="AB85" i="40"/>
  <c r="Z85" i="40"/>
  <c r="X85" i="40"/>
  <c r="S85" i="40"/>
  <c r="AE84" i="40"/>
  <c r="AD84" i="40"/>
  <c r="AC84" i="40"/>
  <c r="AB84" i="40"/>
  <c r="Z84" i="40"/>
  <c r="X84" i="40"/>
  <c r="S84" i="40"/>
  <c r="AE83" i="40"/>
  <c r="AD83" i="40"/>
  <c r="AC83" i="40"/>
  <c r="AB83" i="40"/>
  <c r="Z83" i="40"/>
  <c r="X83" i="40"/>
  <c r="S83" i="40"/>
  <c r="AE82" i="40"/>
  <c r="AD82" i="40"/>
  <c r="AC82" i="40"/>
  <c r="AB82" i="40"/>
  <c r="Z82" i="40"/>
  <c r="X82" i="40"/>
  <c r="S82" i="40"/>
  <c r="AE81" i="40"/>
  <c r="AD81" i="40"/>
  <c r="AC81" i="40"/>
  <c r="AB81" i="40"/>
  <c r="Z81" i="40"/>
  <c r="X81" i="40"/>
  <c r="S81" i="40"/>
  <c r="AE80" i="40"/>
  <c r="AD80" i="40"/>
  <c r="AC80" i="40"/>
  <c r="AB80" i="40"/>
  <c r="Z80" i="40"/>
  <c r="X80" i="40"/>
  <c r="S80" i="40"/>
  <c r="AE79" i="40"/>
  <c r="AD79" i="40"/>
  <c r="AC79" i="40"/>
  <c r="AB79" i="40"/>
  <c r="Z79" i="40"/>
  <c r="X79" i="40"/>
  <c r="S79" i="40"/>
  <c r="AE78" i="40"/>
  <c r="AD78" i="40"/>
  <c r="AC78" i="40"/>
  <c r="AB78" i="40"/>
  <c r="Z78" i="40"/>
  <c r="X78" i="40"/>
  <c r="S78" i="40"/>
  <c r="AE77" i="40"/>
  <c r="AD77" i="40"/>
  <c r="AC77" i="40"/>
  <c r="AB77" i="40"/>
  <c r="Z77" i="40"/>
  <c r="X77" i="40"/>
  <c r="S77" i="40"/>
  <c r="AE76" i="40"/>
  <c r="AD76" i="40"/>
  <c r="AC76" i="40"/>
  <c r="AB76" i="40"/>
  <c r="Z76" i="40"/>
  <c r="X76" i="40"/>
  <c r="S76" i="40"/>
  <c r="AE75" i="40"/>
  <c r="AD75" i="40"/>
  <c r="AC75" i="40"/>
  <c r="AB75" i="40"/>
  <c r="Z75" i="40"/>
  <c r="X75" i="40"/>
  <c r="S75" i="40"/>
  <c r="AE74" i="40"/>
  <c r="AD74" i="40"/>
  <c r="AC74" i="40"/>
  <c r="AB74" i="40"/>
  <c r="Z74" i="40"/>
  <c r="X74" i="40"/>
  <c r="S74" i="40"/>
  <c r="AE73" i="40"/>
  <c r="AD73" i="40"/>
  <c r="AC73" i="40"/>
  <c r="AB73" i="40"/>
  <c r="Z73" i="40"/>
  <c r="X73" i="40"/>
  <c r="S73" i="40"/>
  <c r="AE72" i="40"/>
  <c r="AD72" i="40"/>
  <c r="AC72" i="40"/>
  <c r="AB72" i="40"/>
  <c r="Z72" i="40"/>
  <c r="X72" i="40"/>
  <c r="S72" i="40"/>
  <c r="AE71" i="40"/>
  <c r="AD71" i="40"/>
  <c r="AC71" i="40"/>
  <c r="AB71" i="40"/>
  <c r="Z71" i="40"/>
  <c r="X71" i="40"/>
  <c r="S71" i="40"/>
  <c r="AE70" i="40"/>
  <c r="AD70" i="40"/>
  <c r="AC70" i="40"/>
  <c r="AB70" i="40"/>
  <c r="Z70" i="40"/>
  <c r="X70" i="40"/>
  <c r="S70" i="40"/>
  <c r="AE69" i="40"/>
  <c r="AD69" i="40"/>
  <c r="AC69" i="40"/>
  <c r="AB69" i="40"/>
  <c r="Z69" i="40"/>
  <c r="X69" i="40"/>
  <c r="S69" i="40"/>
  <c r="AE68" i="40"/>
  <c r="AD68" i="40"/>
  <c r="AC68" i="40"/>
  <c r="AB68" i="40"/>
  <c r="Z68" i="40"/>
  <c r="X68" i="40"/>
  <c r="S68" i="40"/>
  <c r="AE67" i="40"/>
  <c r="AD67" i="40"/>
  <c r="AC67" i="40"/>
  <c r="AB67" i="40"/>
  <c r="K90" i="40" s="1"/>
  <c r="Z67" i="40"/>
  <c r="I88" i="40" s="1"/>
  <c r="S67" i="40"/>
  <c r="X67" i="40" s="1"/>
  <c r="AE43" i="40"/>
  <c r="AD43" i="40"/>
  <c r="AC43" i="40"/>
  <c r="AB43" i="40"/>
  <c r="Z43" i="40"/>
  <c r="X43" i="40"/>
  <c r="W43" i="40"/>
  <c r="S43" i="40"/>
  <c r="AE42" i="40"/>
  <c r="AD42" i="40"/>
  <c r="AC42" i="40"/>
  <c r="AB42" i="40"/>
  <c r="Z42" i="40"/>
  <c r="X42" i="40"/>
  <c r="W42" i="40"/>
  <c r="S42" i="40"/>
  <c r="AE41" i="40"/>
  <c r="AD41" i="40"/>
  <c r="AC41" i="40"/>
  <c r="AB41" i="40"/>
  <c r="Z41" i="40"/>
  <c r="X41" i="40"/>
  <c r="W41" i="40"/>
  <c r="S41" i="40"/>
  <c r="AE40" i="40"/>
  <c r="AD40" i="40"/>
  <c r="AC40" i="40"/>
  <c r="AB40" i="40"/>
  <c r="Z40" i="40"/>
  <c r="X40" i="40"/>
  <c r="W40" i="40"/>
  <c r="S40" i="40"/>
  <c r="AE39" i="40"/>
  <c r="AD39" i="40"/>
  <c r="AC39" i="40"/>
  <c r="AB39" i="40"/>
  <c r="Z39" i="40"/>
  <c r="X39" i="40"/>
  <c r="W39" i="40"/>
  <c r="S39" i="40"/>
  <c r="AE38" i="40"/>
  <c r="AD38" i="40"/>
  <c r="AC38" i="40"/>
  <c r="AB38" i="40"/>
  <c r="Z38" i="40"/>
  <c r="X38" i="40"/>
  <c r="W38" i="40"/>
  <c r="S38" i="40"/>
  <c r="AE37" i="40"/>
  <c r="AD37" i="40"/>
  <c r="AC37" i="40"/>
  <c r="AB37" i="40"/>
  <c r="Z37" i="40"/>
  <c r="X37" i="40"/>
  <c r="W37" i="40"/>
  <c r="S37" i="40"/>
  <c r="AE36" i="40"/>
  <c r="AD36" i="40"/>
  <c r="AC36" i="40"/>
  <c r="AB36" i="40"/>
  <c r="Z36" i="40"/>
  <c r="X36" i="40"/>
  <c r="W36" i="40"/>
  <c r="S36" i="40"/>
  <c r="AE35" i="40"/>
  <c r="AD35" i="40"/>
  <c r="AC35" i="40"/>
  <c r="AB35" i="40"/>
  <c r="Z35" i="40"/>
  <c r="X35" i="40"/>
  <c r="W35" i="40"/>
  <c r="S35" i="40"/>
  <c r="AE34" i="40"/>
  <c r="AD34" i="40"/>
  <c r="AC34" i="40"/>
  <c r="AB34" i="40"/>
  <c r="Z34" i="40"/>
  <c r="X34" i="40"/>
  <c r="W34" i="40"/>
  <c r="S34" i="40"/>
  <c r="AE33" i="40"/>
  <c r="AD33" i="40"/>
  <c r="AC33" i="40"/>
  <c r="AB33" i="40"/>
  <c r="Z33" i="40"/>
  <c r="X33" i="40"/>
  <c r="W33" i="40"/>
  <c r="S33" i="40"/>
  <c r="AE32" i="40"/>
  <c r="AD32" i="40"/>
  <c r="AC32" i="40"/>
  <c r="AB32" i="40"/>
  <c r="Z32" i="40"/>
  <c r="X32" i="40"/>
  <c r="W32" i="40"/>
  <c r="S32" i="40"/>
  <c r="AE31" i="40"/>
  <c r="AD31" i="40"/>
  <c r="AC31" i="40"/>
  <c r="AB31" i="40"/>
  <c r="Z31" i="40"/>
  <c r="X31" i="40"/>
  <c r="W31" i="40"/>
  <c r="S31" i="40"/>
  <c r="AE30" i="40"/>
  <c r="AD30" i="40"/>
  <c r="AC30" i="40"/>
  <c r="AB30" i="40"/>
  <c r="Z30" i="40"/>
  <c r="X30" i="40"/>
  <c r="W30" i="40"/>
  <c r="S30" i="40"/>
  <c r="AE29" i="40"/>
  <c r="AD29" i="40"/>
  <c r="AC29" i="40"/>
  <c r="AB29" i="40"/>
  <c r="Z29" i="40"/>
  <c r="X29" i="40"/>
  <c r="W29" i="40"/>
  <c r="S29" i="40"/>
  <c r="AE28" i="40"/>
  <c r="AD28" i="40"/>
  <c r="AC28" i="40"/>
  <c r="AB28" i="40"/>
  <c r="Z28" i="40"/>
  <c r="X28" i="40"/>
  <c r="W28" i="40"/>
  <c r="S28" i="40"/>
  <c r="AE27" i="40"/>
  <c r="AD27" i="40"/>
  <c r="AC27" i="40"/>
  <c r="AB27" i="40"/>
  <c r="Z27" i="40"/>
  <c r="X27" i="40"/>
  <c r="W27" i="40"/>
  <c r="S27" i="40"/>
  <c r="AE26" i="40"/>
  <c r="AD26" i="40"/>
  <c r="AC26" i="40"/>
  <c r="AB26" i="40"/>
  <c r="Z26" i="40"/>
  <c r="X26" i="40"/>
  <c r="W26" i="40"/>
  <c r="S26" i="40"/>
  <c r="AE25" i="40"/>
  <c r="AD25" i="40"/>
  <c r="AC25" i="40"/>
  <c r="AB25" i="40"/>
  <c r="K47" i="40" s="1"/>
  <c r="Z25" i="40"/>
  <c r="I45" i="40" s="1"/>
  <c r="W25" i="40"/>
  <c r="S25" i="40"/>
  <c r="X25" i="40" s="1"/>
  <c r="AE24" i="40"/>
  <c r="AD24" i="40"/>
  <c r="AC24" i="40"/>
  <c r="AB24" i="40"/>
  <c r="Z24" i="40"/>
  <c r="W24" i="40"/>
  <c r="S24" i="40"/>
  <c r="X24" i="40" s="1"/>
  <c r="K181" i="39"/>
  <c r="K179" i="39"/>
  <c r="B179" i="39"/>
  <c r="K178" i="39"/>
  <c r="K177" i="39"/>
  <c r="L176" i="39"/>
  <c r="K174" i="39"/>
  <c r="K164" i="39"/>
  <c r="J163" i="39"/>
  <c r="K152" i="39"/>
  <c r="K150" i="39"/>
  <c r="B150" i="39"/>
  <c r="K149" i="39"/>
  <c r="K148" i="39"/>
  <c r="L147" i="39"/>
  <c r="K145" i="39" s="1"/>
  <c r="K135" i="39"/>
  <c r="J134" i="39"/>
  <c r="K123" i="39"/>
  <c r="K121" i="39"/>
  <c r="B121" i="39"/>
  <c r="K120" i="39"/>
  <c r="K119" i="39"/>
  <c r="L118" i="39"/>
  <c r="K116" i="39" s="1"/>
  <c r="K106" i="39"/>
  <c r="J105" i="39"/>
  <c r="K94" i="39"/>
  <c r="K92" i="39"/>
  <c r="B92" i="39"/>
  <c r="K91" i="39"/>
  <c r="K90" i="39"/>
  <c r="L89" i="39"/>
  <c r="K87" i="39"/>
  <c r="K77" i="39"/>
  <c r="J76" i="39"/>
  <c r="K65" i="39"/>
  <c r="K63" i="39"/>
  <c r="B63" i="39"/>
  <c r="K62" i="39"/>
  <c r="K61" i="39"/>
  <c r="L60" i="39"/>
  <c r="K58" i="39" s="1"/>
  <c r="K48" i="39"/>
  <c r="J47" i="39"/>
  <c r="K36" i="39"/>
  <c r="K34" i="39"/>
  <c r="B34" i="39"/>
  <c r="K33" i="39"/>
  <c r="K32" i="39"/>
  <c r="L31" i="39"/>
  <c r="K29" i="39"/>
  <c r="K19" i="39"/>
  <c r="J18" i="39"/>
  <c r="N13" i="39"/>
  <c r="M9" i="39"/>
  <c r="AF154" i="34"/>
  <c r="AG154" i="34"/>
  <c r="AF155" i="34"/>
  <c r="AG155" i="34"/>
  <c r="AF156" i="34"/>
  <c r="AG156" i="34"/>
  <c r="AF157" i="34"/>
  <c r="AG157" i="34"/>
  <c r="AF158" i="34"/>
  <c r="AG158" i="34"/>
  <c r="AF159" i="34"/>
  <c r="AG159" i="34"/>
  <c r="AF160" i="34"/>
  <c r="AG160" i="34"/>
  <c r="AG153" i="34"/>
  <c r="AF153" i="34"/>
  <c r="S160" i="34"/>
  <c r="X160" i="34" s="1"/>
  <c r="AH160" i="34" s="1"/>
  <c r="Z158" i="34"/>
  <c r="S158" i="34"/>
  <c r="X158" i="34" s="1"/>
  <c r="Z157" i="34"/>
  <c r="S157" i="34"/>
  <c r="X157" i="34" s="1"/>
  <c r="Z156" i="34"/>
  <c r="S156" i="34"/>
  <c r="X156" i="34" s="1"/>
  <c r="AG112" i="34"/>
  <c r="AG113" i="34"/>
  <c r="AG114" i="34"/>
  <c r="AG115" i="34"/>
  <c r="AG116" i="34"/>
  <c r="AG117" i="34"/>
  <c r="AG118" i="34"/>
  <c r="AF112" i="34"/>
  <c r="AF113" i="34"/>
  <c r="AF114" i="34"/>
  <c r="AF115" i="34"/>
  <c r="AF116" i="34"/>
  <c r="AF117" i="34"/>
  <c r="AF118" i="34"/>
  <c r="AF121" i="34"/>
  <c r="AF122" i="34"/>
  <c r="AF123" i="34"/>
  <c r="AF124" i="34"/>
  <c r="AF125" i="34"/>
  <c r="AF126" i="34"/>
  <c r="AF127" i="34"/>
  <c r="AF128" i="34"/>
  <c r="AF129" i="34"/>
  <c r="AF130" i="34"/>
  <c r="AG111" i="34"/>
  <c r="AF111" i="34"/>
  <c r="Z112" i="34"/>
  <c r="S112" i="34"/>
  <c r="X112" i="34" s="1"/>
  <c r="AF68" i="34"/>
  <c r="AG68" i="34"/>
  <c r="AF69" i="34"/>
  <c r="AG69" i="34"/>
  <c r="AF70" i="34"/>
  <c r="AG70" i="34"/>
  <c r="AF71" i="34"/>
  <c r="AG71" i="34"/>
  <c r="AF72" i="34"/>
  <c r="AG72" i="34"/>
  <c r="AF73" i="34"/>
  <c r="AG73" i="34"/>
  <c r="AF74" i="34"/>
  <c r="AG74" i="34"/>
  <c r="AG67" i="34"/>
  <c r="Z68" i="34"/>
  <c r="Z69" i="34"/>
  <c r="Z70" i="34"/>
  <c r="Z71" i="34"/>
  <c r="Z72" i="34"/>
  <c r="Z73" i="34"/>
  <c r="Z74" i="34"/>
  <c r="Z67" i="34"/>
  <c r="AF237" i="34"/>
  <c r="AG237" i="34"/>
  <c r="AF238" i="34"/>
  <c r="AG238" i="34"/>
  <c r="AF239" i="34"/>
  <c r="AG239" i="34"/>
  <c r="AF241" i="34"/>
  <c r="AG241" i="34"/>
  <c r="AG236" i="34"/>
  <c r="AF236" i="34"/>
  <c r="Z236" i="34"/>
  <c r="I257" i="34" s="1"/>
  <c r="Z237" i="34"/>
  <c r="Z238" i="34"/>
  <c r="Z239" i="34"/>
  <c r="Z240" i="34"/>
  <c r="Z241" i="34"/>
  <c r="S70" i="34"/>
  <c r="Z24" i="34"/>
  <c r="Z25" i="34"/>
  <c r="J76" i="35"/>
  <c r="Z24" i="5"/>
  <c r="AG238" i="5"/>
  <c r="AF238" i="5"/>
  <c r="Z200" i="5"/>
  <c r="S200" i="5"/>
  <c r="X200" i="5" s="1"/>
  <c r="Z199" i="5"/>
  <c r="X199" i="5"/>
  <c r="S199" i="5"/>
  <c r="I132" i="5"/>
  <c r="AF112" i="5"/>
  <c r="AG111" i="5"/>
  <c r="AB68" i="5"/>
  <c r="AB69" i="5"/>
  <c r="AE255" i="34"/>
  <c r="AD255" i="34"/>
  <c r="AC255" i="34"/>
  <c r="AE254" i="34"/>
  <c r="AD254" i="34"/>
  <c r="AC254" i="34"/>
  <c r="AE253" i="34"/>
  <c r="AD253" i="34"/>
  <c r="AC253" i="34"/>
  <c r="AE252" i="34"/>
  <c r="AD252" i="34"/>
  <c r="AC252" i="34"/>
  <c r="AE251" i="34"/>
  <c r="AD251" i="34"/>
  <c r="AC251" i="34"/>
  <c r="AE250" i="34"/>
  <c r="AD250" i="34"/>
  <c r="AC250" i="34"/>
  <c r="AE249" i="34"/>
  <c r="AD249" i="34"/>
  <c r="AC249" i="34"/>
  <c r="AE248" i="34"/>
  <c r="AD248" i="34"/>
  <c r="AC248" i="34"/>
  <c r="AE247" i="34"/>
  <c r="AD247" i="34"/>
  <c r="AC247" i="34"/>
  <c r="AE246" i="34"/>
  <c r="AD246" i="34"/>
  <c r="AC246" i="34"/>
  <c r="AE245" i="34"/>
  <c r="AD245" i="34"/>
  <c r="AC245" i="34"/>
  <c r="AE244" i="34"/>
  <c r="AD244" i="34"/>
  <c r="AC244" i="34"/>
  <c r="AE243" i="34"/>
  <c r="AD243" i="34"/>
  <c r="AC243" i="34"/>
  <c r="AE242" i="34"/>
  <c r="AD242" i="34"/>
  <c r="AC242" i="34"/>
  <c r="AE241" i="34"/>
  <c r="AD241" i="34"/>
  <c r="AC241" i="34"/>
  <c r="AE240" i="34"/>
  <c r="AD240" i="34"/>
  <c r="AC240" i="34"/>
  <c r="AE239" i="34"/>
  <c r="AD239" i="34"/>
  <c r="AC239" i="34"/>
  <c r="AE238" i="34"/>
  <c r="AD238" i="34"/>
  <c r="AC238" i="34"/>
  <c r="AE237" i="34"/>
  <c r="AD237" i="34"/>
  <c r="AC237" i="34"/>
  <c r="AE236" i="34"/>
  <c r="AD236" i="34"/>
  <c r="AC236" i="34"/>
  <c r="AE214" i="34"/>
  <c r="AD214" i="34"/>
  <c r="AC214" i="34"/>
  <c r="AE213" i="34"/>
  <c r="AD213" i="34"/>
  <c r="AC213" i="34"/>
  <c r="AE212" i="34"/>
  <c r="AD212" i="34"/>
  <c r="AC212" i="34"/>
  <c r="AE211" i="34"/>
  <c r="AD211" i="34"/>
  <c r="AC211" i="34"/>
  <c r="AE210" i="34"/>
  <c r="AD210" i="34"/>
  <c r="AC210" i="34"/>
  <c r="AE209" i="34"/>
  <c r="AD209" i="34"/>
  <c r="AC209" i="34"/>
  <c r="AE208" i="34"/>
  <c r="AD208" i="34"/>
  <c r="AC208" i="34"/>
  <c r="AE207" i="34"/>
  <c r="AD207" i="34"/>
  <c r="AC207" i="34"/>
  <c r="AE206" i="34"/>
  <c r="AD206" i="34"/>
  <c r="AC206" i="34"/>
  <c r="AE205" i="34"/>
  <c r="AD205" i="34"/>
  <c r="AC205" i="34"/>
  <c r="AE204" i="34"/>
  <c r="AD204" i="34"/>
  <c r="AC204" i="34"/>
  <c r="AE203" i="34"/>
  <c r="AD203" i="34"/>
  <c r="AC203" i="34"/>
  <c r="AE202" i="34"/>
  <c r="AD202" i="34"/>
  <c r="AC202" i="34"/>
  <c r="AE201" i="34"/>
  <c r="AD201" i="34"/>
  <c r="AC201" i="34"/>
  <c r="AE200" i="34"/>
  <c r="AD200" i="34"/>
  <c r="AC200" i="34"/>
  <c r="AE199" i="34"/>
  <c r="AD199" i="34"/>
  <c r="AC199" i="34"/>
  <c r="AE198" i="34"/>
  <c r="AD198" i="34"/>
  <c r="AC198" i="34"/>
  <c r="AE197" i="34"/>
  <c r="AD197" i="34"/>
  <c r="AC197" i="34"/>
  <c r="AE196" i="34"/>
  <c r="AD196" i="34"/>
  <c r="AC196" i="34"/>
  <c r="AE195" i="34"/>
  <c r="AD195" i="34"/>
  <c r="AC195" i="34"/>
  <c r="AE172" i="34"/>
  <c r="AD172" i="34"/>
  <c r="AC172" i="34"/>
  <c r="AE171" i="34"/>
  <c r="AD171" i="34"/>
  <c r="AC171" i="34"/>
  <c r="AE170" i="34"/>
  <c r="AD170" i="34"/>
  <c r="AC170" i="34"/>
  <c r="AE169" i="34"/>
  <c r="AD169" i="34"/>
  <c r="AC169" i="34"/>
  <c r="AE168" i="34"/>
  <c r="AD168" i="34"/>
  <c r="AC168" i="34"/>
  <c r="AE167" i="34"/>
  <c r="AD167" i="34"/>
  <c r="AC167" i="34"/>
  <c r="AE166" i="34"/>
  <c r="AD166" i="34"/>
  <c r="AC166" i="34"/>
  <c r="AE165" i="34"/>
  <c r="AD165" i="34"/>
  <c r="AC165" i="34"/>
  <c r="AE164" i="34"/>
  <c r="AD164" i="34"/>
  <c r="AC164" i="34"/>
  <c r="AE163" i="34"/>
  <c r="AD163" i="34"/>
  <c r="AC163" i="34"/>
  <c r="AE162" i="34"/>
  <c r="AD162" i="34"/>
  <c r="AC162" i="34"/>
  <c r="AE161" i="34"/>
  <c r="AD161" i="34"/>
  <c r="AC161" i="34"/>
  <c r="AE160" i="34"/>
  <c r="AD160" i="34"/>
  <c r="AC160" i="34"/>
  <c r="AE159" i="34"/>
  <c r="AD159" i="34"/>
  <c r="AC159" i="34"/>
  <c r="AE158" i="34"/>
  <c r="AD158" i="34"/>
  <c r="AC158" i="34"/>
  <c r="AE157" i="34"/>
  <c r="AD157" i="34"/>
  <c r="AC157" i="34"/>
  <c r="AE156" i="34"/>
  <c r="AD156" i="34"/>
  <c r="AC156" i="34"/>
  <c r="AE155" i="34"/>
  <c r="AD155" i="34"/>
  <c r="AC155" i="34"/>
  <c r="AE154" i="34"/>
  <c r="AD154" i="34"/>
  <c r="AC154" i="34"/>
  <c r="AE153" i="34"/>
  <c r="AD153" i="34"/>
  <c r="AC153" i="34"/>
  <c r="AE130" i="34"/>
  <c r="AD130" i="34"/>
  <c r="AC130" i="34"/>
  <c r="AE129" i="34"/>
  <c r="AD129" i="34"/>
  <c r="AC129" i="34"/>
  <c r="AE128" i="34"/>
  <c r="AD128" i="34"/>
  <c r="AC128" i="34"/>
  <c r="AE127" i="34"/>
  <c r="AD127" i="34"/>
  <c r="AC127" i="34"/>
  <c r="AE126" i="34"/>
  <c r="AD126" i="34"/>
  <c r="AC126" i="34"/>
  <c r="AE125" i="34"/>
  <c r="AD125" i="34"/>
  <c r="AC125" i="34"/>
  <c r="AE124" i="34"/>
  <c r="AD124" i="34"/>
  <c r="AC124" i="34"/>
  <c r="AE123" i="34"/>
  <c r="AD123" i="34"/>
  <c r="AC123" i="34"/>
  <c r="AE122" i="34"/>
  <c r="AD122" i="34"/>
  <c r="AC122" i="34"/>
  <c r="AE121" i="34"/>
  <c r="AD121" i="34"/>
  <c r="AC121" i="34"/>
  <c r="AE120" i="34"/>
  <c r="AD120" i="34"/>
  <c r="AC120" i="34"/>
  <c r="AE119" i="34"/>
  <c r="AD119" i="34"/>
  <c r="AC119" i="34"/>
  <c r="AE118" i="34"/>
  <c r="AD118" i="34"/>
  <c r="AC118" i="34"/>
  <c r="AE117" i="34"/>
  <c r="AD117" i="34"/>
  <c r="AC117" i="34"/>
  <c r="AE116" i="34"/>
  <c r="AD116" i="34"/>
  <c r="AC116" i="34"/>
  <c r="AE115" i="34"/>
  <c r="AD115" i="34"/>
  <c r="AC115" i="34"/>
  <c r="AE114" i="34"/>
  <c r="AD114" i="34"/>
  <c r="AC114" i="34"/>
  <c r="AE113" i="34"/>
  <c r="AD113" i="34"/>
  <c r="AC113" i="34"/>
  <c r="AE112" i="34"/>
  <c r="AD112" i="34"/>
  <c r="AC112" i="34"/>
  <c r="AE86" i="34"/>
  <c r="AD86" i="34"/>
  <c r="AC86" i="34"/>
  <c r="AE85" i="34"/>
  <c r="AD85" i="34"/>
  <c r="AC85" i="34"/>
  <c r="AE84" i="34"/>
  <c r="AD84" i="34"/>
  <c r="AC84" i="34"/>
  <c r="AE83" i="34"/>
  <c r="AD83" i="34"/>
  <c r="AC83" i="34"/>
  <c r="AE82" i="34"/>
  <c r="AD82" i="34"/>
  <c r="AC82" i="34"/>
  <c r="AE81" i="34"/>
  <c r="AD81" i="34"/>
  <c r="AC81" i="34"/>
  <c r="AE80" i="34"/>
  <c r="AD80" i="34"/>
  <c r="AC80" i="34"/>
  <c r="AE79" i="34"/>
  <c r="AD79" i="34"/>
  <c r="AC79" i="34"/>
  <c r="AE78" i="34"/>
  <c r="AD78" i="34"/>
  <c r="AC78" i="34"/>
  <c r="AE77" i="34"/>
  <c r="AD77" i="34"/>
  <c r="AC77" i="34"/>
  <c r="AE76" i="34"/>
  <c r="AD76" i="34"/>
  <c r="AC76" i="34"/>
  <c r="AE75" i="34"/>
  <c r="AD75" i="34"/>
  <c r="AC75" i="34"/>
  <c r="AE74" i="34"/>
  <c r="AD74" i="34"/>
  <c r="AC74" i="34"/>
  <c r="AE73" i="34"/>
  <c r="AD73" i="34"/>
  <c r="AC73" i="34"/>
  <c r="AE72" i="34"/>
  <c r="AD72" i="34"/>
  <c r="AC72" i="34"/>
  <c r="AE71" i="34"/>
  <c r="AD71" i="34"/>
  <c r="AC71" i="34"/>
  <c r="AE70" i="34"/>
  <c r="AD70" i="34"/>
  <c r="AC70" i="34"/>
  <c r="AE69" i="34"/>
  <c r="AD69" i="34"/>
  <c r="AC69" i="34"/>
  <c r="AE68" i="34"/>
  <c r="AD68" i="34"/>
  <c r="AC68" i="34"/>
  <c r="AE67" i="34"/>
  <c r="AD67" i="34"/>
  <c r="AC67" i="34"/>
  <c r="AE43" i="34"/>
  <c r="AD43" i="34"/>
  <c r="AC43" i="34"/>
  <c r="AE42" i="34"/>
  <c r="AD42" i="34"/>
  <c r="AC42" i="34"/>
  <c r="AE41" i="34"/>
  <c r="AD41" i="34"/>
  <c r="AC41" i="34"/>
  <c r="AE40" i="34"/>
  <c r="AD40" i="34"/>
  <c r="AC40" i="34"/>
  <c r="AE39" i="34"/>
  <c r="AD39" i="34"/>
  <c r="AC39" i="34"/>
  <c r="AE38" i="34"/>
  <c r="AD38" i="34"/>
  <c r="AC38" i="34"/>
  <c r="AE37" i="34"/>
  <c r="AD37" i="34"/>
  <c r="AC37" i="34"/>
  <c r="AE36" i="34"/>
  <c r="AD36" i="34"/>
  <c r="AC36" i="34"/>
  <c r="AE35" i="34"/>
  <c r="AD35" i="34"/>
  <c r="AC35" i="34"/>
  <c r="AE34" i="34"/>
  <c r="AD34" i="34"/>
  <c r="AC34" i="34"/>
  <c r="AE33" i="34"/>
  <c r="AD33" i="34"/>
  <c r="AC33" i="34"/>
  <c r="AE32" i="34"/>
  <c r="AD32" i="34"/>
  <c r="AC32" i="34"/>
  <c r="AE31" i="34"/>
  <c r="AD31" i="34"/>
  <c r="AC31" i="34"/>
  <c r="AE30" i="34"/>
  <c r="AD30" i="34"/>
  <c r="AC30" i="34"/>
  <c r="AE29" i="34"/>
  <c r="AD29" i="34"/>
  <c r="AC29" i="34"/>
  <c r="AE28" i="34"/>
  <c r="AD28" i="34"/>
  <c r="AC28" i="34"/>
  <c r="AE27" i="34"/>
  <c r="AD27" i="34"/>
  <c r="AC27" i="34"/>
  <c r="AE26" i="34"/>
  <c r="AD26" i="34"/>
  <c r="AC26" i="34"/>
  <c r="AE25" i="34"/>
  <c r="AD25" i="34"/>
  <c r="AC25" i="34"/>
  <c r="AE24" i="34"/>
  <c r="AD24" i="34"/>
  <c r="AC24" i="34"/>
  <c r="AE255" i="5"/>
  <c r="AD255" i="5"/>
  <c r="AC255" i="5"/>
  <c r="AE254" i="5"/>
  <c r="AD254" i="5"/>
  <c r="AC254" i="5"/>
  <c r="AE253" i="5"/>
  <c r="AD253" i="5"/>
  <c r="AC253" i="5"/>
  <c r="AE252" i="5"/>
  <c r="AD252" i="5"/>
  <c r="AC252" i="5"/>
  <c r="AE251" i="5"/>
  <c r="AD251" i="5"/>
  <c r="AC251" i="5"/>
  <c r="AE250" i="5"/>
  <c r="AD250" i="5"/>
  <c r="AC250" i="5"/>
  <c r="AE249" i="5"/>
  <c r="AD249" i="5"/>
  <c r="AC249" i="5"/>
  <c r="AE248" i="5"/>
  <c r="AD248" i="5"/>
  <c r="AC248" i="5"/>
  <c r="AE247" i="5"/>
  <c r="AD247" i="5"/>
  <c r="AC247" i="5"/>
  <c r="AE246" i="5"/>
  <c r="AD246" i="5"/>
  <c r="AC246" i="5"/>
  <c r="AE245" i="5"/>
  <c r="AD245" i="5"/>
  <c r="AC245" i="5"/>
  <c r="AE244" i="5"/>
  <c r="AD244" i="5"/>
  <c r="AC244" i="5"/>
  <c r="AE243" i="5"/>
  <c r="AD243" i="5"/>
  <c r="AC243" i="5"/>
  <c r="AE242" i="5"/>
  <c r="AD242" i="5"/>
  <c r="AC242" i="5"/>
  <c r="AE241" i="5"/>
  <c r="AD241" i="5"/>
  <c r="AC241" i="5"/>
  <c r="AE240" i="5"/>
  <c r="AD240" i="5"/>
  <c r="AC240" i="5"/>
  <c r="AE239" i="5"/>
  <c r="AD239" i="5"/>
  <c r="AC239" i="5"/>
  <c r="AE238" i="5"/>
  <c r="AD238" i="5"/>
  <c r="AC238" i="5"/>
  <c r="AE237" i="5"/>
  <c r="AD237" i="5"/>
  <c r="AC237" i="5"/>
  <c r="AE236" i="5"/>
  <c r="AD236" i="5"/>
  <c r="AC236" i="5"/>
  <c r="AE214" i="5"/>
  <c r="AD214" i="5"/>
  <c r="AC214" i="5"/>
  <c r="AE213" i="5"/>
  <c r="AD213" i="5"/>
  <c r="AC213" i="5"/>
  <c r="AE212" i="5"/>
  <c r="AD212" i="5"/>
  <c r="AC212" i="5"/>
  <c r="AE211" i="5"/>
  <c r="AD211" i="5"/>
  <c r="AC211" i="5"/>
  <c r="AE210" i="5"/>
  <c r="AD210" i="5"/>
  <c r="AC210" i="5"/>
  <c r="AE209" i="5"/>
  <c r="AD209" i="5"/>
  <c r="AC209" i="5"/>
  <c r="AE208" i="5"/>
  <c r="AD208" i="5"/>
  <c r="AC208" i="5"/>
  <c r="AE207" i="5"/>
  <c r="AD207" i="5"/>
  <c r="AC207" i="5"/>
  <c r="AE206" i="5"/>
  <c r="AD206" i="5"/>
  <c r="AC206" i="5"/>
  <c r="AE205" i="5"/>
  <c r="AD205" i="5"/>
  <c r="AC205" i="5"/>
  <c r="AE204" i="5"/>
  <c r="AD204" i="5"/>
  <c r="AC204" i="5"/>
  <c r="AE203" i="5"/>
  <c r="AD203" i="5"/>
  <c r="AC203" i="5"/>
  <c r="AE202" i="5"/>
  <c r="AD202" i="5"/>
  <c r="AC202" i="5"/>
  <c r="AE201" i="5"/>
  <c r="AD201" i="5"/>
  <c r="AC201" i="5"/>
  <c r="AE200" i="5"/>
  <c r="AD200" i="5"/>
  <c r="AC200" i="5"/>
  <c r="AE199" i="5"/>
  <c r="AD199" i="5"/>
  <c r="AC199" i="5"/>
  <c r="AE198" i="5"/>
  <c r="AD198" i="5"/>
  <c r="AC198" i="5"/>
  <c r="AE197" i="5"/>
  <c r="AD197" i="5"/>
  <c r="AC197" i="5"/>
  <c r="AE196" i="5"/>
  <c r="AD196" i="5"/>
  <c r="AC196" i="5"/>
  <c r="AE195" i="5"/>
  <c r="AD195" i="5"/>
  <c r="AC195" i="5"/>
  <c r="AE172" i="5"/>
  <c r="AD172" i="5"/>
  <c r="AC172" i="5"/>
  <c r="AE171" i="5"/>
  <c r="AD171" i="5"/>
  <c r="AC171" i="5"/>
  <c r="AE170" i="5"/>
  <c r="AD170" i="5"/>
  <c r="AC170" i="5"/>
  <c r="AE169" i="5"/>
  <c r="AD169" i="5"/>
  <c r="AC169" i="5"/>
  <c r="AE168" i="5"/>
  <c r="AD168" i="5"/>
  <c r="AC168" i="5"/>
  <c r="AE167" i="5"/>
  <c r="AD167" i="5"/>
  <c r="AC167" i="5"/>
  <c r="AE166" i="5"/>
  <c r="AD166" i="5"/>
  <c r="AC166" i="5"/>
  <c r="AE165" i="5"/>
  <c r="AD165" i="5"/>
  <c r="AC165" i="5"/>
  <c r="AE164" i="5"/>
  <c r="AD164" i="5"/>
  <c r="AC164" i="5"/>
  <c r="AE163" i="5"/>
  <c r="AD163" i="5"/>
  <c r="AC163" i="5"/>
  <c r="AE162" i="5"/>
  <c r="AD162" i="5"/>
  <c r="AC162" i="5"/>
  <c r="AE161" i="5"/>
  <c r="AD161" i="5"/>
  <c r="AC161" i="5"/>
  <c r="AE160" i="5"/>
  <c r="AD160" i="5"/>
  <c r="AC160" i="5"/>
  <c r="AE159" i="5"/>
  <c r="AD159" i="5"/>
  <c r="AC159" i="5"/>
  <c r="AE158" i="5"/>
  <c r="AD158" i="5"/>
  <c r="AC158" i="5"/>
  <c r="AE157" i="5"/>
  <c r="AD157" i="5"/>
  <c r="AC157" i="5"/>
  <c r="AE156" i="5"/>
  <c r="AD156" i="5"/>
  <c r="AC156" i="5"/>
  <c r="AE155" i="5"/>
  <c r="AD155" i="5"/>
  <c r="AC155" i="5"/>
  <c r="AE154" i="5"/>
  <c r="AD154" i="5"/>
  <c r="AC154" i="5"/>
  <c r="AE153" i="5"/>
  <c r="AD153" i="5"/>
  <c r="AC153" i="5"/>
  <c r="AE130" i="5"/>
  <c r="AD130" i="5"/>
  <c r="AC130" i="5"/>
  <c r="AE129" i="5"/>
  <c r="AD129" i="5"/>
  <c r="AC129" i="5"/>
  <c r="AE128" i="5"/>
  <c r="AD128" i="5"/>
  <c r="AC128" i="5"/>
  <c r="AE127" i="5"/>
  <c r="AD127" i="5"/>
  <c r="AC127" i="5"/>
  <c r="AE126" i="5"/>
  <c r="AD126" i="5"/>
  <c r="AC126" i="5"/>
  <c r="AE125" i="5"/>
  <c r="AD125" i="5"/>
  <c r="AC125" i="5"/>
  <c r="AE124" i="5"/>
  <c r="AD124" i="5"/>
  <c r="AC124" i="5"/>
  <c r="AE123" i="5"/>
  <c r="AD123" i="5"/>
  <c r="AC123" i="5"/>
  <c r="AE122" i="5"/>
  <c r="AD122" i="5"/>
  <c r="AC122" i="5"/>
  <c r="AE121" i="5"/>
  <c r="AD121" i="5"/>
  <c r="AC121" i="5"/>
  <c r="AE120" i="5"/>
  <c r="AD120" i="5"/>
  <c r="AC120" i="5"/>
  <c r="AE119" i="5"/>
  <c r="AD119" i="5"/>
  <c r="AC119" i="5"/>
  <c r="AE118" i="5"/>
  <c r="AD118" i="5"/>
  <c r="AC118" i="5"/>
  <c r="AE117" i="5"/>
  <c r="AD117" i="5"/>
  <c r="AC117" i="5"/>
  <c r="AE116" i="5"/>
  <c r="AD116" i="5"/>
  <c r="AC116" i="5"/>
  <c r="AE115" i="5"/>
  <c r="AD115" i="5"/>
  <c r="AC115" i="5"/>
  <c r="AE114" i="5"/>
  <c r="AD114" i="5"/>
  <c r="AC114" i="5"/>
  <c r="AE113" i="5"/>
  <c r="AD113" i="5"/>
  <c r="AC113" i="5"/>
  <c r="AE112" i="5"/>
  <c r="AD112" i="5"/>
  <c r="AC112" i="5"/>
  <c r="AE111" i="5"/>
  <c r="AD111" i="5"/>
  <c r="AC111" i="5"/>
  <c r="AE86" i="5"/>
  <c r="AD86" i="5"/>
  <c r="AC86" i="5"/>
  <c r="AE85" i="5"/>
  <c r="AD85" i="5"/>
  <c r="AC85" i="5"/>
  <c r="AE84" i="5"/>
  <c r="AD84" i="5"/>
  <c r="AC84" i="5"/>
  <c r="AE83" i="5"/>
  <c r="AD83" i="5"/>
  <c r="AC83" i="5"/>
  <c r="AE82" i="5"/>
  <c r="AD82" i="5"/>
  <c r="AC82" i="5"/>
  <c r="AE81" i="5"/>
  <c r="AD81" i="5"/>
  <c r="AC81" i="5"/>
  <c r="AE80" i="5"/>
  <c r="AD80" i="5"/>
  <c r="AC80" i="5"/>
  <c r="AE79" i="5"/>
  <c r="AD79" i="5"/>
  <c r="AC79" i="5"/>
  <c r="AE78" i="5"/>
  <c r="AD78" i="5"/>
  <c r="AC78" i="5"/>
  <c r="AE77" i="5"/>
  <c r="AD77" i="5"/>
  <c r="AC77" i="5"/>
  <c r="AE76" i="5"/>
  <c r="AD76" i="5"/>
  <c r="AC76" i="5"/>
  <c r="AE75" i="5"/>
  <c r="AD75" i="5"/>
  <c r="AC75" i="5"/>
  <c r="AE74" i="5"/>
  <c r="AD74" i="5"/>
  <c r="AC74" i="5"/>
  <c r="AE73" i="5"/>
  <c r="AD73" i="5"/>
  <c r="AC73" i="5"/>
  <c r="AE72" i="5"/>
  <c r="AD72" i="5"/>
  <c r="AC72" i="5"/>
  <c r="AE71" i="5"/>
  <c r="AD71" i="5"/>
  <c r="AC71" i="5"/>
  <c r="AE70" i="5"/>
  <c r="AD70" i="5"/>
  <c r="AC70" i="5"/>
  <c r="AE69" i="5"/>
  <c r="AD69" i="5"/>
  <c r="AC69" i="5"/>
  <c r="AE68" i="5"/>
  <c r="AD68" i="5"/>
  <c r="AC68" i="5"/>
  <c r="AE67" i="5"/>
  <c r="AD67" i="5"/>
  <c r="AC67" i="5"/>
  <c r="AE43" i="5"/>
  <c r="AD43" i="5"/>
  <c r="AC43" i="5"/>
  <c r="AE42" i="5"/>
  <c r="AD42" i="5"/>
  <c r="AC42" i="5"/>
  <c r="AE41" i="5"/>
  <c r="AD41" i="5"/>
  <c r="AC41" i="5"/>
  <c r="AE40" i="5"/>
  <c r="AD40" i="5"/>
  <c r="AC40" i="5"/>
  <c r="AE39" i="5"/>
  <c r="AD39" i="5"/>
  <c r="AC39" i="5"/>
  <c r="AE38" i="5"/>
  <c r="AD38" i="5"/>
  <c r="AC38" i="5"/>
  <c r="AE37" i="5"/>
  <c r="AD37" i="5"/>
  <c r="AC37" i="5"/>
  <c r="AE36" i="5"/>
  <c r="AD36" i="5"/>
  <c r="AC36" i="5"/>
  <c r="AE35" i="5"/>
  <c r="AD35" i="5"/>
  <c r="AC35" i="5"/>
  <c r="AE34" i="5"/>
  <c r="AD34" i="5"/>
  <c r="AC34" i="5"/>
  <c r="AE33" i="5"/>
  <c r="AD33" i="5"/>
  <c r="AC33" i="5"/>
  <c r="AE32" i="5"/>
  <c r="AD32" i="5"/>
  <c r="AC32" i="5"/>
  <c r="AE31" i="5"/>
  <c r="AD31" i="5"/>
  <c r="AC31" i="5"/>
  <c r="AE30" i="5"/>
  <c r="AD30" i="5"/>
  <c r="AC30" i="5"/>
  <c r="AE29" i="5"/>
  <c r="AD29" i="5"/>
  <c r="AC29" i="5"/>
  <c r="AE28" i="5"/>
  <c r="AD28" i="5"/>
  <c r="AC28" i="5"/>
  <c r="AE27" i="5"/>
  <c r="AD27" i="5"/>
  <c r="AC27" i="5"/>
  <c r="AE26" i="5"/>
  <c r="AD26" i="5"/>
  <c r="AC26" i="5"/>
  <c r="AE25" i="5"/>
  <c r="AD25" i="5"/>
  <c r="AC25" i="5"/>
  <c r="AE24" i="5"/>
  <c r="AD24" i="5"/>
  <c r="AC24" i="5"/>
  <c r="AE270" i="24"/>
  <c r="AD270" i="24"/>
  <c r="AC270" i="24"/>
  <c r="AE269" i="24"/>
  <c r="AD269" i="24"/>
  <c r="AC269" i="24"/>
  <c r="AE268" i="24"/>
  <c r="AD268" i="24"/>
  <c r="AC268" i="24"/>
  <c r="AE267" i="24"/>
  <c r="AD267" i="24"/>
  <c r="AC267" i="24"/>
  <c r="AE266" i="24"/>
  <c r="AD266" i="24"/>
  <c r="AC266" i="24"/>
  <c r="AE265" i="24"/>
  <c r="AD265" i="24"/>
  <c r="AC265" i="24"/>
  <c r="AE264" i="24"/>
  <c r="AD264" i="24"/>
  <c r="AC264" i="24"/>
  <c r="AE263" i="24"/>
  <c r="AD263" i="24"/>
  <c r="AC263" i="24"/>
  <c r="AE262" i="24"/>
  <c r="AD262" i="24"/>
  <c r="AC262" i="24"/>
  <c r="AE261" i="24"/>
  <c r="AD261" i="24"/>
  <c r="AC261" i="24"/>
  <c r="AE260" i="24"/>
  <c r="AD260" i="24"/>
  <c r="AC260" i="24"/>
  <c r="AE259" i="24"/>
  <c r="AD259" i="24"/>
  <c r="AC259" i="24"/>
  <c r="AE258" i="24"/>
  <c r="AD258" i="24"/>
  <c r="AC258" i="24"/>
  <c r="AE257" i="24"/>
  <c r="AD257" i="24"/>
  <c r="AC257" i="24"/>
  <c r="AE256" i="24"/>
  <c r="AD256" i="24"/>
  <c r="AC256" i="24"/>
  <c r="AE255" i="24"/>
  <c r="AD255" i="24"/>
  <c r="AC255" i="24"/>
  <c r="AE254" i="24"/>
  <c r="AD254" i="24"/>
  <c r="AC254" i="24"/>
  <c r="AE253" i="24"/>
  <c r="AD253" i="24"/>
  <c r="AC253" i="24"/>
  <c r="AE252" i="24"/>
  <c r="AD252" i="24"/>
  <c r="AC252" i="24"/>
  <c r="AE251" i="24"/>
  <c r="AD251" i="24"/>
  <c r="AC251" i="24"/>
  <c r="AE229" i="24"/>
  <c r="AD229" i="24"/>
  <c r="AC229" i="24"/>
  <c r="AE228" i="24"/>
  <c r="AD228" i="24"/>
  <c r="AC228" i="24"/>
  <c r="AE227" i="24"/>
  <c r="AD227" i="24"/>
  <c r="AC227" i="24"/>
  <c r="AE226" i="24"/>
  <c r="AD226" i="24"/>
  <c r="AC226" i="24"/>
  <c r="AE225" i="24"/>
  <c r="AD225" i="24"/>
  <c r="AC225" i="24"/>
  <c r="AE224" i="24"/>
  <c r="AD224" i="24"/>
  <c r="AC224" i="24"/>
  <c r="AE223" i="24"/>
  <c r="AD223" i="24"/>
  <c r="AC223" i="24"/>
  <c r="AE222" i="24"/>
  <c r="AD222" i="24"/>
  <c r="AC222" i="24"/>
  <c r="AE221" i="24"/>
  <c r="AD221" i="24"/>
  <c r="AC221" i="24"/>
  <c r="AE220" i="24"/>
  <c r="AD220" i="24"/>
  <c r="AC220" i="24"/>
  <c r="AE219" i="24"/>
  <c r="AD219" i="24"/>
  <c r="AC219" i="24"/>
  <c r="AE218" i="24"/>
  <c r="AD218" i="24"/>
  <c r="AC218" i="24"/>
  <c r="AE217" i="24"/>
  <c r="AD217" i="24"/>
  <c r="AC217" i="24"/>
  <c r="AE216" i="24"/>
  <c r="AD216" i="24"/>
  <c r="AC216" i="24"/>
  <c r="AE215" i="24"/>
  <c r="AD215" i="24"/>
  <c r="AC215" i="24"/>
  <c r="AE214" i="24"/>
  <c r="AD214" i="24"/>
  <c r="AC214" i="24"/>
  <c r="AE213" i="24"/>
  <c r="AD213" i="24"/>
  <c r="AC213" i="24"/>
  <c r="AE212" i="24"/>
  <c r="AD212" i="24"/>
  <c r="AC212" i="24"/>
  <c r="AE211" i="24"/>
  <c r="AD211" i="24"/>
  <c r="AC211" i="24"/>
  <c r="AE210" i="24"/>
  <c r="AD210" i="24"/>
  <c r="AC210" i="24"/>
  <c r="AE187" i="24"/>
  <c r="AD187" i="24"/>
  <c r="AC187" i="24"/>
  <c r="AE186" i="24"/>
  <c r="AD186" i="24"/>
  <c r="AC186" i="24"/>
  <c r="AE185" i="24"/>
  <c r="AD185" i="24"/>
  <c r="AC185" i="24"/>
  <c r="AE184" i="24"/>
  <c r="AD184" i="24"/>
  <c r="AC184" i="24"/>
  <c r="AE183" i="24"/>
  <c r="AD183" i="24"/>
  <c r="AC183" i="24"/>
  <c r="AE182" i="24"/>
  <c r="AD182" i="24"/>
  <c r="AC182" i="24"/>
  <c r="AE181" i="24"/>
  <c r="AD181" i="24"/>
  <c r="AC181" i="24"/>
  <c r="AE180" i="24"/>
  <c r="AD180" i="24"/>
  <c r="AC180" i="24"/>
  <c r="AE179" i="24"/>
  <c r="AD179" i="24"/>
  <c r="AC179" i="24"/>
  <c r="AE178" i="24"/>
  <c r="AD178" i="24"/>
  <c r="AC178" i="24"/>
  <c r="AE177" i="24"/>
  <c r="AD177" i="24"/>
  <c r="AC177" i="24"/>
  <c r="AE176" i="24"/>
  <c r="AD176" i="24"/>
  <c r="AC176" i="24"/>
  <c r="AE175" i="24"/>
  <c r="AD175" i="24"/>
  <c r="AC175" i="24"/>
  <c r="AE174" i="24"/>
  <c r="AD174" i="24"/>
  <c r="AC174" i="24"/>
  <c r="AE173" i="24"/>
  <c r="AD173" i="24"/>
  <c r="AC173" i="24"/>
  <c r="AE172" i="24"/>
  <c r="AD172" i="24"/>
  <c r="AC172" i="24"/>
  <c r="AE171" i="24"/>
  <c r="AD171" i="24"/>
  <c r="AC171" i="24"/>
  <c r="AE170" i="24"/>
  <c r="AD170" i="24"/>
  <c r="AC170" i="24"/>
  <c r="AE169" i="24"/>
  <c r="AD169" i="24"/>
  <c r="AC169" i="24"/>
  <c r="AE168" i="24"/>
  <c r="AD168" i="24"/>
  <c r="AC168" i="24"/>
  <c r="AE145" i="24"/>
  <c r="AD145" i="24"/>
  <c r="AC145" i="24"/>
  <c r="AE144" i="24"/>
  <c r="AD144" i="24"/>
  <c r="AC144" i="24"/>
  <c r="AE143" i="24"/>
  <c r="AD143" i="24"/>
  <c r="AC143" i="24"/>
  <c r="AE142" i="24"/>
  <c r="AD142" i="24"/>
  <c r="AC142" i="24"/>
  <c r="AE141" i="24"/>
  <c r="AD141" i="24"/>
  <c r="AC141" i="24"/>
  <c r="AE140" i="24"/>
  <c r="AD140" i="24"/>
  <c r="AC140" i="24"/>
  <c r="AE139" i="24"/>
  <c r="AD139" i="24"/>
  <c r="AC139" i="24"/>
  <c r="AE138" i="24"/>
  <c r="AD138" i="24"/>
  <c r="AC138" i="24"/>
  <c r="AE137" i="24"/>
  <c r="AD137" i="24"/>
  <c r="AC137" i="24"/>
  <c r="AE136" i="24"/>
  <c r="AD136" i="24"/>
  <c r="AC136" i="24"/>
  <c r="AE135" i="24"/>
  <c r="AD135" i="24"/>
  <c r="AC135" i="24"/>
  <c r="AE134" i="24"/>
  <c r="AD134" i="24"/>
  <c r="AC134" i="24"/>
  <c r="AE133" i="24"/>
  <c r="AD133" i="24"/>
  <c r="AC133" i="24"/>
  <c r="AE132" i="24"/>
  <c r="AD132" i="24"/>
  <c r="AC132" i="24"/>
  <c r="AE131" i="24"/>
  <c r="AD131" i="24"/>
  <c r="AC131" i="24"/>
  <c r="AE130" i="24"/>
  <c r="AD130" i="24"/>
  <c r="AC130" i="24"/>
  <c r="AE129" i="24"/>
  <c r="AD129" i="24"/>
  <c r="AC129" i="24"/>
  <c r="AE128" i="24"/>
  <c r="AD128" i="24"/>
  <c r="AC128" i="24"/>
  <c r="AE127" i="24"/>
  <c r="AD127" i="24"/>
  <c r="AC127" i="24"/>
  <c r="AE126" i="24"/>
  <c r="AD126" i="24"/>
  <c r="AC126" i="24"/>
  <c r="AE101" i="24"/>
  <c r="AD101" i="24"/>
  <c r="AC101" i="24"/>
  <c r="AE100" i="24"/>
  <c r="AD100" i="24"/>
  <c r="AC100" i="24"/>
  <c r="AE99" i="24"/>
  <c r="AD99" i="24"/>
  <c r="AC99" i="24"/>
  <c r="AE98" i="24"/>
  <c r="AD98" i="24"/>
  <c r="AC98" i="24"/>
  <c r="AE97" i="24"/>
  <c r="AD97" i="24"/>
  <c r="AC97" i="24"/>
  <c r="AE96" i="24"/>
  <c r="AD96" i="24"/>
  <c r="AC96" i="24"/>
  <c r="AE95" i="24"/>
  <c r="AD95" i="24"/>
  <c r="AC95" i="24"/>
  <c r="AE94" i="24"/>
  <c r="AD94" i="24"/>
  <c r="AC94" i="24"/>
  <c r="AE93" i="24"/>
  <c r="AD93" i="24"/>
  <c r="AC93" i="24"/>
  <c r="AE92" i="24"/>
  <c r="AD92" i="24"/>
  <c r="AC92" i="24"/>
  <c r="AE91" i="24"/>
  <c r="AD91" i="24"/>
  <c r="AC91" i="24"/>
  <c r="AE90" i="24"/>
  <c r="AD90" i="24"/>
  <c r="AC90" i="24"/>
  <c r="AE89" i="24"/>
  <c r="AD89" i="24"/>
  <c r="AC89" i="24"/>
  <c r="AE88" i="24"/>
  <c r="AD88" i="24"/>
  <c r="AC88" i="24"/>
  <c r="AE87" i="24"/>
  <c r="AD87" i="24"/>
  <c r="AC87" i="24"/>
  <c r="AE86" i="24"/>
  <c r="AD86" i="24"/>
  <c r="AC86" i="24"/>
  <c r="AE85" i="24"/>
  <c r="AD85" i="24"/>
  <c r="AC85" i="24"/>
  <c r="AE84" i="24"/>
  <c r="AD84" i="24"/>
  <c r="AC84" i="24"/>
  <c r="AE83" i="24"/>
  <c r="AD83" i="24"/>
  <c r="AC83" i="24"/>
  <c r="AE82" i="24"/>
  <c r="AD82" i="24"/>
  <c r="AC82" i="24"/>
  <c r="AE58" i="24"/>
  <c r="AD58" i="24"/>
  <c r="AC58" i="24"/>
  <c r="AE57" i="24"/>
  <c r="AD57" i="24"/>
  <c r="AC57" i="24"/>
  <c r="AE56" i="24"/>
  <c r="AD56" i="24"/>
  <c r="AC56" i="24"/>
  <c r="AE55" i="24"/>
  <c r="AD55" i="24"/>
  <c r="AC55" i="24"/>
  <c r="AE54" i="24"/>
  <c r="AD54" i="24"/>
  <c r="AC54" i="24"/>
  <c r="AE53" i="24"/>
  <c r="AD53" i="24"/>
  <c r="AC53" i="24"/>
  <c r="AE52" i="24"/>
  <c r="AD52" i="24"/>
  <c r="AC52" i="24"/>
  <c r="AE51" i="24"/>
  <c r="AD51" i="24"/>
  <c r="AC51" i="24"/>
  <c r="AE50" i="24"/>
  <c r="AD50" i="24"/>
  <c r="AC50" i="24"/>
  <c r="AE49" i="24"/>
  <c r="AD49" i="24"/>
  <c r="AC49" i="24"/>
  <c r="AE33" i="24"/>
  <c r="AD33" i="24"/>
  <c r="AC33" i="24"/>
  <c r="AE32" i="24"/>
  <c r="AD32" i="24"/>
  <c r="AC32" i="24"/>
  <c r="AE31" i="24"/>
  <c r="AD31" i="24"/>
  <c r="AC31" i="24"/>
  <c r="AE29" i="24"/>
  <c r="AD29" i="24"/>
  <c r="AC29" i="24"/>
  <c r="AE28" i="24"/>
  <c r="AD28" i="24"/>
  <c r="AC28" i="24"/>
  <c r="AE27" i="24"/>
  <c r="AD27" i="24"/>
  <c r="AC27" i="24"/>
  <c r="AE26" i="24"/>
  <c r="AD26" i="24"/>
  <c r="AC26" i="24"/>
  <c r="AE25" i="24"/>
  <c r="AD25" i="24"/>
  <c r="AC25" i="24"/>
  <c r="AE24" i="24"/>
  <c r="AD24" i="24"/>
  <c r="AC24" i="24"/>
  <c r="AC237" i="27"/>
  <c r="AD237" i="27"/>
  <c r="AE237" i="27"/>
  <c r="AC238" i="27"/>
  <c r="AD238" i="27"/>
  <c r="AE238" i="27"/>
  <c r="AC239" i="27"/>
  <c r="AD239" i="27"/>
  <c r="AE239" i="27"/>
  <c r="AC240" i="27"/>
  <c r="AD240" i="27"/>
  <c r="AE240" i="27"/>
  <c r="AC241" i="27"/>
  <c r="AD241" i="27"/>
  <c r="AE241" i="27"/>
  <c r="AC242" i="27"/>
  <c r="AD242" i="27"/>
  <c r="AE242" i="27"/>
  <c r="AC243" i="27"/>
  <c r="AD243" i="27"/>
  <c r="AE243" i="27"/>
  <c r="AC244" i="27"/>
  <c r="AD244" i="27"/>
  <c r="AE244" i="27"/>
  <c r="AC245" i="27"/>
  <c r="AD245" i="27"/>
  <c r="AE245" i="27"/>
  <c r="AC246" i="27"/>
  <c r="AD246" i="27"/>
  <c r="AE246" i="27"/>
  <c r="AC247" i="27"/>
  <c r="AD247" i="27"/>
  <c r="AE247" i="27"/>
  <c r="AC248" i="27"/>
  <c r="AD248" i="27"/>
  <c r="AE248" i="27"/>
  <c r="AC249" i="27"/>
  <c r="AD249" i="27"/>
  <c r="AE249" i="27"/>
  <c r="AC250" i="27"/>
  <c r="AD250" i="27"/>
  <c r="AE250" i="27"/>
  <c r="AC251" i="27"/>
  <c r="AD251" i="27"/>
  <c r="AE251" i="27"/>
  <c r="AC252" i="27"/>
  <c r="AD252" i="27"/>
  <c r="AE252" i="27"/>
  <c r="AC253" i="27"/>
  <c r="AD253" i="27"/>
  <c r="AE253" i="27"/>
  <c r="AC254" i="27"/>
  <c r="AD254" i="27"/>
  <c r="AE254" i="27"/>
  <c r="AC255" i="27"/>
  <c r="AD255" i="27"/>
  <c r="AE255" i="27"/>
  <c r="AE236" i="27"/>
  <c r="AD236" i="27"/>
  <c r="AC236" i="27"/>
  <c r="AC196" i="27"/>
  <c r="AD196" i="27"/>
  <c r="AE196" i="27"/>
  <c r="AC197" i="27"/>
  <c r="AD197" i="27"/>
  <c r="AE197" i="27"/>
  <c r="AC198" i="27"/>
  <c r="AD198" i="27"/>
  <c r="AE198" i="27"/>
  <c r="AC199" i="27"/>
  <c r="AD199" i="27"/>
  <c r="AE199" i="27"/>
  <c r="AC200" i="27"/>
  <c r="AD200" i="27"/>
  <c r="AE200" i="27"/>
  <c r="AC201" i="27"/>
  <c r="AD201" i="27"/>
  <c r="AE201" i="27"/>
  <c r="AC202" i="27"/>
  <c r="AD202" i="27"/>
  <c r="AE202" i="27"/>
  <c r="AC203" i="27"/>
  <c r="AD203" i="27"/>
  <c r="AE203" i="27"/>
  <c r="AC204" i="27"/>
  <c r="AD204" i="27"/>
  <c r="AE204" i="27"/>
  <c r="AC205" i="27"/>
  <c r="AD205" i="27"/>
  <c r="AE205" i="27"/>
  <c r="AC206" i="27"/>
  <c r="AD206" i="27"/>
  <c r="AE206" i="27"/>
  <c r="AC207" i="27"/>
  <c r="AD207" i="27"/>
  <c r="AE207" i="27"/>
  <c r="AC208" i="27"/>
  <c r="AD208" i="27"/>
  <c r="AE208" i="27"/>
  <c r="AC209" i="27"/>
  <c r="AD209" i="27"/>
  <c r="AE209" i="27"/>
  <c r="AC210" i="27"/>
  <c r="AD210" i="27"/>
  <c r="AE210" i="27"/>
  <c r="AC211" i="27"/>
  <c r="AD211" i="27"/>
  <c r="AE211" i="27"/>
  <c r="AC212" i="27"/>
  <c r="AD212" i="27"/>
  <c r="AE212" i="27"/>
  <c r="AC213" i="27"/>
  <c r="AD213" i="27"/>
  <c r="AE213" i="27"/>
  <c r="AC214" i="27"/>
  <c r="AD214" i="27"/>
  <c r="AE214" i="27"/>
  <c r="AE195" i="27"/>
  <c r="AD195" i="27"/>
  <c r="AC195" i="27"/>
  <c r="AC154" i="27"/>
  <c r="AD154" i="27"/>
  <c r="AE154" i="27"/>
  <c r="AC155" i="27"/>
  <c r="AD155" i="27"/>
  <c r="AE155" i="27"/>
  <c r="AC156" i="27"/>
  <c r="AD156" i="27"/>
  <c r="AE156" i="27"/>
  <c r="AC157" i="27"/>
  <c r="AD157" i="27"/>
  <c r="AE157" i="27"/>
  <c r="AC158" i="27"/>
  <c r="AD158" i="27"/>
  <c r="AE158" i="27"/>
  <c r="AC159" i="27"/>
  <c r="AD159" i="27"/>
  <c r="AE159" i="27"/>
  <c r="AC160" i="27"/>
  <c r="AD160" i="27"/>
  <c r="AE160" i="27"/>
  <c r="AC161" i="27"/>
  <c r="AD161" i="27"/>
  <c r="AE161" i="27"/>
  <c r="AC162" i="27"/>
  <c r="AD162" i="27"/>
  <c r="AE162" i="27"/>
  <c r="AC163" i="27"/>
  <c r="AD163" i="27"/>
  <c r="AE163" i="27"/>
  <c r="AC164" i="27"/>
  <c r="AD164" i="27"/>
  <c r="AE164" i="27"/>
  <c r="AC165" i="27"/>
  <c r="AD165" i="27"/>
  <c r="AE165" i="27"/>
  <c r="AC166" i="27"/>
  <c r="AD166" i="27"/>
  <c r="AE166" i="27"/>
  <c r="AC167" i="27"/>
  <c r="AD167" i="27"/>
  <c r="AE167" i="27"/>
  <c r="AC168" i="27"/>
  <c r="AD168" i="27"/>
  <c r="AE168" i="27"/>
  <c r="AC169" i="27"/>
  <c r="AD169" i="27"/>
  <c r="AE169" i="27"/>
  <c r="AC170" i="27"/>
  <c r="AD170" i="27"/>
  <c r="AE170" i="27"/>
  <c r="AC171" i="27"/>
  <c r="AD171" i="27"/>
  <c r="AE171" i="27"/>
  <c r="AC172" i="27"/>
  <c r="AD172" i="27"/>
  <c r="AE172" i="27"/>
  <c r="AE153" i="27"/>
  <c r="AD153" i="27"/>
  <c r="AC153" i="27"/>
  <c r="AE112" i="27"/>
  <c r="AE113" i="27"/>
  <c r="AE114" i="27"/>
  <c r="AE115" i="27"/>
  <c r="AE116" i="27"/>
  <c r="AE117" i="27"/>
  <c r="AE118" i="27"/>
  <c r="AE119" i="27"/>
  <c r="AE120" i="27"/>
  <c r="AE121" i="27"/>
  <c r="AE122" i="27"/>
  <c r="AE123" i="27"/>
  <c r="AE124" i="27"/>
  <c r="AE125" i="27"/>
  <c r="AE126" i="27"/>
  <c r="AE127" i="27"/>
  <c r="AE128" i="27"/>
  <c r="AE129" i="27"/>
  <c r="AE130" i="27"/>
  <c r="AE111" i="27"/>
  <c r="AE68" i="27"/>
  <c r="AE69" i="27"/>
  <c r="AE70" i="27"/>
  <c r="AE71" i="27"/>
  <c r="AE72" i="27"/>
  <c r="AE73" i="27"/>
  <c r="AE74" i="27"/>
  <c r="AE75" i="27"/>
  <c r="AE76" i="27"/>
  <c r="AE77" i="27"/>
  <c r="AE78" i="27"/>
  <c r="AE79" i="27"/>
  <c r="AE80" i="27"/>
  <c r="AE81" i="27"/>
  <c r="AE82" i="27"/>
  <c r="AE83" i="27"/>
  <c r="AE84" i="27"/>
  <c r="AE85" i="27"/>
  <c r="AE86" i="27"/>
  <c r="AC112" i="27"/>
  <c r="AD112" i="27"/>
  <c r="AC113" i="27"/>
  <c r="AD113" i="27"/>
  <c r="AC114" i="27"/>
  <c r="AD114" i="27"/>
  <c r="AC115" i="27"/>
  <c r="AD115" i="27"/>
  <c r="AC116" i="27"/>
  <c r="AD116" i="27"/>
  <c r="AC117" i="27"/>
  <c r="AD117" i="27"/>
  <c r="AC118" i="27"/>
  <c r="AD118" i="27"/>
  <c r="AC119" i="27"/>
  <c r="AD119" i="27"/>
  <c r="AC120" i="27"/>
  <c r="AD120" i="27"/>
  <c r="AC121" i="27"/>
  <c r="AD121" i="27"/>
  <c r="AC122" i="27"/>
  <c r="AD122" i="27"/>
  <c r="AC123" i="27"/>
  <c r="AD123" i="27"/>
  <c r="AC124" i="27"/>
  <c r="AD124" i="27"/>
  <c r="AC125" i="27"/>
  <c r="AD125" i="27"/>
  <c r="AC126" i="27"/>
  <c r="AD126" i="27"/>
  <c r="AC127" i="27"/>
  <c r="AD127" i="27"/>
  <c r="AC128" i="27"/>
  <c r="AD128" i="27"/>
  <c r="AC129" i="27"/>
  <c r="AD129" i="27"/>
  <c r="AC130" i="27"/>
  <c r="AD130" i="27"/>
  <c r="AD111" i="27"/>
  <c r="AC111" i="27"/>
  <c r="AC68" i="27"/>
  <c r="AD68" i="27"/>
  <c r="AC69" i="27"/>
  <c r="AD69" i="27"/>
  <c r="AC70" i="27"/>
  <c r="AD70" i="27"/>
  <c r="AC71" i="27"/>
  <c r="AD71" i="27"/>
  <c r="AC72" i="27"/>
  <c r="AD72" i="27"/>
  <c r="AC73" i="27"/>
  <c r="AD73" i="27"/>
  <c r="AC74" i="27"/>
  <c r="AD74" i="27"/>
  <c r="AC75" i="27"/>
  <c r="AD75" i="27"/>
  <c r="AC76" i="27"/>
  <c r="AD76" i="27"/>
  <c r="AC77" i="27"/>
  <c r="AD77" i="27"/>
  <c r="AC78" i="27"/>
  <c r="AD78" i="27"/>
  <c r="AC79" i="27"/>
  <c r="AD79" i="27"/>
  <c r="AC80" i="27"/>
  <c r="AD80" i="27"/>
  <c r="AC81" i="27"/>
  <c r="AD81" i="27"/>
  <c r="AC82" i="27"/>
  <c r="AD82" i="27"/>
  <c r="AC83" i="27"/>
  <c r="AD83" i="27"/>
  <c r="AC84" i="27"/>
  <c r="AD84" i="27"/>
  <c r="AC85" i="27"/>
  <c r="AD85" i="27"/>
  <c r="AC86" i="27"/>
  <c r="AD86" i="27"/>
  <c r="AE67" i="27"/>
  <c r="AD67" i="27"/>
  <c r="AC67" i="27"/>
  <c r="AE25" i="27"/>
  <c r="AE26" i="27"/>
  <c r="AE27" i="27"/>
  <c r="AE28" i="27"/>
  <c r="AE29" i="27"/>
  <c r="AE30" i="27"/>
  <c r="AE31" i="27"/>
  <c r="AE32" i="27"/>
  <c r="AE33" i="27"/>
  <c r="AE34" i="27"/>
  <c r="AE35" i="27"/>
  <c r="AE36" i="27"/>
  <c r="AE37" i="27"/>
  <c r="AE38" i="27"/>
  <c r="AE39" i="27"/>
  <c r="AE40" i="27"/>
  <c r="AE41" i="27"/>
  <c r="AE42" i="27"/>
  <c r="AE43" i="27"/>
  <c r="AE24" i="27"/>
  <c r="B104" i="39" l="1"/>
  <c r="B75" i="39"/>
  <c r="B46" i="39"/>
  <c r="B162" i="39"/>
  <c r="I88" i="34"/>
  <c r="F257" i="40"/>
  <c r="G257" i="40" s="1"/>
  <c r="F45" i="40"/>
  <c r="G45" i="40" s="1"/>
  <c r="F47" i="40"/>
  <c r="G47" i="40" s="1"/>
  <c r="F46" i="40"/>
  <c r="G46" i="40" s="1"/>
  <c r="F88" i="40"/>
  <c r="G88" i="40" s="1"/>
  <c r="F89" i="40"/>
  <c r="G89" i="40" s="1"/>
  <c r="F216" i="40"/>
  <c r="G216" i="40" s="1"/>
  <c r="F133" i="40"/>
  <c r="G133" i="40" s="1"/>
  <c r="F132" i="40"/>
  <c r="G132" i="40" s="1"/>
  <c r="F175" i="40"/>
  <c r="G175" i="40" s="1"/>
  <c r="B133" i="39"/>
  <c r="K11" i="39" l="1"/>
  <c r="N11" i="39" s="1"/>
  <c r="K15" i="39"/>
  <c r="N15" i="39" s="1"/>
  <c r="N14" i="39"/>
  <c r="N12" i="39"/>
  <c r="K9" i="39"/>
  <c r="N9" i="39" s="1"/>
  <c r="K181" i="38"/>
  <c r="K179" i="38"/>
  <c r="B179" i="38"/>
  <c r="K178" i="38"/>
  <c r="K177" i="38"/>
  <c r="K174" i="38"/>
  <c r="K173" i="38"/>
  <c r="K164" i="38"/>
  <c r="J163" i="38"/>
  <c r="K152" i="38"/>
  <c r="K150" i="38"/>
  <c r="B150" i="38"/>
  <c r="K149" i="38"/>
  <c r="K148" i="38"/>
  <c r="K145" i="38"/>
  <c r="B162" i="38" s="1"/>
  <c r="K135" i="38"/>
  <c r="J134" i="38"/>
  <c r="K123" i="38"/>
  <c r="K121" i="38"/>
  <c r="B121" i="38"/>
  <c r="K120" i="38"/>
  <c r="K119" i="38"/>
  <c r="K116" i="38"/>
  <c r="K106" i="38"/>
  <c r="J105" i="38"/>
  <c r="K94" i="38"/>
  <c r="K92" i="38"/>
  <c r="B92" i="38"/>
  <c r="K91" i="38"/>
  <c r="K90" i="38"/>
  <c r="K87" i="38"/>
  <c r="K77" i="38"/>
  <c r="J76" i="38"/>
  <c r="K65" i="38"/>
  <c r="K63" i="38"/>
  <c r="B63" i="38"/>
  <c r="K62" i="38"/>
  <c r="K61" i="38"/>
  <c r="K58" i="38"/>
  <c r="B75" i="38" s="1"/>
  <c r="K48" i="38"/>
  <c r="J47" i="38"/>
  <c r="K36" i="38"/>
  <c r="K34" i="38"/>
  <c r="B34" i="38"/>
  <c r="K33" i="38"/>
  <c r="K32" i="38"/>
  <c r="K15" i="38"/>
  <c r="N15" i="38" s="1"/>
  <c r="K29" i="38"/>
  <c r="J18" i="38"/>
  <c r="Q13" i="38"/>
  <c r="N13" i="38"/>
  <c r="M9" i="38"/>
  <c r="K181" i="37"/>
  <c r="K179" i="37"/>
  <c r="B179" i="37"/>
  <c r="K178" i="37"/>
  <c r="K177" i="37"/>
  <c r="K174" i="37"/>
  <c r="K164" i="37"/>
  <c r="J163" i="37"/>
  <c r="K152" i="37"/>
  <c r="K150" i="37"/>
  <c r="B150" i="37"/>
  <c r="K149" i="37"/>
  <c r="K148" i="37"/>
  <c r="K145" i="37"/>
  <c r="K144" i="37"/>
  <c r="K135" i="37"/>
  <c r="J134" i="37"/>
  <c r="K123" i="37"/>
  <c r="K121" i="37"/>
  <c r="B121" i="37"/>
  <c r="K120" i="37"/>
  <c r="K119" i="37"/>
  <c r="K116" i="37"/>
  <c r="K106" i="37"/>
  <c r="J105" i="37"/>
  <c r="K94" i="37"/>
  <c r="K92" i="37"/>
  <c r="B92" i="37"/>
  <c r="K91" i="37"/>
  <c r="K90" i="37"/>
  <c r="K87" i="37"/>
  <c r="K77" i="37"/>
  <c r="J76" i="37"/>
  <c r="K65" i="37"/>
  <c r="K63" i="37"/>
  <c r="B63" i="37"/>
  <c r="K62" i="37"/>
  <c r="K61" i="37"/>
  <c r="K58" i="37"/>
  <c r="B75" i="37" s="1"/>
  <c r="K48" i="37"/>
  <c r="J47" i="37"/>
  <c r="K36" i="37"/>
  <c r="K34" i="37"/>
  <c r="B34" i="37"/>
  <c r="K33" i="37"/>
  <c r="K32" i="37"/>
  <c r="K29" i="37"/>
  <c r="B46" i="37" s="1"/>
  <c r="K19" i="37"/>
  <c r="J18" i="37"/>
  <c r="Q13" i="37"/>
  <c r="N13" i="37"/>
  <c r="M9" i="37"/>
  <c r="K181" i="36"/>
  <c r="K179" i="36"/>
  <c r="B179" i="36"/>
  <c r="K178" i="36"/>
  <c r="K177" i="36"/>
  <c r="K174" i="36"/>
  <c r="K164" i="36"/>
  <c r="J163" i="36"/>
  <c r="K152" i="36"/>
  <c r="K150" i="36"/>
  <c r="B150" i="36"/>
  <c r="K149" i="36"/>
  <c r="K148" i="36"/>
  <c r="K145" i="36"/>
  <c r="B162" i="36" s="1"/>
  <c r="K135" i="36"/>
  <c r="J134" i="36"/>
  <c r="K123" i="36"/>
  <c r="K121" i="36"/>
  <c r="B121" i="36"/>
  <c r="K120" i="36"/>
  <c r="K119" i="36"/>
  <c r="K116" i="36"/>
  <c r="B133" i="36" s="1"/>
  <c r="K106" i="36"/>
  <c r="J105" i="36"/>
  <c r="K94" i="36"/>
  <c r="K92" i="36"/>
  <c r="B92" i="36"/>
  <c r="K91" i="36"/>
  <c r="K90" i="36"/>
  <c r="K87" i="36"/>
  <c r="B104" i="36" s="1"/>
  <c r="K77" i="36"/>
  <c r="J76" i="36"/>
  <c r="K65" i="36"/>
  <c r="K63" i="36"/>
  <c r="B63" i="36"/>
  <c r="K62" i="36"/>
  <c r="K61" i="36"/>
  <c r="K58" i="36"/>
  <c r="B75" i="36" s="1"/>
  <c r="K48" i="36"/>
  <c r="J47" i="36"/>
  <c r="K36" i="36"/>
  <c r="K34" i="36"/>
  <c r="B34" i="36"/>
  <c r="K33" i="36"/>
  <c r="K32" i="36"/>
  <c r="K29" i="36"/>
  <c r="K19" i="36"/>
  <c r="J18" i="36"/>
  <c r="Q13" i="36"/>
  <c r="N13" i="36"/>
  <c r="M9" i="36"/>
  <c r="K181" i="35"/>
  <c r="K179" i="35"/>
  <c r="B179" i="35"/>
  <c r="K178" i="35"/>
  <c r="K177" i="35"/>
  <c r="K174" i="35"/>
  <c r="K164" i="35"/>
  <c r="J163" i="35"/>
  <c r="K152" i="35"/>
  <c r="K150" i="35"/>
  <c r="B150" i="35"/>
  <c r="K149" i="35"/>
  <c r="K148" i="35"/>
  <c r="K145" i="35"/>
  <c r="K135" i="35"/>
  <c r="J134" i="35"/>
  <c r="K123" i="35"/>
  <c r="K121" i="35"/>
  <c r="B121" i="35"/>
  <c r="K120" i="35"/>
  <c r="K119" i="35"/>
  <c r="K116" i="35"/>
  <c r="K106" i="35"/>
  <c r="J105" i="35"/>
  <c r="K94" i="35"/>
  <c r="K92" i="35"/>
  <c r="B92" i="35"/>
  <c r="K91" i="35"/>
  <c r="K90" i="35"/>
  <c r="K87" i="35"/>
  <c r="K77" i="35"/>
  <c r="K65" i="35"/>
  <c r="K63" i="35"/>
  <c r="B63" i="35"/>
  <c r="K62" i="35"/>
  <c r="K61" i="35"/>
  <c r="K58" i="35"/>
  <c r="K48" i="35"/>
  <c r="J47" i="35"/>
  <c r="K36" i="35"/>
  <c r="K34" i="35"/>
  <c r="B34" i="35"/>
  <c r="K33" i="35"/>
  <c r="K32" i="35"/>
  <c r="K29" i="35"/>
  <c r="K19" i="35"/>
  <c r="J18" i="35"/>
  <c r="Q13" i="35"/>
  <c r="N13" i="35"/>
  <c r="K10" i="35"/>
  <c r="M9" i="35"/>
  <c r="B104" i="38" l="1"/>
  <c r="B46" i="38"/>
  <c r="B46" i="36"/>
  <c r="K9" i="36" s="1"/>
  <c r="N9" i="36" s="1"/>
  <c r="K12" i="37"/>
  <c r="N12" i="37" s="1"/>
  <c r="B46" i="35"/>
  <c r="B75" i="35"/>
  <c r="B104" i="35"/>
  <c r="K12" i="35" s="1"/>
  <c r="B133" i="35"/>
  <c r="B162" i="35"/>
  <c r="K9" i="38" l="1"/>
  <c r="N9" i="38" s="1"/>
  <c r="K11" i="38"/>
  <c r="N11" i="38" s="1"/>
  <c r="K14" i="38"/>
  <c r="N14" i="38" s="1"/>
  <c r="N12" i="38"/>
  <c r="K11" i="36"/>
  <c r="N11" i="36" s="1"/>
  <c r="N12" i="36"/>
  <c r="K15" i="36"/>
  <c r="N15" i="36" s="1"/>
  <c r="K14" i="36"/>
  <c r="N14" i="36" s="1"/>
  <c r="N12" i="35"/>
  <c r="K9" i="35"/>
  <c r="K14" i="35"/>
  <c r="N14" i="35" s="1"/>
  <c r="K15" i="35"/>
  <c r="N15" i="35" s="1"/>
  <c r="K11" i="35"/>
  <c r="N11" i="35" s="1"/>
  <c r="K15" i="37"/>
  <c r="N15" i="37" s="1"/>
  <c r="K14" i="37"/>
  <c r="N14" i="37" s="1"/>
  <c r="K11" i="37"/>
  <c r="N11" i="37" s="1"/>
  <c r="K9" i="37"/>
  <c r="N9" i="37" s="1"/>
  <c r="E6" i="34" l="1"/>
  <c r="AB255" i="34"/>
  <c r="Z255" i="34"/>
  <c r="X255" i="34"/>
  <c r="S255" i="34"/>
  <c r="AB254" i="34"/>
  <c r="Z254" i="34"/>
  <c r="X254" i="34"/>
  <c r="S254" i="34"/>
  <c r="AB253" i="34"/>
  <c r="Z253" i="34"/>
  <c r="X253" i="34"/>
  <c r="S253" i="34"/>
  <c r="AB252" i="34"/>
  <c r="Z252" i="34"/>
  <c r="X252" i="34"/>
  <c r="S252" i="34"/>
  <c r="AB251" i="34"/>
  <c r="Z251" i="34"/>
  <c r="X251" i="34"/>
  <c r="S251" i="34"/>
  <c r="AB250" i="34"/>
  <c r="Z250" i="34"/>
  <c r="X250" i="34"/>
  <c r="S250" i="34"/>
  <c r="AB249" i="34"/>
  <c r="Z249" i="34"/>
  <c r="X249" i="34"/>
  <c r="S249" i="34"/>
  <c r="AB248" i="34"/>
  <c r="Z248" i="34"/>
  <c r="X248" i="34"/>
  <c r="S248" i="34"/>
  <c r="AB247" i="34"/>
  <c r="Z247" i="34"/>
  <c r="X247" i="34"/>
  <c r="S247" i="34"/>
  <c r="AB246" i="34"/>
  <c r="Z246" i="34"/>
  <c r="X246" i="34"/>
  <c r="S246" i="34"/>
  <c r="AB245" i="34"/>
  <c r="Z245" i="34"/>
  <c r="X245" i="34"/>
  <c r="S245" i="34"/>
  <c r="AB244" i="34"/>
  <c r="Z244" i="34"/>
  <c r="X244" i="34"/>
  <c r="S244" i="34"/>
  <c r="AB243" i="34"/>
  <c r="Z243" i="34"/>
  <c r="X243" i="34"/>
  <c r="S243" i="34"/>
  <c r="AB242" i="34"/>
  <c r="Z242" i="34"/>
  <c r="X242" i="34"/>
  <c r="S242" i="34"/>
  <c r="AB241" i="34"/>
  <c r="S241" i="34"/>
  <c r="X241" i="34" s="1"/>
  <c r="AB240" i="34"/>
  <c r="S240" i="34"/>
  <c r="X240" i="34" s="1"/>
  <c r="AB239" i="34"/>
  <c r="S239" i="34"/>
  <c r="X239" i="34" s="1"/>
  <c r="AB238" i="34"/>
  <c r="S238" i="34"/>
  <c r="X238" i="34" s="1"/>
  <c r="AB237" i="34"/>
  <c r="S237" i="34"/>
  <c r="X237" i="34" s="1"/>
  <c r="AB236" i="34"/>
  <c r="S236" i="34"/>
  <c r="X236" i="34" s="1"/>
  <c r="AB214" i="34"/>
  <c r="Z214" i="34"/>
  <c r="X214" i="34"/>
  <c r="S214" i="34"/>
  <c r="AB213" i="34"/>
  <c r="Z213" i="34"/>
  <c r="X213" i="34"/>
  <c r="S213" i="34"/>
  <c r="AB212" i="34"/>
  <c r="Z212" i="34"/>
  <c r="X212" i="34"/>
  <c r="S212" i="34"/>
  <c r="AB211" i="34"/>
  <c r="Z211" i="34"/>
  <c r="X211" i="34"/>
  <c r="S211" i="34"/>
  <c r="AB210" i="34"/>
  <c r="Z210" i="34"/>
  <c r="X210" i="34"/>
  <c r="S210" i="34"/>
  <c r="AB209" i="34"/>
  <c r="Z209" i="34"/>
  <c r="X209" i="34"/>
  <c r="S209" i="34"/>
  <c r="AB208" i="34"/>
  <c r="Z208" i="34"/>
  <c r="X208" i="34"/>
  <c r="S208" i="34"/>
  <c r="AB207" i="34"/>
  <c r="Z207" i="34"/>
  <c r="X207" i="34"/>
  <c r="S207" i="34"/>
  <c r="AB206" i="34"/>
  <c r="Z206" i="34"/>
  <c r="X206" i="34"/>
  <c r="S206" i="34"/>
  <c r="AB205" i="34"/>
  <c r="Z205" i="34"/>
  <c r="X205" i="34"/>
  <c r="S205" i="34"/>
  <c r="AB204" i="34"/>
  <c r="Z204" i="34"/>
  <c r="X204" i="34"/>
  <c r="S204" i="34"/>
  <c r="AB203" i="34"/>
  <c r="Z203" i="34"/>
  <c r="S203" i="34"/>
  <c r="X203" i="34" s="1"/>
  <c r="AB202" i="34"/>
  <c r="Z202" i="34"/>
  <c r="S202" i="34"/>
  <c r="X202" i="34" s="1"/>
  <c r="AB201" i="34"/>
  <c r="Z201" i="34"/>
  <c r="X201" i="34"/>
  <c r="S201" i="34"/>
  <c r="AB200" i="34"/>
  <c r="Z200" i="34"/>
  <c r="S200" i="34"/>
  <c r="X200" i="34" s="1"/>
  <c r="AB199" i="34"/>
  <c r="Z199" i="34"/>
  <c r="S199" i="34"/>
  <c r="X199" i="34" s="1"/>
  <c r="AB198" i="34"/>
  <c r="Z198" i="34"/>
  <c r="S198" i="34"/>
  <c r="X198" i="34" s="1"/>
  <c r="AB197" i="34"/>
  <c r="Z197" i="34"/>
  <c r="S197" i="34"/>
  <c r="X197" i="34" s="1"/>
  <c r="AB196" i="34"/>
  <c r="Z196" i="34"/>
  <c r="S196" i="34"/>
  <c r="X196" i="34" s="1"/>
  <c r="AB195" i="34"/>
  <c r="Z195" i="34"/>
  <c r="S195" i="34"/>
  <c r="X195" i="34" s="1"/>
  <c r="AB172" i="34"/>
  <c r="Z172" i="34"/>
  <c r="X172" i="34"/>
  <c r="S172" i="34"/>
  <c r="AB171" i="34"/>
  <c r="Z171" i="34"/>
  <c r="X171" i="34"/>
  <c r="S171" i="34"/>
  <c r="AB170" i="34"/>
  <c r="Z170" i="34"/>
  <c r="X170" i="34"/>
  <c r="S170" i="34"/>
  <c r="AB169" i="34"/>
  <c r="Z169" i="34"/>
  <c r="X169" i="34"/>
  <c r="S169" i="34"/>
  <c r="AB168" i="34"/>
  <c r="Z168" i="34"/>
  <c r="X168" i="34"/>
  <c r="S168" i="34"/>
  <c r="AB167" i="34"/>
  <c r="Z167" i="34"/>
  <c r="X167" i="34"/>
  <c r="S167" i="34"/>
  <c r="AB166" i="34"/>
  <c r="Z166" i="34"/>
  <c r="X166" i="34"/>
  <c r="S166" i="34"/>
  <c r="AB165" i="34"/>
  <c r="Z165" i="34"/>
  <c r="X165" i="34"/>
  <c r="S165" i="34"/>
  <c r="AB164" i="34"/>
  <c r="Z164" i="34"/>
  <c r="X164" i="34"/>
  <c r="S164" i="34"/>
  <c r="AB163" i="34"/>
  <c r="Z163" i="34"/>
  <c r="X163" i="34"/>
  <c r="S163" i="34"/>
  <c r="AB162" i="34"/>
  <c r="Z162" i="34"/>
  <c r="X162" i="34"/>
  <c r="S162" i="34"/>
  <c r="AB161" i="34"/>
  <c r="Z161" i="34"/>
  <c r="X161" i="34"/>
  <c r="S161" i="34"/>
  <c r="AB160" i="34"/>
  <c r="Z160" i="34"/>
  <c r="AB159" i="34"/>
  <c r="Z159" i="34"/>
  <c r="S159" i="34"/>
  <c r="X159" i="34" s="1"/>
  <c r="AH159" i="34" s="1"/>
  <c r="AB158" i="34"/>
  <c r="AB157" i="34"/>
  <c r="AB156" i="34"/>
  <c r="AB155" i="34"/>
  <c r="Z155" i="34"/>
  <c r="S155" i="34"/>
  <c r="X155" i="34" s="1"/>
  <c r="AB154" i="34"/>
  <c r="Z154" i="34"/>
  <c r="I174" i="34" s="1"/>
  <c r="S154" i="34"/>
  <c r="X154" i="34" s="1"/>
  <c r="AB153" i="34"/>
  <c r="Z153" i="34"/>
  <c r="S153" i="34"/>
  <c r="X153" i="34" s="1"/>
  <c r="G134" i="34"/>
  <c r="AB130" i="34"/>
  <c r="Z130" i="34"/>
  <c r="X130" i="34"/>
  <c r="S130" i="34"/>
  <c r="AB129" i="34"/>
  <c r="Z129" i="34"/>
  <c r="X129" i="34"/>
  <c r="S129" i="34"/>
  <c r="AB128" i="34"/>
  <c r="Z128" i="34"/>
  <c r="X128" i="34"/>
  <c r="S128" i="34"/>
  <c r="AB127" i="34"/>
  <c r="Z127" i="34"/>
  <c r="X127" i="34"/>
  <c r="S127" i="34"/>
  <c r="AB126" i="34"/>
  <c r="Z126" i="34"/>
  <c r="X126" i="34"/>
  <c r="S126" i="34"/>
  <c r="AB125" i="34"/>
  <c r="Z125" i="34"/>
  <c r="X125" i="34"/>
  <c r="S125" i="34"/>
  <c r="AB124" i="34"/>
  <c r="Z124" i="34"/>
  <c r="X124" i="34"/>
  <c r="S124" i="34"/>
  <c r="AB123" i="34"/>
  <c r="Z123" i="34"/>
  <c r="X123" i="34"/>
  <c r="S123" i="34"/>
  <c r="AB122" i="34"/>
  <c r="Z122" i="34"/>
  <c r="X122" i="34"/>
  <c r="S122" i="34"/>
  <c r="AB121" i="34"/>
  <c r="Z121" i="34"/>
  <c r="X121" i="34"/>
  <c r="S121" i="34"/>
  <c r="AB120" i="34"/>
  <c r="Z120" i="34"/>
  <c r="X120" i="34"/>
  <c r="S120" i="34"/>
  <c r="AB119" i="34"/>
  <c r="Z119" i="34"/>
  <c r="X119" i="34"/>
  <c r="S119" i="34"/>
  <c r="AB118" i="34"/>
  <c r="Z118" i="34"/>
  <c r="S118" i="34"/>
  <c r="X118" i="34" s="1"/>
  <c r="AH118" i="34" s="1"/>
  <c r="AB117" i="34"/>
  <c r="Z117" i="34"/>
  <c r="S117" i="34"/>
  <c r="X117" i="34" s="1"/>
  <c r="AH117" i="34" s="1"/>
  <c r="AB116" i="34"/>
  <c r="Z116" i="34"/>
  <c r="S116" i="34"/>
  <c r="X116" i="34" s="1"/>
  <c r="AB115" i="34"/>
  <c r="Z115" i="34"/>
  <c r="S115" i="34"/>
  <c r="X115" i="34" s="1"/>
  <c r="AB114" i="34"/>
  <c r="Z114" i="34"/>
  <c r="S114" i="34"/>
  <c r="X114" i="34" s="1"/>
  <c r="AB113" i="34"/>
  <c r="Z113" i="34"/>
  <c r="S113" i="34"/>
  <c r="X113" i="34" s="1"/>
  <c r="AB112" i="34"/>
  <c r="AB111" i="34"/>
  <c r="Z111" i="34"/>
  <c r="S111" i="34"/>
  <c r="X111" i="34" s="1"/>
  <c r="AB86" i="34"/>
  <c r="Z86" i="34"/>
  <c r="X86" i="34"/>
  <c r="S86" i="34"/>
  <c r="AB85" i="34"/>
  <c r="Z85" i="34"/>
  <c r="X85" i="34"/>
  <c r="S85" i="34"/>
  <c r="AB84" i="34"/>
  <c r="Z84" i="34"/>
  <c r="X84" i="34"/>
  <c r="S84" i="34"/>
  <c r="AB83" i="34"/>
  <c r="Z83" i="34"/>
  <c r="X83" i="34"/>
  <c r="S83" i="34"/>
  <c r="AB82" i="34"/>
  <c r="Z82" i="34"/>
  <c r="X82" i="34"/>
  <c r="S82" i="34"/>
  <c r="AB81" i="34"/>
  <c r="Z81" i="34"/>
  <c r="X81" i="34"/>
  <c r="S81" i="34"/>
  <c r="AB80" i="34"/>
  <c r="Z80" i="34"/>
  <c r="X80" i="34"/>
  <c r="S80" i="34"/>
  <c r="AB79" i="34"/>
  <c r="Z79" i="34"/>
  <c r="X79" i="34"/>
  <c r="S79" i="34"/>
  <c r="AB78" i="34"/>
  <c r="Z78" i="34"/>
  <c r="X78" i="34"/>
  <c r="S78" i="34"/>
  <c r="AB77" i="34"/>
  <c r="Z77" i="34"/>
  <c r="X77" i="34"/>
  <c r="S77" i="34"/>
  <c r="AB76" i="34"/>
  <c r="X76" i="34"/>
  <c r="S76" i="34"/>
  <c r="AB75" i="34"/>
  <c r="X75" i="34"/>
  <c r="S75" i="34"/>
  <c r="AB74" i="34"/>
  <c r="S74" i="34"/>
  <c r="X74" i="34" s="1"/>
  <c r="AB73" i="34"/>
  <c r="S73" i="34"/>
  <c r="X73" i="34" s="1"/>
  <c r="AB72" i="34"/>
  <c r="S72" i="34"/>
  <c r="X72" i="34" s="1"/>
  <c r="AB71" i="34"/>
  <c r="S71" i="34"/>
  <c r="X71" i="34" s="1"/>
  <c r="AB70" i="34"/>
  <c r="X70" i="34"/>
  <c r="AB69" i="34"/>
  <c r="S69" i="34"/>
  <c r="X69" i="34" s="1"/>
  <c r="AB68" i="34"/>
  <c r="S68" i="34"/>
  <c r="X68" i="34" s="1"/>
  <c r="AB67" i="34"/>
  <c r="S67" i="34"/>
  <c r="X67" i="34" s="1"/>
  <c r="AB43" i="34"/>
  <c r="Z43" i="34"/>
  <c r="X43" i="34"/>
  <c r="W43" i="34"/>
  <c r="S43" i="34"/>
  <c r="AB42" i="34"/>
  <c r="Z42" i="34"/>
  <c r="X42" i="34"/>
  <c r="W42" i="34"/>
  <c r="S42" i="34"/>
  <c r="AB41" i="34"/>
  <c r="Z41" i="34"/>
  <c r="X41" i="34"/>
  <c r="W41" i="34"/>
  <c r="S41" i="34"/>
  <c r="AB40" i="34"/>
  <c r="Z40" i="34"/>
  <c r="X40" i="34"/>
  <c r="W40" i="34"/>
  <c r="S40" i="34"/>
  <c r="AB39" i="34"/>
  <c r="Z39" i="34"/>
  <c r="X39" i="34"/>
  <c r="W39" i="34"/>
  <c r="S39" i="34"/>
  <c r="AB38" i="34"/>
  <c r="Z38" i="34"/>
  <c r="X38" i="34"/>
  <c r="W38" i="34"/>
  <c r="S38" i="34"/>
  <c r="AB37" i="34"/>
  <c r="Z37" i="34"/>
  <c r="X37" i="34"/>
  <c r="W37" i="34"/>
  <c r="S37" i="34"/>
  <c r="AB36" i="34"/>
  <c r="Z36" i="34"/>
  <c r="X36" i="34"/>
  <c r="W36" i="34"/>
  <c r="S36" i="34"/>
  <c r="AB35" i="34"/>
  <c r="Z35" i="34"/>
  <c r="X35" i="34"/>
  <c r="W35" i="34"/>
  <c r="S35" i="34"/>
  <c r="AB34" i="34"/>
  <c r="Z34" i="34"/>
  <c r="X34" i="34"/>
  <c r="W34" i="34"/>
  <c r="S34" i="34"/>
  <c r="AB33" i="34"/>
  <c r="Z33" i="34"/>
  <c r="W33" i="34"/>
  <c r="S33" i="34"/>
  <c r="X33" i="34" s="1"/>
  <c r="AB32" i="34"/>
  <c r="Z32" i="34"/>
  <c r="W32" i="34"/>
  <c r="S32" i="34"/>
  <c r="X32" i="34" s="1"/>
  <c r="AB31" i="34"/>
  <c r="Z31" i="34"/>
  <c r="W31" i="34"/>
  <c r="S31" i="34"/>
  <c r="X31" i="34" s="1"/>
  <c r="AB30" i="34"/>
  <c r="Z30" i="34"/>
  <c r="W30" i="34"/>
  <c r="S30" i="34"/>
  <c r="X30" i="34" s="1"/>
  <c r="AB29" i="34"/>
  <c r="Z29" i="34"/>
  <c r="W29" i="34"/>
  <c r="S29" i="34"/>
  <c r="X29" i="34" s="1"/>
  <c r="AB28" i="34"/>
  <c r="Z28" i="34"/>
  <c r="W28" i="34"/>
  <c r="S28" i="34"/>
  <c r="X28" i="34" s="1"/>
  <c r="AB27" i="34"/>
  <c r="Z27" i="34"/>
  <c r="W27" i="34"/>
  <c r="S27" i="34"/>
  <c r="X27" i="34" s="1"/>
  <c r="AB26" i="34"/>
  <c r="Z26" i="34"/>
  <c r="W26" i="34"/>
  <c r="S26" i="34"/>
  <c r="X26" i="34" s="1"/>
  <c r="AB25" i="34"/>
  <c r="W25" i="34"/>
  <c r="S25" i="34"/>
  <c r="X25" i="34" s="1"/>
  <c r="AB24" i="34"/>
  <c r="W24" i="34"/>
  <c r="S24" i="34"/>
  <c r="X24" i="34" s="1"/>
  <c r="B4" i="34"/>
  <c r="B2" i="34"/>
  <c r="B1" i="34"/>
  <c r="I132" i="34" l="1"/>
  <c r="F133" i="34"/>
  <c r="G133" i="34" s="1"/>
  <c r="I216" i="34"/>
  <c r="K176" i="34"/>
  <c r="I45" i="34"/>
  <c r="K258" i="34"/>
  <c r="K217" i="34"/>
  <c r="K90" i="34"/>
  <c r="F89" i="34"/>
  <c r="F88" i="34"/>
  <c r="G88" i="34" s="1"/>
  <c r="F216" i="34"/>
  <c r="G216" i="34" s="1"/>
  <c r="K134" i="34"/>
  <c r="F257" i="34"/>
  <c r="G257" i="34" s="1"/>
  <c r="F46" i="34"/>
  <c r="G46" i="34" s="1"/>
  <c r="F45" i="34"/>
  <c r="G45" i="34" s="1"/>
  <c r="F132" i="34"/>
  <c r="G132" i="34" s="1"/>
  <c r="K47" i="34"/>
  <c r="G47" i="34"/>
  <c r="F175" i="34"/>
  <c r="G175" i="34" s="1"/>
  <c r="F174" i="34"/>
  <c r="G174" i="34" s="1"/>
  <c r="G89" i="34" l="1"/>
  <c r="G90" i="34"/>
  <c r="AG218" i="24"/>
  <c r="AF218" i="24"/>
  <c r="AG217" i="24"/>
  <c r="AF68" i="5"/>
  <c r="AF67" i="5"/>
  <c r="AG68" i="5"/>
  <c r="AG69" i="5"/>
  <c r="AF69" i="5"/>
  <c r="Z69" i="5"/>
  <c r="S69" i="5"/>
  <c r="X69" i="5" s="1"/>
  <c r="AH69" i="5" s="1"/>
  <c r="AF212" i="24" l="1"/>
  <c r="S215" i="24"/>
  <c r="X215" i="24" s="1"/>
  <c r="Z215" i="24"/>
  <c r="AB215" i="24"/>
  <c r="AF215" i="24"/>
  <c r="AG215" i="24"/>
  <c r="S216" i="24"/>
  <c r="X216" i="24" s="1"/>
  <c r="Z216" i="24"/>
  <c r="AB216" i="24"/>
  <c r="AF216" i="24"/>
  <c r="AG216" i="24"/>
  <c r="S217" i="24"/>
  <c r="X217" i="24" s="1"/>
  <c r="AH217" i="24" s="1"/>
  <c r="Z217" i="24"/>
  <c r="AB217" i="24"/>
  <c r="S218" i="24"/>
  <c r="X218" i="24" s="1"/>
  <c r="AH218" i="24" s="1"/>
  <c r="Z218" i="24"/>
  <c r="AB218" i="24"/>
  <c r="Z27" i="5"/>
  <c r="AB27" i="5"/>
  <c r="W27" i="5"/>
  <c r="S27" i="5"/>
  <c r="W26" i="5"/>
  <c r="AF176" i="24"/>
  <c r="S29" i="5"/>
  <c r="W29" i="5"/>
  <c r="X29" i="5"/>
  <c r="AH29" i="5" s="1"/>
  <c r="Z29" i="5"/>
  <c r="AB29" i="5"/>
  <c r="S26" i="5"/>
  <c r="X26" i="5" s="1"/>
  <c r="AH26" i="5" s="1"/>
  <c r="Z26" i="5"/>
  <c r="AB26" i="5"/>
  <c r="AF169" i="24"/>
  <c r="AG169" i="24"/>
  <c r="AF170" i="24"/>
  <c r="AG170" i="24"/>
  <c r="AF171" i="24"/>
  <c r="AG171" i="24"/>
  <c r="AF172" i="24"/>
  <c r="AG172" i="24"/>
  <c r="AF173" i="24"/>
  <c r="AG173" i="24"/>
  <c r="AF174" i="24"/>
  <c r="AG174" i="24"/>
  <c r="AF175" i="24"/>
  <c r="AG175" i="24"/>
  <c r="AG176" i="24"/>
  <c r="AH216" i="24" l="1"/>
  <c r="AH215" i="24"/>
  <c r="X27" i="5"/>
  <c r="AF253" i="24"/>
  <c r="AG253" i="24"/>
  <c r="AG252" i="24"/>
  <c r="AF252" i="24"/>
  <c r="AG212" i="24"/>
  <c r="AF213" i="24" s="1"/>
  <c r="AG213" i="24"/>
  <c r="AG211" i="24"/>
  <c r="AF211" i="24"/>
  <c r="AF236" i="27"/>
  <c r="I174" i="27"/>
  <c r="AF203" i="27"/>
  <c r="AG203" i="27"/>
  <c r="AF204" i="27"/>
  <c r="AG204" i="27"/>
  <c r="Z203" i="27"/>
  <c r="AG202" i="27"/>
  <c r="AF202" i="27"/>
  <c r="AG201" i="27"/>
  <c r="AF201" i="27"/>
  <c r="AG200" i="27"/>
  <c r="AF200" i="27"/>
  <c r="AF196" i="27"/>
  <c r="AF197" i="27"/>
  <c r="AF198" i="27"/>
  <c r="AF199" i="27"/>
  <c r="X196" i="27"/>
  <c r="AF195" i="27"/>
  <c r="AF155" i="27"/>
  <c r="AF156" i="27"/>
  <c r="AG156" i="27"/>
  <c r="AF157" i="27"/>
  <c r="AG157" i="27"/>
  <c r="AF158" i="27"/>
  <c r="AG158" i="27"/>
  <c r="AF159" i="27"/>
  <c r="AG159" i="27"/>
  <c r="AF160" i="27"/>
  <c r="AG160" i="27"/>
  <c r="AF161" i="27"/>
  <c r="AG161" i="27"/>
  <c r="AF162" i="27"/>
  <c r="AG162" i="27"/>
  <c r="AF163" i="27"/>
  <c r="AG163" i="27"/>
  <c r="AF164" i="27"/>
  <c r="AG164" i="27"/>
  <c r="AF165" i="27"/>
  <c r="AG165" i="27"/>
  <c r="AF166" i="27"/>
  <c r="AG166" i="27"/>
  <c r="AF167" i="27"/>
  <c r="AG167" i="27"/>
  <c r="AF168" i="27"/>
  <c r="AG168" i="27"/>
  <c r="AF169" i="27"/>
  <c r="AG169" i="27"/>
  <c r="AF170" i="27"/>
  <c r="AG170" i="27"/>
  <c r="AF171" i="27"/>
  <c r="AG171" i="27"/>
  <c r="AF172" i="27"/>
  <c r="AG172" i="27"/>
  <c r="AG153" i="27"/>
  <c r="AF153" i="27"/>
  <c r="S112" i="27"/>
  <c r="X112" i="27" s="1"/>
  <c r="S113" i="27"/>
  <c r="S114" i="27"/>
  <c r="S115" i="27"/>
  <c r="AF68" i="27"/>
  <c r="AG68" i="27"/>
  <c r="AF70" i="27"/>
  <c r="AG70" i="27"/>
  <c r="AF71" i="27"/>
  <c r="AG71" i="27"/>
  <c r="S114" i="5"/>
  <c r="X114" i="5" s="1"/>
  <c r="A8" i="3"/>
  <c r="A14" i="3"/>
  <c r="A20" i="3"/>
  <c r="A26" i="3"/>
  <c r="A32" i="3"/>
  <c r="E6" i="27"/>
  <c r="S252" i="24"/>
  <c r="S253" i="24"/>
  <c r="S251" i="24"/>
  <c r="S211" i="24" l="1"/>
  <c r="X211" i="24" s="1"/>
  <c r="AH211" i="24" s="1"/>
  <c r="S212" i="24"/>
  <c r="X212" i="24" s="1"/>
  <c r="AH212" i="24" s="1"/>
  <c r="S213" i="24"/>
  <c r="X213" i="24" s="1"/>
  <c r="AH213" i="24" s="1"/>
  <c r="S214" i="24"/>
  <c r="X214" i="24" s="1"/>
  <c r="AH214" i="24" s="1"/>
  <c r="S210" i="24"/>
  <c r="X210" i="24" s="1"/>
  <c r="AH210" i="24" s="1"/>
  <c r="S83" i="24"/>
  <c r="S82" i="24"/>
  <c r="X82" i="24" s="1"/>
  <c r="AH82" i="24" s="1"/>
  <c r="S127" i="24"/>
  <c r="X127" i="24" s="1"/>
  <c r="AH127" i="24" s="1"/>
  <c r="S128" i="24"/>
  <c r="X128" i="24" s="1"/>
  <c r="AH128" i="24" s="1"/>
  <c r="S129" i="24"/>
  <c r="X129" i="24" s="1"/>
  <c r="AH129" i="24" s="1"/>
  <c r="S130" i="24"/>
  <c r="X130" i="24" s="1"/>
  <c r="AH130" i="24" s="1"/>
  <c r="S126" i="24"/>
  <c r="X126" i="24" s="1"/>
  <c r="AH126" i="24" s="1"/>
  <c r="S169" i="24"/>
  <c r="X169" i="24" s="1"/>
  <c r="AH169" i="24" s="1"/>
  <c r="S170" i="24"/>
  <c r="X170" i="24" s="1"/>
  <c r="AH170" i="24" s="1"/>
  <c r="S171" i="24"/>
  <c r="X171" i="24" s="1"/>
  <c r="AH171" i="24" s="1"/>
  <c r="S172" i="24"/>
  <c r="X172" i="24" s="1"/>
  <c r="AH172" i="24" s="1"/>
  <c r="S173" i="24"/>
  <c r="X173" i="24" s="1"/>
  <c r="AH173" i="24" s="1"/>
  <c r="S174" i="24"/>
  <c r="X174" i="24" s="1"/>
  <c r="AH174" i="24" s="1"/>
  <c r="S175" i="24"/>
  <c r="X175" i="24" s="1"/>
  <c r="AH175" i="24" s="1"/>
  <c r="S176" i="24"/>
  <c r="X176" i="24" s="1"/>
  <c r="AH176" i="24" s="1"/>
  <c r="S168" i="24"/>
  <c r="X168" i="24" s="1"/>
  <c r="AH168" i="24" s="1"/>
  <c r="I88" i="27"/>
  <c r="AB255" i="27"/>
  <c r="Z255" i="27"/>
  <c r="X255" i="27"/>
  <c r="AH255" i="27" s="1"/>
  <c r="S255" i="27"/>
  <c r="AB254" i="27"/>
  <c r="Z254" i="27"/>
  <c r="X254" i="27"/>
  <c r="AH254" i="27" s="1"/>
  <c r="S254" i="27"/>
  <c r="AB253" i="27"/>
  <c r="Z253" i="27"/>
  <c r="X253" i="27"/>
  <c r="AH253" i="27" s="1"/>
  <c r="S253" i="27"/>
  <c r="AB252" i="27"/>
  <c r="Z252" i="27"/>
  <c r="X252" i="27"/>
  <c r="AH252" i="27" s="1"/>
  <c r="S252" i="27"/>
  <c r="AB251" i="27"/>
  <c r="Z251" i="27"/>
  <c r="X251" i="27"/>
  <c r="AH251" i="27" s="1"/>
  <c r="S251" i="27"/>
  <c r="AB250" i="27"/>
  <c r="Z250" i="27"/>
  <c r="X250" i="27"/>
  <c r="AH250" i="27" s="1"/>
  <c r="S250" i="27"/>
  <c r="AB249" i="27"/>
  <c r="Z249" i="27"/>
  <c r="X249" i="27"/>
  <c r="AH249" i="27" s="1"/>
  <c r="S249" i="27"/>
  <c r="AB248" i="27"/>
  <c r="Z248" i="27"/>
  <c r="X248" i="27"/>
  <c r="AH248" i="27" s="1"/>
  <c r="S248" i="27"/>
  <c r="AB247" i="27"/>
  <c r="Z247" i="27"/>
  <c r="X247" i="27"/>
  <c r="AH247" i="27" s="1"/>
  <c r="S247" i="27"/>
  <c r="AB246" i="27"/>
  <c r="Z246" i="27"/>
  <c r="X246" i="27"/>
  <c r="AH246" i="27" s="1"/>
  <c r="S246" i="27"/>
  <c r="AB245" i="27"/>
  <c r="Z245" i="27"/>
  <c r="X245" i="27"/>
  <c r="AH245" i="27" s="1"/>
  <c r="S245" i="27"/>
  <c r="AB244" i="27"/>
  <c r="Z244" i="27"/>
  <c r="X244" i="27"/>
  <c r="AH244" i="27" s="1"/>
  <c r="S244" i="27"/>
  <c r="AB243" i="27"/>
  <c r="Z243" i="27"/>
  <c r="X243" i="27"/>
  <c r="AH243" i="27" s="1"/>
  <c r="S243" i="27"/>
  <c r="AB242" i="27"/>
  <c r="Z242" i="27"/>
  <c r="X242" i="27"/>
  <c r="AH242" i="27" s="1"/>
  <c r="S242" i="27"/>
  <c r="AB241" i="27"/>
  <c r="Z241" i="27"/>
  <c r="X241" i="27"/>
  <c r="AH241" i="27" s="1"/>
  <c r="S241" i="27"/>
  <c r="AB240" i="27"/>
  <c r="AH240" i="27"/>
  <c r="AB239" i="27"/>
  <c r="AH239" i="27"/>
  <c r="AB238" i="27"/>
  <c r="X238" i="27"/>
  <c r="AH238" i="27" s="1"/>
  <c r="AB237" i="27"/>
  <c r="Z237" i="27"/>
  <c r="AH237" i="27"/>
  <c r="AB236" i="27"/>
  <c r="Z236" i="27"/>
  <c r="S236" i="27"/>
  <c r="X236" i="27" s="1"/>
  <c r="AH236" i="27" s="1"/>
  <c r="AB214" i="27"/>
  <c r="Z214" i="27"/>
  <c r="X214" i="27"/>
  <c r="S214" i="27"/>
  <c r="AB213" i="27"/>
  <c r="Z213" i="27"/>
  <c r="X213" i="27"/>
  <c r="S213" i="27"/>
  <c r="AB212" i="27"/>
  <c r="Z212" i="27"/>
  <c r="X212" i="27"/>
  <c r="S212" i="27"/>
  <c r="AB211" i="27"/>
  <c r="Z211" i="27"/>
  <c r="X211" i="27"/>
  <c r="S211" i="27"/>
  <c r="AB210" i="27"/>
  <c r="Z210" i="27"/>
  <c r="X210" i="27"/>
  <c r="S210" i="27"/>
  <c r="AB209" i="27"/>
  <c r="Z209" i="27"/>
  <c r="X209" i="27"/>
  <c r="S209" i="27"/>
  <c r="AB208" i="27"/>
  <c r="Z208" i="27"/>
  <c r="X208" i="27"/>
  <c r="S208" i="27"/>
  <c r="AB207" i="27"/>
  <c r="Z207" i="27"/>
  <c r="X207" i="27"/>
  <c r="S207" i="27"/>
  <c r="AB206" i="27"/>
  <c r="Z206" i="27"/>
  <c r="X206" i="27"/>
  <c r="S206" i="27"/>
  <c r="AB205" i="27"/>
  <c r="Z205" i="27"/>
  <c r="X205" i="27"/>
  <c r="S205" i="27"/>
  <c r="AB204" i="27"/>
  <c r="Z204" i="27"/>
  <c r="S204" i="27"/>
  <c r="X204" i="27" s="1"/>
  <c r="AB203" i="27"/>
  <c r="S203" i="27"/>
  <c r="X203" i="27" s="1"/>
  <c r="AB202" i="27"/>
  <c r="Z202" i="27"/>
  <c r="S202" i="27"/>
  <c r="X202" i="27" s="1"/>
  <c r="AB201" i="27"/>
  <c r="Z201" i="27"/>
  <c r="S201" i="27"/>
  <c r="X201" i="27" s="1"/>
  <c r="AB200" i="27"/>
  <c r="Z200" i="27"/>
  <c r="S200" i="27"/>
  <c r="X200" i="27" s="1"/>
  <c r="AB199" i="27"/>
  <c r="Z199" i="27"/>
  <c r="S199" i="27"/>
  <c r="X199" i="27" s="1"/>
  <c r="AB198" i="27"/>
  <c r="Z198" i="27"/>
  <c r="S198" i="27"/>
  <c r="X198" i="27" s="1"/>
  <c r="AB197" i="27"/>
  <c r="Z197" i="27"/>
  <c r="S197" i="27"/>
  <c r="X197" i="27" s="1"/>
  <c r="AB196" i="27"/>
  <c r="Z196" i="27"/>
  <c r="S196" i="27"/>
  <c r="AB195" i="27"/>
  <c r="Z195" i="27"/>
  <c r="S195" i="27"/>
  <c r="X195" i="27" s="1"/>
  <c r="AB172" i="27"/>
  <c r="Z172" i="27"/>
  <c r="X172" i="27"/>
  <c r="S172" i="27"/>
  <c r="AB171" i="27"/>
  <c r="Z171" i="27"/>
  <c r="X171" i="27"/>
  <c r="S171" i="27"/>
  <c r="AB170" i="27"/>
  <c r="Z170" i="27"/>
  <c r="X170" i="27"/>
  <c r="S170" i="27"/>
  <c r="AB169" i="27"/>
  <c r="Z169" i="27"/>
  <c r="X169" i="27"/>
  <c r="S169" i="27"/>
  <c r="AB168" i="27"/>
  <c r="Z168" i="27"/>
  <c r="X168" i="27"/>
  <c r="S168" i="27"/>
  <c r="AB167" i="27"/>
  <c r="Z167" i="27"/>
  <c r="X167" i="27"/>
  <c r="S167" i="27"/>
  <c r="AB166" i="27"/>
  <c r="Z166" i="27"/>
  <c r="X166" i="27"/>
  <c r="S166" i="27"/>
  <c r="AB165" i="27"/>
  <c r="Z165" i="27"/>
  <c r="X165" i="27"/>
  <c r="S165" i="27"/>
  <c r="AB164" i="27"/>
  <c r="Z164" i="27"/>
  <c r="X164" i="27"/>
  <c r="S164" i="27"/>
  <c r="AB163" i="27"/>
  <c r="Z163" i="27"/>
  <c r="X163" i="27"/>
  <c r="S163" i="27"/>
  <c r="AB162" i="27"/>
  <c r="Z162" i="27"/>
  <c r="X162" i="27"/>
  <c r="S162" i="27"/>
  <c r="AB161" i="27"/>
  <c r="Z161" i="27"/>
  <c r="X161" i="27"/>
  <c r="S161" i="27"/>
  <c r="AB160" i="27"/>
  <c r="Z160" i="27"/>
  <c r="X160" i="27"/>
  <c r="S160" i="27"/>
  <c r="AB159" i="27"/>
  <c r="Z159" i="27"/>
  <c r="X159" i="27"/>
  <c r="S159" i="27"/>
  <c r="AB158" i="27"/>
  <c r="Z158" i="27"/>
  <c r="X158" i="27"/>
  <c r="S158" i="27"/>
  <c r="AB157" i="27"/>
  <c r="Z157" i="27"/>
  <c r="X157" i="27"/>
  <c r="S157" i="27"/>
  <c r="AB156" i="27"/>
  <c r="Z156" i="27"/>
  <c r="S156" i="27"/>
  <c r="X156" i="27" s="1"/>
  <c r="AB155" i="27"/>
  <c r="Z155" i="27"/>
  <c r="S155" i="27"/>
  <c r="X155" i="27" s="1"/>
  <c r="AB154" i="27"/>
  <c r="Z154" i="27"/>
  <c r="S154" i="27"/>
  <c r="X154" i="27" s="1"/>
  <c r="AB153" i="27"/>
  <c r="Z153" i="27"/>
  <c r="S153" i="27"/>
  <c r="X153" i="27" s="1"/>
  <c r="G134" i="27"/>
  <c r="AB130" i="27"/>
  <c r="Z130" i="27"/>
  <c r="S130" i="27"/>
  <c r="X130" i="27" s="1"/>
  <c r="AB129" i="27"/>
  <c r="Z129" i="27"/>
  <c r="S129" i="27"/>
  <c r="X129" i="27" s="1"/>
  <c r="AB128" i="27"/>
  <c r="Z128" i="27"/>
  <c r="S128" i="27"/>
  <c r="X128" i="27" s="1"/>
  <c r="AB127" i="27"/>
  <c r="Z127" i="27"/>
  <c r="S127" i="27"/>
  <c r="X127" i="27" s="1"/>
  <c r="AB126" i="27"/>
  <c r="Z126" i="27"/>
  <c r="S126" i="27"/>
  <c r="X126" i="27" s="1"/>
  <c r="AB125" i="27"/>
  <c r="Z125" i="27"/>
  <c r="S125" i="27"/>
  <c r="X125" i="27" s="1"/>
  <c r="AB124" i="27"/>
  <c r="Z124" i="27"/>
  <c r="S124" i="27"/>
  <c r="X124" i="27" s="1"/>
  <c r="AB123" i="27"/>
  <c r="Z123" i="27"/>
  <c r="S123" i="27"/>
  <c r="X123" i="27" s="1"/>
  <c r="AB122" i="27"/>
  <c r="Z122" i="27"/>
  <c r="S122" i="27"/>
  <c r="X122" i="27" s="1"/>
  <c r="AB121" i="27"/>
  <c r="Z121" i="27"/>
  <c r="S121" i="27"/>
  <c r="X121" i="27" s="1"/>
  <c r="AB120" i="27"/>
  <c r="Z120" i="27"/>
  <c r="X120" i="27"/>
  <c r="S120" i="27"/>
  <c r="AB119" i="27"/>
  <c r="Z119" i="27"/>
  <c r="S119" i="27"/>
  <c r="X119" i="27" s="1"/>
  <c r="AB118" i="27"/>
  <c r="Z118" i="27"/>
  <c r="S118" i="27"/>
  <c r="X118" i="27" s="1"/>
  <c r="AB117" i="27"/>
  <c r="Z117" i="27"/>
  <c r="X117" i="27"/>
  <c r="S117" i="27"/>
  <c r="AB116" i="27"/>
  <c r="Z116" i="27"/>
  <c r="S116" i="27"/>
  <c r="X116" i="27" s="1"/>
  <c r="AB115" i="27"/>
  <c r="Z115" i="27"/>
  <c r="X115" i="27"/>
  <c r="AB114" i="27"/>
  <c r="Z114" i="27"/>
  <c r="X114" i="27"/>
  <c r="AB113" i="27"/>
  <c r="Z113" i="27"/>
  <c r="X113" i="27"/>
  <c r="AB112" i="27"/>
  <c r="Z112" i="27"/>
  <c r="AB111" i="27"/>
  <c r="Z111" i="27"/>
  <c r="S111" i="27"/>
  <c r="X111" i="27" s="1"/>
  <c r="AB86" i="27"/>
  <c r="Z86" i="27"/>
  <c r="X86" i="27"/>
  <c r="AH86" i="27" s="1"/>
  <c r="S86" i="27"/>
  <c r="AB85" i="27"/>
  <c r="Z85" i="27"/>
  <c r="X85" i="27"/>
  <c r="AH85" i="27" s="1"/>
  <c r="S85" i="27"/>
  <c r="AB84" i="27"/>
  <c r="Z84" i="27"/>
  <c r="X84" i="27"/>
  <c r="AH84" i="27" s="1"/>
  <c r="S84" i="27"/>
  <c r="AB83" i="27"/>
  <c r="Z83" i="27"/>
  <c r="X83" i="27"/>
  <c r="AH83" i="27" s="1"/>
  <c r="S83" i="27"/>
  <c r="AB82" i="27"/>
  <c r="Z82" i="27"/>
  <c r="X82" i="27"/>
  <c r="AH82" i="27" s="1"/>
  <c r="S82" i="27"/>
  <c r="AB81" i="27"/>
  <c r="Z81" i="27"/>
  <c r="X81" i="27"/>
  <c r="AH81" i="27" s="1"/>
  <c r="S81" i="27"/>
  <c r="AB80" i="27"/>
  <c r="Z80" i="27"/>
  <c r="X80" i="27"/>
  <c r="AH80" i="27" s="1"/>
  <c r="S80" i="27"/>
  <c r="AB79" i="27"/>
  <c r="Z79" i="27"/>
  <c r="S79" i="27"/>
  <c r="X79" i="27" s="1"/>
  <c r="AH79" i="27" s="1"/>
  <c r="AB78" i="27"/>
  <c r="Z78" i="27"/>
  <c r="S78" i="27"/>
  <c r="X78" i="27" s="1"/>
  <c r="AH78" i="27" s="1"/>
  <c r="AB77" i="27"/>
  <c r="Z77" i="27"/>
  <c r="S77" i="27"/>
  <c r="X77" i="27" s="1"/>
  <c r="AH77" i="27" s="1"/>
  <c r="AB76" i="27"/>
  <c r="Z76" i="27"/>
  <c r="S76" i="27"/>
  <c r="X76" i="27" s="1"/>
  <c r="AH76" i="27" s="1"/>
  <c r="AB75" i="27"/>
  <c r="Z75" i="27"/>
  <c r="S75" i="27"/>
  <c r="X75" i="27" s="1"/>
  <c r="AH75" i="27" s="1"/>
  <c r="AB74" i="27"/>
  <c r="Z74" i="27"/>
  <c r="S74" i="27"/>
  <c r="X74" i="27" s="1"/>
  <c r="AH74" i="27" s="1"/>
  <c r="AB73" i="27"/>
  <c r="Z73" i="27"/>
  <c r="S73" i="27"/>
  <c r="X73" i="27" s="1"/>
  <c r="AH73" i="27" s="1"/>
  <c r="AB72" i="27"/>
  <c r="Z72" i="27"/>
  <c r="S72" i="27"/>
  <c r="X72" i="27" s="1"/>
  <c r="AH72" i="27" s="1"/>
  <c r="AB71" i="27"/>
  <c r="Z71" i="27"/>
  <c r="S71" i="27"/>
  <c r="X71" i="27" s="1"/>
  <c r="AB70" i="27"/>
  <c r="Z70" i="27"/>
  <c r="S70" i="27"/>
  <c r="X70" i="27" s="1"/>
  <c r="AB69" i="27"/>
  <c r="Z69" i="27"/>
  <c r="S69" i="27"/>
  <c r="X69" i="27" s="1"/>
  <c r="AB68" i="27"/>
  <c r="Z68" i="27"/>
  <c r="S68" i="27"/>
  <c r="X68" i="27" s="1"/>
  <c r="AH68" i="27" s="1"/>
  <c r="AB67" i="27"/>
  <c r="Z67" i="27"/>
  <c r="S67" i="27"/>
  <c r="X67" i="27" s="1"/>
  <c r="AD43" i="27"/>
  <c r="AC43" i="27"/>
  <c r="AB43" i="27"/>
  <c r="Z43" i="27"/>
  <c r="X43" i="27"/>
  <c r="W43" i="27"/>
  <c r="S43" i="27"/>
  <c r="AD42" i="27"/>
  <c r="AC42" i="27"/>
  <c r="AB42" i="27"/>
  <c r="Z42" i="27"/>
  <c r="X42" i="27"/>
  <c r="W42" i="27"/>
  <c r="S42" i="27"/>
  <c r="AD41" i="27"/>
  <c r="AC41" i="27"/>
  <c r="AB41" i="27"/>
  <c r="Z41" i="27"/>
  <c r="X41" i="27"/>
  <c r="W41" i="27"/>
  <c r="S41" i="27"/>
  <c r="AD40" i="27"/>
  <c r="AC40" i="27"/>
  <c r="AB40" i="27"/>
  <c r="Z40" i="27"/>
  <c r="X40" i="27"/>
  <c r="W40" i="27"/>
  <c r="S40" i="27"/>
  <c r="AD39" i="27"/>
  <c r="AC39" i="27"/>
  <c r="AB39" i="27"/>
  <c r="Z39" i="27"/>
  <c r="X39" i="27"/>
  <c r="W39" i="27"/>
  <c r="S39" i="27"/>
  <c r="AD38" i="27"/>
  <c r="AC38" i="27"/>
  <c r="AB38" i="27"/>
  <c r="Z38" i="27"/>
  <c r="X38" i="27"/>
  <c r="W38" i="27"/>
  <c r="S38" i="27"/>
  <c r="AD37" i="27"/>
  <c r="AC37" i="27"/>
  <c r="AB37" i="27"/>
  <c r="Z37" i="27"/>
  <c r="X37" i="27"/>
  <c r="W37" i="27"/>
  <c r="S37" i="27"/>
  <c r="AD36" i="27"/>
  <c r="AC36" i="27"/>
  <c r="AB36" i="27"/>
  <c r="Z36" i="27"/>
  <c r="X36" i="27"/>
  <c r="W36" i="27"/>
  <c r="S36" i="27"/>
  <c r="AD35" i="27"/>
  <c r="AC35" i="27"/>
  <c r="AB35" i="27"/>
  <c r="Z35" i="27"/>
  <c r="X35" i="27"/>
  <c r="W35" i="27"/>
  <c r="S35" i="27"/>
  <c r="AD34" i="27"/>
  <c r="AC34" i="27"/>
  <c r="AB34" i="27"/>
  <c r="Z34" i="27"/>
  <c r="X34" i="27"/>
  <c r="W34" i="27"/>
  <c r="S34" i="27"/>
  <c r="AD33" i="27"/>
  <c r="AC33" i="27"/>
  <c r="AB33" i="27"/>
  <c r="Z33" i="27"/>
  <c r="X33" i="27"/>
  <c r="W33" i="27"/>
  <c r="S33" i="27"/>
  <c r="AD32" i="27"/>
  <c r="AC32" i="27"/>
  <c r="AB32" i="27"/>
  <c r="Z32" i="27"/>
  <c r="X32" i="27"/>
  <c r="W32" i="27"/>
  <c r="S32" i="27"/>
  <c r="AD31" i="27"/>
  <c r="AC31" i="27"/>
  <c r="AB31" i="27"/>
  <c r="Z31" i="27"/>
  <c r="X31" i="27"/>
  <c r="W31" i="27"/>
  <c r="S31" i="27"/>
  <c r="AD30" i="27"/>
  <c r="AC30" i="27"/>
  <c r="AB30" i="27"/>
  <c r="Z30" i="27"/>
  <c r="X30" i="27"/>
  <c r="W30" i="27"/>
  <c r="S30" i="27"/>
  <c r="AD29" i="27"/>
  <c r="AC29" i="27"/>
  <c r="AB29" i="27"/>
  <c r="Z29" i="27"/>
  <c r="X29" i="27"/>
  <c r="W29" i="27"/>
  <c r="S29" i="27"/>
  <c r="AD28" i="27"/>
  <c r="AC28" i="27"/>
  <c r="AB28" i="27"/>
  <c r="Z28" i="27"/>
  <c r="X28" i="27"/>
  <c r="W28" i="27"/>
  <c r="S28" i="27"/>
  <c r="AD27" i="27"/>
  <c r="AC27" i="27"/>
  <c r="AB27" i="27"/>
  <c r="Z27" i="27"/>
  <c r="X27" i="27"/>
  <c r="W27" i="27"/>
  <c r="S27" i="27"/>
  <c r="AD26" i="27"/>
  <c r="AC26" i="27"/>
  <c r="AB26" i="27"/>
  <c r="Z26" i="27"/>
  <c r="X26" i="27"/>
  <c r="W26" i="27"/>
  <c r="S26" i="27"/>
  <c r="AD25" i="27"/>
  <c r="AC25" i="27"/>
  <c r="AB25" i="27"/>
  <c r="Z25" i="27"/>
  <c r="W25" i="27"/>
  <c r="S25" i="27"/>
  <c r="X25" i="27" s="1"/>
  <c r="AD24" i="27"/>
  <c r="AC24" i="27"/>
  <c r="AB24" i="27"/>
  <c r="Z24" i="27"/>
  <c r="W24" i="27"/>
  <c r="S24" i="27"/>
  <c r="X24" i="27" s="1"/>
  <c r="B4" i="27"/>
  <c r="B2" i="27"/>
  <c r="B1" i="27"/>
  <c r="S237" i="5"/>
  <c r="S238" i="5"/>
  <c r="S239" i="5"/>
  <c r="S240" i="5"/>
  <c r="S241" i="5"/>
  <c r="S242" i="5"/>
  <c r="S243" i="5"/>
  <c r="S244" i="5"/>
  <c r="S245" i="5"/>
  <c r="S246" i="5"/>
  <c r="S247" i="5"/>
  <c r="S248" i="5"/>
  <c r="S249" i="5"/>
  <c r="S250" i="5"/>
  <c r="S251" i="5"/>
  <c r="S252" i="5"/>
  <c r="S253" i="5"/>
  <c r="S254" i="5"/>
  <c r="S255" i="5"/>
  <c r="S236" i="5"/>
  <c r="S196" i="5"/>
  <c r="S197" i="5"/>
  <c r="S198" i="5"/>
  <c r="S201" i="5"/>
  <c r="S202" i="5"/>
  <c r="S203" i="5"/>
  <c r="S204" i="5"/>
  <c r="S205" i="5"/>
  <c r="S206" i="5"/>
  <c r="S207" i="5"/>
  <c r="S208" i="5"/>
  <c r="S209" i="5"/>
  <c r="S210" i="5"/>
  <c r="S211" i="5"/>
  <c r="S212" i="5"/>
  <c r="S213" i="5"/>
  <c r="S214" i="5"/>
  <c r="S195" i="5"/>
  <c r="S154" i="5"/>
  <c r="S155" i="5"/>
  <c r="S156" i="5"/>
  <c r="S157" i="5"/>
  <c r="S158" i="5"/>
  <c r="S159" i="5"/>
  <c r="S160" i="5"/>
  <c r="S161" i="5"/>
  <c r="S162" i="5"/>
  <c r="S163" i="5"/>
  <c r="S164" i="5"/>
  <c r="S165" i="5"/>
  <c r="S166" i="5"/>
  <c r="S167" i="5"/>
  <c r="S168" i="5"/>
  <c r="S169" i="5"/>
  <c r="S170" i="5"/>
  <c r="S171" i="5"/>
  <c r="S172" i="5"/>
  <c r="S153" i="5"/>
  <c r="S112" i="5"/>
  <c r="S113" i="5"/>
  <c r="S115" i="5"/>
  <c r="S116" i="5"/>
  <c r="S117" i="5"/>
  <c r="S118" i="5"/>
  <c r="S119" i="5"/>
  <c r="S120" i="5"/>
  <c r="S121" i="5"/>
  <c r="S122" i="5"/>
  <c r="S123" i="5"/>
  <c r="S124" i="5"/>
  <c r="S125" i="5"/>
  <c r="S126" i="5"/>
  <c r="S127" i="5"/>
  <c r="S128" i="5"/>
  <c r="S129" i="5"/>
  <c r="S130" i="5"/>
  <c r="S111" i="5"/>
  <c r="S68" i="5"/>
  <c r="X68" i="5" s="1"/>
  <c r="AH68" i="5" s="1"/>
  <c r="S72" i="5"/>
  <c r="S73" i="5"/>
  <c r="S74" i="5"/>
  <c r="S75" i="5"/>
  <c r="S76" i="5"/>
  <c r="S77" i="5"/>
  <c r="S78" i="5"/>
  <c r="S79" i="5"/>
  <c r="S80" i="5"/>
  <c r="S81" i="5"/>
  <c r="S82" i="5"/>
  <c r="S83" i="5"/>
  <c r="S84" i="5"/>
  <c r="S85" i="5"/>
  <c r="S86" i="5"/>
  <c r="S67" i="5"/>
  <c r="X67" i="5" s="1"/>
  <c r="AH67" i="5" s="1"/>
  <c r="S25" i="5"/>
  <c r="X25" i="5" s="1"/>
  <c r="AH25" i="5" s="1"/>
  <c r="S28" i="5"/>
  <c r="S30" i="5"/>
  <c r="S31" i="5"/>
  <c r="S32" i="5"/>
  <c r="S33" i="5"/>
  <c r="S34" i="5"/>
  <c r="S35" i="5"/>
  <c r="S36" i="5"/>
  <c r="S37" i="5"/>
  <c r="S38" i="5"/>
  <c r="S39" i="5"/>
  <c r="S40" i="5"/>
  <c r="S41" i="5"/>
  <c r="S42" i="5"/>
  <c r="S43" i="5"/>
  <c r="S24" i="5"/>
  <c r="S25" i="24"/>
  <c r="X25" i="24" s="1"/>
  <c r="S26" i="24"/>
  <c r="X26" i="24" s="1"/>
  <c r="AH26" i="24" s="1"/>
  <c r="S27" i="24"/>
  <c r="X27" i="24" s="1"/>
  <c r="AH27" i="24" s="1"/>
  <c r="S28" i="24"/>
  <c r="X28" i="24" s="1"/>
  <c r="AH28" i="24" s="1"/>
  <c r="S29" i="24"/>
  <c r="X29" i="24" s="1"/>
  <c r="AH29" i="24" s="1"/>
  <c r="S31" i="24"/>
  <c r="X31" i="24" s="1"/>
  <c r="AH31" i="24" s="1"/>
  <c r="S32" i="24"/>
  <c r="X32" i="24" s="1"/>
  <c r="S33" i="24"/>
  <c r="X33" i="24" s="1"/>
  <c r="S24" i="24"/>
  <c r="X24" i="24" s="1"/>
  <c r="E6" i="24"/>
  <c r="E6" i="5"/>
  <c r="AB270" i="24"/>
  <c r="Z270" i="24"/>
  <c r="X270" i="24"/>
  <c r="AH270" i="24" s="1"/>
  <c r="S270" i="24"/>
  <c r="AB269" i="24"/>
  <c r="Z269" i="24"/>
  <c r="X269" i="24"/>
  <c r="AH269" i="24" s="1"/>
  <c r="S269" i="24"/>
  <c r="AB268" i="24"/>
  <c r="Z268" i="24"/>
  <c r="X268" i="24"/>
  <c r="AH268" i="24" s="1"/>
  <c r="S268" i="24"/>
  <c r="AB267" i="24"/>
  <c r="Z267" i="24"/>
  <c r="X267" i="24"/>
  <c r="AH267" i="24" s="1"/>
  <c r="S267" i="24"/>
  <c r="AB266" i="24"/>
  <c r="Z266" i="24"/>
  <c r="X266" i="24"/>
  <c r="AH266" i="24" s="1"/>
  <c r="S266" i="24"/>
  <c r="AB265" i="24"/>
  <c r="Z265" i="24"/>
  <c r="X265" i="24"/>
  <c r="AH265" i="24" s="1"/>
  <c r="S265" i="24"/>
  <c r="AB264" i="24"/>
  <c r="Z264" i="24"/>
  <c r="X264" i="24"/>
  <c r="AH264" i="24" s="1"/>
  <c r="S264" i="24"/>
  <c r="AB263" i="24"/>
  <c r="Z263" i="24"/>
  <c r="X263" i="24"/>
  <c r="AH263" i="24" s="1"/>
  <c r="S263" i="24"/>
  <c r="AB262" i="24"/>
  <c r="Z262" i="24"/>
  <c r="X262" i="24"/>
  <c r="AH262" i="24" s="1"/>
  <c r="S262" i="24"/>
  <c r="AB261" i="24"/>
  <c r="Z261" i="24"/>
  <c r="X261" i="24"/>
  <c r="AH261" i="24" s="1"/>
  <c r="S261" i="24"/>
  <c r="AB260" i="24"/>
  <c r="Z260" i="24"/>
  <c r="X260" i="24"/>
  <c r="AH260" i="24" s="1"/>
  <c r="S260" i="24"/>
  <c r="AB259" i="24"/>
  <c r="Z259" i="24"/>
  <c r="X259" i="24"/>
  <c r="AH259" i="24" s="1"/>
  <c r="S259" i="24"/>
  <c r="AB258" i="24"/>
  <c r="Z258" i="24"/>
  <c r="X258" i="24"/>
  <c r="AH258" i="24" s="1"/>
  <c r="S258" i="24"/>
  <c r="AB257" i="24"/>
  <c r="Z257" i="24"/>
  <c r="X257" i="24"/>
  <c r="AH257" i="24" s="1"/>
  <c r="S257" i="24"/>
  <c r="AB256" i="24"/>
  <c r="Z256" i="24"/>
  <c r="X256" i="24"/>
  <c r="AH256" i="24" s="1"/>
  <c r="S256" i="24"/>
  <c r="AB255" i="24"/>
  <c r="Z255" i="24"/>
  <c r="X255" i="24"/>
  <c r="AH255" i="24" s="1"/>
  <c r="S255" i="24"/>
  <c r="AB254" i="24"/>
  <c r="Z254" i="24"/>
  <c r="X254" i="24"/>
  <c r="AH254" i="24" s="1"/>
  <c r="S254" i="24"/>
  <c r="AB253" i="24"/>
  <c r="Z253" i="24"/>
  <c r="X253" i="24"/>
  <c r="AH253" i="24" s="1"/>
  <c r="AB252" i="24"/>
  <c r="Z252" i="24"/>
  <c r="X252" i="24"/>
  <c r="AH252" i="24" s="1"/>
  <c r="AB251" i="24"/>
  <c r="Z251" i="24"/>
  <c r="X251" i="24"/>
  <c r="AH251" i="24" s="1"/>
  <c r="AB229" i="24"/>
  <c r="Z229" i="24"/>
  <c r="X229" i="24"/>
  <c r="AH229" i="24" s="1"/>
  <c r="S229" i="24"/>
  <c r="AB228" i="24"/>
  <c r="Z228" i="24"/>
  <c r="X228" i="24"/>
  <c r="AH228" i="24" s="1"/>
  <c r="S228" i="24"/>
  <c r="AB227" i="24"/>
  <c r="Z227" i="24"/>
  <c r="X227" i="24"/>
  <c r="AH227" i="24" s="1"/>
  <c r="S227" i="24"/>
  <c r="AB226" i="24"/>
  <c r="Z226" i="24"/>
  <c r="X226" i="24"/>
  <c r="AH226" i="24" s="1"/>
  <c r="S226" i="24"/>
  <c r="AB225" i="24"/>
  <c r="Z225" i="24"/>
  <c r="X225" i="24"/>
  <c r="AH225" i="24" s="1"/>
  <c r="S225" i="24"/>
  <c r="AB224" i="24"/>
  <c r="Z224" i="24"/>
  <c r="X224" i="24"/>
  <c r="AH224" i="24" s="1"/>
  <c r="S224" i="24"/>
  <c r="AB223" i="24"/>
  <c r="Z223" i="24"/>
  <c r="X223" i="24"/>
  <c r="AH223" i="24" s="1"/>
  <c r="S223" i="24"/>
  <c r="AB222" i="24"/>
  <c r="Z222" i="24"/>
  <c r="X222" i="24"/>
  <c r="AH222" i="24" s="1"/>
  <c r="S222" i="24"/>
  <c r="AB221" i="24"/>
  <c r="Z221" i="24"/>
  <c r="X221" i="24"/>
  <c r="AH221" i="24" s="1"/>
  <c r="S221" i="24"/>
  <c r="AB220" i="24"/>
  <c r="Z220" i="24"/>
  <c r="X220" i="24"/>
  <c r="AH220" i="24" s="1"/>
  <c r="S220" i="24"/>
  <c r="AB219" i="24"/>
  <c r="Z219" i="24"/>
  <c r="X219" i="24"/>
  <c r="AH219" i="24" s="1"/>
  <c r="S219" i="24"/>
  <c r="AB214" i="24"/>
  <c r="Z214" i="24"/>
  <c r="AB213" i="24"/>
  <c r="Z213" i="24"/>
  <c r="AB212" i="24"/>
  <c r="Z212" i="24"/>
  <c r="AB211" i="24"/>
  <c r="Z211" i="24"/>
  <c r="AB210" i="24"/>
  <c r="Z210" i="24"/>
  <c r="AB187" i="24"/>
  <c r="Z187" i="24"/>
  <c r="X187" i="24"/>
  <c r="AH187" i="24" s="1"/>
  <c r="S187" i="24"/>
  <c r="AB186" i="24"/>
  <c r="Z186" i="24"/>
  <c r="X186" i="24"/>
  <c r="AH186" i="24" s="1"/>
  <c r="S186" i="24"/>
  <c r="AB185" i="24"/>
  <c r="Z185" i="24"/>
  <c r="X185" i="24"/>
  <c r="AH185" i="24" s="1"/>
  <c r="S185" i="24"/>
  <c r="AB184" i="24"/>
  <c r="Z184" i="24"/>
  <c r="X184" i="24"/>
  <c r="AH184" i="24" s="1"/>
  <c r="S184" i="24"/>
  <c r="AB183" i="24"/>
  <c r="Z183" i="24"/>
  <c r="X183" i="24"/>
  <c r="AH183" i="24" s="1"/>
  <c r="S183" i="24"/>
  <c r="AB182" i="24"/>
  <c r="Z182" i="24"/>
  <c r="X182" i="24"/>
  <c r="AH182" i="24" s="1"/>
  <c r="S182" i="24"/>
  <c r="AB181" i="24"/>
  <c r="Z181" i="24"/>
  <c r="X181" i="24"/>
  <c r="AH181" i="24" s="1"/>
  <c r="S181" i="24"/>
  <c r="AB180" i="24"/>
  <c r="Z180" i="24"/>
  <c r="X180" i="24"/>
  <c r="AH180" i="24" s="1"/>
  <c r="S180" i="24"/>
  <c r="AB179" i="24"/>
  <c r="Z179" i="24"/>
  <c r="X179" i="24"/>
  <c r="AH179" i="24" s="1"/>
  <c r="S179" i="24"/>
  <c r="AB178" i="24"/>
  <c r="Z178" i="24"/>
  <c r="X178" i="24"/>
  <c r="AH178" i="24" s="1"/>
  <c r="S178" i="24"/>
  <c r="AB177" i="24"/>
  <c r="Z177" i="24"/>
  <c r="X177" i="24"/>
  <c r="AH177" i="24" s="1"/>
  <c r="S177" i="24"/>
  <c r="AB176" i="24"/>
  <c r="Z176" i="24"/>
  <c r="AB175" i="24"/>
  <c r="Z175" i="24"/>
  <c r="AB174" i="24"/>
  <c r="Z174" i="24"/>
  <c r="AB173" i="24"/>
  <c r="Z173" i="24"/>
  <c r="AB172" i="24"/>
  <c r="Z172" i="24"/>
  <c r="AB171" i="24"/>
  <c r="Z171" i="24"/>
  <c r="AB170" i="24"/>
  <c r="Z170" i="24"/>
  <c r="AB169" i="24"/>
  <c r="Z169" i="24"/>
  <c r="AB168" i="24"/>
  <c r="Z168" i="24"/>
  <c r="AB145" i="24"/>
  <c r="Z145" i="24"/>
  <c r="X145" i="24"/>
  <c r="AH145" i="24" s="1"/>
  <c r="S145" i="24"/>
  <c r="AB144" i="24"/>
  <c r="Z144" i="24"/>
  <c r="X144" i="24"/>
  <c r="AH144" i="24" s="1"/>
  <c r="S144" i="24"/>
  <c r="AB143" i="24"/>
  <c r="Z143" i="24"/>
  <c r="X143" i="24"/>
  <c r="AH143" i="24" s="1"/>
  <c r="S143" i="24"/>
  <c r="AB142" i="24"/>
  <c r="Z142" i="24"/>
  <c r="X142" i="24"/>
  <c r="AH142" i="24" s="1"/>
  <c r="S142" i="24"/>
  <c r="AB141" i="24"/>
  <c r="Z141" i="24"/>
  <c r="X141" i="24"/>
  <c r="AH141" i="24" s="1"/>
  <c r="S141" i="24"/>
  <c r="AB140" i="24"/>
  <c r="Z140" i="24"/>
  <c r="X140" i="24"/>
  <c r="AH140" i="24" s="1"/>
  <c r="S140" i="24"/>
  <c r="AB139" i="24"/>
  <c r="Z139" i="24"/>
  <c r="X139" i="24"/>
  <c r="AH139" i="24" s="1"/>
  <c r="S139" i="24"/>
  <c r="AB138" i="24"/>
  <c r="Z138" i="24"/>
  <c r="X138" i="24"/>
  <c r="AH138" i="24" s="1"/>
  <c r="S138" i="24"/>
  <c r="AB137" i="24"/>
  <c r="Z137" i="24"/>
  <c r="X137" i="24"/>
  <c r="AH137" i="24" s="1"/>
  <c r="S137" i="24"/>
  <c r="AB136" i="24"/>
  <c r="Z136" i="24"/>
  <c r="X136" i="24"/>
  <c r="AH136" i="24" s="1"/>
  <c r="S136" i="24"/>
  <c r="AB135" i="24"/>
  <c r="Z135" i="24"/>
  <c r="X135" i="24"/>
  <c r="AH135" i="24" s="1"/>
  <c r="S135" i="24"/>
  <c r="AB134" i="24"/>
  <c r="Z134" i="24"/>
  <c r="X134" i="24"/>
  <c r="AH134" i="24" s="1"/>
  <c r="S134" i="24"/>
  <c r="AB133" i="24"/>
  <c r="Z133" i="24"/>
  <c r="X133" i="24"/>
  <c r="AH133" i="24" s="1"/>
  <c r="S133" i="24"/>
  <c r="AB132" i="24"/>
  <c r="Z132" i="24"/>
  <c r="X132" i="24"/>
  <c r="AH132" i="24" s="1"/>
  <c r="S132" i="24"/>
  <c r="AB131" i="24"/>
  <c r="Z131" i="24"/>
  <c r="X131" i="24"/>
  <c r="AH131" i="24" s="1"/>
  <c r="S131" i="24"/>
  <c r="AB130" i="24"/>
  <c r="Z130" i="24"/>
  <c r="AB129" i="24"/>
  <c r="Z129" i="24"/>
  <c r="AB128" i="24"/>
  <c r="Z128" i="24"/>
  <c r="AB127" i="24"/>
  <c r="Z127" i="24"/>
  <c r="AB126" i="24"/>
  <c r="Z126" i="24"/>
  <c r="AB101" i="24"/>
  <c r="Z101" i="24"/>
  <c r="X101" i="24"/>
  <c r="AH101" i="24" s="1"/>
  <c r="S101" i="24"/>
  <c r="AB100" i="24"/>
  <c r="Z100" i="24"/>
  <c r="X100" i="24"/>
  <c r="AH100" i="24" s="1"/>
  <c r="S100" i="24"/>
  <c r="AB99" i="24"/>
  <c r="Z99" i="24"/>
  <c r="X99" i="24"/>
  <c r="AH99" i="24" s="1"/>
  <c r="S99" i="24"/>
  <c r="AB98" i="24"/>
  <c r="Z98" i="24"/>
  <c r="X98" i="24"/>
  <c r="AH98" i="24" s="1"/>
  <c r="S98" i="24"/>
  <c r="AB97" i="24"/>
  <c r="Z97" i="24"/>
  <c r="X97" i="24"/>
  <c r="AH97" i="24" s="1"/>
  <c r="S97" i="24"/>
  <c r="AB96" i="24"/>
  <c r="Z96" i="24"/>
  <c r="X96" i="24"/>
  <c r="AH96" i="24" s="1"/>
  <c r="S96" i="24"/>
  <c r="AB95" i="24"/>
  <c r="Z95" i="24"/>
  <c r="X95" i="24"/>
  <c r="AH95" i="24" s="1"/>
  <c r="S95" i="24"/>
  <c r="AB94" i="24"/>
  <c r="Z94" i="24"/>
  <c r="X94" i="24"/>
  <c r="AH94" i="24" s="1"/>
  <c r="S94" i="24"/>
  <c r="AB93" i="24"/>
  <c r="Z93" i="24"/>
  <c r="X93" i="24"/>
  <c r="AH93" i="24" s="1"/>
  <c r="S93" i="24"/>
  <c r="AB92" i="24"/>
  <c r="Z92" i="24"/>
  <c r="X92" i="24"/>
  <c r="AH92" i="24" s="1"/>
  <c r="S92" i="24"/>
  <c r="AB91" i="24"/>
  <c r="Z91" i="24"/>
  <c r="X91" i="24"/>
  <c r="AH91" i="24" s="1"/>
  <c r="S91" i="24"/>
  <c r="AB90" i="24"/>
  <c r="Z90" i="24"/>
  <c r="X90" i="24"/>
  <c r="AH90" i="24" s="1"/>
  <c r="S90" i="24"/>
  <c r="AB89" i="24"/>
  <c r="Z89" i="24"/>
  <c r="X89" i="24"/>
  <c r="AH89" i="24" s="1"/>
  <c r="S89" i="24"/>
  <c r="AB88" i="24"/>
  <c r="Z88" i="24"/>
  <c r="X88" i="24"/>
  <c r="AH88" i="24" s="1"/>
  <c r="S88" i="24"/>
  <c r="AB87" i="24"/>
  <c r="Z87" i="24"/>
  <c r="X87" i="24"/>
  <c r="AH87" i="24" s="1"/>
  <c r="S87" i="24"/>
  <c r="AB86" i="24"/>
  <c r="Z86" i="24"/>
  <c r="X86" i="24"/>
  <c r="S86" i="24"/>
  <c r="AB85" i="24"/>
  <c r="Z85" i="24"/>
  <c r="X85" i="24"/>
  <c r="AH85" i="24" s="1"/>
  <c r="S85" i="24"/>
  <c r="AB84" i="24"/>
  <c r="Z84" i="24"/>
  <c r="X84" i="24"/>
  <c r="AH84" i="24" s="1"/>
  <c r="S84" i="24"/>
  <c r="AB83" i="24"/>
  <c r="Z83" i="24"/>
  <c r="AB82" i="24"/>
  <c r="Z82" i="24"/>
  <c r="AB58" i="24"/>
  <c r="Z58" i="24"/>
  <c r="X58" i="24"/>
  <c r="AH58" i="24" s="1"/>
  <c r="W58" i="24"/>
  <c r="S58" i="24"/>
  <c r="AB57" i="24"/>
  <c r="Z57" i="24"/>
  <c r="X57" i="24"/>
  <c r="AH57" i="24" s="1"/>
  <c r="W57" i="24"/>
  <c r="S57" i="24"/>
  <c r="AB56" i="24"/>
  <c r="Z56" i="24"/>
  <c r="X56" i="24"/>
  <c r="AH56" i="24" s="1"/>
  <c r="W56" i="24"/>
  <c r="S56" i="24"/>
  <c r="AB55" i="24"/>
  <c r="Z55" i="24"/>
  <c r="X55" i="24"/>
  <c r="AH55" i="24" s="1"/>
  <c r="W55" i="24"/>
  <c r="S55" i="24"/>
  <c r="AB54" i="24"/>
  <c r="Z54" i="24"/>
  <c r="X54" i="24"/>
  <c r="AH54" i="24" s="1"/>
  <c r="W54" i="24"/>
  <c r="S54" i="24"/>
  <c r="AB53" i="24"/>
  <c r="Z53" i="24"/>
  <c r="X53" i="24"/>
  <c r="AH53" i="24" s="1"/>
  <c r="W53" i="24"/>
  <c r="S53" i="24"/>
  <c r="AB52" i="24"/>
  <c r="Z52" i="24"/>
  <c r="X52" i="24"/>
  <c r="AH52" i="24" s="1"/>
  <c r="W52" i="24"/>
  <c r="S52" i="24"/>
  <c r="AB51" i="24"/>
  <c r="Z51" i="24"/>
  <c r="X51" i="24"/>
  <c r="AH51" i="24" s="1"/>
  <c r="W51" i="24"/>
  <c r="S51" i="24"/>
  <c r="AB50" i="24"/>
  <c r="Z50" i="24"/>
  <c r="W50" i="24"/>
  <c r="S50" i="24"/>
  <c r="X50" i="24" s="1"/>
  <c r="AH50" i="24" s="1"/>
  <c r="AB49" i="24"/>
  <c r="Z49" i="24"/>
  <c r="W49" i="24"/>
  <c r="S49" i="24"/>
  <c r="X49" i="24" s="1"/>
  <c r="AH49" i="24" s="1"/>
  <c r="AB33" i="24"/>
  <c r="Z33" i="24"/>
  <c r="W33" i="24"/>
  <c r="AB32" i="24"/>
  <c r="Z32" i="24"/>
  <c r="W32" i="24"/>
  <c r="AB31" i="24"/>
  <c r="Z31" i="24"/>
  <c r="W31" i="24"/>
  <c r="AB29" i="24"/>
  <c r="Z29" i="24"/>
  <c r="W29" i="24"/>
  <c r="AB28" i="24"/>
  <c r="Z28" i="24"/>
  <c r="W28" i="24"/>
  <c r="AB27" i="24"/>
  <c r="Z27" i="24"/>
  <c r="W27" i="24"/>
  <c r="AB26" i="24"/>
  <c r="Z26" i="24"/>
  <c r="W26" i="24"/>
  <c r="AB25" i="24"/>
  <c r="Z25" i="24"/>
  <c r="W25" i="24"/>
  <c r="AB24" i="24"/>
  <c r="Z24" i="24"/>
  <c r="W24" i="24"/>
  <c r="B4" i="24"/>
  <c r="B2" i="24"/>
  <c r="B1" i="24"/>
  <c r="I60" i="24" l="1"/>
  <c r="F60" i="24"/>
  <c r="G60" i="24" s="1"/>
  <c r="AH25" i="24"/>
  <c r="I231" i="24"/>
  <c r="I272" i="24"/>
  <c r="AH24" i="24"/>
  <c r="F103" i="24"/>
  <c r="G103" i="24" s="1"/>
  <c r="I147" i="24"/>
  <c r="K105" i="24"/>
  <c r="F257" i="27"/>
  <c r="G257" i="27" s="1"/>
  <c r="K258" i="27"/>
  <c r="F216" i="27"/>
  <c r="G216" i="27" s="1"/>
  <c r="I216" i="27"/>
  <c r="I132" i="27"/>
  <c r="F47" i="27"/>
  <c r="G47" i="27" s="1"/>
  <c r="F231" i="24"/>
  <c r="G231" i="24" s="1"/>
  <c r="I189" i="24"/>
  <c r="F272" i="24"/>
  <c r="G272" i="24" s="1"/>
  <c r="K217" i="27"/>
  <c r="F175" i="27"/>
  <c r="G175" i="27" s="1"/>
  <c r="K176" i="27"/>
  <c r="F89" i="27"/>
  <c r="G89" i="27" s="1"/>
  <c r="K90" i="27"/>
  <c r="K273" i="24"/>
  <c r="I45" i="27"/>
  <c r="F45" i="27"/>
  <c r="G45" i="27" s="1"/>
  <c r="F46" i="27"/>
  <c r="G46" i="27" s="1"/>
  <c r="K232" i="24"/>
  <c r="K47" i="27"/>
  <c r="F133" i="27"/>
  <c r="G133" i="27" s="1"/>
  <c r="F132" i="27"/>
  <c r="G132" i="27" s="1"/>
  <c r="F174" i="27"/>
  <c r="G174" i="27" s="1"/>
  <c r="F88" i="27"/>
  <c r="G88" i="27" s="1"/>
  <c r="I103" i="24"/>
  <c r="F104" i="24"/>
  <c r="F148" i="24"/>
  <c r="F190" i="24"/>
  <c r="G190" i="24" s="1"/>
  <c r="K62" i="24"/>
  <c r="F189" i="24"/>
  <c r="G189" i="24" s="1"/>
  <c r="F147" i="24"/>
  <c r="G147" i="24" s="1"/>
  <c r="X24" i="5"/>
  <c r="L8" i="18"/>
  <c r="L9" i="18"/>
  <c r="L10" i="18"/>
  <c r="L11" i="18"/>
  <c r="L14" i="18"/>
  <c r="L15" i="18"/>
  <c r="L16" i="18"/>
  <c r="L17" i="18"/>
  <c r="L18" i="18"/>
  <c r="L19" i="18"/>
  <c r="L20" i="18"/>
  <c r="L21" i="18"/>
  <c r="L22" i="18"/>
  <c r="L23" i="18"/>
  <c r="L24" i="18"/>
  <c r="L26" i="18"/>
  <c r="L28" i="18"/>
  <c r="L29" i="18"/>
  <c r="L30" i="18"/>
  <c r="L31" i="18"/>
  <c r="L7" i="18"/>
  <c r="A2" i="18"/>
  <c r="A1" i="18"/>
  <c r="G61" i="24" l="1"/>
  <c r="F62" i="24"/>
  <c r="G62" i="24" s="1"/>
  <c r="G104" i="24"/>
  <c r="G105" i="24"/>
  <c r="G148" i="24"/>
  <c r="G149" i="24"/>
  <c r="T12" i="18"/>
  <c r="V17" i="18"/>
  <c r="X17" i="18" s="1"/>
  <c r="F9" i="41" s="1"/>
  <c r="L27" i="18"/>
  <c r="T27" i="18"/>
  <c r="T22" i="18"/>
  <c r="U17" i="18"/>
  <c r="W17" i="18" s="1"/>
  <c r="F8" i="41" s="1"/>
  <c r="T17" i="18"/>
  <c r="T7" i="18"/>
  <c r="A2" i="16"/>
  <c r="A1" i="16"/>
  <c r="A2" i="15"/>
  <c r="A1" i="15"/>
  <c r="X12" i="18" l="1"/>
  <c r="E9" i="41" s="1"/>
  <c r="W12" i="18"/>
  <c r="E8" i="41" s="1"/>
  <c r="A24" i="14"/>
  <c r="A23" i="14"/>
  <c r="A22" i="14"/>
  <c r="A21" i="14"/>
  <c r="A23" i="13" s="1"/>
  <c r="F23" i="13" s="1"/>
  <c r="A20" i="14"/>
  <c r="A22" i="13" s="1"/>
  <c r="F22" i="13" s="1"/>
  <c r="A19" i="14"/>
  <c r="A21" i="13" s="1"/>
  <c r="F21" i="13" s="1"/>
  <c r="H15" i="41" s="1"/>
  <c r="A18" i="14"/>
  <c r="A20" i="13" s="1"/>
  <c r="G15" i="41" s="1"/>
  <c r="A17" i="14"/>
  <c r="A19" i="13" s="1"/>
  <c r="F19" i="13" s="1"/>
  <c r="F15" i="41" s="1"/>
  <c r="A16" i="14"/>
  <c r="A15" i="14"/>
  <c r="A17" i="13" s="1"/>
  <c r="F17" i="13" s="1"/>
  <c r="D15" i="41" s="1"/>
  <c r="G15" i="14"/>
  <c r="D14" i="41" s="1"/>
  <c r="G17" i="14"/>
  <c r="F14" i="41" s="1"/>
  <c r="G18" i="14"/>
  <c r="G14" i="41" s="1"/>
  <c r="G19" i="14"/>
  <c r="H14" i="41" s="1"/>
  <c r="G20" i="14"/>
  <c r="G21" i="14"/>
  <c r="G22" i="14"/>
  <c r="G23" i="14"/>
  <c r="G24" i="14"/>
  <c r="G16" i="14"/>
  <c r="E14" i="41" s="1"/>
  <c r="A2" i="13"/>
  <c r="A1" i="13"/>
  <c r="A2" i="14"/>
  <c r="A1" i="14"/>
  <c r="C32" i="3"/>
  <c r="C26" i="3"/>
  <c r="H20" i="6" s="1"/>
  <c r="I20" i="6" s="1"/>
  <c r="G6" i="41" s="1"/>
  <c r="C20" i="3"/>
  <c r="A1" i="3"/>
  <c r="A2" i="3"/>
  <c r="X237" i="5"/>
  <c r="X238" i="5"/>
  <c r="AH238" i="5" s="1"/>
  <c r="X239" i="5"/>
  <c r="AH239" i="5" s="1"/>
  <c r="X240" i="5"/>
  <c r="AH240" i="5" s="1"/>
  <c r="X241" i="5"/>
  <c r="AH241" i="5" s="1"/>
  <c r="X242" i="5"/>
  <c r="AH242" i="5" s="1"/>
  <c r="X243" i="5"/>
  <c r="AH243" i="5" s="1"/>
  <c r="X244" i="5"/>
  <c r="AH244" i="5" s="1"/>
  <c r="X245" i="5"/>
  <c r="AH245" i="5" s="1"/>
  <c r="X246" i="5"/>
  <c r="AH246" i="5" s="1"/>
  <c r="X247" i="5"/>
  <c r="AH247" i="5" s="1"/>
  <c r="X248" i="5"/>
  <c r="AH248" i="5" s="1"/>
  <c r="X249" i="5"/>
  <c r="AH249" i="5" s="1"/>
  <c r="X250" i="5"/>
  <c r="AH250" i="5" s="1"/>
  <c r="X251" i="5"/>
  <c r="AH251" i="5" s="1"/>
  <c r="X252" i="5"/>
  <c r="AH252" i="5" s="1"/>
  <c r="X253" i="5"/>
  <c r="AH253" i="5" s="1"/>
  <c r="X254" i="5"/>
  <c r="AH254" i="5" s="1"/>
  <c r="X255" i="5"/>
  <c r="AH255" i="5" s="1"/>
  <c r="X236" i="5"/>
  <c r="X196" i="5"/>
  <c r="X197" i="5"/>
  <c r="X198" i="5"/>
  <c r="X201" i="5"/>
  <c r="X202" i="5"/>
  <c r="X203" i="5"/>
  <c r="X204" i="5"/>
  <c r="X205" i="5"/>
  <c r="X206" i="5"/>
  <c r="X207" i="5"/>
  <c r="X208" i="5"/>
  <c r="X209" i="5"/>
  <c r="X210" i="5"/>
  <c r="X211" i="5"/>
  <c r="X212" i="5"/>
  <c r="X213" i="5"/>
  <c r="X214" i="5"/>
  <c r="X195" i="5"/>
  <c r="X154" i="5"/>
  <c r="AH154" i="5" s="1"/>
  <c r="X155" i="5"/>
  <c r="X156" i="5"/>
  <c r="AH156" i="5" s="1"/>
  <c r="X157" i="5"/>
  <c r="AH157" i="5" s="1"/>
  <c r="X158" i="5"/>
  <c r="AH158" i="5" s="1"/>
  <c r="X159" i="5"/>
  <c r="AH159" i="5" s="1"/>
  <c r="X160" i="5"/>
  <c r="AH160" i="5" s="1"/>
  <c r="X161" i="5"/>
  <c r="AH161" i="5" s="1"/>
  <c r="X162" i="5"/>
  <c r="AH162" i="5" s="1"/>
  <c r="X163" i="5"/>
  <c r="AH163" i="5" s="1"/>
  <c r="X164" i="5"/>
  <c r="AH164" i="5" s="1"/>
  <c r="X165" i="5"/>
  <c r="AH165" i="5" s="1"/>
  <c r="X166" i="5"/>
  <c r="AH166" i="5" s="1"/>
  <c r="X167" i="5"/>
  <c r="AH167" i="5" s="1"/>
  <c r="X168" i="5"/>
  <c r="AH168" i="5" s="1"/>
  <c r="X169" i="5"/>
  <c r="AH169" i="5" s="1"/>
  <c r="X170" i="5"/>
  <c r="AH170" i="5" s="1"/>
  <c r="X171" i="5"/>
  <c r="AH171" i="5" s="1"/>
  <c r="X172" i="5"/>
  <c r="AH172" i="5" s="1"/>
  <c r="X153" i="5"/>
  <c r="X111" i="5"/>
  <c r="X112" i="5"/>
  <c r="X113" i="5"/>
  <c r="X115" i="5"/>
  <c r="AH115" i="5" s="1"/>
  <c r="X116" i="5"/>
  <c r="AH116" i="5" s="1"/>
  <c r="X117" i="5"/>
  <c r="AH117" i="5" s="1"/>
  <c r="X118" i="5"/>
  <c r="AH118" i="5" s="1"/>
  <c r="X119" i="5"/>
  <c r="AH119" i="5" s="1"/>
  <c r="X120" i="5"/>
  <c r="AH120" i="5" s="1"/>
  <c r="X121" i="5"/>
  <c r="AH121" i="5" s="1"/>
  <c r="X122" i="5"/>
  <c r="AH122" i="5" s="1"/>
  <c r="X123" i="5"/>
  <c r="AH123" i="5" s="1"/>
  <c r="X124" i="5"/>
  <c r="AH124" i="5" s="1"/>
  <c r="X125" i="5"/>
  <c r="AH125" i="5" s="1"/>
  <c r="X126" i="5"/>
  <c r="AH126" i="5" s="1"/>
  <c r="X127" i="5"/>
  <c r="AH127" i="5" s="1"/>
  <c r="X128" i="5"/>
  <c r="AH128" i="5" s="1"/>
  <c r="X129" i="5"/>
  <c r="AH129" i="5" s="1"/>
  <c r="X130" i="5"/>
  <c r="AH130" i="5" s="1"/>
  <c r="AH70" i="5"/>
  <c r="X72" i="5"/>
  <c r="AH72" i="5" s="1"/>
  <c r="X73" i="5"/>
  <c r="AH73" i="5" s="1"/>
  <c r="X74" i="5"/>
  <c r="AH74" i="5" s="1"/>
  <c r="X75" i="5"/>
  <c r="AH75" i="5" s="1"/>
  <c r="X76" i="5"/>
  <c r="AH76" i="5" s="1"/>
  <c r="X77" i="5"/>
  <c r="AH77" i="5" s="1"/>
  <c r="X78" i="5"/>
  <c r="AH78" i="5" s="1"/>
  <c r="X79" i="5"/>
  <c r="AH79" i="5" s="1"/>
  <c r="X80" i="5"/>
  <c r="AH80" i="5" s="1"/>
  <c r="X81" i="5"/>
  <c r="AH81" i="5" s="1"/>
  <c r="X82" i="5"/>
  <c r="AH82" i="5" s="1"/>
  <c r="X83" i="5"/>
  <c r="AH83" i="5" s="1"/>
  <c r="X84" i="5"/>
  <c r="AH84" i="5" s="1"/>
  <c r="X85" i="5"/>
  <c r="AH85" i="5" s="1"/>
  <c r="X86" i="5"/>
  <c r="AH86" i="5" s="1"/>
  <c r="AB255" i="5"/>
  <c r="Z255" i="5"/>
  <c r="AB254" i="5"/>
  <c r="Z254" i="5"/>
  <c r="AB253" i="5"/>
  <c r="Z253" i="5"/>
  <c r="AB252" i="5"/>
  <c r="Z252" i="5"/>
  <c r="AB251" i="5"/>
  <c r="Z251" i="5"/>
  <c r="AB250" i="5"/>
  <c r="Z250" i="5"/>
  <c r="AB249" i="5"/>
  <c r="Z249" i="5"/>
  <c r="AB248" i="5"/>
  <c r="Z248" i="5"/>
  <c r="AB247" i="5"/>
  <c r="Z247" i="5"/>
  <c r="AB246" i="5"/>
  <c r="Z246" i="5"/>
  <c r="AB245" i="5"/>
  <c r="Z245" i="5"/>
  <c r="AB244" i="5"/>
  <c r="Z244" i="5"/>
  <c r="AB243" i="5"/>
  <c r="Z243" i="5"/>
  <c r="AB242" i="5"/>
  <c r="Z242" i="5"/>
  <c r="AB241" i="5"/>
  <c r="Z241" i="5"/>
  <c r="AB240" i="5"/>
  <c r="Z240" i="5"/>
  <c r="AB239" i="5"/>
  <c r="Z239" i="5"/>
  <c r="AB238" i="5"/>
  <c r="Z238" i="5"/>
  <c r="AB237" i="5"/>
  <c r="Z237" i="5"/>
  <c r="AB236" i="5"/>
  <c r="Z236" i="5"/>
  <c r="AB214" i="5"/>
  <c r="Z214" i="5"/>
  <c r="AB213" i="5"/>
  <c r="Z213" i="5"/>
  <c r="AB212" i="5"/>
  <c r="Z212" i="5"/>
  <c r="AB211" i="5"/>
  <c r="Z211" i="5"/>
  <c r="AB210" i="5"/>
  <c r="Z210" i="5"/>
  <c r="AB209" i="5"/>
  <c r="Z209" i="5"/>
  <c r="AB208" i="5"/>
  <c r="Z208" i="5"/>
  <c r="AB207" i="5"/>
  <c r="Z207" i="5"/>
  <c r="AB206" i="5"/>
  <c r="Z206" i="5"/>
  <c r="AB205" i="5"/>
  <c r="Z205" i="5"/>
  <c r="AB204" i="5"/>
  <c r="Z204" i="5"/>
  <c r="AB203" i="5"/>
  <c r="Z203" i="5"/>
  <c r="AB202" i="5"/>
  <c r="Z202" i="5"/>
  <c r="AB201" i="5"/>
  <c r="Z201" i="5"/>
  <c r="AB200" i="5"/>
  <c r="AB199" i="5"/>
  <c r="AB198" i="5"/>
  <c r="Z198" i="5"/>
  <c r="AB197" i="5"/>
  <c r="Z197" i="5"/>
  <c r="AB196" i="5"/>
  <c r="Z196" i="5"/>
  <c r="AB195" i="5"/>
  <c r="Z195" i="5"/>
  <c r="AB172" i="5"/>
  <c r="Z172" i="5"/>
  <c r="AB171" i="5"/>
  <c r="Z171" i="5"/>
  <c r="AB170" i="5"/>
  <c r="Z170" i="5"/>
  <c r="AB169" i="5"/>
  <c r="Z169" i="5"/>
  <c r="AB168" i="5"/>
  <c r="Z168" i="5"/>
  <c r="AB167" i="5"/>
  <c r="Z167" i="5"/>
  <c r="AB166" i="5"/>
  <c r="Z166" i="5"/>
  <c r="AB165" i="5"/>
  <c r="Z165" i="5"/>
  <c r="AB164" i="5"/>
  <c r="Z164" i="5"/>
  <c r="AB163" i="5"/>
  <c r="Z163" i="5"/>
  <c r="AB162" i="5"/>
  <c r="Z162" i="5"/>
  <c r="AB161" i="5"/>
  <c r="Z161" i="5"/>
  <c r="AB160" i="5"/>
  <c r="Z160" i="5"/>
  <c r="AB159" i="5"/>
  <c r="Z159" i="5"/>
  <c r="AB158" i="5"/>
  <c r="Z158" i="5"/>
  <c r="AB157" i="5"/>
  <c r="Z157" i="5"/>
  <c r="AB156" i="5"/>
  <c r="Z156" i="5"/>
  <c r="AB155" i="5"/>
  <c r="Z155" i="5"/>
  <c r="AB154" i="5"/>
  <c r="Z154" i="5"/>
  <c r="I174" i="5" s="1"/>
  <c r="AB153" i="5"/>
  <c r="Z153" i="5"/>
  <c r="AB130" i="5"/>
  <c r="Z130" i="5"/>
  <c r="AB129" i="5"/>
  <c r="Z129" i="5"/>
  <c r="AB128" i="5"/>
  <c r="Z128" i="5"/>
  <c r="AB127" i="5"/>
  <c r="Z127" i="5"/>
  <c r="AB126" i="5"/>
  <c r="Z126" i="5"/>
  <c r="AB125" i="5"/>
  <c r="Z125" i="5"/>
  <c r="AB124" i="5"/>
  <c r="Z124" i="5"/>
  <c r="AB123" i="5"/>
  <c r="Z123" i="5"/>
  <c r="AB122" i="5"/>
  <c r="Z122" i="5"/>
  <c r="AB121" i="5"/>
  <c r="Z121" i="5"/>
  <c r="AB120" i="5"/>
  <c r="Z120" i="5"/>
  <c r="AB119" i="5"/>
  <c r="Z119" i="5"/>
  <c r="AB118" i="5"/>
  <c r="Z118" i="5"/>
  <c r="AB117" i="5"/>
  <c r="Z117" i="5"/>
  <c r="AB116" i="5"/>
  <c r="Z116" i="5"/>
  <c r="AB115" i="5"/>
  <c r="Z115" i="5"/>
  <c r="AB114" i="5"/>
  <c r="Z114" i="5"/>
  <c r="AB113" i="5"/>
  <c r="Z113" i="5"/>
  <c r="AB112" i="5"/>
  <c r="Z112" i="5"/>
  <c r="AB111" i="5"/>
  <c r="Z111" i="5"/>
  <c r="AB86" i="5"/>
  <c r="Z86" i="5"/>
  <c r="AB85" i="5"/>
  <c r="Z85" i="5"/>
  <c r="AB84" i="5"/>
  <c r="Z84" i="5"/>
  <c r="AB83" i="5"/>
  <c r="Z83" i="5"/>
  <c r="AB82" i="5"/>
  <c r="Z82" i="5"/>
  <c r="AB81" i="5"/>
  <c r="Z81" i="5"/>
  <c r="AB80" i="5"/>
  <c r="Z80" i="5"/>
  <c r="AB79" i="5"/>
  <c r="Z79" i="5"/>
  <c r="AB78" i="5"/>
  <c r="Z78" i="5"/>
  <c r="AB77" i="5"/>
  <c r="Z77" i="5"/>
  <c r="AB76" i="5"/>
  <c r="Z76" i="5"/>
  <c r="AB75" i="5"/>
  <c r="Z75" i="5"/>
  <c r="AB74" i="5"/>
  <c r="Z74" i="5"/>
  <c r="AB73" i="5"/>
  <c r="Z73" i="5"/>
  <c r="AB72" i="5"/>
  <c r="Z72" i="5"/>
  <c r="AB70" i="5"/>
  <c r="Z68" i="5"/>
  <c r="AB67" i="5"/>
  <c r="K90" i="5" s="1"/>
  <c r="Z67" i="5"/>
  <c r="Z25" i="5"/>
  <c r="I45" i="5" s="1"/>
  <c r="Z28" i="5"/>
  <c r="AB25" i="5"/>
  <c r="AB28" i="5"/>
  <c r="AB30" i="5"/>
  <c r="AB31" i="5"/>
  <c r="AB32" i="5"/>
  <c r="AB33" i="5"/>
  <c r="AB34" i="5"/>
  <c r="AB35" i="5"/>
  <c r="AB36" i="5"/>
  <c r="AB37" i="5"/>
  <c r="AB38" i="5"/>
  <c r="AB39" i="5"/>
  <c r="AB40" i="5"/>
  <c r="AB41" i="5"/>
  <c r="AB42" i="5"/>
  <c r="AB43" i="5"/>
  <c r="AB24" i="5"/>
  <c r="Z30" i="5"/>
  <c r="Z31" i="5"/>
  <c r="Z32" i="5"/>
  <c r="Z33" i="5"/>
  <c r="Z34" i="5"/>
  <c r="Z35" i="5"/>
  <c r="Z36" i="5"/>
  <c r="Z37" i="5"/>
  <c r="Z38" i="5"/>
  <c r="Z39" i="5"/>
  <c r="Z40" i="5"/>
  <c r="Z41" i="5"/>
  <c r="Z42" i="5"/>
  <c r="Z43" i="5"/>
  <c r="X28" i="5"/>
  <c r="AH28" i="5" s="1"/>
  <c r="X30" i="5"/>
  <c r="AH30" i="5" s="1"/>
  <c r="X31" i="5"/>
  <c r="AH31" i="5" s="1"/>
  <c r="X32" i="5"/>
  <c r="AH32" i="5" s="1"/>
  <c r="X33" i="5"/>
  <c r="AH33" i="5" s="1"/>
  <c r="X34" i="5"/>
  <c r="AH34" i="5" s="1"/>
  <c r="X35" i="5"/>
  <c r="AH35" i="5" s="1"/>
  <c r="X36" i="5"/>
  <c r="AH36" i="5" s="1"/>
  <c r="X37" i="5"/>
  <c r="AH37" i="5" s="1"/>
  <c r="X38" i="5"/>
  <c r="AH38" i="5" s="1"/>
  <c r="X39" i="5"/>
  <c r="AH39" i="5" s="1"/>
  <c r="X40" i="5"/>
  <c r="AH40" i="5" s="1"/>
  <c r="X41" i="5"/>
  <c r="AH41" i="5" s="1"/>
  <c r="X42" i="5"/>
  <c r="AH42" i="5" s="1"/>
  <c r="X43" i="5"/>
  <c r="AH43" i="5" s="1"/>
  <c r="W25" i="5"/>
  <c r="W28" i="5"/>
  <c r="W30" i="5"/>
  <c r="W31" i="5"/>
  <c r="W32" i="5"/>
  <c r="W33" i="5"/>
  <c r="W34" i="5"/>
  <c r="W35" i="5"/>
  <c r="W36" i="5"/>
  <c r="W37" i="5"/>
  <c r="W38" i="5"/>
  <c r="W39" i="5"/>
  <c r="W40" i="5"/>
  <c r="W41" i="5"/>
  <c r="W42" i="5"/>
  <c r="W43" i="5"/>
  <c r="W24" i="5"/>
  <c r="I14" i="6"/>
  <c r="I23" i="6"/>
  <c r="I26" i="6"/>
  <c r="I29" i="6"/>
  <c r="I32" i="6"/>
  <c r="I35" i="6"/>
  <c r="I38" i="6"/>
  <c r="I11" i="6"/>
  <c r="C14" i="3"/>
  <c r="C8" i="3"/>
  <c r="V22" i="18" l="1"/>
  <c r="U22" i="18"/>
  <c r="K258" i="5"/>
  <c r="I257" i="5"/>
  <c r="I88" i="5"/>
  <c r="B23" i="42"/>
  <c r="B17" i="18"/>
  <c r="B16" i="42"/>
  <c r="B12" i="18"/>
  <c r="B37" i="42"/>
  <c r="B27" i="18"/>
  <c r="B30" i="42"/>
  <c r="B22" i="18"/>
  <c r="B7" i="18"/>
  <c r="K134" i="5"/>
  <c r="F216" i="5"/>
  <c r="G216" i="5" s="1"/>
  <c r="F47" i="5"/>
  <c r="F46" i="5"/>
  <c r="G46" i="5" s="1"/>
  <c r="I216" i="5"/>
  <c r="F89" i="5"/>
  <c r="G89" i="5" s="1"/>
  <c r="F88" i="5"/>
  <c r="G88" i="5" s="1"/>
  <c r="F175" i="5"/>
  <c r="G175" i="5" s="1"/>
  <c r="F257" i="5"/>
  <c r="G257" i="5" s="1"/>
  <c r="F133" i="5"/>
  <c r="G133" i="5" s="1"/>
  <c r="F45" i="5"/>
  <c r="G45" i="5" s="1"/>
  <c r="A19" i="16"/>
  <c r="H19" i="16" s="1"/>
  <c r="A18" i="15"/>
  <c r="A18" i="16"/>
  <c r="H18" i="16" s="1"/>
  <c r="A17" i="15"/>
  <c r="G17" i="15" s="1"/>
  <c r="G12" i="41" s="1"/>
  <c r="A16" i="15"/>
  <c r="G16" i="15" s="1"/>
  <c r="F12" i="41" s="1"/>
  <c r="A17" i="16"/>
  <c r="H17" i="16" s="1"/>
  <c r="F13" i="41" s="1"/>
  <c r="A15" i="15"/>
  <c r="G15" i="15" s="1"/>
  <c r="E12" i="41" s="1"/>
  <c r="A16" i="16"/>
  <c r="H16" i="16" s="1"/>
  <c r="E13" i="41" s="1"/>
  <c r="A18" i="13"/>
  <c r="F18" i="13" s="1"/>
  <c r="E15" i="41" s="1"/>
  <c r="A15" i="16"/>
  <c r="H15" i="16" s="1"/>
  <c r="D13" i="41" s="1"/>
  <c r="A14" i="15"/>
  <c r="A19" i="15"/>
  <c r="G19" i="15" s="1"/>
  <c r="A20" i="16"/>
  <c r="H20" i="16" s="1"/>
  <c r="A20" i="15"/>
  <c r="G20" i="15" s="1"/>
  <c r="A21" i="16"/>
  <c r="H21" i="16" s="1"/>
  <c r="A21" i="15"/>
  <c r="G21" i="15" s="1"/>
  <c r="A22" i="16"/>
  <c r="H22" i="16" s="1"/>
  <c r="A22" i="15"/>
  <c r="G22" i="15" s="1"/>
  <c r="A23" i="16"/>
  <c r="H23" i="16" s="1"/>
  <c r="A23" i="15"/>
  <c r="G23" i="15" s="1"/>
  <c r="A24" i="16"/>
  <c r="H24" i="16" s="1"/>
  <c r="A26" i="13"/>
  <c r="F26" i="13" s="1"/>
  <c r="A25" i="13"/>
  <c r="F25" i="13" s="1"/>
  <c r="A24" i="13"/>
  <c r="F24" i="13" s="1"/>
  <c r="F174" i="5"/>
  <c r="G174" i="5" s="1"/>
  <c r="F132" i="5"/>
  <c r="G132" i="5" s="1"/>
  <c r="K217" i="5"/>
  <c r="K176" i="5"/>
  <c r="G134" i="5"/>
  <c r="G90" i="5"/>
  <c r="K47" i="5"/>
  <c r="E16" i="41" l="1"/>
  <c r="V3" i="18"/>
  <c r="V4" i="18"/>
  <c r="F16" i="41"/>
  <c r="G47" i="5"/>
  <c r="G18" i="15"/>
  <c r="H12" i="41" s="1"/>
  <c r="G14" i="15"/>
  <c r="D12" i="41" s="1"/>
  <c r="X7" i="18" l="1"/>
  <c r="D9" i="41" s="1"/>
  <c r="X27" i="18"/>
  <c r="H9" i="41" s="1"/>
  <c r="W7" i="18"/>
  <c r="D8" i="41" s="1"/>
  <c r="D16" i="41" s="1"/>
  <c r="W27" i="18"/>
  <c r="H8" i="41" s="1"/>
  <c r="X22" i="18"/>
  <c r="G9" i="41" s="1"/>
  <c r="W22" i="18"/>
  <c r="G8" i="41" s="1"/>
  <c r="O37" i="42"/>
  <c r="P37" i="42" s="1"/>
  <c r="Q37" i="42" s="1"/>
  <c r="H10" i="41" s="1"/>
  <c r="H16" i="41" s="1"/>
  <c r="G16" i="41" l="1"/>
</calcChain>
</file>

<file path=xl/comments1.xml><?xml version="1.0" encoding="utf-8"?>
<comments xmlns="http://schemas.openxmlformats.org/spreadsheetml/2006/main">
  <authors>
    <author>norma morely gaona guevara</author>
    <author>tc={5972AB30-02C4-424D-8510-60CAA97FCB9E}</author>
    <author>Amparo Gaona</author>
  </authors>
  <commentList>
    <comment ref="B8" authorId="0" shapeId="0">
      <text>
        <r>
          <rPr>
            <b/>
            <sz val="9"/>
            <color indexed="81"/>
            <rFont val="Tahoma"/>
            <family val="2"/>
          </rPr>
          <t>norma morely gaona guevara:</t>
        </r>
        <r>
          <rPr>
            <sz val="9"/>
            <color indexed="81"/>
            <rFont val="Tahoma"/>
            <family val="2"/>
          </rPr>
          <t xml:space="preserve">
LP-01-2020 Adenda No. 1</t>
        </r>
      </text>
    </comment>
    <comment ref="B52" authorId="0" shapeId="0">
      <text>
        <r>
          <rPr>
            <b/>
            <sz val="9"/>
            <color indexed="81"/>
            <rFont val="Tahoma"/>
            <family val="2"/>
          </rPr>
          <t>norma morely gaona guevara:</t>
        </r>
        <r>
          <rPr>
            <sz val="9"/>
            <color indexed="81"/>
            <rFont val="Tahoma"/>
            <family val="2"/>
          </rPr>
          <t xml:space="preserve">
LP-01-2020 Adenda No. 1</t>
        </r>
      </text>
    </comment>
    <comment ref="AA67"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Una de las opciones del perfil es por cantidad de años asi q no se puede castigar por falta de info en cada proyecto</t>
        </r>
      </text>
    </comment>
    <comment ref="B94" authorId="0" shapeId="0">
      <text>
        <r>
          <rPr>
            <b/>
            <sz val="9"/>
            <color indexed="81"/>
            <rFont val="Tahoma"/>
            <family val="2"/>
          </rPr>
          <t>norma morely gaona guevara:</t>
        </r>
        <r>
          <rPr>
            <sz val="9"/>
            <color indexed="81"/>
            <rFont val="Tahoma"/>
            <family val="2"/>
          </rPr>
          <t xml:space="preserve">
LP-01-2020 Adenda No. 1</t>
        </r>
      </text>
    </comment>
    <comment ref="AA111" authorId="2" shapeId="0">
      <text>
        <r>
          <rPr>
            <b/>
            <sz val="9"/>
            <color indexed="81"/>
            <rFont val="Tahoma"/>
            <family val="2"/>
          </rPr>
          <t xml:space="preserve">Norma:
</t>
        </r>
        <r>
          <rPr>
            <sz val="9"/>
            <color indexed="81"/>
            <rFont val="Tahoma"/>
            <family val="2"/>
          </rPr>
          <t xml:space="preserve">
Se quita esta nota de Juan ya que cada empresa del Anexo 9 se encluye en item independiente "En la certificacion menciona las entidades, proyecto donde participo la señora Tatiana Rengifo pero no anexan los contratos de las siguientes entidades y empresas:
*Superintendencia de Industria y comercio
*Personería de Bogotá
*Ministerio de Agricultura
*Ministerio de Agricultura
*Empresa de recursos Tecnológicos"
</t>
        </r>
      </text>
    </comment>
    <comment ref="B138" authorId="0" shapeId="0">
      <text>
        <r>
          <rPr>
            <b/>
            <sz val="9"/>
            <color indexed="81"/>
            <rFont val="Tahoma"/>
            <family val="2"/>
          </rPr>
          <t>norma morely gaona guevara:</t>
        </r>
        <r>
          <rPr>
            <sz val="9"/>
            <color indexed="81"/>
            <rFont val="Tahoma"/>
            <family val="2"/>
          </rPr>
          <t xml:space="preserve">
LP-01-2020 Adenda No. 1</t>
        </r>
      </text>
    </comment>
    <comment ref="B180" authorId="0" shapeId="0">
      <text>
        <r>
          <rPr>
            <b/>
            <sz val="9"/>
            <color indexed="81"/>
            <rFont val="Tahoma"/>
            <family val="2"/>
          </rPr>
          <t>norma morely gaona guevara:</t>
        </r>
        <r>
          <rPr>
            <sz val="9"/>
            <color indexed="81"/>
            <rFont val="Tahoma"/>
            <family val="2"/>
          </rPr>
          <t xml:space="preserve">
LP-01-2020 Adenda No. 1</t>
        </r>
      </text>
    </comment>
    <comment ref="B221" authorId="0" shapeId="0">
      <text>
        <r>
          <rPr>
            <b/>
            <sz val="9"/>
            <color indexed="81"/>
            <rFont val="Tahoma"/>
            <family val="2"/>
          </rPr>
          <t>norma morely gaona guevara:</t>
        </r>
        <r>
          <rPr>
            <sz val="9"/>
            <color indexed="81"/>
            <rFont val="Tahoma"/>
            <family val="2"/>
          </rPr>
          <t xml:space="preserve">
LP-01-2020 Adenda No. 1</t>
        </r>
      </text>
    </comment>
  </commentList>
</comments>
</file>

<file path=xl/comments2.xml><?xml version="1.0" encoding="utf-8"?>
<comments xmlns="http://schemas.openxmlformats.org/spreadsheetml/2006/main">
  <authors>
    <author>norma morely gaona guevara</author>
  </authors>
  <commentList>
    <comment ref="B8" authorId="0" shapeId="0">
      <text>
        <r>
          <rPr>
            <b/>
            <sz val="9"/>
            <color indexed="81"/>
            <rFont val="Tahoma"/>
            <family val="2"/>
          </rPr>
          <t>norma morely gaona guevara:</t>
        </r>
        <r>
          <rPr>
            <sz val="9"/>
            <color indexed="81"/>
            <rFont val="Tahoma"/>
            <family val="2"/>
          </rPr>
          <t xml:space="preserve">
LP-01-2020 Adenda No. 1</t>
        </r>
      </text>
    </comment>
    <comment ref="B52" authorId="0" shapeId="0">
      <text>
        <r>
          <rPr>
            <b/>
            <sz val="9"/>
            <color indexed="81"/>
            <rFont val="Tahoma"/>
            <family val="2"/>
          </rPr>
          <t>norma morely gaona guevara:</t>
        </r>
        <r>
          <rPr>
            <sz val="9"/>
            <color indexed="81"/>
            <rFont val="Tahoma"/>
            <family val="2"/>
          </rPr>
          <t xml:space="preserve">
LP-01-2020 Adenda No. 1</t>
        </r>
      </text>
    </comment>
    <comment ref="B94" authorId="0" shapeId="0">
      <text>
        <r>
          <rPr>
            <b/>
            <sz val="9"/>
            <color indexed="81"/>
            <rFont val="Tahoma"/>
            <family val="2"/>
          </rPr>
          <t>norma morely gaona guevara:</t>
        </r>
        <r>
          <rPr>
            <sz val="9"/>
            <color indexed="81"/>
            <rFont val="Tahoma"/>
            <family val="2"/>
          </rPr>
          <t xml:space="preserve">
LP-01-2020 Adenda No. 1</t>
        </r>
      </text>
    </comment>
    <comment ref="B138" authorId="0" shapeId="0">
      <text>
        <r>
          <rPr>
            <b/>
            <sz val="9"/>
            <color indexed="81"/>
            <rFont val="Tahoma"/>
            <family val="2"/>
          </rPr>
          <t>norma morely gaona guevara:</t>
        </r>
        <r>
          <rPr>
            <sz val="9"/>
            <color indexed="81"/>
            <rFont val="Tahoma"/>
            <family val="2"/>
          </rPr>
          <t xml:space="preserve">
LP-01-2020 Adenda No. 1</t>
        </r>
      </text>
    </comment>
    <comment ref="B180" authorId="0" shapeId="0">
      <text>
        <r>
          <rPr>
            <b/>
            <sz val="9"/>
            <color indexed="81"/>
            <rFont val="Tahoma"/>
            <family val="2"/>
          </rPr>
          <t>norma morely gaona guevara:</t>
        </r>
        <r>
          <rPr>
            <sz val="9"/>
            <color indexed="81"/>
            <rFont val="Tahoma"/>
            <family val="2"/>
          </rPr>
          <t xml:space="preserve">
LP-01-2020 Adenda No. 1</t>
        </r>
      </text>
    </comment>
    <comment ref="B221" authorId="0" shapeId="0">
      <text>
        <r>
          <rPr>
            <b/>
            <sz val="9"/>
            <color indexed="81"/>
            <rFont val="Tahoma"/>
            <family val="2"/>
          </rPr>
          <t>norma morely gaona guevara:</t>
        </r>
        <r>
          <rPr>
            <sz val="9"/>
            <color indexed="81"/>
            <rFont val="Tahoma"/>
            <family val="2"/>
          </rPr>
          <t xml:space="preserve">
LP-01-2020 Adenda No. 1</t>
        </r>
      </text>
    </comment>
  </commentList>
</comments>
</file>

<file path=xl/comments3.xml><?xml version="1.0" encoding="utf-8"?>
<comments xmlns="http://schemas.openxmlformats.org/spreadsheetml/2006/main">
  <authors>
    <author>norma morely gaona guevara</author>
  </authors>
  <commentList>
    <comment ref="B8" authorId="0" shapeId="0">
      <text>
        <r>
          <rPr>
            <b/>
            <sz val="9"/>
            <color indexed="81"/>
            <rFont val="Tahoma"/>
            <family val="2"/>
          </rPr>
          <t>norma morely gaona guevara:</t>
        </r>
        <r>
          <rPr>
            <sz val="9"/>
            <color indexed="81"/>
            <rFont val="Tahoma"/>
            <family val="2"/>
          </rPr>
          <t xml:space="preserve">
LP-01-2020 Adenda No. 1</t>
        </r>
      </text>
    </comment>
    <comment ref="B52" authorId="0" shapeId="0">
      <text>
        <r>
          <rPr>
            <b/>
            <sz val="9"/>
            <color indexed="81"/>
            <rFont val="Tahoma"/>
            <family val="2"/>
          </rPr>
          <t>norma morely gaona guevara:</t>
        </r>
        <r>
          <rPr>
            <sz val="9"/>
            <color indexed="81"/>
            <rFont val="Tahoma"/>
            <family val="2"/>
          </rPr>
          <t xml:space="preserve">
LP-01-2020 Adenda No. 1</t>
        </r>
      </text>
    </comment>
    <comment ref="B94" authorId="0" shapeId="0">
      <text>
        <r>
          <rPr>
            <b/>
            <sz val="9"/>
            <color indexed="81"/>
            <rFont val="Tahoma"/>
            <family val="2"/>
          </rPr>
          <t>norma morely gaona guevara:</t>
        </r>
        <r>
          <rPr>
            <sz val="9"/>
            <color indexed="81"/>
            <rFont val="Tahoma"/>
            <family val="2"/>
          </rPr>
          <t xml:space="preserve">
LP-01-2020 Adenda No. 1</t>
        </r>
      </text>
    </comment>
    <comment ref="B138" authorId="0" shapeId="0">
      <text>
        <r>
          <rPr>
            <b/>
            <sz val="9"/>
            <color indexed="81"/>
            <rFont val="Tahoma"/>
            <family val="2"/>
          </rPr>
          <t>norma morely gaona guevara:</t>
        </r>
        <r>
          <rPr>
            <sz val="9"/>
            <color indexed="81"/>
            <rFont val="Tahoma"/>
            <family val="2"/>
          </rPr>
          <t xml:space="preserve">
LP-01-2020 Adenda No. 1</t>
        </r>
      </text>
    </comment>
    <comment ref="B180" authorId="0" shapeId="0">
      <text>
        <r>
          <rPr>
            <b/>
            <sz val="9"/>
            <color indexed="81"/>
            <rFont val="Tahoma"/>
            <family val="2"/>
          </rPr>
          <t>norma morely gaona guevara:</t>
        </r>
        <r>
          <rPr>
            <sz val="9"/>
            <color indexed="81"/>
            <rFont val="Tahoma"/>
            <family val="2"/>
          </rPr>
          <t xml:space="preserve">
LP-01-2020 Adenda No. 1</t>
        </r>
      </text>
    </comment>
    <comment ref="B221" authorId="0" shapeId="0">
      <text>
        <r>
          <rPr>
            <b/>
            <sz val="9"/>
            <color indexed="81"/>
            <rFont val="Tahoma"/>
            <family val="2"/>
          </rPr>
          <t>norma morely gaona guevara:</t>
        </r>
        <r>
          <rPr>
            <sz val="9"/>
            <color indexed="81"/>
            <rFont val="Tahoma"/>
            <family val="2"/>
          </rPr>
          <t xml:space="preserve">
LP-01-2020 Adenda No. 1</t>
        </r>
      </text>
    </comment>
  </commentList>
</comments>
</file>

<file path=xl/comments4.xml><?xml version="1.0" encoding="utf-8"?>
<comments xmlns="http://schemas.openxmlformats.org/spreadsheetml/2006/main">
  <authors>
    <author>norma morely gaona guevara</author>
    <author>tc={DD8C1E5B-BCAC-45CB-BC09-53CCE1DDFEB4}</author>
  </authors>
  <commentList>
    <comment ref="B8" authorId="0" shapeId="0">
      <text>
        <r>
          <rPr>
            <b/>
            <sz val="9"/>
            <color indexed="81"/>
            <rFont val="Tahoma"/>
            <family val="2"/>
          </rPr>
          <t>norma morely gaona guevara:</t>
        </r>
        <r>
          <rPr>
            <sz val="9"/>
            <color indexed="81"/>
            <rFont val="Tahoma"/>
            <family val="2"/>
          </rPr>
          <t xml:space="preserve">
LP-01-2020 Adenda No. 1</t>
        </r>
      </text>
    </comment>
    <comment ref="B67" authorId="0" shapeId="0">
      <text>
        <r>
          <rPr>
            <b/>
            <sz val="9"/>
            <color indexed="81"/>
            <rFont val="Tahoma"/>
            <family val="2"/>
          </rPr>
          <t>norma morely gaona guevara:</t>
        </r>
        <r>
          <rPr>
            <sz val="9"/>
            <color indexed="81"/>
            <rFont val="Tahoma"/>
            <family val="2"/>
          </rPr>
          <t xml:space="preserve">
LP-01-2020 Adenda No. 1</t>
        </r>
      </text>
    </comment>
    <comment ref="B109" authorId="0" shapeId="0">
      <text>
        <r>
          <rPr>
            <b/>
            <sz val="9"/>
            <color indexed="81"/>
            <rFont val="Tahoma"/>
            <family val="2"/>
          </rPr>
          <t>norma morely gaona guevara:</t>
        </r>
        <r>
          <rPr>
            <sz val="9"/>
            <color indexed="81"/>
            <rFont val="Tahoma"/>
            <family val="2"/>
          </rPr>
          <t xml:space="preserve">
LP-01-2020 Adenda No. 1</t>
        </r>
      </text>
    </comment>
    <comment ref="B153" authorId="0" shapeId="0">
      <text>
        <r>
          <rPr>
            <b/>
            <sz val="9"/>
            <color indexed="81"/>
            <rFont val="Tahoma"/>
            <family val="2"/>
          </rPr>
          <t>norma morely gaona guevara:</t>
        </r>
        <r>
          <rPr>
            <sz val="9"/>
            <color indexed="81"/>
            <rFont val="Tahoma"/>
            <family val="2"/>
          </rPr>
          <t xml:space="preserve">
LP-01-2020 Adenda No. 1</t>
        </r>
      </text>
    </comment>
    <comment ref="B195" authorId="0" shapeId="0">
      <text>
        <r>
          <rPr>
            <b/>
            <sz val="9"/>
            <color indexed="81"/>
            <rFont val="Tahoma"/>
            <family val="2"/>
          </rPr>
          <t>norma morely gaona guevara:</t>
        </r>
        <r>
          <rPr>
            <sz val="9"/>
            <color indexed="81"/>
            <rFont val="Tahoma"/>
            <family val="2"/>
          </rPr>
          <t xml:space="preserve">
LP-01-2020 Adenda No. 1</t>
        </r>
      </text>
    </comment>
    <comment ref="F210"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Estos programas hacen parte del PGD que si es un instrumento archivístico, creo que debe darse como cumple</t>
        </r>
      </text>
    </comment>
    <comment ref="B236" authorId="0" shapeId="0">
      <text>
        <r>
          <rPr>
            <b/>
            <sz val="9"/>
            <color indexed="81"/>
            <rFont val="Tahoma"/>
            <family val="2"/>
          </rPr>
          <t>norma morely gaona guevara:</t>
        </r>
        <r>
          <rPr>
            <sz val="9"/>
            <color indexed="81"/>
            <rFont val="Tahoma"/>
            <family val="2"/>
          </rPr>
          <t xml:space="preserve">
LP-01-2020 Adenda No. 1</t>
        </r>
      </text>
    </comment>
  </commentList>
</comments>
</file>

<file path=xl/comments5.xml><?xml version="1.0" encoding="utf-8"?>
<comments xmlns="http://schemas.openxmlformats.org/spreadsheetml/2006/main">
  <authors>
    <author>norma morely gaona guevara</author>
    <author>tc={57462CBD-BB11-4833-B0E9-761363C009A4}</author>
    <author>tc={014862A5-338D-4262-89A0-6BBF153CB053}</author>
  </authors>
  <commentList>
    <comment ref="B8" authorId="0" shapeId="0">
      <text>
        <r>
          <rPr>
            <b/>
            <sz val="9"/>
            <color indexed="81"/>
            <rFont val="Tahoma"/>
            <family val="2"/>
          </rPr>
          <t>norma morely gaona guevara:</t>
        </r>
        <r>
          <rPr>
            <sz val="9"/>
            <color indexed="81"/>
            <rFont val="Tahoma"/>
            <family val="2"/>
          </rPr>
          <t xml:space="preserve">
LP-01-2020 Adenda No. 1</t>
        </r>
      </text>
    </comment>
    <comment ref="B52" authorId="0" shapeId="0">
      <text>
        <r>
          <rPr>
            <b/>
            <sz val="9"/>
            <color indexed="81"/>
            <rFont val="Tahoma"/>
            <family val="2"/>
          </rPr>
          <t>norma morely gaona guevara:</t>
        </r>
        <r>
          <rPr>
            <sz val="9"/>
            <color indexed="81"/>
            <rFont val="Tahoma"/>
            <family val="2"/>
          </rPr>
          <t xml:space="preserve">
LP-01-2020 Adenda No. 1</t>
        </r>
      </text>
    </comment>
    <comment ref="B94" authorId="0" shapeId="0">
      <text>
        <r>
          <rPr>
            <b/>
            <sz val="9"/>
            <color indexed="81"/>
            <rFont val="Tahoma"/>
            <family val="2"/>
          </rPr>
          <t>norma morely gaona guevara:</t>
        </r>
        <r>
          <rPr>
            <sz val="9"/>
            <color indexed="81"/>
            <rFont val="Tahoma"/>
            <family val="2"/>
          </rPr>
          <t xml:space="preserve">
LP-01-2020 Adenda No. 1</t>
        </r>
      </text>
    </comment>
    <comment ref="B138" authorId="0" shapeId="0">
      <text>
        <r>
          <rPr>
            <b/>
            <sz val="9"/>
            <color indexed="81"/>
            <rFont val="Tahoma"/>
            <family val="2"/>
          </rPr>
          <t>norma morely gaona guevara:</t>
        </r>
        <r>
          <rPr>
            <sz val="9"/>
            <color indexed="81"/>
            <rFont val="Tahoma"/>
            <family val="2"/>
          </rPr>
          <t xml:space="preserve">
LP-01-2020 Adenda No. 1</t>
        </r>
      </text>
    </comment>
    <comment ref="B180" authorId="0" shapeId="0">
      <text>
        <r>
          <rPr>
            <b/>
            <sz val="9"/>
            <color indexed="81"/>
            <rFont val="Tahoma"/>
            <family val="2"/>
          </rPr>
          <t>norma morely gaona guevara:</t>
        </r>
        <r>
          <rPr>
            <sz val="9"/>
            <color indexed="81"/>
            <rFont val="Tahoma"/>
            <family val="2"/>
          </rPr>
          <t xml:space="preserve">
LP-01-2020 Adenda No. 1</t>
        </r>
      </text>
    </comment>
    <comment ref="B221" authorId="0" shapeId="0">
      <text>
        <r>
          <rPr>
            <b/>
            <sz val="9"/>
            <color indexed="81"/>
            <rFont val="Tahoma"/>
            <family val="2"/>
          </rPr>
          <t>norma morely gaona guevara:</t>
        </r>
        <r>
          <rPr>
            <sz val="9"/>
            <color indexed="81"/>
            <rFont val="Tahoma"/>
            <family val="2"/>
          </rPr>
          <t xml:space="preserve">
LP-01-2020 Adenda No. 1</t>
        </r>
      </text>
    </comment>
    <comment ref="C237"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objetamos el tema de cargos de quien expide certificación, debemos objetar este</t>
        </r>
      </text>
    </comment>
    <comment ref="C238"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objetamos el tema de cargos de quien expide certificación, debemos objetar este</t>
        </r>
      </text>
    </comment>
  </commentList>
</comments>
</file>

<file path=xl/sharedStrings.xml><?xml version="1.0" encoding="utf-8"?>
<sst xmlns="http://schemas.openxmlformats.org/spreadsheetml/2006/main" count="6462" uniqueCount="1373">
  <si>
    <t>AGENCIA NACIONAL DE MINERÍA</t>
  </si>
  <si>
    <t>EVALUACIÓN TÉCNICA</t>
  </si>
  <si>
    <t>CONCURSO DE MÉRITOS ABIERTO CMA-005-2024</t>
  </si>
  <si>
    <t>VERIFICACION REQUISITOS HABILITANTES</t>
  </si>
  <si>
    <t>Objeto:</t>
  </si>
  <si>
    <t>PRESTAR LOS SERVICIOS DE CONSULTORÍA EN GESTIÓN DOCUMENTAL ELECTRÓNICA, PARA EL DIAGNÓSTICO DEL SISTEMA DE GESTIÓN DOCUMENTAL Y LA DEFINICIÓN DEL SISTEMA DE GESTIÓN DE DOCUMENTOS ELECTRÓNICOS DE ARCHIVO – SGDEA.LÍNEA PAA 130011524</t>
  </si>
  <si>
    <t xml:space="preserve">No. </t>
  </si>
  <si>
    <t>PROPONENTE</t>
  </si>
  <si>
    <t>4.1.1 CAPACIDAD JURÍDICA</t>
  </si>
  <si>
    <t>4.1.2 CAPACIDAD FINANCIERA Y ORGANIZACIONAL</t>
  </si>
  <si>
    <t>4.1.3. CAPACIDAD TÉCNICA</t>
  </si>
  <si>
    <t>4.1.4. FORMACIÓN ACADÉMICA Y EXPERIENCIA DEL EQUIPO MÍNIMO DE TRABAJO</t>
  </si>
  <si>
    <t>4.1.5. REQUISITOS TÉCNICOS MÍNIMOS</t>
  </si>
  <si>
    <t>BALANCE</t>
  </si>
  <si>
    <t>Razón social</t>
  </si>
  <si>
    <t>Unión Temporal SOAIN BUSINESS SUPPORT – SGDEA</t>
  </si>
  <si>
    <t>HABILITA</t>
  </si>
  <si>
    <t>Nit</t>
  </si>
  <si>
    <t>900,197,910-8</t>
  </si>
  <si>
    <t>Representante legal</t>
  </si>
  <si>
    <t>EDWIN ORLANDO ROZO MEDELLÍN</t>
  </si>
  <si>
    <t xml:space="preserve">UT SGDEA ANM 2024
</t>
  </si>
  <si>
    <t>N/A</t>
  </si>
  <si>
    <t>ELVIS ISABEL RIOS CARREÑO</t>
  </si>
  <si>
    <t>UT CONSULTING INZU</t>
  </si>
  <si>
    <t>RECHAZADO</t>
  </si>
  <si>
    <t>JUAN MANUEL ECHEVERRI ESCOBAR -6341589</t>
  </si>
  <si>
    <t>PRODYGYTEK PROCESS DOCUMENT AND DATA SOLUTIONS SAS</t>
  </si>
  <si>
    <t>900,217,227-2</t>
  </si>
  <si>
    <t>OMAIRA LIZARAZO HERRERA</t>
  </si>
  <si>
    <t>SOFT Y DI LTDA</t>
  </si>
  <si>
    <t>830,038,199-2</t>
  </si>
  <si>
    <t>ANGELA OLIVA BECERRA CAMARGO</t>
  </si>
  <si>
    <t>COMITE EVALUADOR:
Técnico: Sergio Mejía Arias; Juan Carlos Bolivar;Cindy Paola Díaz; Norma Gaona; Carolina Zambrano;Paolo Bonilla</t>
  </si>
  <si>
    <t>VERIFICACION REQUISITOS HABILITANTES TÉCNICOS</t>
  </si>
  <si>
    <t>RESPONSABLE DE IVA</t>
  </si>
  <si>
    <t>REQUERIMIENTO NO RESPONSABLES DE IVA</t>
  </si>
  <si>
    <t>CONDICIONES</t>
  </si>
  <si>
    <t>EXPERIENCIA ACREDITADA</t>
  </si>
  <si>
    <t>Mínimo requerido</t>
  </si>
  <si>
    <t>CONCEPTO</t>
  </si>
  <si>
    <t>b</t>
  </si>
  <si>
    <t>Acreditar contratos ejecutados por 907 SMMLV (Responsable IVA) o 762 SMMLV (No responsable de IVA). Para proponentes plurales, de acuerdo a su participación</t>
  </si>
  <si>
    <t>SOAIN SOFTWARE ASSOCIATES S.A.S.</t>
  </si>
  <si>
    <t>BUSINESS SUPPORT S.A.S</t>
  </si>
  <si>
    <r>
      <t xml:space="preserve">Hasta </t>
    </r>
    <r>
      <rPr>
        <b/>
        <sz val="9"/>
        <color theme="1"/>
        <rFont val="Arial"/>
        <family val="2"/>
      </rPr>
      <t>5</t>
    </r>
    <r>
      <rPr>
        <sz val="9"/>
        <color theme="1"/>
        <rFont val="Arial"/>
        <family val="2"/>
      </rPr>
      <t xml:space="preserve"> contratos (</t>
    </r>
    <r>
      <rPr>
        <b/>
        <sz val="9"/>
        <color theme="1"/>
        <rFont val="Arial"/>
        <family val="2"/>
      </rPr>
      <t>6</t>
    </r>
    <r>
      <rPr>
        <sz val="9"/>
        <color theme="1"/>
        <rFont val="Arial"/>
        <family val="2"/>
      </rPr>
      <t xml:space="preserve"> Pymes y emprendimientos de mujeres),contratos suscritos con entidades públicas o privadas, </t>
    </r>
    <r>
      <rPr>
        <u/>
        <sz val="9"/>
        <color theme="1"/>
        <rFont val="Arial"/>
        <family val="2"/>
      </rPr>
      <t xml:space="preserve">ejecutados en el territorio nacional en los últimos diez (10) años </t>
    </r>
    <r>
      <rPr>
        <sz val="9"/>
        <color theme="1"/>
        <rFont val="Arial"/>
        <family val="2"/>
      </rPr>
      <t>contados a partir de la fecha de cierre del proceso, los cuales deben encontrarse debidamente reportados en el RUP, actualizado, vigente y en firme..</t>
    </r>
  </si>
  <si>
    <t>d</t>
  </si>
  <si>
    <r>
      <t xml:space="preserve">El objeto, obligaciones o funciones o entregables de </t>
    </r>
    <r>
      <rPr>
        <u/>
        <sz val="9"/>
        <color theme="1"/>
        <rFont val="Arial"/>
        <family val="2"/>
      </rPr>
      <t xml:space="preserve">cada uno </t>
    </r>
    <r>
      <rPr>
        <sz val="9"/>
        <color theme="1"/>
        <rFont val="Arial"/>
        <family val="2"/>
      </rPr>
      <t xml:space="preserve">de los contratos deberán indicar explícitamente </t>
    </r>
    <r>
      <rPr>
        <u/>
        <sz val="9"/>
        <color theme="1"/>
        <rFont val="Arial"/>
        <family val="2"/>
      </rPr>
      <t>al menos uno</t>
    </r>
    <r>
      <rPr>
        <sz val="9"/>
        <color theme="1"/>
        <rFont val="Arial"/>
        <family val="2"/>
      </rPr>
      <t xml:space="preserve"> de los siguientes temas:
TEMA 1: Planificación o diseño o modelación o automatización o implementación de procesos, flujos de información o flujos de datos.
TEMA 2: Análisis o diseño o implementación o parametrización de Sistemas de Gestión de Documentos Electrónicos de Archivo – SGDEA.
TEMA 3: Formulación o implementación de por lo menos uno de los siguientes instrumentos documentales
- Modelo de requisitos para gestión de documentos electrónicos o,
- Tablas de control de acceso – TCA o,
- Esquemas de metadatos.</t>
    </r>
  </si>
  <si>
    <t>e</t>
  </si>
  <si>
    <t>Como mínimo uno de los contratos debe acreditar experiencia en TEMA 2 de los previamente indicados</t>
  </si>
  <si>
    <t>f</t>
  </si>
  <si>
    <t>En suma, los contratos soportes de la experiencia específica habilitante del proponente deben incluir al menos dos (2) de los temas referidos en el literal d.</t>
  </si>
  <si>
    <t>CÓDIGO UNSPSC RELACIONADOS</t>
  </si>
  <si>
    <t>CONSECUTIVO EN RUP:</t>
  </si>
  <si>
    <t>ENTIDAD CONTRATANTE O EMPLEADORA</t>
  </si>
  <si>
    <t>NOMBRE DE LA FIRMA QUE LLEVÓ A CABO LA EJECUCIÓN DEL CONTRATO</t>
  </si>
  <si>
    <t>OBJETO CONTRACTUAL O FUNCIONES DESEMPEÑADAS</t>
  </si>
  <si>
    <t>EQUIVALENTE EN SMMLV</t>
  </si>
  <si>
    <t>% DE PARTICIPACIÓN</t>
  </si>
  <si>
    <t>SMMLV APORTADOS</t>
  </si>
  <si>
    <t>Documentación aportada</t>
  </si>
  <si>
    <t>MINISTERIO DE AGRICULTURA Y DESARROLLO RURAL</t>
  </si>
  <si>
    <t>SOAIN SOFTWARE ASSOCIATES S A S</t>
  </si>
  <si>
    <r>
      <t xml:space="preserve">Realizar la adquisición, parametrización e </t>
    </r>
    <r>
      <rPr>
        <b/>
        <sz val="9"/>
        <color theme="1"/>
        <rFont val="Arial"/>
        <family val="2"/>
      </rPr>
      <t>Implementación</t>
    </r>
    <r>
      <rPr>
        <sz val="9"/>
        <color theme="1"/>
        <rFont val="Arial"/>
        <family val="2"/>
      </rPr>
      <t xml:space="preserve"> de una solución tecnológica </t>
    </r>
    <r>
      <rPr>
        <b/>
        <sz val="9"/>
        <color theme="1"/>
        <rFont val="Arial"/>
        <family val="2"/>
      </rPr>
      <t>de un sistema de gestión de documentos electrónicos de archivo – SGDEA</t>
    </r>
    <r>
      <rPr>
        <sz val="9"/>
        <color theme="1"/>
        <rFont val="Arial"/>
        <family val="2"/>
      </rPr>
      <t xml:space="preserve"> en modalidad software como servicio (SaaS) en la nube del proveedor, para el análisis, diseño, </t>
    </r>
    <r>
      <rPr>
        <b/>
        <sz val="9"/>
        <color theme="1"/>
        <rFont val="Arial"/>
        <family val="2"/>
      </rPr>
      <t>automatización</t>
    </r>
    <r>
      <rPr>
        <sz val="9"/>
        <color theme="1"/>
        <rFont val="Arial"/>
        <family val="2"/>
      </rPr>
      <t xml:space="preserve"> e implementación d</t>
    </r>
    <r>
      <rPr>
        <b/>
        <sz val="9"/>
        <color theme="1"/>
        <rFont val="Arial"/>
        <family val="2"/>
      </rPr>
      <t>e los procesos</t>
    </r>
    <r>
      <rPr>
        <sz val="9"/>
        <color theme="1"/>
        <rFont val="Arial"/>
        <family val="2"/>
      </rPr>
      <t xml:space="preserve"> documentales del Ministerio de Agricultura y Desarrollo Rural, incluyendo licenciamiento por uso, soporte técnico y migración de los datos del sistema de Gestión Documental actual de la entidad.</t>
    </r>
  </si>
  <si>
    <t>Requerimientos de las certificación</t>
  </si>
  <si>
    <t>REQUERIMIENTOS TÉCNICOS</t>
  </si>
  <si>
    <r>
      <t xml:space="preserve">DOCUMENTACIÓN APORTADA
</t>
    </r>
    <r>
      <rPr>
        <i/>
        <sz val="9"/>
        <color theme="1"/>
        <rFont val="Arial"/>
        <family val="2"/>
      </rPr>
      <t>(…) El proponente deberá presentar las certificaciones de los contratos que están reportados como experiencia en el RUP o copia de los mismos con las correspondientes actas de terminación o liquidación, en los cuales, se verificara que su objeto y alcance, tenga relación directa con el objeto y alcance del presente proceso (...)."</t>
    </r>
  </si>
  <si>
    <t>Rup 2024 SOAINT.pdf</t>
  </si>
  <si>
    <t>3.3.1.1. Certificación Min  Agricultura (2).pdf</t>
  </si>
  <si>
    <t>ANEXO 10 EXPERIENCIA HABILITANTE DEL PROPONENTE.xlsx</t>
  </si>
  <si>
    <t>4.1.1.5 CONFORMACION DEL PROPONENTE PLURAL.pdf
2. Acta Cierre Proyecto_MinAgricultura_20210645.pdf
1. Acta de Aprobación Salida a Producción MADR 15-12-2021 DOCUMENTO RESTRINGIDO DE USO INTERNO.pdf</t>
  </si>
  <si>
    <t>CONSIDERACIONES</t>
  </si>
  <si>
    <t>1. La información es validada en la carpeta: 112. MINAGRICULTURA
2. La certificación  aportada (3.3.1.1. Certificación Min  Agricultura (2)), no registra fecha de inicio y terminación, sin embargo el oferente aporta el documento; 1. Acta de Aprobación Salida a Producción MADR 15-12-2021 DOCUMENTO RESTRINGIDO DE USO INTERNO, en el cual es posible validar la información.</t>
  </si>
  <si>
    <t>OBSERVACIONES</t>
  </si>
  <si>
    <t>BUSINESS SUPPORT S.A.S.</t>
  </si>
  <si>
    <t>CORPORACION POLITECNICO COLOMBO ANDINO</t>
  </si>
  <si>
    <t>Consultoría e implementación para desarrollar un proyecto de Gobierno de datos, Calidad de Datos bajo la metodología KIMBALL y analítica de datos a las bases de datos de academias de la institución.(…)
Fecha de inicio: 03 feb 2014
Fecha de finalización: 31 jul 2014
Nota: No cumple con el requisito indicado en el capítulo 4.1.3.1 EXPERIENCIA DEL PROPONENTE - General:  "(...)ejecutados en el territorio nacional en los últimos diez (10) años contados a partir de la fecha de cierre del proceso(...),"</t>
  </si>
  <si>
    <t>RUP 2024 BUSINES.pdf</t>
  </si>
  <si>
    <t>42. CERTIFICACIÓN POLCOLAN ANALITICA Y DOCUMENTAL V2 BS.pdf</t>
  </si>
  <si>
    <t>4.1.1.5 CONFORMACION DEL PROPONENTE PLURAL</t>
  </si>
  <si>
    <t>Los datos de contacto de la certificación son complementado con los demás documentos aportados para análisis de este criterio de evaluación.</t>
  </si>
  <si>
    <t xml:space="preserve">1. La certificacion no cumple con ninguna de las temáticas requeridas en el Pliego de Condiciones e igualmente no se identifica informacion aportada de forma complementaria que permita validar el cumplimiento de dichas tematicas, tales como el contrato y los demas docuemntos aceptados de conformidad con el pliego de condiciones. Adicionalmente, la certificación aportada no registra datos de contacto de conformidad con los requerimientos del pliego de condiciones. </t>
  </si>
  <si>
    <r>
      <t xml:space="preserve">(...)para el </t>
    </r>
    <r>
      <rPr>
        <u/>
        <sz val="9"/>
        <color theme="1"/>
        <rFont val="Arial"/>
        <family val="2"/>
      </rPr>
      <t>levantamiento, revisión y mejoramiento</t>
    </r>
    <r>
      <rPr>
        <sz val="9"/>
        <color theme="1"/>
        <rFont val="Arial"/>
        <family val="2"/>
      </rPr>
      <t xml:space="preserve"> de los </t>
    </r>
    <r>
      <rPr>
        <u/>
        <sz val="9"/>
        <color theme="1"/>
        <rFont val="Arial"/>
        <family val="2"/>
      </rPr>
      <t>procesos</t>
    </r>
    <r>
      <rPr>
        <sz val="9"/>
        <color theme="1"/>
        <rFont val="Arial"/>
        <family val="2"/>
      </rPr>
      <t xml:space="preserve"> de la Institución, generando la primera versión del Manual de Procedimientos. Dentro de esto proyecto también se desarrolló la primera fase de  Gestión Documental, que incluyo entre otros la identificación, distribución y gestión de  documentos para la Corporación.</t>
    </r>
  </si>
  <si>
    <t>40.certificacion gestion documental POLCOLAN.pdf</t>
  </si>
  <si>
    <t>4.1.1.5 CONFORMACION DEL PROPONENTE PLURAL.pdf</t>
  </si>
  <si>
    <t>NO CUMPLE</t>
  </si>
  <si>
    <r>
      <rPr>
        <b/>
        <sz val="8"/>
        <color theme="1"/>
        <rFont val="Arial"/>
        <family val="2"/>
      </rPr>
      <t>Validación Emprendimientos de empresas de mujeres:</t>
    </r>
    <r>
      <rPr>
        <sz val="8"/>
        <color theme="1"/>
        <rFont val="Arial"/>
        <family val="2"/>
      </rPr>
      <t xml:space="preserve"> El oferente no aporta documentación que permita validacr la condicion de Emprendimientos de empresas de mujeres, de conformidad con los requeriminetos del pliego de condiciones.
</t>
    </r>
    <r>
      <rPr>
        <b/>
        <sz val="8"/>
        <color theme="1"/>
        <rFont val="Arial"/>
        <family val="2"/>
      </rPr>
      <t>Validación Mipyme:</t>
    </r>
    <r>
      <rPr>
        <sz val="8"/>
        <color theme="1"/>
        <rFont val="Arial"/>
        <family val="2"/>
      </rPr>
      <t xml:space="preserve"> El oferente no aporta documentación que permita validacr la condicion deMipyme, de conformidad con los requeriminetos del pliego de condiciones.</t>
    </r>
  </si>
  <si>
    <t>UT SGDEA ANM 2024</t>
  </si>
  <si>
    <t>CONTROL ONLINE INTERNATIONAL SAS</t>
  </si>
  <si>
    <t>SINERGY &amp; LOWELLS SAS</t>
  </si>
  <si>
    <t xml:space="preserve">62
</t>
  </si>
  <si>
    <t>XOREX DE COLOMBIA</t>
  </si>
  <si>
    <t xml:space="preserve">SISTEMA DIGITAL SGDEA S.A.S. </t>
  </si>
  <si>
    <t>"Implementación del SGDEA módulo PQRSD (…)"</t>
  </si>
  <si>
    <t>RUP CONTROL ONLINE INTERNATIONAL SAS AGO 27 2024.pdf. Pag. (06)</t>
  </si>
  <si>
    <t>03 CERTIFICACION DE EXPERIENCIA.pdf</t>
  </si>
  <si>
    <t>ANEXO 4_DOCUMENTO DE CONFORMACION UNION TEMPORAL_Firmado.pdf</t>
  </si>
  <si>
    <t>El proponente CONTROL ONLINE INTERNATIONAL SAS, registra en su certificación de experiencia con XOREX DE COLOMBIA su anterior razón social SISTEMA DIGITAL SGDEA S.A.S., acorde como se certifica en el RUP en consecutivo de contrato No. 062. Pag (06)</t>
  </si>
  <si>
    <t>OBSERVACIONES (No esta), Referir subsanación?</t>
  </si>
  <si>
    <t>ARCHIVO GENERAL DE LA NACION</t>
  </si>
  <si>
    <t>SINERGY &amp; LOWELLS S.A.S.</t>
  </si>
  <si>
    <t>Adquisición de herramienta de solución para la gestión documental electrónica en el marco de la política de gestión documental. -Software de
Gestión Documental</t>
  </si>
  <si>
    <t xml:space="preserve">07 RUP Sinergy Agosto 08 de 2024.pdf. Pág (176, 177 y 178). </t>
  </si>
  <si>
    <t>02 AGN-1-2024-06498 - SINERGY- certificacion 1.pdf</t>
  </si>
  <si>
    <t>La documentación revisada fue remitida por el proponente en  la carpeta denominada EXPERIENCIA HABILITANTE -20240829T133340Z-001_2.zip</t>
  </si>
  <si>
    <t>1. La certificacion no cumple con ninguna de las temáticas requeridas en el Pliego de Condiciones e igualmente no se identifica informacion aportada de forma complementaria que permita validar el cumplimiento de dichas tematicas, tales como el contrato y los demas docuemntos aceptados de conformidad con el pliego de condiciones.</t>
  </si>
  <si>
    <t>EMPRESAS MUNICIPALES DE CALI E.I.C.E. E.S.P.</t>
  </si>
  <si>
    <t>UNION TEMPORAL IMPLEMENTACION SAP</t>
  </si>
  <si>
    <r>
      <t xml:space="preserve">La prestación de los servicios de consultoría funcional, consultoría ABAB y consultoría BW, consultoría BO para el soporte y mantenimiento sobre el software implementado en EMCALI SAP HANNA y la prestación de servicios de soporte y mantenimiento preventivo y correctivo para con la plataforma SAP HANA de primer, y segundo nivel.
</t>
    </r>
    <r>
      <rPr>
        <b/>
        <sz val="9"/>
        <color theme="1"/>
        <rFont val="Arial"/>
        <family val="2"/>
      </rPr>
      <t>Información aportada en subsanación:</t>
    </r>
    <r>
      <rPr>
        <sz val="9"/>
        <color theme="1"/>
        <rFont val="Arial"/>
        <family val="2"/>
      </rPr>
      <t xml:space="preserve">
*Acompañamiento y ejecución plan cutover -  Plan migración de datos, actualización de los datos maestros de los módulos por cambios en la estrucutura organizacional, Modelo de Operacio es por proceso - MOP, actualización del PUC operaciones intranegocios.
*HCM - Ajuste a Proceso de Prestaciones Sociales.
*Automatización procesos jubilados.</t>
    </r>
  </si>
  <si>
    <t>07 RUP Sinergy Agosto 08 de 2024.pdf. Pág (173, 174, 175 Y 176)</t>
  </si>
  <si>
    <t>01 Certificacion Emcali Contrato de Implementacion de Sap UT.pdf</t>
  </si>
  <si>
    <t>Contrato Emcali 200 -PS-2129 -2021 (1) (1).pdf (aportado en subsanación - extemporáneo 7:34pm)</t>
  </si>
  <si>
    <t>Si bien la certificacion no cumple con el requisito "Para los consorcios y uniones temporales, se deberá especificar el porcentaje de participación de cada uno en el contrato.", la informacion se valido con respecto al  RUP aportado (07 RUP Sinergy Agosto 08 de 2024.pdf. Pág (173, 174, 175 Y 176) en el registro No.133.</t>
  </si>
  <si>
    <t xml:space="preserve">1. La certificacion no cumple con ninguna de las temáticas requeridas en el Pliego de Condiciones, ni se encuntra fechada.  Por lo anterior se requiere al  proponente con el fin de que allegue subsanación correspondiente. 
2. Con el documento Contrato Emcali 200 -PS-2129 -2021 (1) (1).pdf aportado en subsanación de forma extemporánea (7:34 pm) se puede identificar la ejecución de activiades relacionadas con TEMA 1: Planificación o diseño o modelación o automatización o implementación de procesos, flujos de información o flujos de datos. Sin embargo, no se aporta documentación adicional que permita subsanar la falta de fecha en la certificación del contrato.
</t>
  </si>
  <si>
    <r>
      <rPr>
        <b/>
        <u/>
        <sz val="8"/>
        <color theme="1"/>
        <rFont val="Arial"/>
        <family val="2"/>
      </rPr>
      <t>Observaciones en informe preliminar</t>
    </r>
    <r>
      <rPr>
        <b/>
        <sz val="8"/>
        <color theme="1"/>
        <rFont val="Arial"/>
        <family val="2"/>
      </rPr>
      <t xml:space="preserve">
Validación Emprendimientos de empresas de mujeres:</t>
    </r>
    <r>
      <rPr>
        <sz val="8"/>
        <color theme="1"/>
        <rFont val="Arial"/>
        <family val="2"/>
      </rPr>
      <t xml:space="preserve"> Se valida el Documento</t>
    </r>
    <r>
      <rPr>
        <i/>
        <sz val="8"/>
        <color theme="1"/>
        <rFont val="Arial"/>
        <family val="2"/>
      </rPr>
      <t xml:space="preserve"> Certificacion Emprendimiento de Mujeres Sinergy_1.pdf,</t>
    </r>
    <r>
      <rPr>
        <sz val="8"/>
        <color theme="1"/>
        <rFont val="Arial"/>
        <family val="2"/>
      </rPr>
      <t xml:space="preserve"> el cual  cumple con los criterios definidos en el pliego de condiciones, numeral 4.1.3.5. Criterio Diferencial Emprendimientos de empresas de mujeres.
</t>
    </r>
    <r>
      <rPr>
        <b/>
        <sz val="8"/>
        <color theme="1"/>
        <rFont val="Arial"/>
        <family val="2"/>
      </rPr>
      <t>Validación Mipyme:</t>
    </r>
    <r>
      <rPr>
        <sz val="8"/>
        <color theme="1"/>
        <rFont val="Arial"/>
        <family val="2"/>
      </rPr>
      <t xml:space="preserve"> Se realiza validacion de los Documentos </t>
    </r>
    <r>
      <rPr>
        <i/>
        <sz val="8"/>
        <color theme="1"/>
        <rFont val="Arial"/>
        <family val="2"/>
      </rPr>
      <t>Certificacion Mi Pyme Sinergy_1.pdf y Camara Sinergy.pdf</t>
    </r>
    <r>
      <rPr>
        <sz val="8"/>
        <color theme="1"/>
        <rFont val="Arial"/>
        <family val="2"/>
      </rPr>
      <t xml:space="preserve"> , los cuales  cumplen con los criterios definidos en el pliego de condiciones, numeral 4.1.3.4. Criterios diferenciales para MIPYMES.
</t>
    </r>
    <r>
      <rPr>
        <i/>
        <sz val="8"/>
        <color theme="1"/>
        <rFont val="Arial"/>
        <family val="2"/>
      </rPr>
      <t xml:space="preserve">
</t>
    </r>
    <r>
      <rPr>
        <b/>
        <sz val="8"/>
        <color theme="1"/>
        <rFont val="Arial"/>
        <family val="2"/>
      </rPr>
      <t>Validación general:</t>
    </r>
    <r>
      <rPr>
        <sz val="8"/>
        <color theme="1"/>
        <rFont val="Arial"/>
        <family val="2"/>
      </rPr>
      <t xml:space="preserve"> La experiencia acreditada con la documentación aportada no cumple los siguientes criterios:
b. Acreditar contratos ejecutados por 907 SMMLV (Responsable IVA) 
f. En suma, los contratos soportes de la experiencia específica habilitante del proponente deben incluir al menos dos (2) de los temas referidos en el literal d.
</t>
    </r>
    <r>
      <rPr>
        <b/>
        <u/>
        <sz val="8"/>
        <color theme="1"/>
        <rFont val="Arial"/>
        <family val="2"/>
      </rPr>
      <t>Observaciones en informe definitivo:</t>
    </r>
    <r>
      <rPr>
        <sz val="8"/>
        <color theme="1"/>
        <rFont val="Arial"/>
        <family val="2"/>
      </rPr>
      <t xml:space="preserve">
</t>
    </r>
    <r>
      <rPr>
        <b/>
        <sz val="8"/>
        <color theme="1"/>
        <rFont val="Arial"/>
        <family val="2"/>
      </rPr>
      <t>Validación subsanación:</t>
    </r>
    <r>
      <rPr>
        <sz val="8"/>
        <color theme="1"/>
        <rFont val="Arial"/>
        <family val="2"/>
      </rPr>
      <t xml:space="preserve"> La documentación aportada en desarrollo de la subsanación no permite acreditar el cumplimiento de requisitos de conformidad con los términos establecidos en el Pliego de Condiciones y Adenda.
No fue aportada documentación complementaria adicional al contrato asociado a la experiencia 3.</t>
    </r>
  </si>
  <si>
    <t>NO HABILITA</t>
  </si>
  <si>
    <t>ZUCOM S.A.S</t>
  </si>
  <si>
    <t>INFOMEGA S.A.S</t>
  </si>
  <si>
    <t>INDUSTRIAS HACEB S A</t>
  </si>
  <si>
    <r>
      <t xml:space="preserve">(…) </t>
    </r>
    <r>
      <rPr>
        <b/>
        <sz val="9"/>
        <color theme="1"/>
        <rFont val="Arial"/>
        <family val="2"/>
      </rPr>
      <t>parametrización e implementación</t>
    </r>
    <r>
      <rPr>
        <sz val="9"/>
        <color theme="1"/>
        <rFont val="Arial"/>
        <family val="2"/>
      </rPr>
      <t xml:space="preserve"> del sistema de gestión de los documentos electrónicos de archivo(…)</t>
    </r>
  </si>
  <si>
    <t>NOAPLICA</t>
  </si>
  <si>
    <t>Rup_Zucom_21082024.pdf (pag.42-43)</t>
  </si>
  <si>
    <t>CERTIFICADO_HACEB.pdf</t>
  </si>
  <si>
    <t>UT Formalizado.pdf</t>
  </si>
  <si>
    <t>1. La certificación aportada (CERTIFICADO_HACEB.pdf) se resgistra suscrita a nombre de Luz Aide Pulido Castrillón, no obstante el grafo refiere informacion no coincidente, asi mismo no se identifica claramente el cargo del firmante. Por lo tanto el documento no cumple con los requerimientos del pliego de condiciones.</t>
  </si>
  <si>
    <t>CORPORACION UNIVERSIDAD PILOTO DE COLOMBIA</t>
  </si>
  <si>
    <t>INFOMEGA S.A.S.</t>
  </si>
  <si>
    <t>(…)Consideraciones al modelo de sistema de gestión de documentos electrónico de archivo (…)</t>
  </si>
  <si>
    <t>NO APLICA</t>
  </si>
  <si>
    <t>RUP InfoMega SAS.pdf</t>
  </si>
  <si>
    <t>DA24 001 CERTIFICACION INFOMEGA SAS.pdf</t>
  </si>
  <si>
    <t>La informacion se valida con los documentos contenidos en la carpeta EXPERIENCIA HABILITANTE DEL PROPONENTE</t>
  </si>
  <si>
    <t xml:space="preserve">1. La información registrada en la Certificación aportada no permite inferir el cumplimiento de los requisitos específicos. El contenido de la certificación asocia el "Consideraciones al modelo de sistema de gestión de documentos(...)" sin embargo no se aclara si  en resultado de dicha experiencia se adelantó la "Formulación o implementación"(...) del Moreq. Por lo anterior, la certificacion no cumple con ninguna de las temáticas requeridas en el Pliego de Condiciones e igualmente no se identifica informacion aportada de forma complementaria que permita validar el cumplimiento de dichas tematicas, tales como el contrato y los demás documentos aceptados de conformidad con el pliego de condiciones.
2. La certificación no incluye fechas de inicio y terminación.  </t>
  </si>
  <si>
    <r>
      <rPr>
        <b/>
        <sz val="8"/>
        <color theme="1"/>
        <rFont val="Arial"/>
        <family val="2"/>
      </rPr>
      <t>Validación Mipyme:</t>
    </r>
    <r>
      <rPr>
        <sz val="8"/>
        <color theme="1"/>
        <rFont val="Arial"/>
        <family val="2"/>
      </rPr>
      <t xml:space="preserve"> Se realiza validacion de la carpeta: DECLARACION MIPYME_1. Documentos </t>
    </r>
    <r>
      <rPr>
        <i/>
        <sz val="8"/>
        <color theme="1"/>
        <rFont val="Arial"/>
        <family val="2"/>
      </rPr>
      <t>ACREDITACIÓN MIPYME.PDF</t>
    </r>
    <r>
      <rPr>
        <sz val="8"/>
        <color theme="1"/>
        <rFont val="Arial"/>
        <family val="2"/>
      </rPr>
      <t xml:space="preserve"> y </t>
    </r>
    <r>
      <rPr>
        <i/>
        <sz val="8"/>
        <color theme="1"/>
        <rFont val="Arial"/>
        <family val="2"/>
      </rPr>
      <t>CERTIFICADO DE EXISTENCIA Y REPRESENTACIÓN LEGAL INFOMEGA SAS.PDF</t>
    </r>
    <r>
      <rPr>
        <sz val="8"/>
        <color theme="1"/>
        <rFont val="Arial"/>
        <family val="2"/>
      </rPr>
      <t xml:space="preserve"> , los cuales  cumplen con los criterios definidos en el pliego de condiciones, numeral </t>
    </r>
    <r>
      <rPr>
        <i/>
        <sz val="8"/>
        <color theme="1"/>
        <rFont val="Arial"/>
        <family val="2"/>
      </rPr>
      <t xml:space="preserve">4.1.3.4. Criterios diferenciales para MIPYMES.
</t>
    </r>
    <r>
      <rPr>
        <sz val="8"/>
        <color theme="1"/>
        <rFont val="Arial"/>
        <family val="2"/>
      </rPr>
      <t xml:space="preserve">
</t>
    </r>
    <r>
      <rPr>
        <b/>
        <sz val="8"/>
        <color theme="1"/>
        <rFont val="Arial"/>
        <family val="2"/>
      </rPr>
      <t xml:space="preserve">Validación Emprendimientos de empresas de mujeres: </t>
    </r>
    <r>
      <rPr>
        <sz val="8"/>
        <color theme="1"/>
        <rFont val="Arial"/>
        <family val="2"/>
      </rPr>
      <t>Se valida carpeta</t>
    </r>
    <r>
      <rPr>
        <i/>
        <sz val="8"/>
        <color theme="1"/>
        <rFont val="Arial"/>
        <family val="2"/>
      </rPr>
      <t xml:space="preserve"> EMPRENDIMIENTOS Y EMPRESAS DE MUJERES</t>
    </r>
    <r>
      <rPr>
        <sz val="8"/>
        <color theme="1"/>
        <rFont val="Arial"/>
        <family val="2"/>
      </rPr>
      <t xml:space="preserve">, Documentos </t>
    </r>
    <r>
      <rPr>
        <i/>
        <sz val="8"/>
        <color theme="1"/>
        <rFont val="Arial"/>
        <family val="2"/>
      </rPr>
      <t xml:space="preserve">PROMOC~1, Cédula Contadora Luz Arroyave y TP Luz E. Arroyave, </t>
    </r>
    <r>
      <rPr>
        <sz val="8"/>
        <color theme="1"/>
        <rFont val="Arial"/>
        <family val="2"/>
      </rPr>
      <t xml:space="preserve">los cuales  cumplen con los criterios definidos en el pliego de condiciones, numeral </t>
    </r>
    <r>
      <rPr>
        <i/>
        <sz val="8"/>
        <color theme="1"/>
        <rFont val="Arial"/>
        <family val="2"/>
      </rPr>
      <t xml:space="preserve">4.1.3.5. Criterio Diferencial Emprendimientos de empresas de mujeres.
</t>
    </r>
    <r>
      <rPr>
        <b/>
        <i/>
        <sz val="8"/>
        <color theme="1"/>
        <rFont val="Arial"/>
        <family val="2"/>
      </rPr>
      <t>Validación general:</t>
    </r>
    <r>
      <rPr>
        <sz val="8"/>
        <color theme="1"/>
        <rFont val="Arial"/>
        <family val="2"/>
      </rPr>
      <t xml:space="preserve"> El proponente plural no acredita la totalidad de experiencia en los terminos solicitados en el pliego de condiciones.</t>
    </r>
    <r>
      <rPr>
        <i/>
        <sz val="8"/>
        <color theme="1"/>
        <rFont val="Arial"/>
        <family val="2"/>
      </rPr>
      <t xml:space="preserve"> </t>
    </r>
    <r>
      <rPr>
        <sz val="8"/>
        <color theme="1"/>
        <rFont val="Arial"/>
        <family val="2"/>
      </rPr>
      <t xml:space="preserve">
</t>
    </r>
    <r>
      <rPr>
        <b/>
        <u/>
        <sz val="8"/>
        <color theme="1"/>
        <rFont val="Arial"/>
        <family val="2"/>
      </rPr>
      <t>PROPONENTE RECHAZADO EN EVALUACIÓN</t>
    </r>
  </si>
  <si>
    <t xml:space="preserve">EJERCITO NACIONAL
S.A.S
</t>
  </si>
  <si>
    <t xml:space="preserve">PRODYGYTEK PROCESS DOCUMENT AND DATA SOLUTIONS
S.A.S
</t>
  </si>
  <si>
    <r>
      <t xml:space="preserve">"(…)Instalación, configuración y parametrización del sistema de Gestión de Historias Médico Laborales del Ejército (Sistema de Gestión Documental Webdokument)(…)"
</t>
    </r>
    <r>
      <rPr>
        <b/>
        <sz val="9"/>
        <color theme="1"/>
        <rFont val="Arial"/>
        <family val="2"/>
      </rPr>
      <t xml:space="preserve">
Información aportada en subsanación:
</t>
    </r>
    <r>
      <rPr>
        <sz val="9"/>
        <color theme="1"/>
        <rFont val="Arial"/>
        <family val="2"/>
      </rPr>
      <t>*Instalación, configuración, implementación y parametrización del sistema de Gestión Documental Webdokument (Sistema 
de gestión documental que maneja las Historias Médico Laborales del Ejército).
*</t>
    </r>
    <r>
      <rPr>
        <b/>
        <sz val="9"/>
        <color theme="1"/>
        <rFont val="Arial"/>
        <family val="2"/>
      </rPr>
      <t>Parametrización</t>
    </r>
    <r>
      <rPr>
        <sz val="9"/>
        <color theme="1"/>
        <rFont val="Arial"/>
        <family val="2"/>
      </rPr>
      <t xml:space="preserve"> en el Sistema de Gestión Documental d</t>
    </r>
    <r>
      <rPr>
        <b/>
        <sz val="9"/>
        <color theme="1"/>
        <rFont val="Arial"/>
        <family val="2"/>
      </rPr>
      <t>e Flujos de Radicación de</t>
    </r>
    <r>
      <rPr>
        <sz val="9"/>
        <color theme="1"/>
        <rFont val="Arial"/>
        <family val="2"/>
      </rPr>
      <t xml:space="preserve"> correspondencia, Fichas medicas de ingreso, Fichas médicas de Viajes al Exterior, Fichas médicas de Ascensos, Fichas médicas de Retiros, Fichas médicas de Reintegros, Fichas médicas en General, Flujo de Juntas Médicas, Flujo de Tribunales Médicos, Flujo de Certificados de  Invalidez, Flujo de Peticiones, Quejas y Solicitudes de los usuarios (PQRS), Flujo de Junta Médica Provisional, Flujo de  Conceptos Médicos, Flujo de Solicitudes de Servicios y Flujo de Tratamiento Ambulatorio (...)</t>
    </r>
  </si>
  <si>
    <t>4.  RUP Prodygytek Agosto 15-2024.pdf (pag. 27-28)</t>
  </si>
  <si>
    <t>ANEXO 10 EXPERIENCIA HABILITANTE PRODYGYTEK Soportes_3.pdf (pag. 2)</t>
  </si>
  <si>
    <t>ANEXO 10 EXPERIENCIA HABILITANTE PRODYGYTEK Soportes_3.pdf (pag. 1)</t>
  </si>
  <si>
    <t>Certificacion Contrato 1056 -CENAC-USAQUEN-2015 (aportado en subsanación)</t>
  </si>
  <si>
    <t xml:space="preserve">OBSERVACIONES </t>
  </si>
  <si>
    <r>
      <rPr>
        <b/>
        <sz val="8"/>
        <color theme="1"/>
        <rFont val="Arial"/>
        <family val="2"/>
      </rPr>
      <t>Observación en informe preliminar:</t>
    </r>
    <r>
      <rPr>
        <sz val="8"/>
        <color theme="1"/>
        <rFont val="Arial"/>
        <family val="2"/>
      </rPr>
      <t xml:space="preserve">
La certificación no cumple con ninguna de las temáticas requeridas en el Pliego de Condiciones e igualmente no se identifica información aportada de forma complementaria que permita validar el cumplimiento de dichas temáticas, tales como el contrato y los demás documentos aceptados de conformidad con el pliego de condiciones. Por lo anterior se requiere al contratista con el fin de que allegue subsanación correspondiente.
</t>
    </r>
    <r>
      <rPr>
        <b/>
        <sz val="8"/>
        <color theme="1"/>
        <rFont val="Arial"/>
        <family val="2"/>
      </rPr>
      <t>Observaciones oferente en subsanación:</t>
    </r>
    <r>
      <rPr>
        <sz val="8"/>
        <color theme="1"/>
        <rFont val="Arial"/>
        <family val="2"/>
      </rPr>
      <t xml:space="preserve">(...) Se adjunta Certificación de la Dirección de Sanidad del Ejército, donde se amplían las actividades ejecutadas en el contrato 1056-CENAC-USAQUEN-2015, donde se puede evidenciar que el proyecto involucró actividades de implementación de procesos, flujos de datos o información y un SGDEA. Tema 1 y Tema 2, de los requerimientos solicitados por la Entidad.(...)
</t>
    </r>
    <r>
      <rPr>
        <b/>
        <sz val="8"/>
        <color theme="1"/>
        <rFont val="Arial"/>
        <family val="2"/>
      </rPr>
      <t>Observaciones informe definitivo:</t>
    </r>
    <r>
      <rPr>
        <sz val="8"/>
        <color theme="1"/>
        <rFont val="Arial"/>
        <family val="2"/>
      </rPr>
      <t xml:space="preserve">  El oferente, aporta documento adicional que permite evidenciar la experiencia del proponente en el tema 1, de conformidad con los requerimientos del pliego de condiciones. Sin embargo,  el documento aportado no permite inferir que el "sistema de Gestión Documental Webdokument" es un Sistema de Gestión de Documentos Electronicos de Archivo - SGDEA, de conformidad con los requerimientos del pliego de condiciones para el TEMA 2.</t>
    </r>
  </si>
  <si>
    <t xml:space="preserve">DIRECCION GENERAL DE SANIDAD MILITAR
S.A.S
</t>
  </si>
  <si>
    <t xml:space="preserve">RODYGYTEK PROCESS DOCUMENT AND DATA SOLUTIONS
S.A.S
</t>
  </si>
  <si>
    <r>
      <t xml:space="preserve">* </t>
    </r>
    <r>
      <rPr>
        <b/>
        <u/>
        <sz val="9"/>
        <color theme="1"/>
        <rFont val="Arial"/>
        <family val="2"/>
      </rPr>
      <t>Soporte</t>
    </r>
    <r>
      <rPr>
        <sz val="9"/>
        <color theme="1"/>
        <rFont val="Arial"/>
        <family val="2"/>
      </rPr>
      <t xml:space="preserve"> a todos los módulos del sistema de gestión documental y </t>
    </r>
    <r>
      <rPr>
        <b/>
        <u/>
        <sz val="9"/>
        <color theme="1"/>
        <rFont val="Arial"/>
        <family val="2"/>
      </rPr>
      <t xml:space="preserve">flujos implementados (...) </t>
    </r>
    <r>
      <rPr>
        <sz val="9"/>
        <color theme="1"/>
        <rFont val="Arial"/>
        <family val="2"/>
      </rPr>
      <t xml:space="preserve">• </t>
    </r>
    <r>
      <rPr>
        <b/>
        <u/>
        <sz val="9"/>
        <color theme="1"/>
        <rFont val="Arial"/>
        <family val="2"/>
      </rPr>
      <t>Instalación,</t>
    </r>
    <r>
      <rPr>
        <sz val="9"/>
        <color theme="1"/>
        <rFont val="Arial"/>
        <family val="2"/>
      </rPr>
      <t xml:space="preserve"> configuración y despliegue de licencias dentro del </t>
    </r>
    <r>
      <rPr>
        <b/>
        <u/>
        <sz val="9"/>
        <color theme="1"/>
        <rFont val="Arial"/>
        <family val="2"/>
      </rPr>
      <t>Sistema de Gestión Documental</t>
    </r>
    <r>
      <rPr>
        <sz val="9"/>
        <color theme="1"/>
        <rFont val="Arial"/>
        <family val="2"/>
      </rPr>
      <t xml:space="preserve"> • </t>
    </r>
    <r>
      <rPr>
        <b/>
        <u/>
        <sz val="9"/>
        <color theme="1"/>
        <rFont val="Arial"/>
        <family val="2"/>
      </rPr>
      <t xml:space="preserve">Soporte y mantenimiento del sistema de gestión documental Webdokument (...)
</t>
    </r>
    <r>
      <rPr>
        <sz val="9"/>
        <color theme="1"/>
        <rFont val="Arial"/>
        <family val="2"/>
      </rPr>
      <t xml:space="preserve">
</t>
    </r>
  </si>
  <si>
    <t>4.  RUP Prodygytek Agosto 15-2024.pdf (pag. 35-36)</t>
  </si>
  <si>
    <t xml:space="preserve">ANEXO 10 EXPERIENCIA HABILITANTE PRODYGYTEK Soportes_3.pdf (pag. 3-4) </t>
  </si>
  <si>
    <r>
      <rPr>
        <b/>
        <sz val="8"/>
        <color theme="1"/>
        <rFont val="Arial"/>
        <family val="2"/>
      </rPr>
      <t>Observaciones en informe preliminar</t>
    </r>
    <r>
      <rPr>
        <sz val="8"/>
        <color theme="1"/>
        <rFont val="Arial"/>
        <family val="2"/>
      </rPr>
      <t xml:space="preserve">
La ceritificacion aportada no permite evidenciar que se haya ejecutado </t>
    </r>
    <r>
      <rPr>
        <i/>
        <sz val="8"/>
        <color theme="1"/>
        <rFont val="Arial"/>
        <family val="2"/>
      </rPr>
      <t xml:space="preserve">"planificación o diseño o modelación o automatización o implementación" </t>
    </r>
    <r>
      <rPr>
        <sz val="8"/>
        <color theme="1"/>
        <rFont val="Arial"/>
        <family val="2"/>
      </rPr>
      <t xml:space="preserve">sobre "flujos de información o flujos de datos", para acreditar el cumplimiento del TEMA 1
Asi mismo, no es posible inferir que la instalacion se hubiese generado sobre un SGDEA, de conformidad con los requerimientos del pliego de condiciones en el TEMA 2.
</t>
    </r>
    <r>
      <rPr>
        <b/>
        <sz val="8"/>
        <color theme="1"/>
        <rFont val="Arial"/>
        <family val="2"/>
      </rPr>
      <t>Observaciones oferente en subsanación:</t>
    </r>
    <r>
      <rPr>
        <sz val="8"/>
        <color theme="1"/>
        <rFont val="Arial"/>
        <family val="2"/>
      </rPr>
      <t xml:space="preserve">(...)solicito a la entidad se revise la descripción de las actividades relacionadas en la certificación aportada donde la entidad especifica las actividades relacionadas así ”Flujos implementados Radicación de correspondencia, Fichas medicas de ingreso, Fichas médicas de Viajes al Exterior(...)
</t>
    </r>
    <r>
      <rPr>
        <b/>
        <sz val="8"/>
        <color theme="1"/>
        <rFont val="Arial"/>
        <family val="2"/>
      </rPr>
      <t xml:space="preserve">Observaciones informe definitivo: </t>
    </r>
    <r>
      <rPr>
        <sz val="8"/>
        <color theme="1"/>
        <rFont val="Arial"/>
        <family val="2"/>
      </rPr>
      <t>Se valida nuevamente el documento ANEXO 10 EXPERIENCIA HABILITANTE PRODYGYTEK Soportes_3.pdf (pag. 3-4), aportado durante la etapa habilitante y se define que la ceritificacion aportada no permite evidenciar que se haya ejecutado "planificación o diseño o modelación o automatización o implementación" sobre "flujos de información o flujos de datos", para acreditar el cumplimiento del TEMA 1. Asi mismo, no es posible inferir que la instalacion se hubiese generado sobre un SGDEA, de conformidad con los requerimientos del pliego de condiciones en el TEMA 2.</t>
    </r>
  </si>
  <si>
    <t>AGENCIA DE DESARROLLO RURAL - ADR
S.A.S</t>
  </si>
  <si>
    <t>PRODYGYTEK PROCESS DOCUMENT AND DATA SOLUTIONS
S.A.S</t>
  </si>
  <si>
    <r>
      <rPr>
        <b/>
        <sz val="9"/>
        <color theme="1"/>
        <rFont val="Arial"/>
        <family val="2"/>
      </rPr>
      <t>Implementar un sistema de información para la gestión documental</t>
    </r>
    <r>
      <rPr>
        <sz val="9"/>
        <color theme="1"/>
        <rFont val="Arial"/>
        <family val="2"/>
      </rPr>
      <t xml:space="preserve"> en la Agencia de Desarrollo Rural- ADR., bajo la modalidad de software como servicio – saas (software as a service, por siglas en ingles), para la administración de los archivos y el manejo de la gestión documental, que se articule con los l</t>
    </r>
    <r>
      <rPr>
        <b/>
        <sz val="9"/>
        <color theme="1"/>
        <rFont val="Arial"/>
        <family val="2"/>
      </rPr>
      <t>ineamientos definidos por el Archivo General de la Nación</t>
    </r>
    <r>
      <rPr>
        <sz val="9"/>
        <color theme="1"/>
        <rFont val="Arial"/>
        <family val="2"/>
      </rPr>
      <t xml:space="preserve"> en la ley 594 de 2020 y decretos reglamentarios y el sistema integrado de conservación de la entidad.
</t>
    </r>
    <r>
      <rPr>
        <b/>
        <sz val="9"/>
        <color theme="1"/>
        <rFont val="Arial"/>
        <family val="2"/>
      </rPr>
      <t xml:space="preserve">Información aportada en subsanación:
</t>
    </r>
    <r>
      <rPr>
        <sz val="9"/>
        <color theme="1"/>
        <rFont val="Arial"/>
        <family val="2"/>
      </rPr>
      <t xml:space="preserve">Los </t>
    </r>
    <r>
      <rPr>
        <b/>
        <u/>
        <sz val="9"/>
        <color theme="1"/>
        <rFont val="Arial"/>
        <family val="2"/>
      </rPr>
      <t>SGDEA</t>
    </r>
    <r>
      <rPr>
        <sz val="9"/>
        <color theme="1"/>
        <rFont val="Arial"/>
        <family val="2"/>
      </rPr>
      <t xml:space="preserve"> deben permitir como mínimo las siguientes acciones de disposición para cualquier regla de retención y disposición:
• Conservación permanente 
• Eliminación automática 
• Eliminación con autorización del rol administrativo
• Transferencia
• Selección</t>
    </r>
  </si>
  <si>
    <t>4.  RUP Prodygytek Agosto 15-2024.pdf (pag. 51-52)</t>
  </si>
  <si>
    <t>ANEXO 10 EXPERIENCIA HABILITANTE PRODYGYTEK Soportes_3.pdf (pag. 5-7)</t>
  </si>
  <si>
    <r>
      <rPr>
        <b/>
        <sz val="9"/>
        <color theme="1"/>
        <rFont val="Arial"/>
        <family val="2"/>
      </rPr>
      <t>Aportados en subsanación:</t>
    </r>
    <r>
      <rPr>
        <sz val="9"/>
        <color theme="1"/>
        <rFont val="Arial"/>
        <family val="2"/>
      </rPr>
      <t xml:space="preserve"> Contrato CCE-273-AM-2020; Ficha Tecnica SGDEA-ACUERDO MARCO CCE-273-AM-2020; Resolucion CCE-273-AM-2020</t>
    </r>
  </si>
  <si>
    <r>
      <t>El proponente aporta en el documento</t>
    </r>
    <r>
      <rPr>
        <b/>
        <sz val="8"/>
        <color theme="1"/>
        <rFont val="Arial"/>
        <family val="2"/>
      </rPr>
      <t xml:space="preserve"> ANEXO 10 EXPERIENCIA HABILITANTE PRODYGYTEK Soportes_3.pdf</t>
    </r>
    <r>
      <rPr>
        <sz val="8"/>
        <color theme="1"/>
        <rFont val="Arial"/>
        <family val="2"/>
      </rPr>
      <t xml:space="preserve">, en la página 5, CERTIFICACIÓN DE RECIBO A SATISFACCIÓN DE BIENES Y/O SERVICIOS Y AUTORIZACIÓN DE DESEMBOLSOS y en la página 6, ORDEN DE COMPRA, teniendo en cuenta el criterio 4.1.3.3 Verificación directa por parte de la entidad en certificaciones de contratos ejecutados, literal </t>
    </r>
    <r>
      <rPr>
        <i/>
        <sz val="8"/>
        <color theme="1"/>
        <rFont val="Arial"/>
        <family val="2"/>
      </rPr>
      <t>“c) También es aceptado como equivalente a la certificación de cumplimiento de los contratos ejecutados, copia de la respectiva acta de liquidación o su equivalente, suscrita por las partes y que de ella se extracte la información requerida del presente numeral</t>
    </r>
    <r>
      <rPr>
        <sz val="8"/>
        <color theme="1"/>
        <rFont val="Arial"/>
        <family val="2"/>
      </rPr>
      <t>”, se valida la experiencia del proponente en los documentos anteriormente referidos.</t>
    </r>
  </si>
  <si>
    <r>
      <rPr>
        <b/>
        <sz val="8"/>
        <color theme="1"/>
        <rFont val="Arial"/>
        <family val="2"/>
      </rPr>
      <t>Observaciones en informe preliminar</t>
    </r>
    <r>
      <rPr>
        <sz val="8"/>
        <color theme="1"/>
        <rFont val="Arial"/>
        <family val="2"/>
      </rPr>
      <t xml:space="preserve">
Si bien la certificacion aportada involucra la implementación de un sistema de informacion de conformidad con los terminos emanados por el Archivo General de la Nación, la informacion contenida no permite inferir que el sistema implementado corresponda a un SGDEA,  de conformidad con los terminos solicitados en el pliego de condiciones, e igualmente no se identifica información aportada de forma complementaria que permita validar el cumplimiento de dichas temáticas, tales como el contrato y los demás documentos aceptados de en  el pliego de condiciones . Por lo anterior se requiere al proponente con el fin de que allegue subsanación correspondiente.
</t>
    </r>
    <r>
      <rPr>
        <b/>
        <sz val="8"/>
        <color theme="1"/>
        <rFont val="Arial"/>
        <family val="2"/>
      </rPr>
      <t xml:space="preserve">Observaciones oferente en subsanación: </t>
    </r>
    <r>
      <rPr>
        <sz val="8"/>
        <color theme="1"/>
        <rFont val="Arial"/>
        <family val="2"/>
      </rPr>
      <t>(...)en la ficha técnica se resaltan con color amarillo todo lo relacionado con Metadatos, flujos y en la página 3 se relaciona donde se especifica que el software implementado es un SGDEA, Tema 2.(...)</t>
    </r>
    <r>
      <rPr>
        <b/>
        <sz val="8"/>
        <color theme="1"/>
        <rFont val="Arial"/>
        <family val="2"/>
      </rPr>
      <t xml:space="preserve">
Observaciones informe definitivo:   </t>
    </r>
    <r>
      <rPr>
        <sz val="8"/>
        <color theme="1"/>
        <rFont val="Arial"/>
        <family val="2"/>
      </rPr>
      <t>Una vez validada la información del documento aportado en subsanación,  Ficha Tecnica SGDEA-ACUERDO MARCO CCE-273-AM-2020 (Pag. 3, se puede inferir que la experiencia del proponente involucra la referida en el pliego de condiciones para la tematica 2.</t>
    </r>
  </si>
  <si>
    <t xml:space="preserve">INSTITUTO COLOMBIANO DE ANTROPOLOGIA E
HISTORIA
</t>
  </si>
  <si>
    <r>
      <t xml:space="preserve">Prestar los servicios especializados de consultoria que permita generar un diagnostico del ICANH en materia de gestion docuemental y proponer las acciones generales que se deben desarrollar para la implementación del sistema de gestión documental que requiere el ICANH.
</t>
    </r>
    <r>
      <rPr>
        <b/>
        <sz val="9"/>
        <color theme="1"/>
        <rFont val="Arial"/>
        <family val="2"/>
      </rPr>
      <t>Información aportada en subsanación:</t>
    </r>
    <r>
      <rPr>
        <sz val="9"/>
        <color theme="1"/>
        <rFont val="Arial"/>
        <family val="2"/>
      </rPr>
      <t xml:space="preserve">
Presentar el diseño lógico del sistema de gestión documental (componente tecnológico). </t>
    </r>
  </si>
  <si>
    <t>4.  RUP Prodygytek Agosto 15-2024.pdf (pag. 31)</t>
  </si>
  <si>
    <t>ANEXO 10 EXPERIENCIA HABILITANTE PRODYGYTEK Soportes_3.pdf (pag. 8)</t>
  </si>
  <si>
    <r>
      <rPr>
        <b/>
        <sz val="9"/>
        <color theme="1"/>
        <rFont val="Arial"/>
        <family val="2"/>
      </rPr>
      <t>Aportados en subsanación:</t>
    </r>
    <r>
      <rPr>
        <sz val="9"/>
        <color theme="1"/>
        <rFont val="Arial"/>
        <family val="2"/>
      </rPr>
      <t xml:space="preserve"> Contrato.pdf; PLiego de condiciones con anexo tecnico.pdf</t>
    </r>
  </si>
  <si>
    <t>Observaciones oferente en subsanación: Se valida el criterio 4.1.3.3 Verificación directa por parte de la entidad en certificaciones de contratos ejecutados, literal k) (…)” Valor total del contrato expresado en pesos colombianos (COP). (...)”. En el docuemnto aportado en etapa de subsanación denominado Contrato.pdf (Pag. 3)</t>
  </si>
  <si>
    <r>
      <rPr>
        <b/>
        <sz val="8"/>
        <color theme="1"/>
        <rFont val="Arial"/>
        <family val="2"/>
      </rPr>
      <t>Observaciones en informe preliminar</t>
    </r>
    <r>
      <rPr>
        <sz val="8"/>
        <color theme="1"/>
        <rFont val="Arial"/>
        <family val="2"/>
      </rPr>
      <t xml:space="preserve">
1. La certificación no cumple con ninguna de las temáticas requeridas en el Pliego de Condiciones e igualmente no se identifica información aportada de forma complementaria que permita validar el cumplimiento de dichas temáticas, tales como el contrato y los demás documentos aceptados de conformidad con el pliego de condiciones. Por lo anterior se requiere al contratista con el fin de que allegue subsanación correspondiente.
2. La certificación aportada ANEXO 10 EXPERIENCIA HABILITANTE PRODYGYTEK Soportes_3.pdf (pag. 8), en el criterio 4.1.3.3 Verificación directa por parte de la entidad en certificaciones de contratos ejecutados, literal k) (…)” Valor total del contrato expresado en pesos colombianos (COP). (...)”. Por lo tanto, el documento no cumple con los requerimientos del pliego de condiciones. Por lo anterior se requiere al contratista con el fin de que allegue subsanación correspondiente.
</t>
    </r>
    <r>
      <rPr>
        <b/>
        <sz val="8"/>
        <color theme="1"/>
        <rFont val="Arial"/>
        <family val="2"/>
      </rPr>
      <t xml:space="preserve">Observaciones oferente en subsanación: </t>
    </r>
    <r>
      <rPr>
        <sz val="8"/>
        <color theme="1"/>
        <rFont val="Arial"/>
        <family val="2"/>
      </rPr>
      <t xml:space="preserve">(...) en las paginas 36 a la 38 se evidencia que el trabajo desarrollado consistió en la definición de las características técnicas del sistema de gestión documental, o modelo de requisitos relacionado con el Tema 3.(...)
</t>
    </r>
    <r>
      <rPr>
        <b/>
        <sz val="8"/>
        <color theme="1"/>
        <rFont val="Arial"/>
        <family val="2"/>
      </rPr>
      <t xml:space="preserve">Observaciones informe definitivo:  </t>
    </r>
    <r>
      <rPr>
        <sz val="8"/>
        <color theme="1"/>
        <rFont val="Arial"/>
        <family val="2"/>
      </rPr>
      <t>Los documentos aportados en etapa de subsanación no permiten validar el cumplimiento de de las temáticas requeridas en el Pliego de Condiciones, dado que se refiere a: (...) Definir el estado actual de cada uno de los instrumentos archivísticos del ICANH y las acciones a realizar para su diseño(...) Modelo de requisitos para la gestión de documentos electrónicos(...) es decir que no se realizo  "Formulación o implementación de (...)Modelo de requisitos para gestión de documentos electrónicos(...) de conformidad con lo referido por el pliego de condiciones.</t>
    </r>
  </si>
  <si>
    <t>FONDO NACIONAL DEL AHORRO</t>
  </si>
  <si>
    <t>UNION TEMPORAL CERICAMARA-PRODYGYTEK-FNA</t>
  </si>
  <si>
    <t>Contrato 210 de 2017, Actividades realizadas:
(…)Elaboración Tabla de Control de Acceso.(…)
Elaboración Modelo de Requisitos para la gestión de documentos electrónico (…)</t>
  </si>
  <si>
    <t>4.  RUP Prodygytek Agosto 15-2024.pdf (pag. 37-38)</t>
  </si>
  <si>
    <t>ANEXO 10 EXPERIENCIA HABILITANTE PRODYGYTEK Soportes_3.pdf (pag. 9-10)</t>
  </si>
  <si>
    <t>ANEXO 10 EXPERIENCIA HABILITANTE PRODYGYTEK Soportes_3.pdf (pag. 11-23)</t>
  </si>
  <si>
    <t xml:space="preserve">MAQUINADOS Y MONTAJES SAS
</t>
  </si>
  <si>
    <t>Servicios de plataforma de software de gestion de documentos electronicos y gestion de procesos de negocios modelo SAAS- plataforma de la NUBE</t>
  </si>
  <si>
    <t>4.  RUP Prodygytek Agosto 15-2024.pdf (pag. 54-55)</t>
  </si>
  <si>
    <t>ANEXO 10 EXPERIENCIA HABILITANTE PRODYGYTEK Soportes_3.pdf (pag. 24)</t>
  </si>
  <si>
    <t>Si bien la certificacion aportada involucra los servicios de la plataforma de Software de Docuementos Electronicos, la informacion contenida no permite inferir que el sistema implementado corresponda a un SGDEA,  de conformidad con los terminos solicitados en el pliego de condiciones, e igualmente no se identifica información aportada de forma complementaria que permita validar el cumplimiento de dichas temáticas, tales como el contrato y los demás documentos aceptados de en  el pliego de condiciones. Asi mismo la certificacion no cuenta indica el nombre del firmante..</t>
  </si>
  <si>
    <r>
      <rPr>
        <b/>
        <u/>
        <sz val="8"/>
        <color theme="1"/>
        <rFont val="Arial"/>
        <family val="2"/>
      </rPr>
      <t>Observaciones en informe preliminar</t>
    </r>
    <r>
      <rPr>
        <b/>
        <sz val="8"/>
        <color theme="1"/>
        <rFont val="Arial"/>
        <family val="2"/>
      </rPr>
      <t xml:space="preserve">
Validación MYPIME: </t>
    </r>
    <r>
      <rPr>
        <sz val="8"/>
        <color theme="1"/>
        <rFont val="Arial"/>
        <family val="2"/>
      </rPr>
      <t xml:space="preserve"> Se realiza validacion del documento Acreditacion de Mipyme soportes_1. pdf </t>
    </r>
    <r>
      <rPr>
        <b/>
        <sz val="8"/>
        <color theme="1"/>
        <rFont val="Arial"/>
        <family val="2"/>
      </rPr>
      <t>(</t>
    </r>
    <r>
      <rPr>
        <sz val="8"/>
        <color theme="1"/>
        <rFont val="Arial"/>
        <family val="2"/>
      </rPr>
      <t>pag.1-17</t>
    </r>
    <r>
      <rPr>
        <b/>
        <sz val="8"/>
        <color theme="1"/>
        <rFont val="Arial"/>
        <family val="2"/>
      </rPr>
      <t>)</t>
    </r>
    <r>
      <rPr>
        <sz val="8"/>
        <color theme="1"/>
        <rFont val="Arial"/>
        <family val="2"/>
      </rPr>
      <t xml:space="preserve"> el cual cumple con el criterio definidos en el pliego de condiciones, el numeral 4.1.3.4. Criterios diferenciales para MIPYMES. </t>
    </r>
    <r>
      <rPr>
        <b/>
        <sz val="8"/>
        <color theme="1"/>
        <rFont val="Arial"/>
        <family val="2"/>
      </rPr>
      <t xml:space="preserve"> 
Validación Emprendimiento de mujeres: </t>
    </r>
    <r>
      <rPr>
        <sz val="8"/>
        <color theme="1"/>
        <rFont val="Arial"/>
        <family val="2"/>
      </rPr>
      <t xml:space="preserve">Se realiza validacion del documento Emprendimiento de Mujeres Prodygytek_1. pdf </t>
    </r>
    <r>
      <rPr>
        <b/>
        <sz val="8"/>
        <color theme="1"/>
        <rFont val="Arial"/>
        <family val="2"/>
      </rPr>
      <t>(</t>
    </r>
    <r>
      <rPr>
        <sz val="8"/>
        <color theme="1"/>
        <rFont val="Arial"/>
        <family val="2"/>
      </rPr>
      <t>1-18</t>
    </r>
    <r>
      <rPr>
        <b/>
        <sz val="8"/>
        <color theme="1"/>
        <rFont val="Arial"/>
        <family val="2"/>
      </rPr>
      <t>)</t>
    </r>
    <r>
      <rPr>
        <sz val="8"/>
        <color theme="1"/>
        <rFont val="Arial"/>
        <family val="2"/>
      </rPr>
      <t xml:space="preserve"> el cual cumple con el criterio definidos en el pliego de condiciones, el numeral 44.1.3.5. Criterio Diferencial Emprendimientos de empresas de mujeres.
</t>
    </r>
    <r>
      <rPr>
        <b/>
        <sz val="8"/>
        <color theme="1"/>
        <rFont val="Arial"/>
        <family val="2"/>
      </rPr>
      <t xml:space="preserve">Validación General: </t>
    </r>
    <r>
      <rPr>
        <sz val="8"/>
        <color theme="1"/>
        <rFont val="Arial"/>
        <family val="2"/>
      </rPr>
      <t>El proponente no acredita la totalidad de experiencia en los términos solicitados en el pliego de condiciones</t>
    </r>
    <r>
      <rPr>
        <b/>
        <sz val="8"/>
        <color theme="1"/>
        <rFont val="Arial"/>
        <family val="2"/>
      </rPr>
      <t xml:space="preserve">
</t>
    </r>
    <r>
      <rPr>
        <sz val="8"/>
        <color theme="1"/>
        <rFont val="Arial"/>
        <family val="2"/>
      </rPr>
      <t xml:space="preserve">b. Acreditar contratos ejecutados por 907 SMMLV </t>
    </r>
    <r>
      <rPr>
        <b/>
        <sz val="8"/>
        <color theme="1"/>
        <rFont val="Arial"/>
        <family val="2"/>
      </rPr>
      <t>(</t>
    </r>
    <r>
      <rPr>
        <sz val="8"/>
        <color theme="1"/>
        <rFont val="Arial"/>
        <family val="2"/>
      </rPr>
      <t>Responsable IVA</t>
    </r>
    <r>
      <rPr>
        <b/>
        <sz val="8"/>
        <color theme="1"/>
        <rFont val="Arial"/>
        <family val="2"/>
      </rPr>
      <t>)</t>
    </r>
    <r>
      <rPr>
        <sz val="8"/>
        <color theme="1"/>
        <rFont val="Arial"/>
        <family val="2"/>
      </rPr>
      <t xml:space="preserve">
e. Como mínimo uno de los contratos debe acreditar experiencia en TEMA 2 de los previamente indicados
f. En suma, los contratos soportes de la experiencia específica habilitante del proponente deben incluir al menos dos </t>
    </r>
    <r>
      <rPr>
        <b/>
        <sz val="8"/>
        <color theme="1"/>
        <rFont val="Arial"/>
        <family val="2"/>
      </rPr>
      <t>(</t>
    </r>
    <r>
      <rPr>
        <sz val="8"/>
        <color theme="1"/>
        <rFont val="Arial"/>
        <family val="2"/>
      </rPr>
      <t>2</t>
    </r>
    <r>
      <rPr>
        <b/>
        <sz val="8"/>
        <color theme="1"/>
        <rFont val="Arial"/>
        <family val="2"/>
      </rPr>
      <t>)</t>
    </r>
    <r>
      <rPr>
        <sz val="8"/>
        <color theme="1"/>
        <rFont val="Arial"/>
        <family val="2"/>
      </rPr>
      <t xml:space="preserve"> de los temas referidos en el literal d.
</t>
    </r>
    <r>
      <rPr>
        <b/>
        <u/>
        <sz val="8"/>
        <color theme="1"/>
        <rFont val="Arial"/>
        <family val="2"/>
      </rPr>
      <t>Observaciones en informe definitivo:</t>
    </r>
    <r>
      <rPr>
        <sz val="8"/>
        <color theme="1"/>
        <rFont val="Arial"/>
        <family val="2"/>
      </rPr>
      <t xml:space="preserve">
</t>
    </r>
    <r>
      <rPr>
        <b/>
        <sz val="8"/>
        <color theme="1"/>
        <rFont val="Arial"/>
        <family val="2"/>
      </rPr>
      <t xml:space="preserve">Validación subsanación: </t>
    </r>
    <r>
      <rPr>
        <sz val="8"/>
        <color theme="1"/>
        <rFont val="Arial"/>
        <family val="2"/>
      </rPr>
      <t>El oferente acredita requisitos minimos de acuerdo con el pliego de condiciones y adenda.</t>
    </r>
    <r>
      <rPr>
        <b/>
        <sz val="8"/>
        <color theme="1"/>
        <rFont val="Arial"/>
        <family val="2"/>
      </rPr>
      <t xml:space="preserve">
</t>
    </r>
  </si>
  <si>
    <t>Ministerio de Minas y Energía</t>
  </si>
  <si>
    <t>Contratar el diseño y formulación de estándares, lineamientos y especificaciones técnicas fundamentados en la Norma Técnica Colombiana NTCISO 15489, para los flujos documentales y gestión de registros electrónicos para la implementación del Modelo Gestión de Documentos Electrónicos de Archivo (SGDEA) en el Ministerio de Minas y Energía</t>
  </si>
  <si>
    <t>CUMPLE</t>
  </si>
  <si>
    <t>RUP_SoftyDI  X. pdf (pag.17)</t>
  </si>
  <si>
    <t>EXPERIENCIA HABILITANTE DEL PROPONENTE_1.pdf (pag.1-7)</t>
  </si>
  <si>
    <t>UNION TEMPORAL ABOX - UPTC 2018</t>
  </si>
  <si>
    <t xml:space="preserve">Universidad Pedagógica y Tecnológica de Colombia </t>
  </si>
  <si>
    <t>3. Alcance de la propuesta (…)
"El proyecto contempla la implantación automatizada de los PROCESOS DOCUMENTALES DE LA UNIVERSIDAD (…)"</t>
  </si>
  <si>
    <t>RUP_SoftyDI  X. pdf (pag.31-32)</t>
  </si>
  <si>
    <t>EXPERIENCIA HABILITANTE DEL PROPONENTE_1.pdf (pag.19)</t>
  </si>
  <si>
    <t>EXPERIENCIA HABILITANTE DEL PROPONENTE_1.pdf (pag.8-18)</t>
  </si>
  <si>
    <t>EXPERIENCIA HABILITANTE DEL PROPONENTE_1.pdf (pag.20-22)</t>
  </si>
  <si>
    <t>1. El proponente aporta contrato con la Universidad Pedagógica y Tecnológica de Colombia EXPERIENCIA HABILITANTE DEL PROPONENTE_1.pdf (pag.8-18) en el cual se valida el numeral 3. ALCANCE DE LA PROPUESTA, "El proyecto contempla la implantación automatizada de los PROCESOS DOCUMENTALES DE LA UNIVERSIDAD (…)" lo anterior permite avalar el cumplimento de la temática numero 1 requerída en el pliego de condiciones. 
2. El proponente aporta acta de conformación de unión temporal EXPERIENCIA HABILITANTE DEL PROPONENTE_1.pdf (pag.20-22), en donde es posible evidenciar el porcentaje de participación en la unión temporal ABOX-UPTC 2018. Por lo anterior se genera aval al requisito solicitado 4.1.3.3 Verificación directa por parte de la entidad en certificaciones de contratos ejecutados, literal k) (…)” Para los consorcios y uniones temporales, se deberá especificar el porcentaje de participación de cada uno en el contrato. (...).</t>
  </si>
  <si>
    <t>Adapting América S.A.S.</t>
  </si>
  <si>
    <r>
      <t xml:space="preserve">Diagnóstico integral de implementación de ABOX - ECM, ampliación y ajuste de funcionalidad en módulo PQRS y acompañamiento técnico al modelo de gestión documental del Grupo Energía Bogotá
</t>
    </r>
    <r>
      <rPr>
        <b/>
        <sz val="9"/>
        <color theme="1"/>
        <rFont val="Arial"/>
        <family val="2"/>
      </rPr>
      <t xml:space="preserve">Información aportada en subsanación
</t>
    </r>
    <r>
      <rPr>
        <sz val="9"/>
        <color theme="1"/>
        <rFont val="Arial"/>
        <family val="2"/>
      </rPr>
      <t>Pag. 2-15 Carta de aceptación de la oferta (...) forma de pago (...)2. Entrega de modelos BPMN y funcionalidad validada por los responsables de GEB (...) Apéndice 1 (...) Alcance: (...) La solución se parametrizará dentro de la herramienta Abox-ECM e incluirá los subprocesos de recepción, trámite, respuesta, cierre y análisis de las peticiones realizadas.(...) Entregables (...)Entrega de modelos BPMN y funcionalidad validada por los responsables de GEB. (...) Paso a paso del trámite a modelar (...)Requisitos tecnológicos (...) Modelado de flujos: documentos de entrada tipo PQR y trámite de expedientes de PQR.</t>
    </r>
  </si>
  <si>
    <r>
      <t xml:space="preserve">DOCUMENTACIÓN APORTADA
</t>
    </r>
    <r>
      <rPr>
        <i/>
        <sz val="9"/>
        <color theme="1"/>
        <rFont val="Arial"/>
        <family val="2"/>
      </rPr>
      <t xml:space="preserve">(…) El proponente deberá presentar las certificaciones de los contratos que están reportados como experiencia en el RUP o copia de los mismos con las correspondientes actas de terminación o liquidación, en los cuales, se verificara que su objeto y alcance, tenga relación directa con el objeto y alcance del presente proceso (...)."
</t>
    </r>
    <r>
      <rPr>
        <sz val="9"/>
        <color rgb="FFFF0000"/>
        <rFont val="Arial"/>
        <family val="2"/>
      </rPr>
      <t xml:space="preserve">
</t>
    </r>
  </si>
  <si>
    <t>RUP_SoftyDI  X. pdf (pag.36)</t>
  </si>
  <si>
    <t>EXPERIENCIA HABILITANTE DEL PROPONENTE_1.pdf (pag.23-24)</t>
  </si>
  <si>
    <t xml:space="preserve">Observaciones-Subsanación_SoftyDI-CMA-005-2024.pdf (aportado en subsanación) </t>
  </si>
  <si>
    <r>
      <rPr>
        <b/>
        <u/>
        <sz val="8"/>
        <color theme="1"/>
        <rFont val="Arial"/>
        <family val="2"/>
      </rPr>
      <t>Observaciones informe preliminar</t>
    </r>
    <r>
      <rPr>
        <sz val="8"/>
        <color theme="1"/>
        <rFont val="Arial"/>
        <family val="2"/>
      </rPr>
      <t xml:space="preserve">
La certificación no cumple con ninguna de las temáticas requeridas en el Pliego de Condiciones e igualmente no se identifica información aportada de forma complementaria que permita validar el cumplimiento de dichas temáticas, tales como el contrato y los demás documentos aceptados de conformidad con el pliego de condiciones. Por lo anterior se requiere al contratista con el fin de que allegue subsanación correspondiente.
</t>
    </r>
    <r>
      <rPr>
        <b/>
        <u/>
        <sz val="8"/>
        <color theme="1"/>
        <rFont val="Arial"/>
        <family val="2"/>
      </rPr>
      <t xml:space="preserve">Observaciones oferente en subsanación: </t>
    </r>
    <r>
      <rPr>
        <sz val="8"/>
        <color theme="1"/>
        <rFont val="Arial"/>
        <family val="2"/>
      </rPr>
      <t xml:space="preserve">Pag. 1. 1. CAPACIDAD TÉCNICA. Certificación No. 3 "Se subsana la certificación con copia del contrato ejecutado. Anexo No. 1."
</t>
    </r>
    <r>
      <rPr>
        <b/>
        <u/>
        <sz val="8"/>
        <color theme="1"/>
        <rFont val="Arial"/>
        <family val="2"/>
      </rPr>
      <t xml:space="preserve">Observaciones informe definitivo: </t>
    </r>
    <r>
      <rPr>
        <sz val="8"/>
        <color theme="1"/>
        <rFont val="Arial"/>
        <family val="2"/>
      </rPr>
      <t>Se incluye información complementaria presentada por el Oferente en desarrollo de la subsanación.</t>
    </r>
  </si>
  <si>
    <r>
      <rPr>
        <b/>
        <sz val="9"/>
        <color theme="1"/>
        <rFont val="Arial"/>
        <family val="2"/>
      </rPr>
      <t>"Fijar los requisitos</t>
    </r>
    <r>
      <rPr>
        <sz val="9"/>
        <color theme="1"/>
        <rFont val="Arial"/>
        <family val="2"/>
      </rPr>
      <t xml:space="preserve"> básicos de la gestión documental para los procesos corporativos determinados por medio del instrumento técnico TRD y T</t>
    </r>
    <r>
      <rPr>
        <b/>
        <sz val="9"/>
        <color theme="1"/>
        <rFont val="Arial"/>
        <family val="2"/>
      </rPr>
      <t xml:space="preserve">ablas de Control de Acceso </t>
    </r>
    <r>
      <rPr>
        <sz val="9"/>
        <color theme="1"/>
        <rFont val="Arial"/>
        <family val="2"/>
      </rPr>
      <t xml:space="preserve">en TRECSA, con el fin de modelizar el producto Abox ECM(...)"
</t>
    </r>
    <r>
      <rPr>
        <b/>
        <sz val="9"/>
        <color theme="1"/>
        <rFont val="Arial"/>
        <family val="2"/>
      </rPr>
      <t xml:space="preserve">Información aportada en subsanación
</t>
    </r>
    <r>
      <rPr>
        <sz val="9"/>
        <color theme="1"/>
        <rFont val="Arial"/>
        <family val="2"/>
      </rPr>
      <t>"(...)Alcance(…) Implementar las Tablas de control de acceso a los documentos y la información que resida en el software de gestión de documentos.(...)"</t>
    </r>
  </si>
  <si>
    <t>RUP_SoftyDI  X. pdf (pag.14)</t>
  </si>
  <si>
    <t>EXPERIENCIA HABILITANTE DEL PROPONENTE_1.pdf (pag.25-26)</t>
  </si>
  <si>
    <t>Observaciones-Subsanación_SoftyDI-CMA-005-2024.pdf (aportado en subsanación) Pag. 17-27</t>
  </si>
  <si>
    <r>
      <rPr>
        <b/>
        <sz val="8"/>
        <color theme="1"/>
        <rFont val="Arial"/>
        <family val="2"/>
      </rPr>
      <t>Observaciones en informe preliminar:</t>
    </r>
    <r>
      <rPr>
        <sz val="8"/>
        <color theme="1"/>
        <rFont val="Arial"/>
        <family val="2"/>
      </rPr>
      <t xml:space="preserve">
La certificación hace referencia a las tablas de control de acceso, no obstante el objeto indicado no asocia la formulacion o implementacion de dicho instrumento, po lo cual el documento aportado no cumple con ninguna de las temáticas requeridas en el Pliego de Condiciones e igualmente no se identifica información aportada de forma complementaria que permita validar el cumplimiento de dichas temáticas, tales como el contrato y los demás documentos aceptados de conformidad con el pliego de condiciones. Por lo anterior se requiere al contratista con el fin de que allegue subsanación correspondiente.
</t>
    </r>
    <r>
      <rPr>
        <b/>
        <sz val="8"/>
        <color theme="1"/>
        <rFont val="Arial"/>
        <family val="2"/>
      </rPr>
      <t xml:space="preserve">
Observaciones oferente en subsanación: 
</t>
    </r>
    <r>
      <rPr>
        <sz val="8"/>
        <color theme="1"/>
        <rFont val="Arial"/>
        <family val="2"/>
      </rPr>
      <t xml:space="preserve">Pag. 1. 1. CAPACIDAD TÉCNICA. Certificación No. 4 (...)Celda F105. El criterio de calificación basado en la cuantía individual de la experiencia no es consecuente con las reglas del proceso. Se exige en el pliego de condiciones que “la cuantía individual de por lo menos uno de los contratos inscritos en el RUP con los cuales pretende acreditar experiencia no sea inferior a 363 SMMLV para proponentes responsables de IVA” (subrayado y negrita fuera de texto). En el caso de la certificación allegada al proceso (número 4), el requisito está cumplido ya que dos de las cuatro certificaciones registran un valor superior, como está evidenciado con la certificación No. 1 y la certificación No. 2.
Evaluación Requisitos Tecnicos Detallados CMA-05-2024_02092024. Hoja 4.1.3. CAPACIDAD TÉCNICA P5. Celda B132. Se subsana la temática de cumplimiento con copia del contrato ejecutado. Anexo No. 2.
</t>
    </r>
    <r>
      <rPr>
        <b/>
        <sz val="8"/>
        <color theme="1"/>
        <rFont val="Arial"/>
        <family val="2"/>
      </rPr>
      <t xml:space="preserve">
Observaciones informe definitivo: 
</t>
    </r>
    <r>
      <rPr>
        <sz val="8"/>
        <color theme="1"/>
        <rFont val="Arial"/>
        <family val="2"/>
      </rPr>
      <t>La valoración de cumplimiento del requisito de cuantía individual  es constatado para cada experiencia, sin embargo el criterio de habilitación aplica las disposiciones previstas en el pliego de condiciones respecto al requerimiento mínimo de una certificación en cumplimiento de este requisito.
Se incluye información complementaria presentada por el Oferente en desarrollo de la subsanación.</t>
    </r>
  </si>
  <si>
    <t>Artesanías de Colombia S.A. BIC</t>
  </si>
  <si>
    <r>
      <t xml:space="preserve">Asesoría y elaboración de los términos de referencia y los requisitos funcionales y no funcionales para la contratación de la implementación del Sistema de Gestión de Documentos Electrónicos de Archivo SGDEA de la entidad
</t>
    </r>
    <r>
      <rPr>
        <b/>
        <sz val="9"/>
        <color theme="1"/>
        <rFont val="Arial"/>
        <family val="2"/>
      </rPr>
      <t>Información aportada en subsanación</t>
    </r>
    <r>
      <rPr>
        <sz val="9"/>
        <color theme="1"/>
        <rFont val="Arial"/>
        <family val="2"/>
      </rPr>
      <t xml:space="preserve">
Contrato ADC-2023-454
(...) Obligaciones(...)b.Elaborar documento del Modelo de requisitos de alto nivel, en el cual se identifiquen sistemas del entorno tecnológico de Artesanías de Colombia, la propuesta de interoperabilidad, componentes y aspectos funcionales y no funcionales para la implementación de un SGDEA a la medida de la entidad.
c. Hacer el estudio de mercado para la para la implementación de un SGDEA a la medida de la entidad.(...)"</t>
    </r>
  </si>
  <si>
    <t>RUP_SoftyDI  X. pdf (pag.38-39)</t>
  </si>
  <si>
    <t>EXPERIENCIA HABILITANTE DEL PROPONENTE_1.pdf (pag.27)</t>
  </si>
  <si>
    <t>Observaciones-Subsanación_SoftyDI-CMA-005-2024.pdf (aportado en subsanación) Pag. 29-32</t>
  </si>
  <si>
    <r>
      <rPr>
        <b/>
        <sz val="8"/>
        <color theme="1"/>
        <rFont val="Arial"/>
        <family val="2"/>
      </rPr>
      <t>Observaciones en informe preliminar</t>
    </r>
    <r>
      <rPr>
        <sz val="8"/>
        <color theme="1"/>
        <rFont val="Arial"/>
        <family val="2"/>
      </rPr>
      <t xml:space="preserve">:
La certificación hace referencia a la elaboración  de los requisitos funcionales y no funcionales para la contratación, no obstante lo anterior dicha informacion no permite concluir de forma inequivoca que corresponda a la formulacion e implementacion del instrumentos archivistico MOREQ , po lo cual el documento aportado no cumple con ninguna de las temáticas requeridas en el Pliego de Condiciones e igualmente no se identifica información aportada de forma complementaria que permita validar el cumplimiento de dichas temáticas, tales como el contrato y los demás documentos aceptados de conformidad con el pliego de condiciones. Por lo anterior se requiere al contratista con el fin de que allegue subsanación correspondiente.
</t>
    </r>
    <r>
      <rPr>
        <b/>
        <sz val="8"/>
        <color theme="1"/>
        <rFont val="Arial"/>
        <family val="2"/>
      </rPr>
      <t xml:space="preserve">
Observaciones oferente en subsanación: 
</t>
    </r>
    <r>
      <rPr>
        <sz val="8"/>
        <color theme="1"/>
        <rFont val="Arial"/>
        <family val="2"/>
      </rPr>
      <t xml:space="preserve">Certificación No. 5. Evaluación Requisitos Tecnicos Detallados CMA-05-2024_02092024. Hoja 4.1.3. CAPACIDAD TÉCNICA P5. Celda F134. Se subsana la certificación con copia del contrato ejecutado. Anexo No. 3.
</t>
    </r>
    <r>
      <rPr>
        <b/>
        <sz val="8"/>
        <color theme="1"/>
        <rFont val="Arial"/>
        <family val="2"/>
      </rPr>
      <t xml:space="preserve">Observaciones informe definitivo: </t>
    </r>
    <r>
      <rPr>
        <sz val="8"/>
        <color theme="1"/>
        <rFont val="Arial"/>
        <family val="2"/>
      </rPr>
      <t xml:space="preserve">El detalle especificado en la documentación aportada corresponde a un modelo de alto nivel, por cuanto no permite inferir que el producto entregable corresponda al instrumento archivístico "Modelo de Requisitos de Documentos Electrónicos". De otra parte la obligación hace referencia al "estudio de mercado(...) sin embargo no desarrolla dentro de su alcance "análisis o diseño o implementación o parametrización (...)" de SGDEA, por cuanto se mantiene la valoración de NO CUMPLE con respecto a los criterios de evaluación previstos en el pliego de condiciones y adenda.
</t>
    </r>
  </si>
  <si>
    <t>PERFIL 1</t>
  </si>
  <si>
    <t>PERFIL 1 - REQUISITO</t>
  </si>
  <si>
    <t>Item</t>
  </si>
  <si>
    <t>No.</t>
  </si>
  <si>
    <t>Cargo</t>
  </si>
  <si>
    <t>Formación académica pregrado</t>
  </si>
  <si>
    <t>Formación académica posgrado</t>
  </si>
  <si>
    <t>Experiencia específica mínima</t>
  </si>
  <si>
    <t>Un (1) Gerente
de proyecto</t>
  </si>
  <si>
    <r>
      <t xml:space="preserve">Título profesional en carreras cuyo Núcleo Básico de Conocimiento </t>
    </r>
    <r>
      <rPr>
        <u/>
        <sz val="8"/>
        <color theme="1"/>
        <rFont val="Arial"/>
        <family val="2"/>
      </rPr>
      <t>NBC</t>
    </r>
    <r>
      <rPr>
        <sz val="8"/>
        <color theme="1"/>
        <rFont val="Arial"/>
        <family val="2"/>
      </rPr>
      <t xml:space="preserve"> corresponda a alguno de los siguientes:
</t>
    </r>
    <r>
      <rPr>
        <u/>
        <sz val="8"/>
        <color theme="1"/>
        <rFont val="Arial"/>
        <family val="2"/>
      </rPr>
      <t>* Ingeniería de Sistemas  Telemática y afines
* Ingeniería Electrónica, telecomunicaciones y afines
* Ingeniería industrial y afines.</t>
    </r>
  </si>
  <si>
    <r>
      <t xml:space="preserve">Posgrado en la modalidad de especialización o maestría con titulaciones que incluyan </t>
    </r>
    <r>
      <rPr>
        <u/>
        <sz val="8"/>
        <color theme="1"/>
        <rFont val="Arial"/>
        <family val="2"/>
      </rPr>
      <t>dirección, gerencia, organización, gestión o administración de proyectos</t>
    </r>
    <r>
      <rPr>
        <sz val="8"/>
        <color theme="1"/>
        <rFont val="Arial"/>
        <family val="2"/>
      </rPr>
      <t xml:space="preserve"> cuyo Núcleo Base de Conocimiento corresponda a alguno de los siguientes:
* Administración
* Ingeniería de Sistemas telemática y afines
* Ingeniería industrial y afines</t>
    </r>
  </si>
  <si>
    <r>
      <t>* Experiencia profesional mínima de cinco (5) años.
* Participación mínima en dos (2) proyectos de: 
- Planeación estratégica de TI o
- Arquitectura empresarial o
- Planeación o implementación de Sistemas de información o
- Diseño o desarrollo software o
- Implementación de Sistemas de Gestión de Documentos Electrónicos de Archivo – SGDEA
Ejerciendo en dichos proyectos el rol o cargo de</t>
    </r>
    <r>
      <rPr>
        <u/>
        <sz val="8"/>
        <color theme="1"/>
        <rFont val="Arial"/>
        <family val="2"/>
      </rPr>
      <t xml:space="preserve"> Gerente, Director, Coordinador o líder de proyecto</t>
    </r>
    <r>
      <rPr>
        <sz val="8"/>
        <color theme="1"/>
        <rFont val="Arial"/>
        <family val="2"/>
      </rPr>
      <t xml:space="preserve">
Nota. La experiencia específica puede estar contenida dentro del término de la experiencia general certificada.
Nota. La experiencia acreditada con la cantidad de proyectos indicada debe ser como mínimo de (12) doce meses No se contabilizan tiempos traslapados.</t>
    </r>
  </si>
  <si>
    <t>EVALUACIÓN DE CUMPLIMIENTO</t>
  </si>
  <si>
    <t>DOCUMENTOS APORTADOS</t>
  </si>
  <si>
    <t>Nombre</t>
  </si>
  <si>
    <t>MONICA YULIETH SUAREZ ROLDAN</t>
  </si>
  <si>
    <t>Documento de identificación</t>
  </si>
  <si>
    <t>Cédula de ciudadanía</t>
  </si>
  <si>
    <t>Número</t>
  </si>
  <si>
    <t>Requisito</t>
  </si>
  <si>
    <t>Aportado</t>
  </si>
  <si>
    <t>Documento soporte aportado</t>
  </si>
  <si>
    <t xml:space="preserve">Documento acreditación académica pregrado </t>
  </si>
  <si>
    <t>SI</t>
  </si>
  <si>
    <t>Diploma Pregrado.pdf</t>
  </si>
  <si>
    <t>Tarjeta/Matricula profesional</t>
  </si>
  <si>
    <t>Tarjeta profesional (1).pdf</t>
  </si>
  <si>
    <t xml:space="preserve">Documento acreditación académica posgrado </t>
  </si>
  <si>
    <t>Diploma Maestria.jpeg</t>
  </si>
  <si>
    <t>Documento de identidad</t>
  </si>
  <si>
    <t>Cedula de Ciudadania.pdf</t>
  </si>
  <si>
    <t>Anexo 9 Equipo Mínimo de Trabajo</t>
  </si>
  <si>
    <t>ANEXO 9 EQUIPO MINIMO DE TRABAJO - HABILITANTE_1.xlsx</t>
  </si>
  <si>
    <t>Anexo 12 - Carta de compromiso</t>
  </si>
  <si>
    <t>NO</t>
  </si>
  <si>
    <t>No aporta</t>
  </si>
  <si>
    <t>ACREDITACIÓN REQUISITOS ACADEMICOS</t>
  </si>
  <si>
    <t>Título pregrado</t>
  </si>
  <si>
    <t>Ingeniero de Sistemas</t>
  </si>
  <si>
    <t>NBC Pregrado</t>
  </si>
  <si>
    <t>Ingeniería de Sistemas  Telemática y afines</t>
  </si>
  <si>
    <t>Fecha</t>
  </si>
  <si>
    <t>** DD/MM/AAAA</t>
  </si>
  <si>
    <t>Título posgrado</t>
  </si>
  <si>
    <t>Magíster en Gestión de Proyectos</t>
  </si>
  <si>
    <t>NBC Postgrado</t>
  </si>
  <si>
    <t>Administración</t>
  </si>
  <si>
    <t>Titulación</t>
  </si>
  <si>
    <t>Gestión</t>
  </si>
  <si>
    <t>Tarjeta profesional N°</t>
  </si>
  <si>
    <t>70255211598TLM</t>
  </si>
  <si>
    <t>Fecha expedición</t>
  </si>
  <si>
    <t>REQUISITOS ACADÉMICOS ACREDITADOS</t>
  </si>
  <si>
    <t xml:space="preserve">ACREDITACIÓN EXPERIENCIA ESPECÍFICA MÍNIMA  </t>
  </si>
  <si>
    <t>Experiencia reportada</t>
  </si>
  <si>
    <t>Características de la certificación</t>
  </si>
  <si>
    <t>BALANCE CERTIFICACIÓN</t>
  </si>
  <si>
    <t>¿Acredidación con documentos complementarios?</t>
  </si>
  <si>
    <t>Detalle experiencia</t>
  </si>
  <si>
    <t>Información complementaria</t>
  </si>
  <si>
    <t>Alertas traslapo</t>
  </si>
  <si>
    <t>Fechas tomadas para cálculo</t>
  </si>
  <si>
    <t>Tiempo acreditado en años</t>
  </si>
  <si>
    <t>Entidad Contratante o Empleadora</t>
  </si>
  <si>
    <t>Cargo - Objeto del contrato y/o nombre del proyecto, y/o obligaciones y/o actividades desarrolladas</t>
  </si>
  <si>
    <t>Fecha inicio</t>
  </si>
  <si>
    <t>Fecha fin</t>
  </si>
  <si>
    <t>Nombre de la entidad contratante o empleador</t>
  </si>
  <si>
    <t>Nombre del contratista o empleado con su identificación.</t>
  </si>
  <si>
    <t>Persona que expide la certificación, con nombre, y cargo.</t>
  </si>
  <si>
    <t>Objeto del contrato y/u obligaciones y/o actividades desarrolladas</t>
  </si>
  <si>
    <t>Fecha de expedición de la certificación.</t>
  </si>
  <si>
    <t>Fecha de inicio y terminación del contrato y/o proyecto</t>
  </si>
  <si>
    <t>Proyecto en el que participa cumple con exp específica</t>
  </si>
  <si>
    <t>Cumple rol de proyecto (Exp. Específica)</t>
  </si>
  <si>
    <t>Tipo de experiencia</t>
  </si>
  <si>
    <t>Denominación de documento soporte aportado, si esta dentro de un archivo general, incluir el rango de páginas que contiene la información</t>
  </si>
  <si>
    <t>Formulación de documento soporte</t>
  </si>
  <si>
    <t>Observaciones (en caso de requerir registrar)</t>
  </si>
  <si>
    <t>Formula observaciones</t>
  </si>
  <si>
    <t>Inicia en ejecución de otro contrato</t>
  </si>
  <si>
    <t>Termina en ejecución de otro contrato</t>
  </si>
  <si>
    <t>Contiene otra experiencia</t>
  </si>
  <si>
    <t>Fecha inicial</t>
  </si>
  <si>
    <t>Fecha final</t>
  </si>
  <si>
    <t>SOAIN SOFTWARE ASSOCIATES S.A.S</t>
  </si>
  <si>
    <r>
      <rPr>
        <u/>
        <sz val="9"/>
        <color theme="1"/>
        <rFont val="Arial"/>
        <family val="2"/>
      </rPr>
      <t>Certificación:</t>
    </r>
    <r>
      <rPr>
        <sz val="9"/>
        <color theme="1"/>
        <rFont val="Arial"/>
        <family val="2"/>
      </rPr>
      <t xml:space="preserve">
"(…) desempeñando el rol de GERENTE DE PROYECTOS</t>
    </r>
  </si>
  <si>
    <t>08. Certificación Laboral Mónica Suárez.docx (1).pdf</t>
  </si>
  <si>
    <t>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objeto de contabilizar los términos de experiencia profesional, se asocia este apartado de la experiencia en registro independiente.</t>
  </si>
  <si>
    <r>
      <rPr>
        <u/>
        <sz val="9"/>
        <color theme="1"/>
        <rFont val="Arial"/>
        <family val="2"/>
      </rPr>
      <t>Certificación:</t>
    </r>
    <r>
      <rPr>
        <sz val="9"/>
        <color theme="1"/>
        <rFont val="Arial"/>
        <family val="2"/>
      </rPr>
      <t xml:space="preserve">
"(…) desempeñando el rol de GERENTE DE PROYECTOS
(…) Cliente: Instituto Nacional de Vigilancia de Medicamentos y Alimentos - Invima
Objeto: Desarrollar una solución tecnológica consistente en la implementación de la nueva plataforma de trámites y servicios para ejecutar en línea, las actividades misionales de los procesos: "registros sanitarios y trámites asociados" y "auditorías y certificaciones" del instituto nacional de vigilancia de medicamentos y alimentos – INVIMA (...)"</t>
    </r>
  </si>
  <si>
    <t>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fin de contabilizar los términos de experiencia en relación al proyecto objeto de revisión, se asocia este proyecto en registro independiente. En la documentación aportada no se evidencia datos de inicio y fin de la ejecución del proyecto analizado.</t>
  </si>
  <si>
    <r>
      <rPr>
        <u/>
        <sz val="9"/>
        <color theme="1"/>
        <rFont val="Arial"/>
        <family val="2"/>
      </rPr>
      <t>Certificación:</t>
    </r>
    <r>
      <rPr>
        <sz val="9"/>
        <color theme="1"/>
        <rFont val="Arial"/>
        <family val="2"/>
      </rPr>
      <t xml:space="preserve">
"(…) desempeñando el rol de GERENTE DE PROYECTOS
(...) Cliente: Consejo Superior de la Judicatura - Rama Judicial
Objeto: Adquirir el análisis, diseño y la herramienta para implementar la capacidad para la interoperabilidad e integración de servicios para la Rama Judicial.(...)"</t>
    </r>
  </si>
  <si>
    <t>Requisito de experiencia</t>
  </si>
  <si>
    <t>Acreditado</t>
  </si>
  <si>
    <t>Concepto</t>
  </si>
  <si>
    <t>Documentos evaluados</t>
  </si>
  <si>
    <t xml:space="preserve">Mínimo Proyectos específicos acreditados
</t>
  </si>
  <si>
    <t>Mínimo experiencia en proyectos específicos acreditados
12 meses / 1 año</t>
  </si>
  <si>
    <t>Min Experiencia general requerida (años)</t>
  </si>
  <si>
    <t>Consideraciones</t>
  </si>
  <si>
    <t>Observaciones</t>
  </si>
  <si>
    <t>- La documentación aportada no permite acreditar el cumplimiento de la experiencia requerida de conformidad con los términos establecidos en el Pliego de Condiciones y Adenda. 
- No presenta Anexo 12 - Carta de compromiso</t>
  </si>
  <si>
    <t>PERFIL 2</t>
  </si>
  <si>
    <t>PERFIL 2 - REQUISITO</t>
  </si>
  <si>
    <t>Un (1) Analista
de procesos</t>
  </si>
  <si>
    <t>Título profesional en carreras cuyo Núcleo Básico de Conocimiento NBC corresponda a alguno de los
siguientes:
* Ingeniería de Sistemas telemática y afines
* Ingeniería Electrónica, telecomunicaciones y afines
* Ingeniería industrial y afines.
* Administración</t>
  </si>
  <si>
    <t>Experiencia mínima de 3 proyectos o 5 años desempeñando objetos, funciones o roles en donde adelante
diseño, modelación o automatización de flujos de proceso. 
Nota. Si la experiencia se acredita con la cantidad de proyectos indicada, la sumatoria de tiempo certificado debe ser como mínimo de (12) doce meses. 
No se contabilizan tiempos traslapados.</t>
  </si>
  <si>
    <t>JOHANNA ANDREA TORRES RIAÑO</t>
  </si>
  <si>
    <t>Tarjeta Profesional y Certificado Copnia.pdf</t>
  </si>
  <si>
    <t>Cédula De Ciudadanía.pdf</t>
  </si>
  <si>
    <t>INGENIERA INDUSTRIAL</t>
  </si>
  <si>
    <t>Ingeniería Industrial y afines</t>
  </si>
  <si>
    <t>25228-291762</t>
  </si>
  <si>
    <t xml:space="preserve">Diseño, modelación o automatización de flujos de proceso. </t>
  </si>
  <si>
    <r>
      <t xml:space="preserve">Certificación
</t>
    </r>
    <r>
      <rPr>
        <sz val="8"/>
        <color theme="1"/>
        <rFont val="Arial"/>
        <family val="2"/>
      </rPr>
      <t>"(…) desempeñando el cargo de Consultor Funcional Senior
(...)  - Levantar, documentar la información y entender el negocio. 
- Lidera el descubrimiento, documentación, análisis, manejo de alcance y optimización de procesos. 
(...) - Transferir sus conocimientos, entendimiento y requerimientos de los procesos de negocio al equipo de pruebas.(...)</t>
    </r>
    <r>
      <rPr>
        <u/>
        <sz val="8"/>
        <color theme="1"/>
        <rFont val="Arial"/>
        <family val="2"/>
      </rPr>
      <t>"</t>
    </r>
  </si>
  <si>
    <t>Certificado Laboral.pdf</t>
  </si>
  <si>
    <t>La experiencia es certificada por uno de los miembros del proponente plural por cuanto debe estar acompañada con la documentación que acredite tal experiencia según los términos indicados en el Pliego de Condiciones. No fue aportada documentación complementaria.</t>
  </si>
  <si>
    <t>Min Experiencia en (años)</t>
  </si>
  <si>
    <t>PERFIL 3</t>
  </si>
  <si>
    <t>PERFIL 3 - REQUISITO</t>
  </si>
  <si>
    <t>Un (1) líder en modelación de requisitos de sistemas de gestión de documentos electrónicos de archivo - Moreq</t>
  </si>
  <si>
    <t>Opción 1:
Título profesional en carreras cuyo NBC
corresponda a 
* Ingeniería de Sistemas telemática y afines
* Ingeniería Electrónica,
telecomunicaciones y afines.
* Ingeniería industrial y afines.</t>
  </si>
  <si>
    <t>Con posgrado en la modalidad de
especialización, maestría o doctorado en alguna de las siguientes titulaciones
(Requerimiento taxativo frente a la denominación de la titulación):
*Sistemas de información y gerencia de documentos
* Archivística
* Archivística histórica
* Redes de información documental
* Gerencia de servicios de información
* Ciencia de la información
* Documentación digital, gestión del conocimiento de la información</t>
  </si>
  <si>
    <t>Experiencia profesional mínima de tres (3) proyectos o dos (2) años ejerciendo roles, objetos contractuales, obligaciones, funciones o entregables que incluyan: el diseño, formulación, evaluación o seguimiento a la implementación de Modelos de Requisitos para la Gestión de Documentos Electrónicos de Archivo.
Nota. Si la experiencia se acredita con la cantidad de proyectos indicada, la sumatoria de tiempo certificado debe ser como mínimo de (12) doce meses.  
No se contabilizan tiempos traslapados.</t>
  </si>
  <si>
    <t>Opción 2:
Título profesional en carreras NBC corresponda a  Bibliotecología, otros de ciencias sociales y humanas</t>
  </si>
  <si>
    <t>Con posgrado en la modalidad de especialización, maestría o doctorado en titulaciones cuyo NBC corresponda a alguna de las siguientes:
* Ingeniería de Sistemas telemática y afines
* Ingeniería Electrónica, telecomunicaciones y afines.
* Ingeniería industrial y afines.</t>
  </si>
  <si>
    <t>TATIANA ANDREA RENGIFO QUINTANA</t>
  </si>
  <si>
    <t>Acta de grado.pdf
Acta de grado universidad de la salle.jpg</t>
  </si>
  <si>
    <t>TP Tatiana Rengifo.pdf</t>
  </si>
  <si>
    <t>Acta_de_grado _postgrado_universidad nacional.pdf</t>
  </si>
  <si>
    <t>02. Cedula de Ciudadania.pdf</t>
  </si>
  <si>
    <t>PROFESIONAL EN SISTEMAS DE INFORMACIÓN, BIBLIOTECOLOGÍA Y ARCHÍVISTA</t>
  </si>
  <si>
    <t>Bibliotecología, otros de ciencias sociales y humanas</t>
  </si>
  <si>
    <t>ESPECIALISTA EN GOBIERNO ELECTRÓNICO</t>
  </si>
  <si>
    <t>Ingeniería de sistemas, telemática y afines</t>
  </si>
  <si>
    <t>Diseño, formulación, evaluación o seguimiento a la implementación de Moreq</t>
  </si>
  <si>
    <r>
      <rPr>
        <u/>
        <sz val="8"/>
        <color theme="1"/>
        <rFont val="Arial"/>
        <family val="2"/>
      </rPr>
      <t xml:space="preserve">Certificación 
</t>
    </r>
    <r>
      <rPr>
        <sz val="8"/>
        <color theme="1"/>
        <rFont val="Arial"/>
        <family val="2"/>
      </rPr>
      <t>"(…) desempeñando el cargo de Consultor Funcional Senior participando en los siguientes proyectos de SGDA 
Superintendencia de Industria y comercio
(…) Y desempeñando las siguientes funciones
- Levantar, documentar la información y entender el negocio
- Líder el descubrimiento, documentación, análisis, manejo de alcance y optimización de procesos
- Realizar levantamiento de información de negocio necesaria para el diseño de la solución
- Validar el estado actual del negocio
- Identificar puntos de mejora
- Mantener actualizados los requerimientos funcionales del negocio, entre otras.(…) "</t>
    </r>
  </si>
  <si>
    <t>Certificado Laboral TATIANA ANDREA RENGIFO QUINTANA (1).pdf</t>
  </si>
  <si>
    <r>
      <t xml:space="preserve">Las funciones relacionadas en la certificación no permiten corroborar el requisito solicitado del </t>
    </r>
    <r>
      <rPr>
        <u/>
        <sz val="10"/>
        <color theme="1"/>
        <rFont val="Arial"/>
        <family val="2"/>
      </rPr>
      <t xml:space="preserve">diseño, formulación, evaluación o seguimiento a la implementación de Modelos de Requisitos para la Gestión de Documentos Electrónicos de Archivo.
</t>
    </r>
    <r>
      <rPr>
        <sz val="10"/>
        <color theme="1"/>
        <rFont val="Arial"/>
        <family val="2"/>
      </rPr>
      <t xml:space="preserve">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t>
    </r>
  </si>
  <si>
    <r>
      <rPr>
        <u/>
        <sz val="8"/>
        <color theme="1"/>
        <rFont val="Arial"/>
        <family val="2"/>
      </rPr>
      <t xml:space="preserve">Certificación 
</t>
    </r>
    <r>
      <rPr>
        <sz val="8"/>
        <color theme="1"/>
        <rFont val="Arial"/>
        <family val="2"/>
      </rPr>
      <t>"(…) desempeñando el cargo de Consultor Funcional Senior participando en los siguientes proyectos de SGDA 
(...) Personería de Bogotá
(…) Y desempeñando las siguientes funciones
- Levantar, documentar la información y entender el negocio
- Líder el descubrimiento, documentación, análisis, manejo de alcance y optimización de procesos
- Realizar levantamiento de información de negocio necesaria para el diseño de la solución
- Validar el estado actual del negocio
- Identificar puntos de mejora
- Mantener actualizados los requerimientos funcionales del negocio, entre otras.(…) "</t>
    </r>
  </si>
  <si>
    <r>
      <rPr>
        <u/>
        <sz val="8"/>
        <color theme="1"/>
        <rFont val="Arial"/>
        <family val="2"/>
      </rPr>
      <t xml:space="preserve">Certificación 
</t>
    </r>
    <r>
      <rPr>
        <sz val="8"/>
        <color theme="1"/>
        <rFont val="Arial"/>
        <family val="2"/>
      </rPr>
      <t>"(…) desempeñando el cargo de Consultor Funcional Senior participando en los siguientes proyectos de SGDA 
(...) Ministerio de Agricultura
(…) Y desempeñando las siguientes funciones
- Levantar, documentar la información y entender el negocio
- Líder el descubrimiento, documentación, análisis, manejo de alcance y optimización de procesos
- Realizar levantamiento de información de negocio necesaria para el diseño de la solución
- Validar el estado actual del negocio
- Identificar puntos de mejora
- Mantener actualizados los requerimientos funcionales del negocio, entre otras.(…)"</t>
    </r>
  </si>
  <si>
    <t>PERFIL 4</t>
  </si>
  <si>
    <t>PERFIL 4 - REQUISITO</t>
  </si>
  <si>
    <t>Un (1) Analista en gestión del conocimiento</t>
  </si>
  <si>
    <t>Profesional en Ingeniería, Administración de Empresas o Administración Pública o Psicología o Economía</t>
  </si>
  <si>
    <t>Mínimo en dos (2) proyectos ejerciendo roles, objetos contractuales, obligaciones, funciones o entregables en las cuales se asocie planeación, diseño o implementación de:
- Gestión de cambio o
- Gestión del conocimiento o
- Gestión de estrategias de uso y apropiación 
Todas ellas en desarrollo de procesos de implementación de tecnología, que sumen como mínimo (12) doce meses de experiencia profesional específica.</t>
  </si>
  <si>
    <t>Cumplimiento del requisito específico en  rol; asunto y tipo de proceso</t>
  </si>
  <si>
    <t>- En el ANEXO 9 EQUIPO MINIMO DE TRABAJO - HABILITANTE_1. no se refiere diligenciamiento del perfil "Analista en Gestión del Conocimiento" por cuanto la documentación e información No cumple con los términos previstos en el Pliego de Condiciones y no es suceptible de evaluar el cumplimiento de requisitos del perfil previstos tanto en el Pliego de Condiciones, como en la Adenda.
- No presenta Anexo 12 - Carta de compromiso</t>
  </si>
  <si>
    <t>PERFIL 5</t>
  </si>
  <si>
    <t>PERFIL 5 - REQUISITO</t>
  </si>
  <si>
    <t>Un (1) Analista
documental</t>
  </si>
  <si>
    <t>Título profesional en carreras cuyo Núcleo Básico de Conocimiento NBC corresponda a:
* Bibliotecología, otros de ciencias sociales y humanas o;
* Ingeniería Industrial y Afines o;
* Administración</t>
  </si>
  <si>
    <t xml:space="preserve">Experiencia profesional de mínimo dos (2) años en los cuales haya desarrollado objeto, funciones, productos o actividades de:
- Formulación, modelación, implementación o seguimiento a instrumentos archivísticos o
- Diseño de procesos de gestión de documentos electrónicos de archivo (Correspondientes a procesos de la gestión documental aplicados a Documentos Electrónicos de Archivo según conceptualización emitida por el Archivo General de la Nación en el Acuerdo 01 de 2024)
</t>
  </si>
  <si>
    <t>LILIANA ESTHER APONTE CORTÉS</t>
  </si>
  <si>
    <t>Diploma Pregrado.PDF</t>
  </si>
  <si>
    <t>Tarjeta Profesional y Certificado Copnia.pdf Págs. 1-2</t>
  </si>
  <si>
    <t>Cedula de Ciudadania.jpg</t>
  </si>
  <si>
    <t>INGENIERO INDUSTRIAL</t>
  </si>
  <si>
    <t>Ingeniería Industrial y Afines</t>
  </si>
  <si>
    <t>25228-137369</t>
  </si>
  <si>
    <t>Formulación, modelación, implementación o seguimiento a instrumentos archivístico</t>
  </si>
  <si>
    <t>Diseño de procesos de gestión de documentos electrónicos de archivo</t>
  </si>
  <si>
    <r>
      <t xml:space="preserve">Certificación
</t>
    </r>
    <r>
      <rPr>
        <sz val="8"/>
        <color theme="1"/>
        <rFont val="Arial"/>
        <family val="2"/>
      </rPr>
      <t>"(…) se encuentra desempeñando el cargo de Consultor Funcional Senior (Implementación) (...)"</t>
    </r>
  </si>
  <si>
    <t>05. Certificado_Laboral_ liliana.pdf</t>
  </si>
  <si>
    <t>La experiencia es certificada por uno de los miembros del proponente plural por cuanto debe estar acompañada con la documentación que acredite tal experiencia según los términos indicados en el Pliego de Condiciones. No fue aportada documentación complementaria.
La certificación no refiere Formulación, modelación, implementación o seguimiento a instrumentos archivísticos o Diseño de procesos de gestión de documentos electrónicos de archivo de conformidad con con los términos establedicos en el Pliego de Condiciones y Adenda.</t>
  </si>
  <si>
    <t xml:space="preserve">Mínimo experiencia </t>
  </si>
  <si>
    <t>PERFIL 6</t>
  </si>
  <si>
    <t>PERFIL 6 - REQUISITO</t>
  </si>
  <si>
    <t>Un (1) líder de valoración de acceso a la información</t>
  </si>
  <si>
    <t>Título profesional en Derecho</t>
  </si>
  <si>
    <t>Experiencia profesional de mínimo un (1) año en el cual haya desarrollado objeto, funciones, productos o actividades de:
Valoración de acceso a la información
Aplicación de criterios definidos por la Ley 1712 de 2014
Formulación, valoración o implementación de instrumentos de gestión de información Tablas de Control de Acceso o Índice de Información Clasificada y Reservada.</t>
  </si>
  <si>
    <t>SANDRA MILENA VANEGAS BARRAGÁN</t>
  </si>
  <si>
    <t>certificado de pregrado.pdf</t>
  </si>
  <si>
    <t>ABOGADA</t>
  </si>
  <si>
    <t>Abogado</t>
  </si>
  <si>
    <t>REQUISITOS ACADÉMICOS NO ACREDITADOS</t>
  </si>
  <si>
    <t>Valoración de acceso a la información</t>
  </si>
  <si>
    <t>Aplicación de criterios definidos por la Ley 1712 de 2014</t>
  </si>
  <si>
    <t>Formulación, valoración o implementación de instrumento TCA o IICR</t>
  </si>
  <si>
    <t>CORDINADORA FINANCIERA DE SEGURIDAD SOCIAL COLOMBIA SAS</t>
  </si>
  <si>
    <r>
      <t xml:space="preserve">Certificación
</t>
    </r>
    <r>
      <rPr>
        <sz val="8"/>
        <color theme="1"/>
        <rFont val="Arial"/>
        <family val="2"/>
      </rPr>
      <t>"(…) Objeto: Peritaje actuarial presentado ante la Cámara de Comercio de Bogotá dentro del litigio suscitado entre aseguradoras y reaseguradoras del ramo de seguros de renta vitalicia. Conocimientos asociados: Seguros previsionales por invalidez y muerte. Contrato de Renta Vitalicia. Contrato de Reaseguro. Cubrimiento y Vigencia de pólizas. Ley 100 de 1993 causación de prestaciones y beneficiarios. Tasa de Deslizamiento. (...)"</t>
    </r>
  </si>
  <si>
    <t>certificacion laboral.pdf</t>
  </si>
  <si>
    <t>Las funciones relacionadas en la certificación no permiten corroborar el requisito solicitado de desarrollo de valoración de acceso a la información, aplicación de criterios definidos por la Ley 1712 de 2014 o formulación, valoración o implementación de instrumentos de gestión de información Tablas de Control de Acceso o Índice de Información Clasificada y Reservada.</t>
  </si>
  <si>
    <r>
      <t xml:space="preserve">Certificación
</t>
    </r>
    <r>
      <rPr>
        <sz val="8"/>
        <color theme="1"/>
        <rFont val="Arial"/>
        <family val="2"/>
      </rPr>
      <t>"(…) Objeto: Definir y socializar objetivos estratégicos de la organización. Planificar, coordinar, delegar y seguir las actividades propias de la organización con el fin de cumplir objetivos empresariales. Reestructuración del área comercial, elaboración de nuevas líneas de negocio a nivel empresarial en materia de seguridad social. Implementación de procesos y herramientas ofimáticas para la mejora de procesos internos. Implementación de indicadores de seguimiento. Diseño de planes de defensa jurídica integral para empresa en derecho del trabajo. Gestión del cambio y comunicación organizacional efectiva (...)"</t>
    </r>
  </si>
  <si>
    <t>La documentación aportada no permite acreditar el cumplimiento de la experiencia requerida de conformidad con los términos establedicos en el Pliego de Condiciones y Adenda.
No presenta Anexo 12 - Carta de compromiso
No presenta Tarjeta/Matricula profesional</t>
  </si>
  <si>
    <r>
      <rPr>
        <b/>
        <u/>
        <sz val="10"/>
        <color theme="1"/>
        <rFont val="Arial"/>
        <family val="2"/>
      </rPr>
      <t>Observación en informe definitivo:</t>
    </r>
    <r>
      <rPr>
        <sz val="10"/>
        <color theme="1"/>
        <rFont val="Arial"/>
        <family val="2"/>
      </rPr>
      <t xml:space="preserve"> El oferente no aportó documentación en etapa de subsanación por cuanto se mantiene la valoración inicial de NO HABILITA</t>
    </r>
  </si>
  <si>
    <t xml:space="preserve">Martha Yaneth Cárdenas Gallego </t>
  </si>
  <si>
    <t>HV Martha Cardenas Gallego-Gerente de Proyectos.pdf Pag. 9/13</t>
  </si>
  <si>
    <t>HV Martha Cardenas Gallego-Gerente de Proyectos.pdf Pag. 7</t>
  </si>
  <si>
    <t>HV Martha Cardenas Gallego-Gerente de Proyectos.pdf Pag. 14</t>
  </si>
  <si>
    <t>HV Martha Cardenas Gallego-Gerente de Proyectos.pdf Pag.	6</t>
  </si>
  <si>
    <t>ANEXO 9 EQUIPO MINIMO DE TRABAJO - HABILITANTE.xlsx</t>
  </si>
  <si>
    <t>ANEXO 12 CARTA DE COMPROMISO DEL EQUIPO DE TRABAJO Gerente De Proyectos Firmada.pdf</t>
  </si>
  <si>
    <t xml:space="preserve">Ingeniera de Telecomunicaciones </t>
  </si>
  <si>
    <t>Ingeniería Electrónica, Telecomunicaciones y Afines</t>
  </si>
  <si>
    <t>Especialista en Gerencia de Proyectos en Ingeniería de telecomunicaciones</t>
  </si>
  <si>
    <t>Gerencia</t>
  </si>
  <si>
    <t xml:space="preserve">CN.290-98486 </t>
  </si>
  <si>
    <t>Infomedia Service S.A</t>
  </si>
  <si>
    <t>Certificación:
'"(...) Gerente de proyectos (...) en el área de implementación(...)"</t>
  </si>
  <si>
    <t>HV Martha Cardenas Gallego-Gerente de Proyectos.pdf Pag. 24</t>
  </si>
  <si>
    <t xml:space="preserve">La documentación aportada no permite inferir el pleno cumplimiento de los requisitos solicitados en el perfil en relación a la participación en proyectos de las características indicadas dentro de la experiencia específica.
</t>
  </si>
  <si>
    <t>Control On Line SAS</t>
  </si>
  <si>
    <t>Gerente de proyectos para la implementacion del SGDEA software control DOC</t>
  </si>
  <si>
    <t>HV Martha Cardenas Gallego-Gerente de Proyectos.pdf Pag. 25</t>
  </si>
  <si>
    <r>
      <rPr>
        <b/>
        <u/>
        <sz val="9"/>
        <color theme="1"/>
        <rFont val="Arial"/>
        <family val="2"/>
      </rPr>
      <t>Observaciones en informe preliminar</t>
    </r>
    <r>
      <rPr>
        <sz val="9"/>
        <color theme="1"/>
        <rFont val="Arial"/>
        <family val="2"/>
      </rPr>
      <t xml:space="preserve">
La documentación aportada no especifica los proyectos sobre los cuales ejerció el rol solicitado, por cuanto se contabilizaría como 1 proyecto en cumplimiento del requisito.
Así mismo, 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9"/>
        <color theme="1"/>
        <rFont val="Arial"/>
        <family val="2"/>
      </rPr>
      <t xml:space="preserve">Observaciones presentadas por el oferente en subsanación: (…) 
</t>
    </r>
    <r>
      <rPr>
        <sz val="9"/>
        <color theme="1"/>
        <rFont val="Arial"/>
        <family val="2"/>
      </rPr>
      <t>“(...) Subsanación contratos soporte experiencia personal control online (...)nos permitimos adjuntar los contratos soporte para los perfiles Martha Cárdenas Gallego YOLANDA MILENA VANEGAS TORRE YULIETH MELO TOVAR(...)</t>
    </r>
    <r>
      <rPr>
        <b/>
        <sz val="9"/>
        <color theme="1"/>
        <rFont val="Arial"/>
        <family val="2"/>
      </rPr>
      <t xml:space="preserve">” </t>
    </r>
    <r>
      <rPr>
        <sz val="9"/>
        <color theme="1"/>
        <rFont val="Arial"/>
        <family val="2"/>
      </rPr>
      <t xml:space="preserve">
</t>
    </r>
    <r>
      <rPr>
        <b/>
        <sz val="9"/>
        <color theme="1"/>
        <rFont val="Arial"/>
        <family val="2"/>
      </rPr>
      <t xml:space="preserve">
Observación en informe definitivo: 
</t>
    </r>
    <r>
      <rPr>
        <sz val="9"/>
        <color theme="1"/>
        <rFont val="Arial"/>
        <family val="2"/>
      </rPr>
      <t>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t>
    </r>
  </si>
  <si>
    <r>
      <rPr>
        <b/>
        <u/>
        <sz val="10"/>
        <color theme="1"/>
        <rFont val="Arial"/>
        <family val="2"/>
      </rPr>
      <t>Observación informe preliminar</t>
    </r>
    <r>
      <rPr>
        <sz val="10"/>
        <color theme="1"/>
        <rFont val="Arial"/>
        <family val="2"/>
      </rPr>
      <t xml:space="preserve">'
El perfil no acredita la experiencia solicitada de conformidad con lo previsto en el Pliego de Condiciones y Adenda. 
Por lo anterior se solicita al proponente allegar la subsanación correspondiente.
</t>
    </r>
    <r>
      <rPr>
        <b/>
        <sz val="10"/>
        <color theme="1"/>
        <rFont val="Arial"/>
        <family val="2"/>
      </rPr>
      <t xml:space="preserve">Observación en informe definitivo: </t>
    </r>
    <r>
      <rPr>
        <sz val="10"/>
        <color theme="1"/>
        <rFont val="Arial"/>
        <family val="2"/>
      </rPr>
      <t xml:space="preserve">
En desarrollo de la subsanación no presentada documentación que permita constatar la experiencia requerida en los términos definidos en el pliego de condiciones y adenda</t>
    </r>
  </si>
  <si>
    <r>
      <t>Experiencia mínima de</t>
    </r>
    <r>
      <rPr>
        <u/>
        <sz val="8"/>
        <color theme="1"/>
        <rFont val="Arial"/>
        <family val="2"/>
      </rPr>
      <t xml:space="preserve"> 3 proyectos o 5 años</t>
    </r>
    <r>
      <rPr>
        <sz val="8"/>
        <color theme="1"/>
        <rFont val="Arial"/>
        <family val="2"/>
      </rPr>
      <t xml:space="preserve"> desempeñando objetos, funciones o roles en donde adelante diseño, modelación o automatización de flujos de proceso. 
Nota. Si la experiencia se acredita con la cantidad de proyectos indicada, la sumatoria de tiempo certificado debe ser como mínimo de (12) doce meses. 
No se contabilizan tiempos traslapados.</t>
    </r>
  </si>
  <si>
    <t>VICTOR DUVAN VELASQUEZ LARA</t>
  </si>
  <si>
    <t>Victor Duvan Velazquez Lara.pdf Pag. 33-4</t>
  </si>
  <si>
    <t>Victor Duvan Velazquez Lara.pdf Pag. 35</t>
  </si>
  <si>
    <t>Victor Duvan Velazquez Lara.pdf Pag. 12</t>
  </si>
  <si>
    <t>Victor Duvan Velazquez Lara.pdf Pag. 3</t>
  </si>
  <si>
    <t>INGENIERO DE SISTEMAS</t>
  </si>
  <si>
    <t>25255-287967 CND</t>
  </si>
  <si>
    <t>SUPERINTENDENCIA NACIONAL DE SALUD</t>
  </si>
  <si>
    <r>
      <rPr>
        <u/>
        <sz val="8"/>
        <color rgb="FF000000"/>
        <rFont val="Arial"/>
        <family val="2"/>
      </rPr>
      <t>Registro de información indicado en el Anexo 9:</t>
    </r>
    <r>
      <rPr>
        <sz val="8"/>
        <color rgb="FF000000"/>
        <rFont val="Arial"/>
        <family val="2"/>
      </rPr>
      <t xml:space="preserve">
"• Realizar las actividades tendientes a la generación, diseño y parametrización de consultas y reportes de los procesos que se encuentran en el BPM.
• Realizar el Modelo de datos, el cual debe incluir el diccionario de datos de acuerdo con el desarrollo de cada funcionalidad.
• Garantizar la transferencia de conocimiento de los procesos implementados en la herramienta AuraQuantic al personal." 
</t>
    </r>
    <r>
      <rPr>
        <b/>
        <sz val="8"/>
        <color rgb="FF000000"/>
        <rFont val="Arial"/>
        <family val="2"/>
      </rPr>
      <t>Nota. Información NO corroborada en la documentación aportada</t>
    </r>
  </si>
  <si>
    <t xml:space="preserve">La información registrada en el Anexo 9, numeral 1 no corresponde a ninguna certificación o documento aportado por el oferente en términos que pueda comprobarse inequivocamente la información suministrada. Pese a remitir varios documentos con relacionamiento contractual con la entidad contratatante, ninguno coincide con los términos indicados en el Anexo 9 por cuanto la experiencia no puede ser acreditada. 
</t>
  </si>
  <si>
    <t>SOFTTEK RENOVATION S.A.S.</t>
  </si>
  <si>
    <r>
      <rPr>
        <u/>
        <sz val="8"/>
        <color rgb="FF000000"/>
        <rFont val="Arial"/>
        <family val="2"/>
      </rPr>
      <t>Certificación:</t>
    </r>
    <r>
      <rPr>
        <sz val="8"/>
        <color rgb="FF000000"/>
        <rFont val="Arial"/>
        <family val="2"/>
      </rPr>
      <t xml:space="preserve"> "(...) desempeñando el cargo de SOFTWARE DEVELOPER(...)"
</t>
    </r>
    <r>
      <rPr>
        <u/>
        <sz val="8"/>
        <color rgb="FF000000"/>
        <rFont val="Arial"/>
        <family val="2"/>
      </rPr>
      <t>Registro de información indicado en el Anexo 9:</t>
    </r>
    <r>
      <rPr>
        <sz val="8"/>
        <color rgb="FF000000"/>
        <rFont val="Arial"/>
        <family val="2"/>
      </rPr>
      <t xml:space="preserve"> "Levantamiento de Requerimientos e Implementación IBM Business Automation Workflow (BAW)."</t>
    </r>
  </si>
  <si>
    <t>Victor Duvan Velazquez Lara.pdf Pag. 13</t>
  </si>
  <si>
    <t>La información registrada en el Anexo 9 no corresponde al contenido indicado en la certificación, por cuanto no es posible inferir el cumplimento del requisito de experiencia específica con la documentación aportada.</t>
  </si>
  <si>
    <r>
      <rPr>
        <u/>
        <sz val="8"/>
        <color rgb="FF000000"/>
        <rFont val="Arial"/>
        <family val="2"/>
      </rPr>
      <t>Registro de información indicado en el Anexo 9:</t>
    </r>
    <r>
      <rPr>
        <sz val="8"/>
        <color rgb="FF000000"/>
        <rFont val="Arial"/>
        <family val="2"/>
      </rPr>
      <t xml:space="preserve">
"(...) Acompañar al Grupo de Aplicaciones en la realización de actividades que permitan el diseño, modelamiento e implementación de procesos en notación BPMN en la plataforma AuraPortal.
• Realizar la configuración y parametrización de formularios en la plataforma AuraPortal.
• Realizar acompañamiento en las actividades que permitan crear, diseñar y parametrizar las consultas y reportes de los procesos implementados.
• Verificar la integridad del desarrollo e implementarlo en el ambiente de calidad para las pruebas funcionales respectivas mediante un plan de pruebas debidamente  documentado y entregado al Supervisor del contrato.(...)"
</t>
    </r>
    <r>
      <rPr>
        <b/>
        <sz val="8"/>
        <color rgb="FF000000"/>
        <rFont val="Arial"/>
        <family val="2"/>
      </rPr>
      <t>Nota. Información NO corroborada en la documentación aportada</t>
    </r>
  </si>
  <si>
    <t xml:space="preserve">La información registrada en el Anexo 9, numeral 3 no corresponde a ninguna certificación o documento aportado por el oferente en términos que pueda comprobarse inequivocamente la información suministrada. Pese a remitir varios documentos con relacionamiento contractual con la entidad contratatante, ninguno coincide con los términos indicados en el Anexo 9 por cuanto la experiencia no puede ser acreditada. </t>
  </si>
  <si>
    <t>MINISTERIO DEL INTERIOR</t>
  </si>
  <si>
    <r>
      <rPr>
        <u/>
        <sz val="8"/>
        <color theme="1"/>
        <rFont val="Arial"/>
        <family val="2"/>
      </rPr>
      <t>Certificación</t>
    </r>
    <r>
      <rPr>
        <sz val="8"/>
        <color theme="1"/>
        <rFont val="Arial"/>
        <family val="2"/>
      </rPr>
      <t xml:space="preserve">
'Contrato 684 DE 2021 (...) Apoyando actividaddes de planeación, viabilización, supervisión y control de proyectos (...)
</t>
    </r>
    <r>
      <rPr>
        <u/>
        <sz val="8"/>
        <color theme="1"/>
        <rFont val="Arial"/>
        <family val="2"/>
      </rPr>
      <t>Registro de información indicado en el Anexo 9:</t>
    </r>
    <r>
      <rPr>
        <sz val="8"/>
        <color theme="1"/>
        <rFont val="Arial"/>
        <family val="2"/>
      </rPr>
      <t xml:space="preserve">
"(...)'• Apoyar el levantamiento para la arquitectura de integración, especificación
de mecanismo de transferencia externos, reglas de negocio y validaciones
dentro los procesos modelados.
• Actualizar las bases de datos con que cuente la Subdirección de
Infraestructura, para el apoyo a la supervisión, seguimiento y control a la
ejecución de los proyectos.
• Apoyar la definición e implementación de los esquemas de seguridad,
roles y autorizaciones de la herramienta BPM (Auraportal).
• Brindar apoyo en la implementación de la mecánica de tareas del sistema
generados por la herramienta BPM (Auraportal), según las necesidades de
información.(...)"
</t>
    </r>
    <r>
      <rPr>
        <b/>
        <sz val="8"/>
        <color theme="1"/>
        <rFont val="Arial"/>
        <family val="2"/>
      </rPr>
      <t>Nota: Información NO corroborada en la documentación aportada</t>
    </r>
  </si>
  <si>
    <t>Victor Duvan Velazquez Lara.pdf Pag. 25-26</t>
  </si>
  <si>
    <t>BPM-LAT</t>
  </si>
  <si>
    <r>
      <rPr>
        <u/>
        <sz val="8"/>
        <color theme="1"/>
        <rFont val="Arial"/>
        <family val="2"/>
      </rPr>
      <t>Certificación</t>
    </r>
    <r>
      <rPr>
        <sz val="8"/>
        <color theme="1"/>
        <rFont val="Arial"/>
        <family val="2"/>
      </rPr>
      <t xml:space="preserve">
'"(...) Contratado como Consultor Senior 
Las funciones y responsabilidades del cargo fueron:
* Levantamiento, diagnóstico y análisis de procesos.
• Diseño, modelamiento e implementación de procesos en notación BPMN
en la plataforma AuraPortal.
• Diseño, configuración y parametrización de formularios en la plataforma
AuraPortal.(...)"
</t>
    </r>
  </si>
  <si>
    <t>Victor Duvan Velazquez Lara.pdf Pag. 31</t>
  </si>
  <si>
    <t>CONTRATO 202 DE 2023
Prestar servicios profesionales para el desarrollo, modelamiento 
y automatización de procesos para la implementación e 
integración de soluciones tecnológicas BPM para la 
Superintendencia Nacional de Salud.</t>
  </si>
  <si>
    <t>Victor Duvan Velazquez Lara.pdf Pag. 15 (aportado en subsanación)
ANEXO 9 EQUIPO MINIMO DE TRABAJO - HABILITANTE.pdf  (aportado en subsanación)</t>
  </si>
  <si>
    <r>
      <rPr>
        <b/>
        <sz val="10"/>
        <color theme="1"/>
        <rFont val="Arial"/>
        <family val="2"/>
      </rPr>
      <t xml:space="preserve">Observación en informe definitivo: </t>
    </r>
    <r>
      <rPr>
        <sz val="10"/>
        <color theme="1"/>
        <rFont val="Arial"/>
        <family val="2"/>
      </rPr>
      <t xml:space="preserve">
La experiencia incluida en subsanación asocia un documento aportado en la propuesta originalmente allegada, se procede a su evaluación otorgando el cumplimiento de los requisitos indicados en el pliego condiciones y adenda</t>
    </r>
  </si>
  <si>
    <t>Profesional Especializado</t>
  </si>
  <si>
    <t>Victor Duvan Velazquez Lara.pdf Pag. 16-18 (aportado en subsanación)
ANEXO 9 EQUIPO MINIMO DE TRABAJO - HABILITANTE.pdf  (aportado en subsanación)</t>
  </si>
  <si>
    <t>CONTRATO 247 DE 2021
Prestar servicios profesionales para la Implementación e 
integración de soluciones tecnológicas BPM en la vigencia 2021 
para la Superintendencia Nacional de Salud, cumpliendo con 
calidad y con los indicadores de Gestión.</t>
  </si>
  <si>
    <t>Victor Duvan Velazquez Lara.pdf Pag. 19-21 (aportado en subsanación)
ANEXO 9 EQUIPO MINIMO DE TRABAJO - HABILITANTE.pdf  (aportado en subsanación)</t>
  </si>
  <si>
    <t>CONTRATO 343 DE 2020:
Prestar servicios profesionales a la Oficina de Tecnologías de la  Información para realizar actividades relacionadas con la Implementación e integración de soluciones tecnológicas BPM</t>
  </si>
  <si>
    <t>Victor Duvan Velazquez Lara.pdf Pag. 22-24 (aportado en subsanación)
ANEXO 9 EQUIPO MINIMO DE TRABAJO - HABILITANTE.pdf  (aportado en subsanación)</t>
  </si>
  <si>
    <r>
      <rPr>
        <b/>
        <sz val="10"/>
        <color theme="1"/>
        <rFont val="Arial"/>
        <family val="2"/>
      </rPr>
      <t xml:space="preserve">Observación en informe definitivo: </t>
    </r>
    <r>
      <rPr>
        <sz val="10"/>
        <color theme="1"/>
        <rFont val="Arial"/>
        <family val="2"/>
      </rPr>
      <t xml:space="preserve">
La experiencia incluida en subsanación asocia un documento aportado en la propuesta originalmente allegada, se procede a su evaluación otorgando el cumplimiento de los requisitos indicados en el pliego condiciones y adenda.
La experiencia se traslapa con la número 11  acreditada estando completamente contenida en su término de ejecución por cuanto no se contabiliza para el presente cálculo</t>
    </r>
  </si>
  <si>
    <t xml:space="preserve">MINISTERIO DEL INTERIOR </t>
  </si>
  <si>
    <t>684 DE 2021</t>
  </si>
  <si>
    <t>Victor Duvan Velazquez Lara.pdf Pag. 25-26 (aportado en subsanación)
ANEXO 9 EQUIPO MINIMO DE TRABAJO - HABILITANTE.pdf  (aportado en subsanación)</t>
  </si>
  <si>
    <t>274 DE 2020
12. Apoyar en la implementación de la mecánica de tareas del sistema generados por la herramienta BPM (Auraportal), según las necesidades de información. 
13. Apoyar la construcción de rutinas de transferencia de información entre los componentes y sistemas afectados por el modelamiento de los procesos de la 
herramienta BPM (Auraportal).</t>
  </si>
  <si>
    <t>Victor Duvan Velazquez Lara.pdf Pag. 27-28 (aportado en subsanación)
ANEXO 9 EQUIPO MINIMO DE TRABAJO - HABILITANTE.pdf  (aportado en subsanación)</t>
  </si>
  <si>
    <t>718 DE 2019
(…) 4. Apoyar el levantamiento para la arquitectura de integración, especificación de mecanismo de transferencia externos, reglas de negocio y validaciones dentro los procesos modelados. 5</t>
  </si>
  <si>
    <t>Victor Duvan Velazquez Lara.pdf Pag. 29-30 (aportado en subsanación)
ANEXO 9 EQUIPO MINIMO DE TRABAJO - HABILITANTE.pdf  (aportado en subsanación)</t>
  </si>
  <si>
    <t xml:space="preserve">ACI PROYECTOS </t>
  </si>
  <si>
    <t>INGENIERO DE PROYECTOS ESPECIALES
(…) Levantamiento de requerimientos con el fin de proponer nuévo~ modelos de procesos para dar solución a las diferentes actividades de la empresa</t>
  </si>
  <si>
    <t>Victor Duvan Velazquez Lara.pdf Pag. 32 (aportado en subsanación)
ANEXO 9 EQUIPO MINIMO DE TRABAJO - HABILITANTE.pdf  (aportado en subsanación)</t>
  </si>
  <si>
    <r>
      <rPr>
        <b/>
        <u/>
        <sz val="9"/>
        <color theme="1"/>
        <rFont val="Arial"/>
        <family val="2"/>
      </rPr>
      <t>Observaciones en informe preliminar:</t>
    </r>
    <r>
      <rPr>
        <sz val="9"/>
        <color theme="1"/>
        <rFont val="Arial"/>
        <family val="2"/>
      </rPr>
      <t xml:space="preserve">
De conformidad con los términos establecidos en el Pliego de Condiciones y Adenda, el perfil debe acreditarse con 3 proyectos, de los cuales se acredita según la documentación con únicamente 1, correspondiente al Numeral 5, o con 5 años, de los cuales se acredita el tiempo únicamente de 2,4 años aportados por este mismo numeral de experiencia.
Por lo anterior se solicita al proponente allegar la subsanación correspondiente.
</t>
    </r>
    <r>
      <rPr>
        <u/>
        <sz val="9"/>
        <color theme="1"/>
        <rFont val="Arial"/>
        <family val="2"/>
      </rPr>
      <t xml:space="preserve">Observaciones presentadas por el oferente en subsanación: (…) </t>
    </r>
    <r>
      <rPr>
        <sz val="9"/>
        <color theme="1"/>
        <rFont val="Arial"/>
        <family val="2"/>
      </rPr>
      <t xml:space="preserve">
"(...) nos permitimos adjuntar el formato #9 de acuerdo a la experiencia del personal suministrado en donde se puede evidenciar el cumplimiento de los requisitos minimos solicitados(...)"
</t>
    </r>
    <r>
      <rPr>
        <b/>
        <sz val="9"/>
        <color theme="1"/>
        <rFont val="Arial"/>
        <family val="2"/>
      </rPr>
      <t>Observación en informe definitivo:</t>
    </r>
    <r>
      <rPr>
        <sz val="9"/>
        <color theme="1"/>
        <rFont val="Arial"/>
        <family val="2"/>
      </rPr>
      <t xml:space="preserve"> 
En desarrollo de la subsanación el oferente el Anexo 9 modificado y el documento Victor Duvan Velazquez Lara.pdf, que contiene las certificaciones correspondientes a la experiencia relacionada, documentación que fue evaluada de conformidad a los criterios establecidos en el Pliego de Condiciones y Adenda.
</t>
    </r>
  </si>
  <si>
    <r>
      <t xml:space="preserve">Con posgrado en la modalidad de
especialización, maestría o doctorado en alguna de las siguientes titulaciones
(Requerimiento </t>
    </r>
    <r>
      <rPr>
        <u/>
        <sz val="8"/>
        <color theme="1"/>
        <rFont val="Arial"/>
        <family val="2"/>
      </rPr>
      <t>taxativo</t>
    </r>
    <r>
      <rPr>
        <sz val="8"/>
        <color theme="1"/>
        <rFont val="Arial"/>
        <family val="2"/>
      </rPr>
      <t xml:space="preserve"> frente a la denominación de la titulación):
* Sistemas de información y gerencia de documentos
* Archivística
* Archivística histórica
* Redes de información documental
* Gerencia de servicios de información
* Ciencia de la información
* Documentación digital, gestión del conocimiento de la información</t>
    </r>
  </si>
  <si>
    <r>
      <t xml:space="preserve">Experiencia profesional mínima de tres (3) proyectos o dos (2) años ejerciendo roles, objetos contractuales, obligaciones, funciones o entregables que incluyan: el </t>
    </r>
    <r>
      <rPr>
        <u/>
        <sz val="8"/>
        <color theme="1"/>
        <rFont val="Arial"/>
        <family val="2"/>
      </rPr>
      <t>diseño, formulación, evaluación o seguimiento a la implementación de Modelos de Requisitos para la Gestión de Documentos Electrónicos de Archivo.</t>
    </r>
    <r>
      <rPr>
        <sz val="8"/>
        <color theme="1"/>
        <rFont val="Arial"/>
        <family val="2"/>
      </rPr>
      <t xml:space="preserve">
Nota. Si la experiencia se acredita con la cantidad de proyectos indicada, la sumatoria de tiempo certificado debe ser como mínimo de (12) doce meses.  
No se contabilizan tiempos traslapados.</t>
    </r>
  </si>
  <si>
    <t>YOLANDA MILENA VANEGAS TORRES</t>
  </si>
  <si>
    <t>Yolanda  Milena Vanegas.pdf. Pag. 11/14</t>
  </si>
  <si>
    <t>Yolanda  Milena Vanegas.pdf. Pag.6</t>
  </si>
  <si>
    <t>Yolanda  Milena Vanegas.pdf. Pag. 15</t>
  </si>
  <si>
    <t>Yolanda  Milena Vanegas.pdf. Pag. 5</t>
  </si>
  <si>
    <t>ANEXO 12 CARTA DE COMPROMISO DEL EQUIPO DE TRABAJO Lider de modelación_signed.pdf</t>
  </si>
  <si>
    <t xml:space="preserve">Ingeniero de sistemas </t>
  </si>
  <si>
    <t>Especialista en Sistemas de Informacion y gerencia de Documentos Electronicos</t>
  </si>
  <si>
    <t>25255202099CND</t>
  </si>
  <si>
    <t>Control Online SAS</t>
  </si>
  <si>
    <r>
      <rPr>
        <u/>
        <sz val="8"/>
        <color theme="1"/>
        <rFont val="Arial"/>
        <family val="2"/>
      </rPr>
      <t xml:space="preserve">Certificación:
</t>
    </r>
    <r>
      <rPr>
        <sz val="8"/>
        <color theme="1"/>
        <rFont val="Arial"/>
        <family val="2"/>
      </rPr>
      <t xml:space="preserve">(...) liderando proyectos de Implementación e implantación del SGDEA ControlDoc® software 
</t>
    </r>
    <r>
      <rPr>
        <b/>
        <sz val="8"/>
        <color theme="1"/>
        <rFont val="Arial"/>
        <family val="2"/>
      </rPr>
      <t xml:space="preserve">Cargo: Coordinadora de proyectos:
</t>
    </r>
    <r>
      <rPr>
        <sz val="8"/>
        <color theme="1"/>
        <rFont val="Arial"/>
        <family val="2"/>
      </rPr>
      <t xml:space="preserve">'-Entidad: Superintendencia Nacional de Salud; Objeto: O.C. 114730-2023 Adquisición, instalación y puesta en funcionamiento de la licencia de uso de un sistema de gestión de documentos electrónicos de archivo SGDEA, que permita la implementación de los procesos de la gestión documental y la integración de los sistemas de información de la superintendencia nacional de salud.
- </t>
    </r>
    <r>
      <rPr>
        <sz val="8"/>
        <color rgb="FFFF0000"/>
        <rFont val="Arial"/>
        <family val="2"/>
      </rPr>
      <t>Entidad: UPIT; Objeto Contra</t>
    </r>
    <r>
      <rPr>
        <sz val="8"/>
        <color theme="1"/>
        <rFont val="Arial"/>
        <family val="2"/>
      </rPr>
      <t>to 3-1-102452-006-011 (PAF-ATUPIT-CV-024-2023) Adquisición de licenciamiento de uso vitalicio de Software sistema de gestión de documentos Electrónicos de archivos SGDEA ControlDoc® para La implementación de la ventanilla única de Radicación de comunicaciones oficiales, su gestión. 
- Entidad: Instituto de casas Fiscales del Ejercito; Objeto: 109-ICFE-2023 Suministro de certificados digitales para las firmas de contratos de arrendamiento en Bogotá y a nivel nacional.
- Entidad: Cámara de Representantes; Objeto: CPS_0834_2023 Prestar el servicio de soporte, mantenimiento, socialización y actualización del sistema de gestión de documento electrónico de archivo ControlDoc®, configurado en la nube pública dispuesta por la cámara de representantes.
-Entidad: Unidad Administrativa Especial Cuerpo Oficial de Bomberos; Objeto: CPS_0834_2023 Contratar el servicio de soporte y mantenimiento del sistema de gestión documental para la UAECOB - TIC.
-Entidad: Unidad Administrativa Especial Cuerpo Oficial de Bomberos; Objeto: UAECOBCONTRATO-520-2022 Contratar el servicio de soporte y mantenimiento del sistema de gestión documental para la UAECOB - TIC. 
-</t>
    </r>
    <r>
      <rPr>
        <sz val="8"/>
        <color rgb="FFFF0000"/>
        <rFont val="Arial"/>
        <family val="2"/>
      </rPr>
      <t xml:space="preserve">Entidad: Universidad Militar; Objeto: Unión Temporal Unimilitar 2021 </t>
    </r>
    <r>
      <rPr>
        <sz val="8"/>
        <color theme="1"/>
        <rFont val="Arial"/>
        <family val="2"/>
      </rPr>
      <t>– Soporte, Implementación y puesta en producción de un sistema de gestión de documento electrónico de archivo (SGDEA), modelamiento de procesos (BPM) e integraciones con los sistemas de información de la universidad militar nueva granada en modelo on cloud, todo conforme al contrato de licenciamiento divcad[1]clic-03-2021 suscrito entre impretics e.i.c.e. y la universidad militar nueva granada (umng), los estudios previos, anexos técnicos, propuesta del contratista y demás documentos inherentes al proceso, todo lo cual forma parte integral del presente proceso
- Entidad: Unidad Administrativa Especial Cuerpo Oficial de Bomberos; Objeto: UAECOBCONTRATO-410-2021 Contratar el servicio de soporte y mantenimiento del sistema de gestión documental para la UAECOB.
- Entidad: Unidad Administrativa Especial Cuerpo Oficial de Bomberos; Objeto: Contrato N° 434 – 2020 Prestar servicios de actualización, soporte del aplicativo ControlDoc® y la integración con el aplicativo Bogotá escucha de la Alcaldía de Bogotá. 
-Entidad: Unidad Administrativa Especial Cuerpo Oficial de Bomberos; Objeto: Contrato 336 de 2019 Prestar servicios de soporte para el aplicativo ControlDoc®. 
- Entidad: Imprenta Nacional de Colombia; Objeto: Contrato 243 de 2017- Implementación de la estrategia de conservación de información derivada de la función de fiscalización de las actividades de explotación y exploración, bajo las buenas prácticas de la gestión documental electrónica de archivos, que permita la búsqueda indexada de la data y la meta data de la misma, de manera jerárquica bajo la arquitectura de datos PPDM, con la unificación de la información que permita el gobierno óptimo de los datos asociados al proceso de fiscalización. 
- Entidad: Sochagota; Objeto CES 2018-11- Suministrar e implementar el software de gestión documental (software CONTROL DOC) 
-Entidad: Unidad Administrativa Especial Cuerpo Oficial de Bomberos; Objeto: contrato No. 431 de 2017 “Implementación del sistema de Gestión Documental de la UAE Cuerpo Oficial de Bomberos”. 
-Entidad: Gobernación del Meta; Objeto: Contrato No. 0540 de 2018- Implementación del sistema de Gestión Documental. 
-Entidad: Gobernación del Cesar; Objeto: Contrato No. 02-0920 de 2018- Implementación del sistema de Gestión Documental. 
-</t>
    </r>
    <r>
      <rPr>
        <sz val="8"/>
        <color rgb="FFFF0000"/>
        <rFont val="Arial"/>
        <family val="2"/>
      </rPr>
      <t>Entidad: Hospital Militar Central; Objeto: Contrato 016 de 2018</t>
    </r>
    <r>
      <rPr>
        <sz val="8"/>
        <color theme="1"/>
        <rFont val="Arial"/>
        <family val="2"/>
      </rPr>
      <t xml:space="preserve"> 
-Entidad: Alcaldía de Fusagasugá- Imprenta Nacional; Objeto: Contrato 120 de 2017- Solución Integral de Gestión Documental.
-Entidad: Casur- Caja de Sueldos de Retiro de la Policía Nacional; Objeto: Contrato de prestación de servicios CO152 -16 Implementar herramientas tecnológicas para optimizar el proceso de Gestión Documental suscrito  entre la Caja de Sueldos de Retiro de la Policía Nacional y la firma Control Online SAS, actividades implantación de software, parametrización TRD, usuarios (roles y perfiles). </t>
    </r>
  </si>
  <si>
    <t xml:space="preserve">Yolanda  Milena Vanegas.pdf. Pag.31-34
Documentos aportados en subsanación:
- OC 114730 SUPERINTENDENCIA NACIONAL DE SALUD.pdf
-CONTRATO N°146-ICFE-2023.pdf
- CAMARA DE REPRESENTANTES CPS 0834 2023.pdf
- CLAUSULADO - UAECOB-CONTRATO 520-2022 - BOMBEROS.pdf
- AUTIPIC: CONTRATO DE COMPRAVENTA No. 3-1-102452-006-011 (PAF-ATUPIT-CV-024-2023)_CONTROL ONLINE S.A.S_ (1).pdf
- CLAUSULADO BOMBEROS - CONTRATO 410-2021.pdf
- BOMBEROS CONTRATO 434-2020.pdf
- Contrato UAE Bomberos 336-2019
 - Contrato No 243 Imprenta - Control.pdf
- SOCHAGOTA CONTRATO CES 2018-11.pdf
- Contrato  UAE Bomberos 431-2017.pdf
- Contrato Gobernacion del Meta  No 0540  de 2018.pdf
- Contrato Gobernación Cesar 2018_02_0920.pdf
- Imprenta- Alcandía Fusagasugá 120-2017.pdf
- Caja de sueldos de la Policia Nacional CO152-6.pdf
 </t>
  </si>
  <si>
    <r>
      <rPr>
        <b/>
        <u/>
        <sz val="9"/>
        <color theme="1"/>
        <rFont val="Arial"/>
        <family val="2"/>
      </rPr>
      <t>Observaciones en informe preliminar:</t>
    </r>
    <r>
      <rPr>
        <sz val="9"/>
        <color theme="1"/>
        <rFont val="Arial"/>
        <family val="2"/>
      </rPr>
      <t xml:space="preserve">
Si bien los proyectos relacionados en la documentación aportada, en su mayoría relacionan la</t>
    </r>
    <r>
      <rPr>
        <u/>
        <sz val="9"/>
        <color theme="1"/>
        <rFont val="Arial"/>
        <family val="2"/>
      </rPr>
      <t xml:space="preserve"> implementación y puesta en producción del producto software SGDEA ControlDoc</t>
    </r>
    <r>
      <rPr>
        <sz val="9"/>
        <color theme="1"/>
        <rFont val="Arial"/>
        <family val="2"/>
      </rPr>
      <t>, no es posible inferir a partir de esta información que las mismas hayan contemplado el</t>
    </r>
    <r>
      <rPr>
        <i/>
        <sz val="9"/>
        <color theme="1"/>
        <rFont val="Arial"/>
        <family val="2"/>
      </rPr>
      <t xml:space="preserve"> diseño, formulación, evaluación o seguimiento a la implementación de Modelos de Requisitos; </t>
    </r>
    <r>
      <rPr>
        <sz val="9"/>
        <color theme="1"/>
        <rFont val="Arial"/>
        <family val="2"/>
      </rPr>
      <t xml:space="preserve">por lo anterior se requiere el aporte de información complementaria o aclaratoria que evidencie el cumplimiento del requisito para acreditar la experiencia de conformidad con los términos establedidos en el Pliego de Condiciones y Adenda del presente proceso.
Así mismo, 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9"/>
        <color theme="1"/>
        <rFont val="Arial"/>
        <family val="2"/>
      </rPr>
      <t>Observación en informe definitivo:</t>
    </r>
    <r>
      <rPr>
        <sz val="9"/>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t>
    </r>
  </si>
  <si>
    <r>
      <rPr>
        <u/>
        <sz val="8"/>
        <color theme="1"/>
        <rFont val="Arial"/>
        <family val="2"/>
      </rPr>
      <t>Certificación:</t>
    </r>
    <r>
      <rPr>
        <sz val="8"/>
        <color theme="1"/>
        <rFont val="Arial"/>
        <family val="2"/>
      </rPr>
      <t xml:space="preserve">
(…) Cargo: Líder de proyectos
• Entidad: Agencia Nacional de Hidrocarburos; Objeto: Contrato 348 de 2015 Adquirir e implementar un Sistema de Gestión Documental electrónicos de archivos SGDEA.
• Entidad: Hospital Militar Central; Objeto: Contrato 304 de 2015- Servicio de implantación parametrización y soporte de una solución tecnológica para el proceso de gestión documental (ventanilla única) primera fase para el hospital militar central.(...)</t>
    </r>
  </si>
  <si>
    <t>Yolanda  Milena Vanegas.pdf. Pag.31-34</t>
  </si>
  <si>
    <r>
      <rPr>
        <b/>
        <sz val="10"/>
        <color theme="1"/>
        <rFont val="Arial"/>
        <family val="2"/>
      </rPr>
      <t xml:space="preserve">Observación preseentada en informe preliminar:
</t>
    </r>
    <r>
      <rPr>
        <sz val="10"/>
        <color theme="1"/>
        <rFont val="Arial"/>
        <family val="2"/>
      </rPr>
      <t>Si bien los proyectos relacionados en la documentación aportada, en su mayoría relacionan la</t>
    </r>
    <r>
      <rPr>
        <u/>
        <sz val="10"/>
        <color theme="1"/>
        <rFont val="Arial"/>
        <family val="2"/>
      </rPr>
      <t xml:space="preserve"> implementación y puesta en producción del producto software SGDEA ControlDoc</t>
    </r>
    <r>
      <rPr>
        <sz val="10"/>
        <color theme="1"/>
        <rFont val="Arial"/>
        <family val="2"/>
      </rPr>
      <t>, no es posible inferir a partir de esta información que las mismas hayan contemplado el</t>
    </r>
    <r>
      <rPr>
        <i/>
        <sz val="10"/>
        <color theme="1"/>
        <rFont val="Arial"/>
        <family val="2"/>
      </rPr>
      <t xml:space="preserve"> diseño, formulación, evaluación o seguimiento a la implementación de Modelos de Requisitos; </t>
    </r>
    <r>
      <rPr>
        <sz val="10"/>
        <color theme="1"/>
        <rFont val="Arial"/>
        <family val="2"/>
      </rPr>
      <t xml:space="preserve">por lo anterior se requiere el aporte de información complementaria o aclaratoria que evidencie el cumplimiento del requisito para acreditar la experiencia de conformidad con los términos establedidos en el Pliego de Condiciones y Adenda del presente proceso.
Así mismo, 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10"/>
        <color theme="1"/>
        <rFont val="Arial"/>
        <family val="2"/>
      </rPr>
      <t xml:space="preserve">Observación en informe definitivo: </t>
    </r>
    <r>
      <rPr>
        <sz val="10"/>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t>
    </r>
  </si>
  <si>
    <r>
      <rPr>
        <u/>
        <sz val="8"/>
        <color theme="1"/>
        <rFont val="Arial"/>
        <family val="2"/>
      </rPr>
      <t>Certificación:</t>
    </r>
    <r>
      <rPr>
        <sz val="8"/>
        <color theme="1"/>
        <rFont val="Arial"/>
        <family val="2"/>
      </rPr>
      <t xml:space="preserve">
'Cargo: Líder de proyectos
• Entidad: Foncep Objeto: Contrato 057 de 2014 -dirigir el servicio de identificación y modelamiento, análisis, automatización, implementación he integración de cada uno de los procesos propios de pensiones, con base a la deontología aplicable a la herramienta informática “Sistema de Gestión Documental Control Doc®”
• Entidad: Foncep Objeto: Contrato 072 de 2015 -Prestar el servicio de mantenimiento y soporte del software de Gestión Documental Control DOC, que tiene en funcionamiento bajo la licencia No 2014-01-22.CD 0010.</t>
    </r>
  </si>
  <si>
    <r>
      <rPr>
        <b/>
        <sz val="9"/>
        <color theme="1"/>
        <rFont val="Arial"/>
        <family val="2"/>
      </rPr>
      <t>Observación preseentada en informe preliminar:</t>
    </r>
    <r>
      <rPr>
        <sz val="9"/>
        <color theme="1"/>
        <rFont val="Arial"/>
        <family val="2"/>
      </rPr>
      <t xml:space="preserve">
Si bien los proyectos relacionados en la documentación aportada, en su mayoría relacionan la</t>
    </r>
    <r>
      <rPr>
        <u/>
        <sz val="9"/>
        <color theme="1"/>
        <rFont val="Arial"/>
        <family val="2"/>
      </rPr>
      <t xml:space="preserve"> implementación y puesta en producción del producto software SGDEA ControlDoc</t>
    </r>
    <r>
      <rPr>
        <sz val="9"/>
        <color theme="1"/>
        <rFont val="Arial"/>
        <family val="2"/>
      </rPr>
      <t>, no es posible inferir a partir de esta información que las mismas hayan contemplado el</t>
    </r>
    <r>
      <rPr>
        <i/>
        <sz val="9"/>
        <color theme="1"/>
        <rFont val="Arial"/>
        <family val="2"/>
      </rPr>
      <t xml:space="preserve"> diseño, formulación, evaluación o seguimiento a la implementación de Modelos de Requisitos; </t>
    </r>
    <r>
      <rPr>
        <sz val="9"/>
        <color theme="1"/>
        <rFont val="Arial"/>
        <family val="2"/>
      </rPr>
      <t xml:space="preserve">por lo anterior se requiere el aporte de información complementaria o aclaratoria que evidencie el cumplimiento del requisito para acreditar la experiencia de conformidad con los términos establedidos en el Pliego de Condiciones y Adenda del presente proceso.
Así mismo, 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9"/>
        <color theme="1"/>
        <rFont val="Arial"/>
        <family val="2"/>
      </rPr>
      <t xml:space="preserve">Observación en informe definitivo: </t>
    </r>
    <r>
      <rPr>
        <sz val="9"/>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Como tampoco el contrato entre el oferente y la empresa contratante FONCEP</t>
    </r>
  </si>
  <si>
    <r>
      <rPr>
        <u/>
        <sz val="8"/>
        <color theme="1"/>
        <rFont val="Arial"/>
        <family val="2"/>
      </rPr>
      <t xml:space="preserve">Certificación:
</t>
    </r>
    <r>
      <rPr>
        <sz val="8"/>
        <color theme="1"/>
        <rFont val="Arial"/>
        <family val="2"/>
      </rPr>
      <t>'Cargo: Directora de producto y liderando los procesos de diseño, formulación, evaluación y seguimiento del SGDEA ControlDoc para el cumplimiento del modelo de requisitos del sistema de documentos electónicos de archivo moreq. Asi mismo lidera los procesos de instalación, despliegue y cumplimiento del SGDEA ControlDoc para los clientes asignados</t>
    </r>
  </si>
  <si>
    <t>Yolanda  Milena Vanegas.pdf. Pag.35</t>
  </si>
  <si>
    <r>
      <rPr>
        <b/>
        <sz val="10"/>
        <color theme="1"/>
        <rFont val="Arial"/>
        <family val="2"/>
      </rPr>
      <t>Observación preseentada en informe preliminar:</t>
    </r>
    <r>
      <rPr>
        <sz val="10"/>
        <color theme="1"/>
        <rFont val="Arial"/>
        <family val="2"/>
      </rPr>
      <t xml:space="preserve">
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10"/>
        <color theme="1"/>
        <rFont val="Arial"/>
        <family val="2"/>
      </rPr>
      <t>Observaciones presentadas por el oferente en subsanación: (…)</t>
    </r>
    <r>
      <rPr>
        <sz val="10"/>
        <color theme="1"/>
        <rFont val="Arial"/>
        <family val="2"/>
      </rPr>
      <t xml:space="preserve"> 
“(...) Subsanación contratos soporte experiencia personal control online (...)nos permitimos adjuntar los contratos soporte para los perfiles Martha Cárdenas Gallego YOLANDA MILENA VANEGAS TORRE YULIETH MELO TOVAR(...)” 
</t>
    </r>
    <r>
      <rPr>
        <b/>
        <sz val="10"/>
        <color theme="1"/>
        <rFont val="Arial"/>
        <family val="2"/>
      </rPr>
      <t xml:space="preserve">Observación en informe definitivo: </t>
    </r>
    <r>
      <rPr>
        <sz val="10"/>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t>
    </r>
  </si>
  <si>
    <r>
      <rPr>
        <b/>
        <sz val="10"/>
        <color theme="1"/>
        <rFont val="Arial"/>
        <family val="2"/>
      </rPr>
      <t xml:space="preserve">Experiencias relacionadas en numerales 1,2 y 3: </t>
    </r>
    <r>
      <rPr>
        <sz val="10"/>
        <color theme="1"/>
        <rFont val="Arial"/>
        <family val="2"/>
      </rPr>
      <t xml:space="preserve">Si bien los proyectos relacionados en la documentación aportada, en su mayoría relacionan la implementación y puesta en producción del producto software SGDEA ControlDoc, no es posible inferir a partir de esta información que las mismas hayan contemplado el diseño, formulación, evaluación o seguimiento a la implementación de Modelos de Requisitos; por lo anterior se requiere el aporte de información complementaria o aclaratoria que evidencie el cumplimiento del requisito para acreditar la experiencia de conformidad con los términos establedidos en el Pliego de Condiciones y Adenda del presente proceso.
</t>
    </r>
    <r>
      <rPr>
        <b/>
        <sz val="10"/>
        <color theme="1"/>
        <rFont val="Arial"/>
        <family val="2"/>
      </rPr>
      <t>Experiencias relacionadas en numerales 1,2,3 y 4:</t>
    </r>
    <r>
      <rPr>
        <sz val="10"/>
        <color theme="1"/>
        <rFont val="Arial"/>
        <family val="2"/>
      </rPr>
      <t xml:space="preserve"> La experiencia es certificada por uno de los miembros del proponente plural por cuanto debe estar acompañada con la documentación que acredite tal experiencia según los términos indicados en el Pliego de Condiciones. No fue aportada documentación complementaria.</t>
    </r>
  </si>
  <si>
    <r>
      <t xml:space="preserve">El perfil no acredita la experiencia solicitada de conformidad con lo previsto en el Pliego de Condiciones y Adenda. 
Por lo anterior se solicita al proponente allegar la subsanación correspondiente.
Observaciones presentadas por el oferente en subsanación: (…) 
</t>
    </r>
    <r>
      <rPr>
        <b/>
        <sz val="10"/>
        <color theme="1"/>
        <rFont val="Arial"/>
        <family val="2"/>
      </rPr>
      <t>Observaciones presentadas por el oferente en subsanación</t>
    </r>
    <r>
      <rPr>
        <sz val="10"/>
        <color theme="1"/>
        <rFont val="Arial"/>
        <family val="2"/>
      </rPr>
      <t xml:space="preserve">: (…) 
“(...) Subsanación contratos soporte experiencia personal control online (...)nos permitimos adjuntar los contratos soporte para los perfiles Martha Cárdenas Gallego YOLANDA MILENA VANEGAS TORRE YULIETH MELO TOVAR(...)” 
</t>
    </r>
    <r>
      <rPr>
        <b/>
        <sz val="10"/>
        <color theme="1"/>
        <rFont val="Arial"/>
        <family val="2"/>
      </rPr>
      <t>Observación en informe definitivo:</t>
    </r>
    <r>
      <rPr>
        <sz val="10"/>
        <color theme="1"/>
        <rFont val="Arial"/>
        <family val="2"/>
      </rPr>
      <t xml:space="preserve"> 
En desarrollo de la subsanación no fue aportada la totalidad del tiempo de vinculación" de conformidad con el pliego de condiciones en el título 4.1.4. FORMACIÓN ACADÉMICA Y EXPERIENCIA DEL EQUIPO MÍNIMO DE TRABAJO.</t>
    </r>
  </si>
  <si>
    <t>NANCY MILENA PERILLA LOPEZ</t>
  </si>
  <si>
    <t>298 Nancy Milena Perilla Lopez.pdf Pag. 19</t>
  </si>
  <si>
    <t>298 Nancy Milena Perilla Lopez.pdf Pag. 20</t>
  </si>
  <si>
    <t>298 Nancy Milena Perilla Lopez.pdf Pag. 8</t>
  </si>
  <si>
    <t>298 Nancy Milena Perilla Lopez.pdf Pag. 3</t>
  </si>
  <si>
    <t>INGENIERA DE SISTEMAS</t>
  </si>
  <si>
    <t>Ingeniería</t>
  </si>
  <si>
    <t>70255264892 TLM</t>
  </si>
  <si>
    <t>Pear Solutions S.A.S. Proyecto ARN (Agencia de reincorporación y Normalización)</t>
  </si>
  <si>
    <r>
      <rPr>
        <u/>
        <sz val="8"/>
        <color theme="1"/>
        <rFont val="Arial"/>
        <family val="2"/>
      </rPr>
      <t xml:space="preserve">Certificación:
</t>
    </r>
    <r>
      <rPr>
        <sz val="8"/>
        <color theme="1"/>
        <rFont val="Arial"/>
        <family val="2"/>
      </rPr>
      <t xml:space="preserve">Cargo: Gestor de gesión global y servicios (...)
-Gestionar toda la información relevante relacionada con la prestación de los servicios de tecnología de la información que se encuentren en el catálogo de servicios de la ARN (...)
- Gestionar toda la información relevante relacionada con la Base de Conocimiento del Grupo de Infraestructura y Soporte, Base de Conocimiento de los Asistentes de Información y los que se creen durante la ejecución del contrato. (...) 
Evaluar la calidad de los servicios del directorio y catálogo de servicios de tecnologías de la Información y de los servicios que se encuentran parametrizados en el modelo de operación del Centro de Servicios mediante encuestas de satisfacción dirigidas al usuario (...) </t>
    </r>
  </si>
  <si>
    <t>298 Nancy Milena Perilla Lopez.pdf Pag. 9-11</t>
  </si>
  <si>
    <t>ALL GROUP TECNOLOGY S.A.S Proyecto Aeronáutica Civil</t>
  </si>
  <si>
    <r>
      <rPr>
        <u/>
        <sz val="8"/>
        <color theme="1"/>
        <rFont val="Arial"/>
        <family val="2"/>
      </rPr>
      <t>Certificación:</t>
    </r>
    <r>
      <rPr>
        <sz val="8"/>
        <color theme="1"/>
        <rFont val="Arial"/>
        <family val="2"/>
      </rPr>
      <t xml:space="preserve">
Apoyar, capacitar y guiar a los ingenieros de soporte nivel 1 en la atención
de los casos reportados (interna, externa).
(...)
• Realizar seguimiento en las áreas para dar cierre a los casos escalados.
• Brindar el soporte vía email, telefónico y/o presencial al cliente.
• Generar planes de acción y acciones de mejora para la atención de incidencias.
• Identificar los riesgos relacionados al servicio.
• Generar casos de servicio en el sistema de información de la compañía, hacer la gestión de este hasta lograr su cierre efectivo.
• Apoyar la generación de informes requeridos por los clientes de acuerdo con las solicitudes.
• Mantener completa y vigente la información solicitada y requerida para la prestación del Servicio.</t>
    </r>
  </si>
  <si>
    <t>298 Nancy Milena Perilla Lopez.pdf Pag. 12</t>
  </si>
  <si>
    <t>La información registrada en el Anexo 9, item 2 en relación con las fechas de inicio y fin de la experiencia no corresponde al contenido indicado en la certificación, en la cual no se incluye estos datos, por cuanto no es posible acreditar el cumplimento del requisito de experiencia específica con la documentación aportada.</t>
  </si>
  <si>
    <t>SONDA COLOMBIA S.A.</t>
  </si>
  <si>
    <r>
      <rPr>
        <u/>
        <sz val="8"/>
        <color theme="1"/>
        <rFont val="Arial"/>
        <family val="2"/>
      </rPr>
      <t xml:space="preserve">Certificación:
</t>
    </r>
    <r>
      <rPr>
        <sz val="8"/>
        <color theme="1"/>
        <rFont val="Arial"/>
        <family val="2"/>
      </rPr>
      <t xml:space="preserve">(...) último cargo desempeñado fue el de GESTOR DE PROCESOS DE MEJORA (...)
</t>
    </r>
    <r>
      <rPr>
        <u/>
        <sz val="8"/>
        <color theme="1"/>
        <rFont val="Arial"/>
        <family val="2"/>
      </rPr>
      <t>Registro de información indicado en el Anexo 9:</t>
    </r>
    <r>
      <rPr>
        <sz val="8"/>
        <color theme="1"/>
        <rFont val="Arial"/>
        <family val="2"/>
      </rPr>
      <t xml:space="preserve">
'- Asegurar la correcta interacción entre los procesos asignados Identificar Requerimientos, Problemas o Causas y Riesgos de oportunidades de mejora
- Relevar los procesos y operatividad de nuevos servicios a incorporar, detectando oportunidades de mejora que deban ser implantadas
- Ejecutar los planes de comunicaciones diseñados para la implementación de mejoras o la incorporación de nuevos servicios."</t>
    </r>
  </si>
  <si>
    <t>298 Nancy Milena Perilla Lopez.pdf Pag. 13</t>
  </si>
  <si>
    <t xml:space="preserve">La información registrada en el Anexo 9 ítem 3 no corresponde al contenido indicado en la certificación, por cuanto no es posible inferir el cumplimento del requisito de experiencia específica con la documentación aportada.
</t>
  </si>
  <si>
    <t>TECOLSOF S.A-Proyecto GESOSER-</t>
  </si>
  <si>
    <r>
      <rPr>
        <u/>
        <sz val="8"/>
        <color theme="1"/>
        <rFont val="Arial"/>
        <family val="2"/>
      </rPr>
      <t xml:space="preserve">Certificación:
</t>
    </r>
    <r>
      <rPr>
        <sz val="8"/>
        <color theme="1"/>
        <rFont val="Arial"/>
        <family val="2"/>
      </rPr>
      <t>(...) Se desempeñó como ANALISTA MASTER (...)
* Aplicar los protocolos creados para la prestación del servicio definido por la empresa y/o cliente: Protocolo saludo corporativo, Protocolo para la activación de planes de contingencia y continuidad de los servicios.
 *Garantizar las capacitaciones en las actualizaciones y nuevas aplicaciones
de la empresa y/o cliente asegurando el conocimiento de los Analistas, en
caso que se requiera se debe desplazar hasta las instalaciones del cliente
* Velar por la correcta gestión de los casos asegurando el cumplimiento de
los ANS (Acuerdos de Niveles de Servicio) en la herramienta de gestión de
casos.
* Velar por el cumplimiento del registro en el Sistema de Gestión y
administración de recursos, provisto por la empresa, de todos y cada uno
de las solicitudes de servicios recepcionados por la línea telefónica. (...)
* Generar estrategias enfocadas a la mejora continua del servicio, detectando
oportunamente riesgos para la toma de acciones.(...)</t>
    </r>
  </si>
  <si>
    <t>298 Nancy Milena Perilla Lopez.pdf Pag. 17</t>
  </si>
  <si>
    <r>
      <t xml:space="preserve">Experiencia profesional de mínimo dos (2) años en los cuales haya desarrollado objeto, funciones, productos o actividades de:
- Formulación, modelación, implementación o seguimiento a instrumentos archivísticos o
- </t>
    </r>
    <r>
      <rPr>
        <u/>
        <sz val="8"/>
        <color theme="1"/>
        <rFont val="Arial"/>
        <family val="2"/>
      </rPr>
      <t>Diseño de procesos de gestión de documentos electrónicos de archivo</t>
    </r>
    <r>
      <rPr>
        <sz val="8"/>
        <color theme="1"/>
        <rFont val="Arial"/>
        <family val="2"/>
      </rPr>
      <t xml:space="preserve"> (Correspondientes a procesos de la gestión documental aplicados a Documentos Electrónicos de Archivo según conceptualización emitida por el Archivo General de la Nación en el Acuerdo 01 de 2024)
</t>
    </r>
  </si>
  <si>
    <t>YULIETH MELO TOVAR</t>
  </si>
  <si>
    <t>Yulieth Melo- analista documental.pdf Pag. 13</t>
  </si>
  <si>
    <t>Yulieth Melo- analista documental.pdf Pag. 10</t>
  </si>
  <si>
    <t>Yulieth Melo- analista documental.pdf Pag. 9</t>
  </si>
  <si>
    <t>No Aportado Documento</t>
  </si>
  <si>
    <t>Profesional en Ciencia de la Información: Bibliotecología. Documentación y Archivística</t>
  </si>
  <si>
    <t>Conatempo</t>
  </si>
  <si>
    <r>
      <rPr>
        <u/>
        <sz val="8"/>
        <color theme="1"/>
        <rFont val="Arial"/>
        <family val="2"/>
      </rPr>
      <t xml:space="preserve">Contrato
</t>
    </r>
    <r>
      <rPr>
        <sz val="8"/>
        <color theme="1"/>
        <rFont val="Arial"/>
        <family val="2"/>
      </rPr>
      <t xml:space="preserve">(...) Direccionar, supervisar y coordinar las actividades de levantamiento de inventario en estado físico.(…)
</t>
    </r>
  </si>
  <si>
    <t>Yulieth Melo- analista documental.pdf Pag. 37-38</t>
  </si>
  <si>
    <t>La fecha de finalización de la experiencia referida en el Anexo 9 ítem 1 difiere de la información contenida en la certificación. Para fines de cálculo se toma como fecha final de la experiencia la fecha de expedición de la certificación de conformidad con los términos establecidos en el Pliego de Condiciones.
La información registrada en la Certificación aportada no permite inferir el cumplimiento de los requisitos específicos de experiencia solicitados para el Perfil.</t>
  </si>
  <si>
    <r>
      <rPr>
        <u/>
        <sz val="8"/>
        <color theme="1"/>
        <rFont val="Arial"/>
        <family val="2"/>
      </rPr>
      <t xml:space="preserve">Certificación:
</t>
    </r>
    <r>
      <rPr>
        <sz val="8"/>
        <color theme="1"/>
        <rFont val="Arial"/>
        <family val="2"/>
      </rPr>
      <t>"Certificamos que durante la ejecución de sus contratos desempeñó las siguientes actividades:
*Liderar proyectos de Gestión Documental asignados por la empresa.
• Realizar y apoyar el proceso los procesos de formulación, modelamiento, implementación, y seguimiento de los instrumentos archivísticos de los proyectos asignados.(...)
• Direccionar, supervisar y coordinar las |actividades de levantamiento de Inventario en Estado Natural, el traslado de los documentos a unidades de conservación (...)
• Diseño de procesos de gestión de documentos electrónicos de archivo SGDEA, para los proyectos asignados.
• Apoyar los procesos de Implementación del SGDEA, ControlDoc®, en los diferentes proyectos asignados."</t>
    </r>
  </si>
  <si>
    <t>Yulieth Melo- analista documental.pdf Pag. 35-36</t>
  </si>
  <si>
    <r>
      <t xml:space="preserve">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10"/>
        <color theme="1"/>
        <rFont val="Arial"/>
        <family val="2"/>
      </rPr>
      <t>Observación en informe definitivo:</t>
    </r>
    <r>
      <rPr>
        <sz val="10"/>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t>
    </r>
  </si>
  <si>
    <r>
      <t xml:space="preserve">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10"/>
        <color theme="1"/>
        <rFont val="Arial"/>
        <family val="2"/>
      </rPr>
      <t xml:space="preserve">Observaciones presentadas por el oferente en subsanación: (…) </t>
    </r>
    <r>
      <rPr>
        <sz val="10"/>
        <color theme="1"/>
        <rFont val="Arial"/>
        <family val="2"/>
      </rPr>
      <t xml:space="preserve">
“(...) Subsanación contratos soporte experiencia personal control online (...)nos permitimos adjuntar los contratos soporte para los perfiles Martha Cárdenas Gallego YOLANDA MILENA VANEGAS TORRE YULIETH MELO TOVAR(...)” 
</t>
    </r>
    <r>
      <rPr>
        <b/>
        <sz val="10"/>
        <color theme="1"/>
        <rFont val="Arial"/>
        <family val="2"/>
      </rPr>
      <t xml:space="preserve">Observación en informe definitivo: </t>
    </r>
    <r>
      <rPr>
        <sz val="10"/>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t>
    </r>
  </si>
  <si>
    <r>
      <t xml:space="preserve">La experiencia es certificada por uno de los miembros del proponente plural por cuanto debe estar acompañada con la documentación que acredite tal experiencia según los términos indicados en el Pliego de Condiciones. No fue aportada documentación complementaria.
</t>
    </r>
    <r>
      <rPr>
        <b/>
        <sz val="9"/>
        <color theme="1"/>
        <rFont val="Arial"/>
        <family val="2"/>
      </rPr>
      <t xml:space="preserve">Observaciones presentadas por el oferente en subsanación: (…) </t>
    </r>
    <r>
      <rPr>
        <sz val="9"/>
        <color theme="1"/>
        <rFont val="Arial"/>
        <family val="2"/>
      </rPr>
      <t xml:space="preserve">
“(...) Subsanación contratos soporte experiencia personal control online (...)nos permitimos adjuntar los contratos soporte para los perfiles Martha Cárdenas Gallego YOLANDA MILENA VANEGAS TORRE YULIETH MELO TOVAR(...)” 
</t>
    </r>
    <r>
      <rPr>
        <b/>
        <sz val="9"/>
        <color theme="1"/>
        <rFont val="Arial"/>
        <family val="2"/>
      </rPr>
      <t xml:space="preserve">Observación en informe definitivo: </t>
    </r>
    <r>
      <rPr>
        <sz val="9"/>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t>
    </r>
  </si>
  <si>
    <t>Staffing</t>
  </si>
  <si>
    <r>
      <rPr>
        <u/>
        <sz val="8"/>
        <color theme="1"/>
        <rFont val="Arial"/>
        <family val="2"/>
      </rPr>
      <t>Certificación:</t>
    </r>
    <r>
      <rPr>
        <sz val="8"/>
        <color theme="1"/>
        <rFont val="Arial"/>
        <family val="2"/>
      </rPr>
      <t xml:space="preserve">
"Desempeñando el cargo de PROFESIONAL DE PROYECTOS (...)</t>
    </r>
  </si>
  <si>
    <t>Yulieth Melo- analista documental.pdf Pag. 34</t>
  </si>
  <si>
    <t>La información registrada en la Certificación aportada no permite inferir el cumplimiento de los requisitos específicos de experiencia solicitados para el Perfil.</t>
  </si>
  <si>
    <t>REALTIX S.A.S.</t>
  </si>
  <si>
    <r>
      <rPr>
        <u/>
        <sz val="8"/>
        <color theme="1"/>
        <rFont val="Arial"/>
        <family val="2"/>
      </rPr>
      <t>Certificación:</t>
    </r>
    <r>
      <rPr>
        <sz val="8"/>
        <color theme="1"/>
        <rFont val="Arial"/>
        <family val="2"/>
      </rPr>
      <t xml:space="preserve">
(...) Coordinadora de proyecto(...) ejecutó las siguientes actividades (...)
• Elaborar diagnóstico documental y coordinar inventarios documentales en el FUID.
(...) • Coordinar el levantamiento de la información en la matriz asignada para los inventarios descriptivos en los fondos documentales acumulados.(...)
</t>
    </r>
  </si>
  <si>
    <t>Yulieth Melo- analista documental.pdf Pag. 33</t>
  </si>
  <si>
    <t>SUPERINTENDENCIA
DE NOTARIADO Y REGISTRO</t>
  </si>
  <si>
    <r>
      <rPr>
        <u/>
        <sz val="8"/>
        <color theme="1"/>
        <rFont val="Arial"/>
        <family val="2"/>
      </rPr>
      <t xml:space="preserve">Certificación:
</t>
    </r>
    <r>
      <rPr>
        <sz val="8"/>
        <color theme="1"/>
        <rFont val="Arial"/>
        <family val="2"/>
      </rPr>
      <t>Contrato 1399 de 2021</t>
    </r>
  </si>
  <si>
    <t>Yulieth Melo- analista documental.pdf Pag. 31-32</t>
  </si>
  <si>
    <t>PRESENCIA LABORAL S.A.S.</t>
  </si>
  <si>
    <r>
      <rPr>
        <u/>
        <sz val="8"/>
        <color theme="1"/>
        <rFont val="Arial"/>
        <family val="2"/>
      </rPr>
      <t xml:space="preserve">Certificación
</t>
    </r>
    <r>
      <rPr>
        <sz val="8"/>
        <color theme="1"/>
        <rFont val="Arial"/>
        <family val="2"/>
      </rPr>
      <t xml:space="preserve">(…) desempeñando el cargo de ANALISTA OPERATIVO(…)
</t>
    </r>
  </si>
  <si>
    <t>Yulieth Melo- analista documental.pdf Pag. 30</t>
  </si>
  <si>
    <t>TREDA SOLUTIONS S.A.S</t>
  </si>
  <si>
    <r>
      <rPr>
        <u/>
        <sz val="8"/>
        <color theme="1"/>
        <rFont val="Arial"/>
        <family val="2"/>
      </rPr>
      <t xml:space="preserve">Certificación:
</t>
    </r>
    <r>
      <rPr>
        <sz val="8"/>
        <color theme="1"/>
        <rFont val="Arial"/>
        <family val="2"/>
      </rPr>
      <t>"(...)desempeñándose como Consultora en Gestión Documental (...) con las siguientes funciones (...)
* Realizar los levantamientos de los parámetros estándar de los procesos definidos en el Gestor Documental. 
* Revisión y retroalimentación de los instrumentos archivísticos que se definan en la construcción de la estructura documental. (...)"</t>
    </r>
  </si>
  <si>
    <t>Yulieth Melo- analista documental.pdf Pag. 29</t>
  </si>
  <si>
    <r>
      <rPr>
        <b/>
        <sz val="10"/>
        <color theme="1"/>
        <rFont val="Arial"/>
        <family val="2"/>
      </rPr>
      <t>Observaciones informe preliminar</t>
    </r>
    <r>
      <rPr>
        <sz val="10"/>
        <color theme="1"/>
        <rFont val="Arial"/>
        <family val="2"/>
      </rPr>
      <t xml:space="preserve">
'- No se acredita diligenciamiento de Anexo 12 Carta de compromiso del equipo de trabajo por parte del perfil propuesto por el oferente.
- No acredita experiencia en los términos definidos en el Pliego de Condiciones y Adenda
</t>
    </r>
    <r>
      <rPr>
        <b/>
        <sz val="10"/>
        <color theme="1"/>
        <rFont val="Arial"/>
        <family val="2"/>
      </rPr>
      <t xml:space="preserve">
Observaciones presentadas por el oferente en subsanación: (…) </t>
    </r>
    <r>
      <rPr>
        <sz val="10"/>
        <color theme="1"/>
        <rFont val="Arial"/>
        <family val="2"/>
      </rPr>
      <t xml:space="preserve">
“(...) Subsanación contratos soporte experiencia personal control online (...)nos permitimos adjuntar los contratos soporte para los perfiles Martha Cárdenas Gallego YOLANDA MILENA VANEGAS TORRE YULIETH MELO TOVAR(...)” 
</t>
    </r>
    <r>
      <rPr>
        <b/>
        <sz val="10"/>
        <color theme="1"/>
        <rFont val="Arial"/>
        <family val="2"/>
      </rPr>
      <t>Observación en informe definitivo:</t>
    </r>
    <r>
      <rPr>
        <sz val="10"/>
        <color theme="1"/>
        <rFont val="Arial"/>
        <family val="2"/>
      </rPr>
      <t xml:space="preserve">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fue subsanado los demás aspectos indicados en el informe previo.</t>
    </r>
  </si>
  <si>
    <t>Experiencia profesional de mínimo un (1) año en el cual haya desarrollado objeto, funciones, productos o actividades de:
- Valoración de acceso a la información
- Aplicación de criterios definidos por la Ley 1712 de 2014
- Formulación, valoración o implementación de instrumentos de gestión de información Tablas de Control de Acceso o Índice de Información Clasificada y Reservada.</t>
  </si>
  <si>
    <t>MÓNICA SOFÍA PÁEZ RAMÍREZ</t>
  </si>
  <si>
    <t>Monica Sofia Paez Ramirez.pdf Pag. 14</t>
  </si>
  <si>
    <t>Monica Sofia Paez Ramirez.pdf Pag. 13</t>
  </si>
  <si>
    <t>Monica Sofia Paez Ramirez.pdf Pag. 6</t>
  </si>
  <si>
    <t>Monica Sofia Paez Ramirez.pdf Pag. 3</t>
  </si>
  <si>
    <t>AMÉRICAS BUSINESS PROCESS SERVICES S.A</t>
  </si>
  <si>
    <t>Certificación:
(...) el cargo desempeñado fue ASESOR JURÍDICO (...)
• Trasferir información y reforzar permanentemente al proceso en los temas legales relacionados con la atención de peticiones, quejas y recursos, y evaluar periódicamente, en coordinación con el área de trasferencia de información, los conocimientos frente a este tema.
• Analizar, establecer y divulgar conceptos jurídicos requeridos para responder las peticiones, quejas y recursos a fin de dar cumplimiento al debido proceso en todas las instancias de las reclamaciones o requerimientos.
• Analizar, establecer y divulgar los parámetros y conceptos jurídicos responder las peticiones, quejas, recursos, dar cumplimiento a resoluciones y atender las investigaciones por Silencios Administrativos Positivos de la SSPD.
(...)
• Manejo de documentos acorde a las políticas y procedimientos definidos por CODENSA S.A ESP.
• Administrar documentos de acuerdo a las políticas y procedimientos definidos por CODENSA S.A ESP.
(...)</t>
  </si>
  <si>
    <t>Monica Sofia Paez Ramirez.pdf Pag. 7-9</t>
  </si>
  <si>
    <t>ASESOR JURIDICO</t>
  </si>
  <si>
    <t>Monica Sofia Paez Ramirez.pdf Pag. 7-9
ANEXO 9 EQUIPO MINIMO DE TRABAJO - HABILITANTE.pdf  (aportado en subsanación)</t>
  </si>
  <si>
    <r>
      <rPr>
        <b/>
        <sz val="10"/>
        <color theme="1"/>
        <rFont val="Arial"/>
        <family val="2"/>
      </rPr>
      <t>Observación en informe definitivo:</t>
    </r>
    <r>
      <rPr>
        <sz val="10"/>
        <color theme="1"/>
        <rFont val="Arial"/>
        <family val="2"/>
      </rPr>
      <t xml:space="preserve"> 
Experiencia presentada en la etapa anterior y en la etapa de subsanación, por tanto no se evalua para no tener duplicidad de los calculos de tiempos de experiencia.</t>
    </r>
  </si>
  <si>
    <t>SOCIEDAD DE ACTIVOS ESPECIALES S.A.S</t>
  </si>
  <si>
    <t>PROFESIONAL II en la GERENCIA DE ASUNTOS LEGALES,</t>
  </si>
  <si>
    <t>Monica Sofia Paez Ramirez.pdf Pag. 10</t>
  </si>
  <si>
    <r>
      <rPr>
        <b/>
        <sz val="10"/>
        <color theme="1"/>
        <rFont val="Arial"/>
        <family val="2"/>
      </rPr>
      <t xml:space="preserve">Observación en informe definitivo: </t>
    </r>
    <r>
      <rPr>
        <sz val="10"/>
        <color theme="1"/>
        <rFont val="Arial"/>
        <family val="2"/>
      </rPr>
      <t xml:space="preserve">
La información aportada no permite confirmar el cumplimiento de los requisitos requeridos para acreditación de la experiencia específica.</t>
    </r>
  </si>
  <si>
    <t>PROFESIONAL I en la GERENCIA DE ASUNTOS LEGALES,</t>
  </si>
  <si>
    <t>Monica Sofia Paez Ramirez.pdf Pag. 10-11</t>
  </si>
  <si>
    <t>TÉCNICO II en la GERENCIA DE ASUNTOS LEGALES,</t>
  </si>
  <si>
    <t>Monica Sofia Paez Ramirez.pdf Pag. 11</t>
  </si>
  <si>
    <r>
      <rPr>
        <b/>
        <sz val="10"/>
        <color theme="1"/>
        <rFont val="Arial"/>
        <family val="2"/>
      </rPr>
      <t xml:space="preserve">Observaciones presentadas por el oferente en subsanación: (…) </t>
    </r>
    <r>
      <rPr>
        <sz val="10"/>
        <color theme="1"/>
        <rFont val="Arial"/>
        <family val="2"/>
      </rPr>
      <t xml:space="preserve">
"(...) Nos permitimos adjuntar el formato #9 de acuerdo a la experiencia del personal suministrado en donde se puede evidenciar el cumplimiento de los requisitos minimos solicitados agradecemos la atentcion prestada"
</t>
    </r>
    <r>
      <rPr>
        <b/>
        <sz val="10"/>
        <color theme="1"/>
        <rFont val="Arial"/>
        <family val="2"/>
      </rPr>
      <t xml:space="preserve">Observación en informe definitivo: </t>
    </r>
    <r>
      <rPr>
        <sz val="10"/>
        <color theme="1"/>
        <rFont val="Arial"/>
        <family val="2"/>
      </rPr>
      <t xml:space="preserve">
Perfil cumple con los requerimientos mediante la experiencia acreditada en el numeral 1</t>
    </r>
  </si>
  <si>
    <t xml:space="preserve">Hernando Galvis Leal </t>
  </si>
  <si>
    <t>Titulo Ingeniero de Sistemas.pdf</t>
  </si>
  <si>
    <t>Tarjeta Profesional - Hernando Galvis.pdf</t>
  </si>
  <si>
    <t>Master Admon Empresas Apostillado - Universidad Isabel I.pdf</t>
  </si>
  <si>
    <t>Copia Cedula Ciudadania.pdf</t>
  </si>
  <si>
    <t>ANEXO 12 CARTA DE COMPROMISO DEL EQUIPO DE TRABAJO.pdf</t>
  </si>
  <si>
    <t xml:space="preserve">Ingeniero de Sistemas </t>
  </si>
  <si>
    <t>Master Dirección y administración de empresas</t>
  </si>
  <si>
    <t>BITAL FOCUS</t>
  </si>
  <si>
    <r>
      <rPr>
        <u/>
        <sz val="8"/>
        <color theme="1"/>
        <rFont val="Arial"/>
        <family val="2"/>
      </rPr>
      <t>Certificación:</t>
    </r>
    <r>
      <rPr>
        <sz val="8"/>
        <color theme="1"/>
        <rFont val="Arial"/>
        <family val="2"/>
      </rPr>
      <t xml:space="preserve">
'GERENTE DE PROYECTO</t>
    </r>
  </si>
  <si>
    <t>Certificacion-Btal Focus-Hernando Galvis Compilada.pdf</t>
  </si>
  <si>
    <r>
      <t xml:space="preserve">El detalle de proyectos en los que participa, refiere inicio en </t>
    </r>
    <r>
      <rPr>
        <u/>
        <sz val="10"/>
        <color theme="1"/>
        <rFont val="Arial"/>
        <family val="2"/>
      </rPr>
      <t>Junio de 2011</t>
    </r>
    <r>
      <rPr>
        <sz val="10"/>
        <color theme="1"/>
        <rFont val="Arial"/>
        <family val="2"/>
      </rPr>
      <t xml:space="preserve"> sin embargo la experiencia se acredita para el perfil a partir de la expedición de la Tarjeta profesional, por cuanto el inicio de experiencia se contabiliza a partir del 01 nov 2012. 
Esta certificación compila experiencia en varios proyectos, para fines de cálculo de tiempo se toma como eperiencia general y se procede en los registros siguientes a evaluar cada proyecto de conformidad con los criterios de evaluación a nivel de proyectos establecidos para el presente perfil.
</t>
    </r>
  </si>
  <si>
    <r>
      <rPr>
        <u/>
        <sz val="8"/>
        <color theme="1"/>
        <rFont val="Arial"/>
        <family val="2"/>
      </rPr>
      <t xml:space="preserve">Certificaciones:
Cliente: DECORCERAMICA
</t>
    </r>
    <r>
      <rPr>
        <sz val="8"/>
        <color theme="1"/>
        <rFont val="Arial"/>
        <family val="2"/>
      </rPr>
      <t xml:space="preserve">'GERNTE DE PROYECTO :'INTERVENTORIA Y SOPORTE CONSULTIVO (GERENCIA DE PROYECTO)
(…) implementación del sistema de información </t>
    </r>
    <r>
      <rPr>
        <u/>
        <sz val="8"/>
        <color theme="1"/>
        <rFont val="Arial"/>
        <family val="2"/>
      </rPr>
      <t xml:space="preserve">SAP R/3…
</t>
    </r>
    <r>
      <rPr>
        <sz val="8"/>
        <color theme="1"/>
        <rFont val="Arial"/>
        <family val="2"/>
      </rPr>
      <t>(…) Inicio Julio 2012
Final: Agosto 2013</t>
    </r>
  </si>
  <si>
    <t>Certificacion-Btal Focus-Hernando Galvis Compilada.pdf
Certificado laboral  Proyecto SAP Decorceramica.pdf</t>
  </si>
  <si>
    <t>Refiere inicio en Julio de 2012 sin embargo la experiencia se acredita para el perfil a partir de la expedición de la Tarjeta profesional, por cuanto el inicio de experiencia se contabiliza a partir del 01 nov 2012. 
La fecha final para fines de contabilización de tiempos se ajusta al primer día del mes de agosto dado que la certificación no presenta el dato de "día" en la fecha final.</t>
  </si>
  <si>
    <r>
      <rPr>
        <u/>
        <sz val="8"/>
        <color theme="1"/>
        <rFont val="Arial"/>
        <family val="2"/>
      </rPr>
      <t>Certificaciones:
Cliente: ORGANIZACIÓN CARDENAS SAS</t>
    </r>
    <r>
      <rPr>
        <sz val="8"/>
        <color theme="1"/>
        <rFont val="Arial"/>
        <family val="2"/>
      </rPr>
      <t xml:space="preserve">
'GERENCIA DE PROYECTOS 
(...) Interventoria y soporte consultivo  a la Gerencia del Proyecto de implementación  del sistema  SAP R/3.
- Apoyo en el análisis  de procesos  a implementar en SAP.</t>
    </r>
  </si>
  <si>
    <t>Certificacion-Btal Focus-Hernando Galvis Compilada.pdf
Certificado laboral n Proyecto SAP  organización Cárdenas.pdf</t>
  </si>
  <si>
    <t>Las fechas iniciales y finales de la experiencia se ajustan de conformidad a lo establecido en el pliego de condiciones dado que la certificación no presenta el dato de "día" para ninguna de estas dos variables.
La experiencia se traslapa con el ítem 2 acreditado, por cuanto se fija fecha de inicio para efecto de cálculo de tiempo de experiencia un dia posterior a la terminación de la experiencia referida en el item 2</t>
  </si>
  <si>
    <r>
      <rPr>
        <u/>
        <sz val="8"/>
        <color theme="1"/>
        <rFont val="Arial"/>
        <family val="2"/>
      </rPr>
      <t xml:space="preserve">Certificaciones:
Cliiente: COMFANDI-CAJA DE COMPENSACIÓNFAMILIAR DEL VALLE DEL CAUCA 
</t>
    </r>
    <r>
      <rPr>
        <sz val="8"/>
        <color theme="1"/>
        <rFont val="Arial"/>
        <family val="2"/>
      </rPr>
      <t>'GERENCIA DE PROYECTOS 
(…) Implementación del sistema de información para educación y cultura.</t>
    </r>
  </si>
  <si>
    <t>Certificacion-Btal Focus-Hernando Galvis Compilada.pdf
Certificado laboral Proyectos en COMFANDI-HGL.pdf</t>
  </si>
  <si>
    <t>Las fechas iniciales y finales de la experiencia se ajustan de conformidad a lo establecido en el pliego de condiciones dado que la certificación no presenta el dato de "día" para ninguna de estas dos variables.</t>
  </si>
  <si>
    <r>
      <rPr>
        <u/>
        <sz val="8"/>
        <color theme="1"/>
        <rFont val="Arial"/>
        <family val="2"/>
      </rPr>
      <t>Certificaciones:
Cliiente: It Security</t>
    </r>
    <r>
      <rPr>
        <sz val="8"/>
        <color theme="1"/>
        <rFont val="Arial"/>
        <family val="2"/>
      </rPr>
      <t xml:space="preserve">
'Gerente de proyecto Sénior - PMO
(…) Migración y rediseño portales web e intranet</t>
    </r>
  </si>
  <si>
    <t>Certificacion-Btal Focus-Hernando Galvis Compilada.pdf
Certificado laboral  IT Security.pdf</t>
  </si>
  <si>
    <r>
      <rPr>
        <u/>
        <sz val="8"/>
        <color theme="1"/>
        <rFont val="Arial"/>
        <family val="2"/>
      </rPr>
      <t xml:space="preserve">Certificaciones:
Cliiente: ISCTEAM APLA CONSULTORES SAS
</t>
    </r>
    <r>
      <rPr>
        <sz val="8"/>
        <color theme="1"/>
        <rFont val="Arial"/>
        <family val="2"/>
      </rPr>
      <t>'GERENCIA DE PROYECTOS 
(…) realizó la Gerencia del proyecto de Desarrollo e Implementación de Facturación
(…) Desarrollo de solución para facturación electrónica en PHP con integración al sistema ERP SAP</t>
    </r>
  </si>
  <si>
    <t>Certificacion-Btal Focus-Hernando Galvis Compilada.pdf
Certificado laboral  ISCTEAM Hernando Galvis FE OCSAS.pdf</t>
  </si>
  <si>
    <r>
      <rPr>
        <u/>
        <sz val="8"/>
        <color theme="1"/>
        <rFont val="Arial"/>
        <family val="2"/>
      </rPr>
      <t>Certificaciones:
Cliiente: UNION TEMPORAL EL VECINO ECOMMERCE</t>
    </r>
    <r>
      <rPr>
        <sz val="8"/>
        <color theme="1"/>
        <rFont val="Arial"/>
        <family val="2"/>
      </rPr>
      <t xml:space="preserve">
'GERENCIA DE PROYECTOS 
(…)  prestó los servicios 
de consultoría para la gerencia del proyecto de desarrollo e implementación de eCommerce </t>
    </r>
  </si>
  <si>
    <t>Certificacion-Btal Focus-Hernando Galvis Compilada.pdf
Certificado laboral  Consultoría Gerencia de Proyecto - UT el Vecino..pdf</t>
  </si>
  <si>
    <r>
      <rPr>
        <u/>
        <sz val="8"/>
        <color theme="1"/>
        <rFont val="Arial"/>
        <family val="2"/>
      </rPr>
      <t>Certificación:
Cliiente: Destino Seguro</t>
    </r>
    <r>
      <rPr>
        <sz val="8"/>
        <color theme="1"/>
        <rFont val="Arial"/>
        <family val="2"/>
      </rPr>
      <t xml:space="preserve">
GERENCIA DE PROYECTO 
(…)  Implementación soluciones de Inteligencia de Negocios con Power 
BI y Talend</t>
    </r>
  </si>
  <si>
    <t>Certificacion-Btal Focus-Hernando Galvis Compilada.pdf
Certificacion-Btal Focus-Hernando Galvis Destino Seguro_f.pdf</t>
  </si>
  <si>
    <r>
      <rPr>
        <u/>
        <sz val="8"/>
        <color theme="1"/>
        <rFont val="Arial"/>
        <family val="2"/>
      </rPr>
      <t>Certificación:
Cliiente: 'Fanalca</t>
    </r>
    <r>
      <rPr>
        <sz val="8"/>
        <color theme="1"/>
        <rFont val="Arial"/>
        <family val="2"/>
      </rPr>
      <t xml:space="preserve">
"(…) desempeñándose como consultor en Analítica Empresarial (…) 
Proyecto: Consultoría para la selección de solución para Talento Humano y Nómina (RFP), Análisis de requerimientos para mejoramiento / ampliación funcional de SAP HANA Success Factor-SAP-HCM,(...)</t>
    </r>
  </si>
  <si>
    <t>Certificado laboral Bital Focus-Hernando Galvis- Fanalca_f.pdf</t>
  </si>
  <si>
    <t>La experiencia relaciona en la certificación especifica que el rol desempeñado fue de "consultor en Analítica Empresarial." y no de el rol o cargo de Gerente, Director, Coordinador o líder de proyecto como establece el pliego y su adenda.
Las fechas iniciales y finales de la experiencia se ajustan de conformidad a lo establecido en el pliego de condiciones dado que la certificación no presenta el dato de "día" para ninguna de estas dos variables.</t>
  </si>
  <si>
    <r>
      <rPr>
        <u/>
        <sz val="8"/>
        <color theme="1"/>
        <rFont val="Arial"/>
        <family val="2"/>
      </rPr>
      <t>Certificación:
Cliente:  - SYNERGIA AGENTES DE SEGUROS LTDA</t>
    </r>
    <r>
      <rPr>
        <sz val="8"/>
        <color theme="1"/>
        <rFont val="Arial"/>
        <family val="2"/>
      </rPr>
      <t xml:space="preserve">
"(…) desempeñándose como Consultor en Tecnología Informática.(…)
Proyecto: Conceptualización y diseño de producto: Plataforma para la
gestión de intermediarios, aseguradoras, oportunidades, renovaciones, con
las siguientes funciones:
• Diseños para flujos.
• Análisis de requerimientos
• Pruebas funcionales(...)"</t>
    </r>
  </si>
  <si>
    <t>Certificado laboral -Bital Focus-Hernando Galvis SYNERGIA AGENTES DE SEGUROS LTDA _f.pdf</t>
  </si>
  <si>
    <t>La experiencia relaciona en la certificación especifica que el rol desempeñado fue de " Consultor en Tecnología Informática" y no de el rol o cargo de Gerente, Director, Coordinador o líder de proyecto como establece el pliego y su adenda.</t>
  </si>
  <si>
    <t>Experiencia mínima de 3 proyectos o 5 años desempeñando objetos, funciones o roles en donde adelante diseño, modelación o automatización de flujos de proceso. 
Nota. Si la experiencia se acredita con la cantidad de proyectos indicada, la sumatoria de tiempo certificado debe ser como mínimo de (12) doce meses. 
No se contabilizan tiempos traslapados.</t>
  </si>
  <si>
    <t>Miguel Alfonso Teran Pinzón</t>
  </si>
  <si>
    <t>Diploma pregrado en Ingenieria en sistemas y computación.jpg</t>
  </si>
  <si>
    <t>Matricula profesional MT.jpg</t>
  </si>
  <si>
    <t>Copia Cedula de Ciudadania.pdf</t>
  </si>
  <si>
    <t>Ingeniero de Sistemas y Computación</t>
  </si>
  <si>
    <t>25208-07547</t>
  </si>
  <si>
    <t>Grasas S.A</t>
  </si>
  <si>
    <r>
      <rPr>
        <u/>
        <sz val="8"/>
        <color theme="1"/>
        <rFont val="Arial"/>
        <family val="2"/>
      </rPr>
      <t>Certificación</t>
    </r>
    <r>
      <rPr>
        <sz val="8"/>
        <color theme="1"/>
        <rFont val="Arial"/>
        <family val="2"/>
      </rPr>
      <t xml:space="preserve">
'Ingeniero de Sistemas (…) desarrolló la sistematización de Grasas S.A(…)</t>
    </r>
  </si>
  <si>
    <t>Certificación Grasas S.A.pdf</t>
  </si>
  <si>
    <t>La axperiencia registrada inicia en septiembre de 1979 sin embargo la experiencia se acredita para el perfil a partir de la expedición de la Tarjeta profesional, por cuanto el inicio de experiencia se contabiliza a partir del 19 de abril de 1982.
La experiencia relaciona en la certificación no especifica los temas de  diseño, modelación o automatización de flujos de proceso, como establece el pliego y su adenda.</t>
  </si>
  <si>
    <t>Jacob y Compañía S.C.A.</t>
  </si>
  <si>
    <t>Gerente Departamento de Sistemas</t>
  </si>
  <si>
    <t>1983- Sedas Jacob -Certi laboral.pdf</t>
  </si>
  <si>
    <t>La experiencia relaciona en la certificación no especifica los temas de  diseño, modelación o automatización de flujos de proceso, como establece el pliego y su adenda.</t>
  </si>
  <si>
    <t>Compunet S.A</t>
  </si>
  <si>
    <t>Gerente de Consultoria y Hosting</t>
  </si>
  <si>
    <t>1998 - Compunet T1- Certi laboral.pdf</t>
  </si>
  <si>
    <t>Gerente de Negocios en Latinoamerica</t>
  </si>
  <si>
    <t>2005- Compunet T2- Certi laboral.pdf</t>
  </si>
  <si>
    <t>FN TECNOLOGÍA S.A.S</t>
  </si>
  <si>
    <t>Gerente General
"(…) Participar activamente en el análisis de los procesos de los clientes a optimizar  y sistematizar.(…)"</t>
  </si>
  <si>
    <t>FN Tecnología S.A.pdf</t>
  </si>
  <si>
    <t>InfoMega S.A.S</t>
  </si>
  <si>
    <r>
      <rPr>
        <u/>
        <sz val="8"/>
        <color theme="1"/>
        <rFont val="Arial"/>
        <family val="2"/>
      </rPr>
      <t>Certificación</t>
    </r>
    <r>
      <rPr>
        <sz val="8"/>
        <color theme="1"/>
        <rFont val="Arial"/>
        <family val="2"/>
      </rPr>
      <t xml:space="preserve">
'Ingeniero de Sistemas Senior (…)
para la determinación de requerimientos, construcción de software y personalizaciones sobre la plataforma Alfresco según los servicios contratados por el cliente Liberty Seguros
Gestión de información prestadores Servicios de Salud – Creación en un contenedor con manejo de interfaz de usuario ECM Alfresco para el almacenamiento, control de vigencia y renovación de aproximadamente 19 tipos documentales por cada tipo de prestador.
• Implementación de la tabla GDOX en ACS
• Desarrollo de integraciones ACS y iAxis parte InfoMega
• Sistema CORE (iAxis) creación de un contenedor con manejo de interfaz de usuario ECM Alfresco e implementación de servicios CMIS para la integración con el core de iAxis(...)"</t>
    </r>
  </si>
  <si>
    <t>Certificado laboral Liberty.pdf -  contrato 424 de 2019 Pág 2-8 - Certificado Liberty Seguros pág 9.</t>
  </si>
  <si>
    <t>La experiencia relaciona en la certificación laboral y en el contrato no especifica los temas de  diseño, modelación o automatización de flujos de proceso, como establece el pliego y su adenda.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por un integrante del proponente plural</t>
  </si>
  <si>
    <r>
      <rPr>
        <u/>
        <sz val="8"/>
        <color theme="1"/>
        <rFont val="Arial"/>
        <family val="2"/>
      </rPr>
      <t>Certificación
Cliente: Camaleón Casa de Software</t>
    </r>
    <r>
      <rPr>
        <sz val="8"/>
        <color theme="1"/>
        <rFont val="Arial"/>
        <family val="2"/>
      </rPr>
      <t xml:space="preserve">
'Ingeniero de Sistemas Coordinador de Requeriminetos
IMPLEMENTACIÓN, MODELAMIENTO Y PARAMETRIZACIÓN DE DESARROLLOS 
PERSONALIZADOS EN ALFRESCO ECM (…)</t>
    </r>
  </si>
  <si>
    <t>Certificado laboral Camaleon.pdf</t>
  </si>
  <si>
    <t>La experiencia relaciona en la certificación laboral y en el contrato no especifica los temas de  diseño, modelación o automatización de flujos de proceso, como establece el pliego y su adenda.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t>
  </si>
  <si>
    <r>
      <rPr>
        <u/>
        <sz val="8"/>
        <color theme="1"/>
        <rFont val="Arial"/>
        <family val="2"/>
      </rPr>
      <t>Certificación:
Cliente: DEVISAB S.A.S.,</t>
    </r>
    <r>
      <rPr>
        <sz val="8"/>
        <color theme="1"/>
        <rFont val="Arial"/>
        <family val="2"/>
      </rPr>
      <t xml:space="preserve">
"(...) Ingeniero Lider de Analistas de Procesos - Proyecto CONCCESIÓN DEVISAB S.A.S. 
Proyecto: IMPLEMENTACION DE UN ENTORNO ALFRESCO COMPLETAMENTE OPERATIVO Y QUE RESPONDA A LAS NECESIDADADES DE DEVISAB PARA EL MANEJO DE SUS PROCESOS EN CORRESPONDENCIA Y REALIZAR LOS TRABAJOS NECESARIOS PARA LA MIGRACION DE LOS DOCUMENTOS DESDE LOS ENTORNOS ACTUALES A LA NUEVA PLATAFORMA (...)</t>
    </r>
  </si>
  <si>
    <t>- Certificado laboral Devisab.pdf 
Contiene:
Orden de servicio No. 2210981 pág 2;  Requisición de Producto o Servicio 2213132 pág 5 y  Acta final de Actividades  OS 2210981 Pág 6-9)</t>
  </si>
  <si>
    <t>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t>
  </si>
  <si>
    <t xml:space="preserve">Juan Manuel Echeverri Escobar </t>
  </si>
  <si>
    <t>Titulo Ingeniero Industrial.pdf</t>
  </si>
  <si>
    <t>Tarjeta Profesional.pdf</t>
  </si>
  <si>
    <t>Titulo Postgrado Especialista de sistemas de información y gerencia de doumentos.pdf</t>
  </si>
  <si>
    <t xml:space="preserve">Ingeniero Industrial </t>
  </si>
  <si>
    <t>Ingeniería industrial y afines</t>
  </si>
  <si>
    <t>Especialista en sistemas de información y gerencia de documentos</t>
  </si>
  <si>
    <t>7622873052VLL</t>
  </si>
  <si>
    <t>HEWLETT-PACKARD</t>
  </si>
  <si>
    <t xml:space="preserve">Acct Mgr-SMB -C </t>
  </si>
  <si>
    <t>Certificado laboral  HEWLETT-PACKARD.pdf</t>
  </si>
  <si>
    <t>La experiencia relaciona en la certificación laboral  no especifica los temas de  Diseño, formulación, evaluación o seguimiento a la implementación de Moreq, como establece el pliego y su adenda.</t>
  </si>
  <si>
    <t>Partner Sls Rep IV (Consm)</t>
  </si>
  <si>
    <t>INFOMEGA SAS.</t>
  </si>
  <si>
    <t>Consultor experto ECM/BPM</t>
  </si>
  <si>
    <t>Certificado laboral  InfoMega SAS 2008-2013.pdf - Certificado Aseinges outsourcing S.A. Pág 2 - Certificado Carvajal pág 3 - Certificado Hernández Merlano sas pág 4 - Certificado La Ascensión S.A. Pág 5 - Certificado Tecnofarma S.A. Pág 8 - Certificado Zürich pág 7 - Certificado Comfenalco Valle pág 8.</t>
  </si>
  <si>
    <t>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t>
  </si>
  <si>
    <t>UGPP</t>
  </si>
  <si>
    <t>Subdirector de Gestión Documental</t>
  </si>
  <si>
    <t>Certificado laboral  UGPP JMEE.pdf</t>
  </si>
  <si>
    <t>Consultor experto ECM/BPM Lider Coordinador</t>
  </si>
  <si>
    <t>Certificado laboral  InfoMega SAS  2015- 2017.pdf - Contrato Consejo Nacional de Técnicos Electricistas 33-205 pág 2-5 - Certificado Consejo Nacional de Técnicos Electricistas pág 6- Aceptación de Oferta Hernandez Merlano S.A.S pág 7 - Certificado Devisab pág 8.</t>
  </si>
  <si>
    <t>AMV-Autorreguladora del Mercado de Valores</t>
  </si>
  <si>
    <t>Certificado laboral  AMV.pdf - Certificado AMV pág 2.</t>
  </si>
  <si>
    <t>Universidad Piloto de Colombia
(…) entregable correspondiente a las consideraciones al modelo del sistema de gestión de documentos electrónicos de archivo – SGDEA.</t>
  </si>
  <si>
    <t>Certificado laboral  Upiloto.pdf - Certicado Universidad Piloto pág 2.</t>
  </si>
  <si>
    <t>Líder de modelamiento y verificación de requisitos N 067 de 2019 Caja de compensación Familiar Compensar
(…) líder de modelamiento y verificación de requisitos según los servicios contratados.
(…) Chequeo de especificaciones actuales y para usos futuros de acuerdo con
normatividad Moreq 2.0 y manual de SGDEA del Archivo General de la Nación.
(...) Modelo de Requisitos SGDEA  para Compensar.</t>
  </si>
  <si>
    <t>Certificado laboral Compensar.pdf - Certificado ALPOPULAR pág 2 - Contrato ALPOPULAR pág 3-22 - Otrosi Contrato ALPOPULAR pág 23-24.</t>
  </si>
  <si>
    <t>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t>
  </si>
  <si>
    <t>Angelica Janeth Soler Arias</t>
  </si>
  <si>
    <t>Titulo profesional en Administración de empresas.pdf</t>
  </si>
  <si>
    <t>Tarjeta profesional Administración de empresas.pdf</t>
  </si>
  <si>
    <t>Administradora de Empresas</t>
  </si>
  <si>
    <t>Administración de Empresas</t>
  </si>
  <si>
    <t>6/16/2008</t>
  </si>
  <si>
    <t xml:space="preserve">ARMIFILM TECNOLOGIA AL SERVICIO DE SU INFORMACIÓN </t>
  </si>
  <si>
    <t>Auxiliar de Archivo</t>
  </si>
  <si>
    <t>Certificado laboral ARMIFILM.pdf</t>
  </si>
  <si>
    <t xml:space="preserve">La experiencia relaciona en la certificación laboral corresponde al periodo anterior al grado profesional, por lo que no es posible validar la experiencia. </t>
  </si>
  <si>
    <t>LABORATORIOS BUSSIE S.A</t>
  </si>
  <si>
    <t>Auxiliar Administrativo</t>
  </si>
  <si>
    <t>Certificado laboral LABORATORIOS BUSSIE S.A.pdf</t>
  </si>
  <si>
    <t>La experiencia relaciona en la certificación laboral  no especifica los temas de  planeación, diseño o implementación de:
- Gestión de cambio o
- Gestión del conocimiento o
- Gestión de estrategias de uso y apropiación  como establece el pliego y su adenda.</t>
  </si>
  <si>
    <t xml:space="preserve">UNIVERSIDAD NACIONAL DE COLOMBIA </t>
  </si>
  <si>
    <t xml:space="preserve">Contratista de Archivo ODS No. 157 </t>
  </si>
  <si>
    <t>Certificado laboral Universidad Nacional.pdf</t>
  </si>
  <si>
    <t>Contratista de Archivo ODS No. 489</t>
  </si>
  <si>
    <t>UNIVERSIDAD NACIONAL DE COLOMBIA</t>
  </si>
  <si>
    <t>Contratista de Archivo ODS No. 59</t>
  </si>
  <si>
    <t>Contratista de Archivo ODS No. 606</t>
  </si>
  <si>
    <t>INFOMEGA SAS</t>
  </si>
  <si>
    <t>Analista de planeación en el proyecto de UGP
"(…) Elaboración del capítulo de Gestión del Cambio incluyendo actividades de 
sensibilización, capacitación y bases para la adopción de un sistema de gestión 
documental y de contenido, plan de gestión del cambio, consideraciones claves para la gestión del cambio, objetivos específicos de la gestión del cambio y propuesta organizacional y de comunicaciones para promover la gestión del cambio.(...)"</t>
  </si>
  <si>
    <t>Certificado laboral  UGPP.pdf - Contrato UGPP Pág 2-5.</t>
  </si>
  <si>
    <t>Analista de planeación-Caja de Compensación Familiar COMFANDI 
"(…) Recomendaciones sobre la Gestión del Cambio incluyendo actividades de 
sensibilización, capacitación y bases para la adopción de futuro sistema de gestión 
documental.(…)"</t>
  </si>
  <si>
    <t>Certificado laboral Comfandi.pdf - Certificado CARVAJAL pág 2. Contrato CARVAJAL pág 3-10</t>
  </si>
  <si>
    <t>La experiencia certificada por uno de los miembros del proponente plural debe estar acompañada con la documentación que acredite tal experiencia según los términos indicados en el Pliego de Condiciones.</t>
  </si>
  <si>
    <t>Jaime Antonio Vargas Camberos</t>
  </si>
  <si>
    <t>Titulo pregrado.pdf</t>
  </si>
  <si>
    <t>Tarjeta Profesional Archivistica.pdf
Tarjeta Profesional Bibliotecologia.pdf</t>
  </si>
  <si>
    <t>Profesional en ciencias de la información y la documentación, Bibliotecologia y archivística</t>
  </si>
  <si>
    <t>Tarjeta Profesional Bibliotecología: 1256
Tarjeta Profesional Archivística: 217</t>
  </si>
  <si>
    <t>02/10/2012
23/10/2014</t>
  </si>
  <si>
    <t>SERVICIOS Y SISTEMAS DE ARCHIVO E IMÁGENES SIA SAS</t>
  </si>
  <si>
    <t>Certificación
"(...) Firma Contratista: JAIME ANTONIO VARGAS CAMBEROS - QE SERVICIOS INTEGRALES SAS
(...) Objeto Contractual: Prestar servicios especializados para diligenciamiento de hojas de control en 1800 carpetas correspondientes a los expedientes activos de la CREG
(...) Cliente COMISION REGULACION ENERGÍA Y GAS - CREG (...)"</t>
  </si>
  <si>
    <t>SERVICIOS Y SISTEMAS DE ARCHIVO E IMÁGENES SIA SAS CREG.pdf Págs. 1-2</t>
  </si>
  <si>
    <t>La fecha de expedición de la certificación es anterior a la fecha de inicio y terminación del contrato y/o proyecto.
La fechas de terminación del contrato y/o proyecto se traslapan con las del ítem 2. Por lo que para efectos del cálculo de tiempo, la fecha final que se toma es el día inmediatamente anterior al del inicio de la experiencia referida en el ítem 2.</t>
  </si>
  <si>
    <t>SERVICIOS Y SISTEMAS DE ARCHIVO E IMÁGENES SIA S.A.S.</t>
  </si>
  <si>
    <t>Certificación
"(...) Firma Contratista JAIME ANTONIO VARGAS CAMBEROS
(...) Objeto Contractual Elaboración de Tablas de Retención Documental TRD, Elaboración de Tablas de Valoración Documental – TVD, Organización DE 200 metros lineales de archivo 
(...) Cliente HOSPITAL DE LA CRUZ (...)"</t>
  </si>
  <si>
    <t>SERVICIOS Y SISTEMAS DE ARCHIVO E IMÁGENES SIA SAS- HOSPITAL DE LA CRUZ.pdf Págs. 1-2</t>
  </si>
  <si>
    <t>Las fechas de terminación del contrato y/o proyecto se traslapan con las del ítem 3. Por lo que para efectos del cálculo de tiempo, la fecha final que se toma es el día inmediatamente anterior al del inicio de la experiencia referida en el ítem 3.</t>
  </si>
  <si>
    <t>Certificación
"(...) Firma Contratista JAIME ANTONIO VARGAS CAMBEROS
(...) Objeto Contractual Elaboración de Tablas de Valoración Documental – TVD y Levantamiento de Inventario Documental de Fondo Acumulado de la GOBERNACIÓN DE ANTIOQUÍA
(...) Cliente GOBERNACIÓN DE ANTIOQUIA (...)"</t>
  </si>
  <si>
    <t>SERVICIOS Y SISTEMAS DE ARCHIVO E IMÁGENES SIA SAS-GOBERNACIÓN DE ANTIOQUIA.pdf Págs. 1-2</t>
  </si>
  <si>
    <r>
      <rPr>
        <u/>
        <sz val="8"/>
        <color rgb="FF000000"/>
        <rFont val="Arial"/>
        <family val="2"/>
      </rPr>
      <t xml:space="preserve">Certificación
</t>
    </r>
    <r>
      <rPr>
        <sz val="8"/>
        <color rgb="FF000000"/>
        <rFont val="Arial"/>
        <family val="2"/>
      </rPr>
      <t>"(...) Firma Contratista JAIME ANTONIO VARGAS CAMBEROS
(...) Objeto Contractual DIGITALIZAR Y DESARROLLAR UNA BASE DE DATOS DE LA DOCUMENTACIÓN QUE EVIDENCIE LA GESTION DOCUMENTAL DE LA ADMINISTRACIÓN MUNICIPAL (ARCHIVO) AÑOS 2014 Y 2015 DEL MUNICIPIO DE BOJACA CUNDINAMARCA, CUMPLIENDO CON LAS DISPOSICIONES DE LA LEY GENERAL DE ARCHIVO)
(...) Cliente ALCALDIA DE BOJACA (...)"</t>
    </r>
  </si>
  <si>
    <t>SERVICIOS Y SISTEMAS DE ARCHIVO E IMÁGENES SIA SAS-ALCALDIA DE BOJACA.pdf Págs. 1-2</t>
  </si>
  <si>
    <t>SERVICIOS Y SISTEMAS DE ARCHIVO SIA SAS</t>
  </si>
  <si>
    <r>
      <rPr>
        <u/>
        <sz val="8"/>
        <color rgb="FF000000"/>
        <rFont val="Arial"/>
        <family val="2"/>
      </rPr>
      <t xml:space="preserve">Certificación
</t>
    </r>
    <r>
      <rPr>
        <sz val="8"/>
        <color rgb="FF000000"/>
        <rFont val="Arial"/>
        <family val="2"/>
      </rPr>
      <t>"(...) Firma Contratista: QE SERVICIOS INTEGRALES SAS
(...) Objeto Contractual: Contratar los servicios para la organización archivística y digitalización e indexación de documentos que reposan en el archivo general del fondo de vigilancia y seguridad de Bogotá
(...) Cliente FONDO DE VIGILANCIA Y SEGURIDAD SOCIAL EN LIQUIDACION (...)"</t>
    </r>
  </si>
  <si>
    <t>SERVICIOS Y SISTEMAS DE ARCHIVO SIA SAS-FONDO DE VIGILANCIA.pdf Págs. 1-2</t>
  </si>
  <si>
    <t>La certificación no incluye el nombre del contratista o empleado con su identificación.
Las fechas de terminación del contrato y/o proyecto se traslapan con las del ítem 6. Por lo que para efectos del cálculo de tiempo, la fecha final que se toma es el día inmediatamente anterior al del inicio de la experiencia referida en el ítem 6.</t>
  </si>
  <si>
    <t>QE SERVICIOS INTEGRALES SAS – SERVICIOS Y SISTEMAS DE ARCHIVO</t>
  </si>
  <si>
    <r>
      <rPr>
        <u/>
        <sz val="8"/>
        <color rgb="FF000000"/>
        <rFont val="Arial"/>
        <family val="2"/>
      </rPr>
      <t xml:space="preserve">Certificación
</t>
    </r>
    <r>
      <rPr>
        <sz val="8"/>
        <color rgb="FF000000"/>
        <rFont val="Arial"/>
        <family val="2"/>
      </rPr>
      <t>"(...) Firma Contratista: QE SERVICIOS INTEGRALES SAS
(...) Objeto Contractual: Prestar servicio de digitalización, indexación y levantamiento de inventario documental de la serie contratos para 46 metros lineales de archivo
(...) Cliente LOTERÍA DE BOGOTÁ (...)"</t>
    </r>
  </si>
  <si>
    <t>QE SERVICIOS INTEGRALES SAS – SERVICIOS Y SISTEMAS DE ARCHIVO-LOTERÍA DE BOGOTÁ.pdf Págs. 1-2</t>
  </si>
  <si>
    <t>La certificación no incluye el nombre del contratista o empleado con su identificación.</t>
  </si>
  <si>
    <t xml:space="preserve">La documentación aportada no permite acreditar el cumplimiento del Núcleo Base de Conocimiento solicitado para el posgrado de conformidad con los términos establedidos en el Pliego de Condiciones y Adenda. 
De otra parte, las certificaciones de las experiencias referidas en los ítem 5 y 6 no incluyen el nombre del contratista o empleado con su identificación.	
La fecha de expedición de la certificación referida en el ítem 1, es anterior a la fecha de inicio del contrato y/o proyecto.															</t>
  </si>
  <si>
    <t>Arturo Daniel Lopez Coba</t>
  </si>
  <si>
    <t>Acta de Graduación Pregrado.pdf</t>
  </si>
  <si>
    <t xml:space="preserve">ARCHIVO GENERAL DE LA NACIÓN </t>
  </si>
  <si>
    <r>
      <t>Certificación:
"Contrato: 127-2013
Registro de información indicado en el Anexo 9:</t>
    </r>
    <r>
      <rPr>
        <sz val="8"/>
        <color rgb="FF000000"/>
        <rFont val="Arial"/>
        <family val="2"/>
      </rPr>
      <t xml:space="preserve">
"h) Identificar en las diferentes series documentales, cuáles tienen reserva legal o constitucional, cuáles se encuentran clasificadas, según la reglamentación establecida en la Ley 1712 de 2014.(…)"</t>
    </r>
    <r>
      <rPr>
        <b/>
        <sz val="8"/>
        <color rgb="FF000000"/>
        <rFont val="Arial"/>
        <family val="2"/>
      </rPr>
      <t xml:space="preserve">
 Nota. Información NO corroborada en la documentación aportada</t>
    </r>
  </si>
  <si>
    <t>18-feb.-13</t>
  </si>
  <si>
    <t>30-dic.-13</t>
  </si>
  <si>
    <t>Certificación laboral AGN.pdf</t>
  </si>
  <si>
    <t>La información registrada en el Anexo 9 ítem 1 no corresponde al contenido indicado en la certificación, por cuanto no es posible inferir el cumplimento del requisito de experiencia específica con la documentación aportada.</t>
  </si>
  <si>
    <r>
      <rPr>
        <u/>
        <sz val="8"/>
        <color rgb="FF000000"/>
        <rFont val="Arial"/>
        <family val="2"/>
      </rPr>
      <t xml:space="preserve">Certificación:
"Contrato: 049-2014
Registro de información indicado en el Anexo 9:
</t>
    </r>
    <r>
      <rPr>
        <sz val="8"/>
        <color rgb="FF000000"/>
        <rFont val="Arial"/>
        <family val="2"/>
      </rPr>
      <t xml:space="preserve">"h) Identificar en las diferentes series documentales, cuáles tienen reserva legal o constitucional, cuáles se encuentran clasificadas, según la reglamentación establecida en la Ley 1712 de 2014.(…)"
</t>
    </r>
    <r>
      <rPr>
        <b/>
        <u/>
        <sz val="8"/>
        <color rgb="FF000000"/>
        <rFont val="Arial"/>
        <family val="2"/>
      </rPr>
      <t xml:space="preserve"> Nota. Información NO corroborada en la documentación aportada</t>
    </r>
  </si>
  <si>
    <t>23-ene.-14</t>
  </si>
  <si>
    <t>26-dic.-14</t>
  </si>
  <si>
    <r>
      <t xml:space="preserve">Certificación:
'Contrato: 026-2015
Registro de información indicado en el Anexo 9:
"h) Identificar en las diferentes series documentales, cuáles tienen reserva legal o constitucional, cuáles se encuentran clasificadas, según la reglamentación establecida en la Ley 1712 de 2014.(…)"
</t>
    </r>
    <r>
      <rPr>
        <b/>
        <sz val="8"/>
        <color rgb="FF000000"/>
        <rFont val="Arial"/>
        <family val="2"/>
      </rPr>
      <t xml:space="preserve"> Nota. Información NO corroborada en la documentación aportada</t>
    </r>
  </si>
  <si>
    <t>26-ene.-15</t>
  </si>
  <si>
    <t>26-dic.-15</t>
  </si>
  <si>
    <r>
      <rPr>
        <u/>
        <sz val="8"/>
        <color rgb="FF000000"/>
        <rFont val="Arial"/>
        <family val="2"/>
      </rPr>
      <t xml:space="preserve">Certificación:
</t>
    </r>
    <r>
      <rPr>
        <sz val="8"/>
        <color rgb="FF000000"/>
        <rFont val="Arial"/>
        <family val="2"/>
      </rPr>
      <t xml:space="preserve">Contrato 107-2016
</t>
    </r>
    <r>
      <rPr>
        <u/>
        <sz val="8"/>
        <color rgb="FF000000"/>
        <rFont val="Arial"/>
        <family val="2"/>
      </rPr>
      <t xml:space="preserve">Registro de información indicado en el Anexo 9:
"h) Identificar en las diferentes series documentales, cuáles tienen reserva legal o constitucional, cuáles se encuentran clasificadas, según la reglamentación establecida en la Ley 1712 de 2014.(…)"
</t>
    </r>
    <r>
      <rPr>
        <b/>
        <u/>
        <sz val="8"/>
        <color rgb="FF000000"/>
        <rFont val="Arial"/>
        <family val="2"/>
      </rPr>
      <t xml:space="preserve"> Nota. Información NO corroborada en la documentación aportada</t>
    </r>
  </si>
  <si>
    <t>15-feb.-16</t>
  </si>
  <si>
    <t>15-dic.-16</t>
  </si>
  <si>
    <t>ENSOBRAMATIC SAS</t>
  </si>
  <si>
    <r>
      <rPr>
        <u/>
        <sz val="8"/>
        <color rgb="FF000000"/>
        <rFont val="Arial"/>
        <family val="2"/>
      </rPr>
      <t xml:space="preserve">Certificación:
Contrato 20201014 suscrito entre
</t>
    </r>
    <r>
      <rPr>
        <sz val="8"/>
        <color rgb="FF000000"/>
        <rFont val="Arial"/>
        <family val="2"/>
      </rPr>
      <t>ENSOBRAMATIC SAS Y ENTERRITORIO.
"h) Identificar en las diferentes series documentales, cuáles tienen reserva legal o
constitucional, cuáles se encuentran clasificadas, según la reglamentación
establecida en la Ley 1712 de 2014.(...)"</t>
    </r>
  </si>
  <si>
    <t>1-mar.-21</t>
  </si>
  <si>
    <t>31-oct.-21</t>
  </si>
  <si>
    <t>Certificación laboral  ENSOBRAMATIC SAS.pdf</t>
  </si>
  <si>
    <t xml:space="preserve">INFOMEGA  SAS </t>
  </si>
  <si>
    <r>
      <t xml:space="preserve">Certificación:
</t>
    </r>
    <r>
      <rPr>
        <sz val="8"/>
        <color theme="1"/>
        <rFont val="Arial"/>
        <family val="2"/>
      </rPr>
      <t>"(..)Análisis y valoración de TVD desde el punto de vista legal.
• Análisis de inventarios documentales.
• Análisis de estructuras orgánicas y funcionales.
• Recuperación de información histórica.
• Revisión, análisis y contribución para la memoria descriptiva y demás anexos.
• Y todas las demás actividades que implican realizar Tablas de Valoración Documental de acuerdo a la normatividad.(...)"</t>
    </r>
  </si>
  <si>
    <t>24-oct.-22</t>
  </si>
  <si>
    <t>15-may.-23</t>
  </si>
  <si>
    <t>Certificación laboral InfoMega.pdf</t>
  </si>
  <si>
    <t>La experiencia es certificada por uno de los miembros del proponente plural por cuanto debe estar acompañada con la documentación que acredite tal experiencia según los términos indicados en el Pliego de Condiciones. No fue aportada documentación complementaria,
La información registrada en la Certificación aportada no permite inferir el cumplimiento de los requisitos específicos de experiencia solicitados para el Perfil.</t>
  </si>
  <si>
    <t>La documentación aportada no permite acreditar el cumplimiento de la experiencia requerida de conformidad con los términos establedicos en el Pliego de Condiciones y Adenda. Por lo anterior se solicita al proponente allegar la subsanación correspondiente.</t>
  </si>
  <si>
    <r>
      <rPr>
        <b/>
        <u/>
        <sz val="10"/>
        <color theme="1"/>
        <rFont val="Arial"/>
        <family val="2"/>
      </rPr>
      <t>Observación en informe definitivo:</t>
    </r>
    <r>
      <rPr>
        <sz val="10"/>
        <color theme="1"/>
        <rFont val="Arial"/>
        <family val="2"/>
      </rPr>
      <t xml:space="preserve">  Proponente RECHAZADO</t>
    </r>
  </si>
  <si>
    <t>HOLLMAN LEANDRO MCCORMICK MURILLO</t>
  </si>
  <si>
    <t>Tipo de documento</t>
  </si>
  <si>
    <t>HV GERENTE2.pdf Pag. 4</t>
  </si>
  <si>
    <t>HV GERENTE2.pdf Pag. 3</t>
  </si>
  <si>
    <t>HV GERENTE2.pdf Pag. 5</t>
  </si>
  <si>
    <t>Nota: No requerido como obligatorio</t>
  </si>
  <si>
    <r>
      <rPr>
        <sz val="10"/>
        <color rgb="FF000000"/>
        <rFont val="Arial"/>
        <family val="2"/>
      </rPr>
      <t xml:space="preserve">Especialista en </t>
    </r>
    <r>
      <rPr>
        <u/>
        <sz val="10"/>
        <color rgb="FF000000"/>
        <rFont val="Arial"/>
        <family val="2"/>
      </rPr>
      <t>Gerencia de Proyectos</t>
    </r>
    <r>
      <rPr>
        <sz val="10"/>
        <color rgb="FF000000"/>
        <rFont val="Arial"/>
        <family val="2"/>
      </rPr>
      <t xml:space="preserve"> en Ingeniería</t>
    </r>
  </si>
  <si>
    <t>68255143496STD</t>
  </si>
  <si>
    <t>ABITS COLOMBIA S.A.S.</t>
  </si>
  <si>
    <r>
      <rPr>
        <u/>
        <sz val="8"/>
        <color rgb="FF000000"/>
        <rFont val="Arial"/>
        <family val="2"/>
      </rPr>
      <t>Certificación:</t>
    </r>
    <r>
      <rPr>
        <sz val="8"/>
        <color rgb="FF000000"/>
        <rFont val="Arial"/>
        <family val="2"/>
      </rPr>
      <t xml:space="preserve">
'(...) desempeñando el cargo de GERENTE DE PROYECTOS, para los siguientes proyectos:
Análisis, </t>
    </r>
    <r>
      <rPr>
        <u/>
        <sz val="8"/>
        <color rgb="FF000000"/>
        <rFont val="Arial"/>
        <family val="2"/>
      </rPr>
      <t xml:space="preserve">diseño </t>
    </r>
    <r>
      <rPr>
        <sz val="8"/>
        <color rgb="FF000000"/>
        <rFont val="Arial"/>
        <family val="2"/>
      </rPr>
      <t xml:space="preserve">y desarrollo del sistema de información jurisdiccional y de conciliación para la superintendencia Nacional de Salud (...)
</t>
    </r>
  </si>
  <si>
    <t xml:space="preserve">HV GERENTE2.pdf Pag. 6	</t>
  </si>
  <si>
    <t>La fecha de finalización de la experiencia registrada es posterior a la certificación aportada, por cuanto para objeto del presente cálculo se toma como fecha final, la indicada en la certificación.
La experiencia se traslapa con el ítem 2 acreditado.</t>
  </si>
  <si>
    <r>
      <rPr>
        <u/>
        <sz val="8"/>
        <color rgb="FF000000"/>
        <rFont val="Arial"/>
        <family val="2"/>
      </rPr>
      <t>Certificación:</t>
    </r>
    <r>
      <rPr>
        <sz val="8"/>
        <color rgb="FF000000"/>
        <rFont val="Arial"/>
        <family val="2"/>
      </rPr>
      <t xml:space="preserve">
'(...) desempeñando el cargo de GERENTE DE PROYECTOS, para los siguientes proyectos:
(...) Análisis, </t>
    </r>
    <r>
      <rPr>
        <u/>
        <sz val="8"/>
        <color rgb="FF000000"/>
        <rFont val="Arial"/>
        <family val="2"/>
      </rPr>
      <t>diseño</t>
    </r>
    <r>
      <rPr>
        <sz val="8"/>
        <color rgb="FF000000"/>
        <rFont val="Arial"/>
        <family val="2"/>
      </rPr>
      <t xml:space="preserve"> y desarrollo del sistema de información Tasa para la superintendencia Nacional de Salud (...)
</t>
    </r>
  </si>
  <si>
    <t>Experiencia se traslapa con la acreditada en el numeral 1, por cuanto no se contabiliza para fines del presente cálculo.</t>
  </si>
  <si>
    <r>
      <rPr>
        <u/>
        <sz val="8"/>
        <color rgb="FF000000"/>
        <rFont val="Arial"/>
        <family val="2"/>
      </rPr>
      <t>Certificación:</t>
    </r>
    <r>
      <rPr>
        <sz val="8"/>
        <color rgb="FF000000"/>
        <rFont val="Arial"/>
        <family val="2"/>
      </rPr>
      <t xml:space="preserve">
'(...) desempeñando el cargo de GERENTE DE PROYECTOS, para los siguientes proyectos:
(...) </t>
    </r>
    <r>
      <rPr>
        <u/>
        <sz val="8"/>
        <color rgb="FF000000"/>
        <rFont val="Arial"/>
        <family val="2"/>
      </rPr>
      <t xml:space="preserve">Planeación </t>
    </r>
    <r>
      <rPr>
        <sz val="8"/>
        <color rgb="FF000000"/>
        <rFont val="Arial"/>
        <family val="2"/>
      </rPr>
      <t xml:space="preserve">de la implementación de la Master Data Management en el Departamento para la Prosperidad Social DPS (...)
</t>
    </r>
  </si>
  <si>
    <t>Experiencia se traslapa con la acreditada en el numeral 1, por cuanto para fines del presente cálculo se toma como fecha final un día antes de iniciar la experiencia 1</t>
  </si>
  <si>
    <t>AMAZING COLOMBIA</t>
  </si>
  <si>
    <r>
      <rPr>
        <u/>
        <sz val="8"/>
        <color rgb="FF000000"/>
        <rFont val="Arial"/>
        <family val="2"/>
      </rPr>
      <t>Certificación:</t>
    </r>
    <r>
      <rPr>
        <sz val="8"/>
        <color rgb="FF000000"/>
        <rFont val="Arial"/>
        <family val="2"/>
      </rPr>
      <t xml:space="preserve">
'(...) desempeñando el cargo de GERENTE DE PROYECTOS (...)
Proyectos:  Migración e </t>
    </r>
    <r>
      <rPr>
        <u/>
        <sz val="8"/>
        <color rgb="FF000000"/>
        <rFont val="Arial"/>
        <family val="2"/>
      </rPr>
      <t>implementación</t>
    </r>
    <r>
      <rPr>
        <sz val="8"/>
        <color rgb="FF000000"/>
        <rFont val="Arial"/>
        <family val="2"/>
      </rPr>
      <t xml:space="preserve"> del ERP JDEDWARDS en MINERIA SAN CRISTOBAL (Bolivia) (...)</t>
    </r>
  </si>
  <si>
    <t>HV GERENTE2.pdf Pag. 7</t>
  </si>
  <si>
    <t>CONECTICS</t>
  </si>
  <si>
    <r>
      <rPr>
        <u/>
        <sz val="8"/>
        <color rgb="FF000000"/>
        <rFont val="Arial"/>
        <family val="2"/>
      </rPr>
      <t>Certificación:</t>
    </r>
    <r>
      <rPr>
        <sz val="8"/>
        <color rgb="FF000000"/>
        <rFont val="Arial"/>
        <family val="2"/>
      </rPr>
      <t xml:space="preserve">
'(...) Gerente de proyectos en el proyecto de planeación de la </t>
    </r>
    <r>
      <rPr>
        <u/>
        <sz val="8"/>
        <color rgb="FF000000"/>
        <rFont val="Arial"/>
        <family val="2"/>
      </rPr>
      <t xml:space="preserve">implementación </t>
    </r>
    <r>
      <rPr>
        <sz val="8"/>
        <color rgb="FF000000"/>
        <rFont val="Arial"/>
        <family val="2"/>
      </rPr>
      <t>del Sistema de Gestión de Seguridad Informática en Acción Social de la Presidencia de la República(...)</t>
    </r>
  </si>
  <si>
    <t>HV GERENTE2.pdf Pag. 8</t>
  </si>
  <si>
    <t>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El término de ejecución de la experiencia acreditada se encuentra dentro de la cobertura de la experiencia No. 4, igualmente acreditada, por cuanto no se contabilizan tiempos traslapados</t>
  </si>
  <si>
    <t>ASESOFTWARE</t>
  </si>
  <si>
    <r>
      <rPr>
        <u/>
        <sz val="8"/>
        <color rgb="FF000000"/>
        <rFont val="Arial"/>
        <family val="2"/>
      </rPr>
      <t>Certificación:</t>
    </r>
    <r>
      <rPr>
        <sz val="8"/>
        <color rgb="FF000000"/>
        <rFont val="Arial"/>
        <family val="2"/>
      </rPr>
      <t xml:space="preserve">
(...) Desempeñando el cargo de DIRECTOR DE PROYECTOS de portafolio de proyectos en la modalidad de </t>
    </r>
    <r>
      <rPr>
        <u/>
        <sz val="8"/>
        <color rgb="FF000000"/>
        <rFont val="Arial"/>
        <family val="2"/>
      </rPr>
      <t>Fábrica de Software</t>
    </r>
    <r>
      <rPr>
        <sz val="8"/>
        <color rgb="FF000000"/>
        <rFont val="Arial"/>
        <family val="2"/>
      </rPr>
      <t xml:space="preserve"> (...)</t>
    </r>
  </si>
  <si>
    <t>HV GERENTE2.pdf Pag. 9</t>
  </si>
  <si>
    <t>BANCO FALABELLA</t>
  </si>
  <si>
    <t>Certificación:
(...) GERENTE SEÑIOR DE PROYECTOS (…) Direccionando los procesos de iniciación, plaenación , ejecución, control y cierre de cada una de las tareas y fases de los proyectos(…)</t>
  </si>
  <si>
    <r>
      <rPr>
        <b/>
        <sz val="10"/>
        <color theme="1"/>
        <rFont val="Arial"/>
        <family val="2"/>
      </rPr>
      <t xml:space="preserve">20240909_Subsanacion Prodygytek Equipo de Trabajo
Registrado durante subsanación: </t>
    </r>
    <r>
      <rPr>
        <sz val="10"/>
        <color theme="1"/>
        <rFont val="Arial"/>
        <family val="2"/>
      </rPr>
      <t xml:space="preserve">
HV GERENTE2.pdf Pag. 10</t>
    </r>
  </si>
  <si>
    <r>
      <rPr>
        <u/>
        <sz val="9"/>
        <color theme="1"/>
        <rFont val="Arial"/>
        <family val="2"/>
      </rPr>
      <t>Observaciones presentadas por el oferente en subsanación:</t>
    </r>
    <r>
      <rPr>
        <b/>
        <sz val="9"/>
        <color theme="1"/>
        <rFont val="Arial"/>
        <family val="2"/>
      </rPr>
      <t xml:space="preserve">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u/>
        <sz val="9"/>
        <color theme="1"/>
        <rFont val="Arial"/>
        <family val="2"/>
      </rPr>
      <t>Observaciones informe definitivo</t>
    </r>
    <r>
      <rPr>
        <sz val="9"/>
        <color theme="1"/>
        <rFont val="Arial"/>
        <family val="2"/>
      </rPr>
      <t xml:space="preserve"> </t>
    </r>
    <r>
      <rPr>
        <b/>
        <sz val="9"/>
        <color theme="1"/>
        <rFont val="Arial"/>
        <family val="2"/>
      </rPr>
      <t xml:space="preserve">
</t>
    </r>
    <r>
      <rPr>
        <sz val="9"/>
        <color theme="1"/>
        <rFont val="Arial"/>
        <family val="2"/>
      </rPr>
      <t>La información acreditada en la certificación se toma como experiencia general dado que no puntualiza los proyectos en los cual participó ejerciendo del cargo de gerente senior de proyectos.</t>
    </r>
  </si>
  <si>
    <t>CEINTE</t>
  </si>
  <si>
    <r>
      <rPr>
        <u/>
        <sz val="8"/>
        <color rgb="FF000000"/>
        <rFont val="Arial"/>
        <family val="2"/>
      </rPr>
      <t>Certificación:</t>
    </r>
    <r>
      <rPr>
        <sz val="8"/>
        <color rgb="FF000000"/>
        <rFont val="Arial"/>
        <family val="2"/>
      </rPr>
      <t xml:space="preserve">
'(...) </t>
    </r>
    <r>
      <rPr>
        <u/>
        <sz val="8"/>
        <color rgb="FF000000"/>
        <rFont val="Arial"/>
        <family val="2"/>
      </rPr>
      <t xml:space="preserve">Gerente </t>
    </r>
    <r>
      <rPr>
        <sz val="8"/>
        <color rgb="FF000000"/>
        <rFont val="Arial"/>
        <family val="2"/>
      </rPr>
      <t xml:space="preserve">del proyecto de componente técnico operativo (...)  Liderar el desarrollo e </t>
    </r>
    <r>
      <rPr>
        <u/>
        <sz val="8"/>
        <color rgb="FF000000"/>
        <rFont val="Arial"/>
        <family val="2"/>
      </rPr>
      <t xml:space="preserve">implementación </t>
    </r>
    <r>
      <rPr>
        <sz val="8"/>
        <color rgb="FF000000"/>
        <rFont val="Arial"/>
        <family val="2"/>
      </rPr>
      <t>del Tablero integral de Control PTA, basado en una</t>
    </r>
    <r>
      <rPr>
        <u/>
        <sz val="8"/>
        <color rgb="FF000000"/>
        <rFont val="Arial"/>
        <family val="2"/>
      </rPr>
      <t xml:space="preserve"> plataforma informática</t>
    </r>
    <r>
      <rPr>
        <sz val="8"/>
        <color rgb="FF000000"/>
        <rFont val="Arial"/>
        <family val="2"/>
      </rPr>
      <t xml:space="preserve"> robusta (...)</t>
    </r>
  </si>
  <si>
    <t>HV GERENTE2.pdf Pag. 11</t>
  </si>
  <si>
    <t>COMWARE</t>
  </si>
  <si>
    <t>Sin información</t>
  </si>
  <si>
    <r>
      <rPr>
        <u/>
        <sz val="9"/>
        <color theme="1"/>
        <rFont val="Arial"/>
        <family val="2"/>
      </rPr>
      <t>Observaciones informe preliminar:</t>
    </r>
    <r>
      <rPr>
        <sz val="9"/>
        <color theme="1"/>
        <rFont val="Arial"/>
        <family val="2"/>
      </rPr>
      <t xml:space="preserve">
No fue aportada con la propuesta, certificaciones que soporten la experiencia relacionada en el Anexo 9, por cuanto no se acretida. 
</t>
    </r>
    <r>
      <rPr>
        <u/>
        <sz val="9"/>
        <color theme="1"/>
        <rFont val="Arial"/>
        <family val="2"/>
      </rPr>
      <t xml:space="preserve">Observaciones informe definitivo: 
</t>
    </r>
    <r>
      <rPr>
        <sz val="9"/>
        <color theme="1"/>
        <rFont val="Arial"/>
        <family val="2"/>
      </rPr>
      <t>No se aporta subsanación</t>
    </r>
  </si>
  <si>
    <t>CONSTRUSOFT</t>
  </si>
  <si>
    <t>Certificación:
'(...) Gerente del proyecto (…)Se desempeñó como Coordinador de Proyectos de TIC (...) Apoyar la planeación del proyecto(...)</t>
  </si>
  <si>
    <t>HV GERENTE2.pdf Pag. 12</t>
  </si>
  <si>
    <r>
      <rPr>
        <u/>
        <sz val="9"/>
        <color theme="1"/>
        <rFont val="Arial"/>
        <family val="2"/>
      </rPr>
      <t xml:space="preserve">Observaciones informe definitivo: </t>
    </r>
    <r>
      <rPr>
        <sz val="9"/>
        <color theme="1"/>
        <rFont val="Arial"/>
        <family val="2"/>
      </rPr>
      <t xml:space="preserve">
No se aporta subsanación</t>
    </r>
  </si>
  <si>
    <t>DIGITAL TRANSFORMATION LAB</t>
  </si>
  <si>
    <t>Certificación:
'(...) Realizar una consultoria para la elaboración del plan estrategico de tecnologias de información  - PETI  2023-2026 del Minsiterio de trabajo.</t>
  </si>
  <si>
    <r>
      <rPr>
        <b/>
        <sz val="9"/>
        <color theme="1"/>
        <rFont val="Arial"/>
        <family val="2"/>
      </rPr>
      <t xml:space="preserve">20240909_Subsanacion Prodygytek Equipo de Trabajo
Registrado durante subsanación: </t>
    </r>
    <r>
      <rPr>
        <sz val="9"/>
        <color theme="1"/>
        <rFont val="Arial"/>
        <family val="2"/>
      </rPr>
      <t xml:space="preserve">
HV GERENTE2.pdf Pag. 13</t>
    </r>
  </si>
  <si>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La experiencia cumple con los requerimientos del pliego de condiciones.</t>
    </r>
  </si>
  <si>
    <t xml:space="preserve">ENTELGY COLOMBIA </t>
  </si>
  <si>
    <t>Certificación:
'(...) Gerente de proyecto de la implementación de la norma PCI V3- Payment Card Industry.</t>
  </si>
  <si>
    <r>
      <rPr>
        <b/>
        <sz val="9"/>
        <color theme="1"/>
        <rFont val="Arial"/>
        <family val="2"/>
      </rPr>
      <t xml:space="preserve">20240909_Subsanacion Prodygytek Equipo de Trabajo
Registrado durante subsanación: </t>
    </r>
    <r>
      <rPr>
        <sz val="9"/>
        <color theme="1"/>
        <rFont val="Arial"/>
        <family val="2"/>
      </rPr>
      <t xml:space="preserve">
HV GERENTE2.pdf Pag. 14</t>
    </r>
  </si>
  <si>
    <t>ENTRECAMINOS</t>
  </si>
  <si>
    <t>Certificación:
'(...) Gerente de proyectos de implementación de sistemas de información(…)</t>
  </si>
  <si>
    <r>
      <rPr>
        <b/>
        <sz val="9"/>
        <color theme="1"/>
        <rFont val="Arial"/>
        <family val="2"/>
      </rPr>
      <t xml:space="preserve">20240909_Subsanacion Prodygytek Equipo de Trabajo
Registrado durante subsanación: </t>
    </r>
    <r>
      <rPr>
        <sz val="9"/>
        <color theme="1"/>
        <rFont val="Arial"/>
        <family val="2"/>
      </rPr>
      <t xml:space="preserve">
HV GERENTE2.pdf Pag. 15</t>
    </r>
  </si>
  <si>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u/>
        <sz val="9"/>
        <color theme="1"/>
        <rFont val="Arial"/>
        <family val="2"/>
      </rPr>
      <t xml:space="preserve">Observación en informe definitivo: </t>
    </r>
    <r>
      <rPr>
        <u/>
        <sz val="9"/>
        <color theme="1"/>
        <rFont val="Arial"/>
        <family val="2"/>
      </rPr>
      <t xml:space="preserve"> </t>
    </r>
    <r>
      <rPr>
        <b/>
        <sz val="9"/>
        <color theme="1"/>
        <rFont val="Arial"/>
        <family val="2"/>
      </rPr>
      <t xml:space="preserve">
</t>
    </r>
    <r>
      <rPr>
        <sz val="9"/>
        <color theme="1"/>
        <rFont val="Arial"/>
        <family val="2"/>
      </rPr>
      <t>La experiencia genera traslapes con registros de experiencia acreditados No. 4 y 7</t>
    </r>
  </si>
  <si>
    <t>FUSION</t>
  </si>
  <si>
    <r>
      <rPr>
        <b/>
        <u/>
        <sz val="9"/>
        <color theme="1"/>
        <rFont val="Arial"/>
        <family val="2"/>
      </rPr>
      <t>Observación informe preliminar:</t>
    </r>
    <r>
      <rPr>
        <sz val="9"/>
        <color theme="1"/>
        <rFont val="Arial"/>
        <family val="2"/>
      </rPr>
      <t xml:space="preserve">
No fue aportada con la propuesta, certificaciones que soporten la experiencia relacionada en el Anexo 9, por cuanto no se acretida </t>
    </r>
  </si>
  <si>
    <t>GLOBALTEK SECURITY</t>
  </si>
  <si>
    <t>Certificación:
'(...) Gerente de proyecto para el diagnostico, planeación e implementación del sistema de gestión de seguridad de la información  ISO 27000 (…) Entidad: Departamento  Administrativo de la Funcion Publica -DAFP</t>
  </si>
  <si>
    <r>
      <rPr>
        <b/>
        <sz val="9"/>
        <color theme="1"/>
        <rFont val="Arial"/>
        <family val="2"/>
      </rPr>
      <t xml:space="preserve">20240909_Subsanacion Prodygytek Equipo de Trabajo
Registrado durante subsanación: </t>
    </r>
    <r>
      <rPr>
        <sz val="9"/>
        <color theme="1"/>
        <rFont val="Arial"/>
        <family val="2"/>
      </rPr>
      <t xml:space="preserve">
HV GERENTE2.pdf Pag. 17</t>
    </r>
  </si>
  <si>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 xml:space="preserve"> 
-La experiencia es aportada en subsanación del Anexo 9.
-La ejecución de proyectos de implementación de seguridad de información/datos corresponden al "dominio de seguridad" en desarrollo de arquitectura empresarial"
-La experiencia se traslapa con la acreditada en el numeral 12 acreditado. Por cuanto para el cálculo de tiempo de la experiencia se toma con  fecha de terminación  un dia antes a la fecha de finalización de la experiencia referida en el numeral 12</t>
    </r>
  </si>
  <si>
    <t>Certificación:
'(...) Gerente de proyecto para el diagnostico, planeación e implementación del sistema de gestión de seguridad de la información  ISO 27000 (…) Entidad: Unidad de Serviciós Penitenciarios y Carcelarios  - USPEC</t>
  </si>
  <si>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-La experiencia es aportada en subsanación del Anexo 9.</t>
    </r>
    <r>
      <rPr>
        <b/>
        <sz val="9"/>
        <color theme="1"/>
        <rFont val="Arial"/>
        <family val="2"/>
      </rPr>
      <t xml:space="preserve">
</t>
    </r>
    <r>
      <rPr>
        <sz val="9"/>
        <color theme="1"/>
        <rFont val="Arial"/>
        <family val="2"/>
      </rPr>
      <t>- Se contabiliza exclusivamente tiempos no traslapados con la experiencia previamente acreditada en los ítems  8,12 y 15.</t>
    </r>
  </si>
  <si>
    <t>Certificación:
'(...) Gerente de proyecto para el diagnostico, planeación e implementación del sistema de gestión de seguridad de la información  ISO 27000 (…) Entidad: Superintedencia de Sociedades - SUPERSOCIEDADES</t>
  </si>
  <si>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-La experiencia es aportada en subsanación del Anexo 9
- La experiencia cumple con los requerimientos del pliego de condiciones, sin embargo, no se contabiliza dado que se tralapa en su totalidad con la experiencia acreditada en el item 8.</t>
    </r>
  </si>
  <si>
    <t>Certificación:
'(...) Gerente de proyecto para el diagnostico, planeación e implementación del sistema de gestión de seguridad de la información  ISO 27000 (…) Entidad: COMISION DE REGULACIÓN DE COMUNICACIONES -CRC</t>
  </si>
  <si>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-La experiencia es aportada en subsanación del Anexo 9</t>
    </r>
    <r>
      <rPr>
        <b/>
        <sz val="9"/>
        <color theme="1"/>
        <rFont val="Arial"/>
        <family val="2"/>
      </rPr>
      <t xml:space="preserve">
</t>
    </r>
    <r>
      <rPr>
        <sz val="9"/>
        <color theme="1"/>
        <rFont val="Arial"/>
        <family val="2"/>
      </rPr>
      <t>- La experiencia cumple con los requerimientos del pliego de condiciones, sin embargo, no se contabiliza dado que se tralapa en su totalidad con la experiencia acreditada en el item 8.</t>
    </r>
  </si>
  <si>
    <t>Certificación:
'(...) Gerente de proyecto para el diagnostico, planeación e implementación del sistema de gestión de seguridad de la información  ISO 27000 (…) Entidad: FONDO NACIONAL DEL AHORRO - FNA</t>
  </si>
  <si>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La experiencia es aportada en subsanación del Anexo 9</t>
    </r>
  </si>
  <si>
    <t>Certificación:
'(...) Gerente de proyecto para el diagnostico, planeación e implementación del sistema de gestión de seguridad de la información  ISO 27000 (…) Entidad: MINISTERIO DE  JESTICIA Y DEL DERECHO - MINJUSTICIA</t>
  </si>
  <si>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 xml:space="preserve">
- La experiencia es aportada en subsanación del Anexo 9
- No se contabiliza dado que se tralapa en su totalidad con la experiencia acreditada en el item 19</t>
    </r>
  </si>
  <si>
    <t>Certificación:
'(...) Gerente de proyecto para el diagnostico, planeación e implementación del sistema de gestión de seguridad de la información  ISO 27000 (…) Entidad: MINISTERIO DE  SALUD Y PROTECCION SOCIAL - MINSALUD</t>
  </si>
  <si>
    <r>
      <rPr>
        <b/>
        <sz val="9"/>
        <color theme="1"/>
        <rFont val="Arial"/>
        <family val="2"/>
      </rPr>
      <t xml:space="preserve">20240909_Subsanacion Prodygytek Equipo de Trabajo
Registrado durante subsanación: </t>
    </r>
    <r>
      <rPr>
        <sz val="9"/>
        <color theme="1"/>
        <rFont val="Arial"/>
        <family val="2"/>
      </rPr>
      <t xml:space="preserve">
HV GERENTE2.pdf Pag. 18</t>
    </r>
  </si>
  <si>
    <r>
      <t xml:space="preserve">Observaciones presentadas por el oferente en subsanación: </t>
    </r>
    <r>
      <rPr>
        <sz val="9"/>
        <color theme="1"/>
        <rFont val="Arial"/>
        <family val="2"/>
      </rPr>
      <t xml:space="preserve">(…) se incluyeron 13 certificaciones de experiencia de 29 proyectos en los que ha participado dicho gerente de proyectos, que es importante que la entidad tenga en cuenta para la calificación de la experiencia general y específica.(...)
</t>
    </r>
    <r>
      <rPr>
        <b/>
        <sz val="9"/>
        <color theme="1"/>
        <rFont val="Arial"/>
        <family val="2"/>
      </rPr>
      <t xml:space="preserve">Observación en informe definitivo:  </t>
    </r>
    <r>
      <rPr>
        <sz val="9"/>
        <color theme="1"/>
        <rFont val="Arial"/>
        <family val="2"/>
      </rPr>
      <t xml:space="preserve">
- La experiencia es aportada en subsanación del Anexo 9
- No se contabiliza dado que se tralapa en su totalidad con la experiencia acreditada en el item 19 y 20</t>
    </r>
  </si>
  <si>
    <t>Certificación:
'(...) Gerente de proyecto para el diagnostico, planeación e implementación del sistema de gestión de seguridad de la información  ISO 27000 (…) Entidad: ALCALDIA DE FUAGASUGA</t>
  </si>
  <si>
    <t>El perfil no acredita el cumplimiento de requisitos en materia de experiencia general.</t>
  </si>
  <si>
    <t>OMAIRA CECILIA LIZARAZO HERRERA</t>
  </si>
  <si>
    <t>HV ANALISTA DE PROCESOS 2.PDF</t>
  </si>
  <si>
    <t>HV ANALISTA DE PROCESOS 2 .PDF Pag 10</t>
  </si>
  <si>
    <t>HV ANALISTA DE PROCESOS 2 .PDF Pag 7</t>
  </si>
  <si>
    <t>68255158397STD</t>
  </si>
  <si>
    <t>PRODYGYTEK SAS -VARIOS PROYECTOS</t>
  </si>
  <si>
    <r>
      <rPr>
        <u/>
        <sz val="8"/>
        <color theme="1"/>
        <rFont val="Arial"/>
        <family val="2"/>
      </rPr>
      <t>Contrato</t>
    </r>
    <r>
      <rPr>
        <sz val="8"/>
        <color theme="1"/>
        <rFont val="Arial"/>
        <family val="2"/>
      </rPr>
      <t xml:space="preserve">
'(…) Gerente de la compañía y como Ingeniera de Sistemas en los proyectos y/o convenios que la compañía ejecute a partir de la fecha.
(…) Particpar como Ingeniera de Sistemas y aplicar los conocimientos en ésta área, cuando los proyectos de gestión documental (...) BPO, proyecto llave en mano, etc, lo requiera. (...)
</t>
    </r>
    <r>
      <rPr>
        <u/>
        <sz val="8"/>
        <color theme="1"/>
        <rFont val="Arial"/>
        <family val="2"/>
      </rPr>
      <t>Certificación</t>
    </r>
    <r>
      <rPr>
        <sz val="8"/>
        <color theme="1"/>
        <rFont val="Arial"/>
        <family val="2"/>
      </rPr>
      <t xml:space="preserve">
(...)"Gerente de Proyectos, Coordinadora de Proyectos, Consultor de Proyectos o I</t>
    </r>
    <r>
      <rPr>
        <b/>
        <sz val="8"/>
        <color theme="1"/>
        <rFont val="Arial"/>
        <family val="2"/>
      </rPr>
      <t xml:space="preserve">ngeniera de Sistemas </t>
    </r>
    <r>
      <rPr>
        <sz val="8"/>
        <color theme="1"/>
        <rFont val="Arial"/>
        <family val="2"/>
      </rPr>
      <t>en proyectos de Gestión documental relacionados con Desarrollo de Software, Gestión de Contenidos, Organización, Digitalización de archivos, Captura de Información, Diseño, modelamiento, implementación automatización de procesos,</t>
    </r>
    <r>
      <rPr>
        <b/>
        <sz val="8"/>
        <color theme="1"/>
        <rFont val="Arial"/>
        <family val="2"/>
      </rPr>
      <t xml:space="preserve"> Modelamiento de procesos</t>
    </r>
    <r>
      <rPr>
        <sz val="8"/>
        <color theme="1"/>
        <rFont val="Arial"/>
        <family val="2"/>
      </rPr>
      <t xml:space="preserve"> con notación BPMN, Implementación de procedimientos a través de herramientas de BPM, Desarrollo
e implementación de Software de Gestión Electrónica Documental SGDEA, Migraciones de grandes volúmenes de información, Procesamiento de datos, Diagnósticos Integrales de archivos, etc."</t>
    </r>
  </si>
  <si>
    <r>
      <t xml:space="preserve">HV Analista de procesos2.pdf  Pag 52 - 54. (Contrato)
HV Analista de procesos2.pdf  Pag 14 - 16. (Certificación)
</t>
    </r>
    <r>
      <rPr>
        <b/>
        <sz val="10"/>
        <color theme="1"/>
        <rFont val="Arial"/>
        <family val="2"/>
      </rPr>
      <t xml:space="preserve">Documento aportado en subsanación: </t>
    </r>
    <r>
      <rPr>
        <sz val="10"/>
        <color theme="1"/>
        <rFont val="Arial"/>
        <family val="2"/>
      </rPr>
      <t xml:space="preserve">
20240828 Certificacion de Experiencia Básica-OCLH-Corregida.pdf
</t>
    </r>
  </si>
  <si>
    <r>
      <t xml:space="preserve">Las fechas se encuentran inconsistentes:
Contrato indica inicio 1 junio de 2008
Certificación indica inicio 1 junio de 2018.
</t>
    </r>
    <r>
      <rPr>
        <b/>
        <sz val="10"/>
        <color theme="1"/>
        <rFont val="Arial"/>
        <family val="2"/>
      </rPr>
      <t xml:space="preserve">
Observaciones oferente en subsanación:</t>
    </r>
    <r>
      <rPr>
        <sz val="10"/>
        <color theme="1"/>
        <rFont val="Arial"/>
        <family val="2"/>
      </rPr>
      <t xml:space="preserve">
'La experiencia reportada tiene  fecha de incio previa a la expedición de la tarjeta profesional. Por lo anterior, se registra como fecha de inicio la fecha de la expedición de la tarjeta profesional.</t>
    </r>
  </si>
  <si>
    <t>ARMADA NACIONAL</t>
  </si>
  <si>
    <t>Certificación
(…) Análisis de procesos, rediseño y optimización de procesos, diseño, desarrollo del sistema de información de medicina laboral(…)</t>
  </si>
  <si>
    <t>HV Analista de procesos2.pdf  Pag 11 - 12. (Certificación)</t>
  </si>
  <si>
    <t>La experiencia reportada asocia fechas previas a la expedición de la tarjeta profesional</t>
  </si>
  <si>
    <t>La experiencia acreditada no cumple el requisito solicitado en el perfil:
* La experiencia registrada en el itém 1 presenta inconsistencias en la información indicada entre la certificación y el contrato.  Por lo anterior se solicita al proponente allegar la subsanación correspondiente.
* La experiencia registrada en el ítem 2 es previa a la expedición de la tarjeta profesional por cuanto no se contabiliza para fines del presente cálculo</t>
  </si>
  <si>
    <t>SANDRA CATHERINNE MANCERA</t>
  </si>
  <si>
    <t>HV Lider MOREQ2.PDF Pág 5, 7</t>
  </si>
  <si>
    <t>HV Lider MOREQ2.PDF Pág 6</t>
  </si>
  <si>
    <t>HV Lider MOREQ2.PDF Pág 9</t>
  </si>
  <si>
    <t>ANALISTA MOREQ Pág 4</t>
  </si>
  <si>
    <t>ESPECIALISTA EN ARCHIVISTICA</t>
  </si>
  <si>
    <t>25228-373544 CND</t>
  </si>
  <si>
    <t>UNIDAD ADMINISTRATIVA ESPECIAL DE REHABILITACIÓN Y MANTENIMIENTO VIAL</t>
  </si>
  <si>
    <t>Contrato 57-2017. PRESTAR LOS SERVICIOS PROFESIONALES DE GESTION DOCUMENTAL
"(…) 2. Acompañar la formulación y elaboración de los instrumentos archivísticos descritos en el drecreto 1080 de 2015(...)"</t>
  </si>
  <si>
    <t>HV Lider MOREQ2.PDF Pág 11 - 12</t>
  </si>
  <si>
    <t>La documentación aportada no permite inferir el pleno cumplimiento de los requisitos solicitados en el perfil en relación a la participación en proyectos de las características indicadas dentro de la experiencia específica.
La experiencia se traslapa con el ítem 2. Dado que a la fecha de la presente evaluación ninguno de los items se encuentra acreditado no se contabilizan los tiempos indicados en la certificación.</t>
  </si>
  <si>
    <t>Contrato 263-2018. PRESTAR LOS SERVICIOS PROFESIONALES DE GESTION DOCUMENTAL
(…) 2. Acompañar la formulación y elaboración de los instrumentos archivísticos descritos en el drecreto 1080 de 2015…</t>
  </si>
  <si>
    <t>HV Lider MOREQ2.PDF Pág 13 - 14</t>
  </si>
  <si>
    <t>La documentación aportada no permite inferir el pleno cumplimiento de los requisitos solicitados en el perfil en relación a la participación en proyectos de las características indicadas dentro de la experiencia específica.
La experiencia se traslapa con el ítem 1. Dado que a la fecha de la presente evaluación ninguno de los items se encuentra acreditado no se contabilizan los tiempos indicados en la certificación.</t>
  </si>
  <si>
    <t>Contrato: 406-2018. PRESTAR LOS SERVICIOS PROFESIONALES DE GESTION DOCUMENTAL</t>
  </si>
  <si>
    <t>HV Lider MOREQ2.PDF Pág 15 - 16</t>
  </si>
  <si>
    <t>La documentación aportada no permite inferir el pleno cumplimiento de los requisitos solicitados en el perfil en relación a la participación en proyectos de las características indicadas dentro de la experiencia específica.</t>
  </si>
  <si>
    <t>Contrato 253-2019. PRESTAR LOS SERVICIOS PROFESIONALES DE GESTION DOCUMENTAL</t>
  </si>
  <si>
    <t>HV Lider MOREQ2.PDF Pág 17 - 18</t>
  </si>
  <si>
    <t>SILEX</t>
  </si>
  <si>
    <t>(…) levantamiento de información y requisitos mínimos para la elaboración del Modelo de Requisitos - MoReq (…)</t>
  </si>
  <si>
    <t>HV Lider MOREQ2.PDF Pág 19</t>
  </si>
  <si>
    <t>Si bien la cerfificación asocia el instrumento archivístico Moreq, no es posible acreditar con la información suministrada, que resultado de dicha contratación se obtuviese el instrumento archivístico Moreq</t>
  </si>
  <si>
    <t xml:space="preserve">Experiencia No. 1, 2, 3 y 4: La documentación aportada no acredita el cumplimiento de los requisitos en materia de "diseño, formulación, evaluación o seguimiento a la implementación de Modelos de Requisitos para la Gestión de Documentos Electrónicos de Archivo."
Experiencia No. 5: Si bien la cerfificación asocia el instrumento archivístico Moreq, no es posible acreditar con la información suministrada, que resultado de dicha contratación se obtuviese el instrumento archivístico Moreq
</t>
  </si>
  <si>
    <t>YOHIRA AMILETH MOLINA BAYONA</t>
  </si>
  <si>
    <t>Cédula sin confirmar</t>
  </si>
  <si>
    <t>HV Gestion del Conocimiento2.PDF Pág 6-7</t>
  </si>
  <si>
    <t>HV Gestion del Conocimiento2.PDF Pág 3-5</t>
  </si>
  <si>
    <t>PSICOLOGA</t>
  </si>
  <si>
    <t>Psicología</t>
  </si>
  <si>
    <t>ADA</t>
  </si>
  <si>
    <r>
      <rPr>
        <u/>
        <sz val="8"/>
        <color theme="1"/>
        <rFont val="Arial"/>
        <family val="2"/>
      </rPr>
      <t>Certificación:</t>
    </r>
    <r>
      <rPr>
        <sz val="8"/>
        <color theme="1"/>
        <rFont val="Arial"/>
        <family val="2"/>
      </rPr>
      <t xml:space="preserve">
"(…) desempeñándose como LIDER DE GESTIÓN DEL CAMBIO(…) Funciones desempeñadas en el cargo:
Diseño del plan de gestión del cambio que acompaño la puesta en marcha del
proyecto, se impacto a 400 personas.
Diseño de planes de comunicación, sensibilización, capacitación y sostenibilidad
Diseñar estrategias de formación para el desarrollo de líderes y talentos
Diseñar y ejecutar talleres de Formador de Formadores (técnicas de facilitación)
Diseñar y ejecutar talleres de sensibilización al cambio(...)
'Centro de costos ERP SICOF(...)"
</t>
    </r>
  </si>
  <si>
    <t>HV Gestion del Conocimiento2.PDF Pág 15</t>
  </si>
  <si>
    <t>La experiencia se traslapa completamente con el ítem 8 acreditado, por cuanto no se contabiliza para el control de tiempos de experiencia pero si, para la cantidad de proyectos.</t>
  </si>
  <si>
    <t>ELEMENT ORGANIZATIONAL ADVISORY</t>
  </si>
  <si>
    <r>
      <rPr>
        <u/>
        <sz val="8"/>
        <color theme="1"/>
        <rFont val="Arial"/>
        <family val="2"/>
      </rPr>
      <t xml:space="preserve">Certificación
</t>
    </r>
    <r>
      <rPr>
        <sz val="8"/>
        <color theme="1"/>
        <rFont val="Arial"/>
        <family val="2"/>
      </rPr>
      <t>PROYECTO ATENEA CIAC
"(…) desempeñó el cargo de LIDER DE GESTION DEL CAMBIO (…)
Diseño y ejecución de programas de desarrollo de competencias blandas lineadas
(…) Diseño y ejecución de estrategias para la gestión del conocimiento y a las a
evaluaciones de clima y cultura organizacional.
Diseño y ejecución de estrategias para la gestión del conocimiento y transferencia del mismo en los diferentes grupos de interés (...)
Ejecución de estrategias de sensibilización para el grupo de formador de formadores y agentes de cambio.(...) Diseño del plan de sostenibilidad para usuario final y mesa de soporte."</t>
    </r>
  </si>
  <si>
    <t>HV Gestion del Conocimiento2.PDF Pág 16-17</t>
  </si>
  <si>
    <t>ULTRASIST</t>
  </si>
  <si>
    <r>
      <rPr>
        <u/>
        <sz val="8"/>
        <color theme="1"/>
        <rFont val="Arial"/>
        <family val="2"/>
      </rPr>
      <t xml:space="preserve">Certificación:
</t>
    </r>
    <r>
      <rPr>
        <sz val="8"/>
        <color theme="1"/>
        <rFont val="Arial"/>
        <family val="2"/>
      </rPr>
      <t>PROYECTO UNIVERSIDAD MILITAR
"(…) desarrollando servicios como Líder en Apropiación del Cambio y Cultura para el proyecto de Implementación del Ecosistema de Información Digital Institucional Universidad Militar Nueva Granada, con las siguientes actividades principales: Definición de una metodología en Apropiación del Cambio y Cultura para el proyecto (...) Diseño de estrategias de acompañamiento en la cultura organizacional para la apropiación del cambio."</t>
    </r>
  </si>
  <si>
    <t>HV Gestion del Conocimiento2.PDF Pág 18</t>
  </si>
  <si>
    <t xml:space="preserve">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t>
  </si>
  <si>
    <t>MCLATAM</t>
  </si>
  <si>
    <r>
      <rPr>
        <u/>
        <sz val="8"/>
        <color theme="1"/>
        <rFont val="Arial"/>
        <family val="2"/>
      </rPr>
      <t xml:space="preserve">Certificación: 
</t>
    </r>
    <r>
      <rPr>
        <sz val="8"/>
        <color theme="1"/>
        <rFont val="Arial"/>
        <family val="2"/>
      </rPr>
      <t>"(…) “Diagnosticar, diseñar e implementar el modelo Cultura y Gestión del cambio que requiere la DIAN para afrontar el proceso de Transformación que adelanta” BID N°5148/OC-CO – Programa Apoyo a la Modernización de la DIAN(...)
 Cargo desempeñadp: Coordinadora - líder 1
Actividades
(…) Validación de la propuesta del modelo de cultura institucional y la gestión del 
cambiio"</t>
    </r>
  </si>
  <si>
    <t>HV Gestion del Conocimiento2.PDF Pág 24</t>
  </si>
  <si>
    <t>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La documentación aportada no permite inferir el pleno cumplimiento de los requisitos solicitados en el perfil en relación a la participación en proyectos de las características indicadas dentro de la experiencia específica.</t>
  </si>
  <si>
    <t>PBM SAS</t>
  </si>
  <si>
    <r>
      <rPr>
        <u/>
        <sz val="8"/>
        <color theme="1"/>
        <rFont val="Arial"/>
        <family val="2"/>
      </rPr>
      <t xml:space="preserve">Certificación:
</t>
    </r>
    <r>
      <rPr>
        <sz val="8"/>
        <color theme="1"/>
        <rFont val="Arial"/>
        <family val="2"/>
      </rPr>
      <t>"Proyecto IMPLEMENTACION GESTOR DOCUMENTAL
(…) desempeñó el cargo de CONSULTOR EN GESTION DEL CAMBIO..
(…) Apoyo en la estructuración del plan de capacitación técnica y transferencia del conocimiento."</t>
    </r>
  </si>
  <si>
    <t>HV Gestion del Conocimiento2.PDF Pág 28</t>
  </si>
  <si>
    <t>Soain Software Associates S.A.S.</t>
  </si>
  <si>
    <r>
      <rPr>
        <u/>
        <sz val="8"/>
        <color theme="1"/>
        <rFont val="Arial"/>
        <family val="2"/>
      </rPr>
      <t xml:space="preserve">Certificación:
</t>
    </r>
    <r>
      <rPr>
        <sz val="8"/>
        <color theme="1"/>
        <rFont val="Arial"/>
        <family val="2"/>
      </rPr>
      <t xml:space="preserve">'GESTOR DOCUMENTAL FOGACOOP
(…) desempeñó el cargo de LÍDER EN GESTIÓN DEL CAMBIO aplicado a
la implementación del Gestor Documental SOADOC para nuestro cliente FOGACOOP"
</t>
    </r>
  </si>
  <si>
    <t>HV Gestion del Conocimiento2.PDF Pág 29</t>
  </si>
  <si>
    <r>
      <rPr>
        <u/>
        <sz val="8"/>
        <color theme="1"/>
        <rFont val="Arial"/>
        <family val="2"/>
      </rPr>
      <t xml:space="preserve">Certificación
</t>
    </r>
    <r>
      <rPr>
        <sz val="8"/>
        <color theme="1"/>
        <rFont val="Arial"/>
        <family val="2"/>
      </rPr>
      <t>"GESTOR DOCUMENTAL PERSONERIA DE BOGOTA
(…) y desempeñó el cargo de LIDER DE APROPIACIÓN AL CAMBIO aplicado a la implementación del Gestor Documental SOADOC para nuestro cliente Personería de Bogotá.(…) Diseño y ejecución de  estrategias para la gestión del conocimiento y
transferencia del mismo en los diferentes grupos de interés.(...)"</t>
    </r>
  </si>
  <si>
    <t>HV Gestion del Conocimiento2.PDF Pág 30-31</t>
  </si>
  <si>
    <t>ARQUITECK ASOCIADOS LTDA</t>
  </si>
  <si>
    <r>
      <rPr>
        <u/>
        <sz val="8"/>
        <color theme="1"/>
        <rFont val="Arial"/>
        <family val="2"/>
      </rPr>
      <t>Certificación</t>
    </r>
    <r>
      <rPr>
        <sz val="8"/>
        <color theme="1"/>
        <rFont val="Arial"/>
        <family val="2"/>
      </rPr>
      <t xml:space="preserve">
"(…)IMPLEMENTACION SAP FI
(…) y desempeñó el cargo de LIDER DE TRASNFOAMCIÓN DE CULTURA ORGANIZACIONAL Y GESTION DEL CAMBIO, para el proyecto de implementación SAP FI(…)"</t>
    </r>
  </si>
  <si>
    <t>HV Gestion del Conocimiento2.PDF Pág 33-34</t>
  </si>
  <si>
    <t>SEIDOR</t>
  </si>
  <si>
    <r>
      <rPr>
        <u/>
        <sz val="8"/>
        <color theme="1"/>
        <rFont val="Arial"/>
        <family val="2"/>
      </rPr>
      <t xml:space="preserve">Certificación
</t>
    </r>
    <r>
      <rPr>
        <sz val="8"/>
        <color theme="1"/>
        <rFont val="Arial"/>
        <family val="2"/>
      </rPr>
      <t>"desempeñó el cargo de líder de gestión del cambio en el proyecto de Gestión Documental en la DIAN(…)</t>
    </r>
  </si>
  <si>
    <t>HV Gestion del Conocimiento2.PDF Pág 35-36</t>
  </si>
  <si>
    <t>La experiencia se traslapa parcialmente con los ítem 1 y 8 acreditados, por cuanto no se contemplan los tiempos traslapados.
La documentación aportada no permite inferir el pleno cumplimiento de los requisitos solicitados en el perfil en relación a la participación en proyectos de las características indicadas dentro de la experiencia específica.</t>
  </si>
  <si>
    <t xml:space="preserve">Experiencia No. 1: La experiencia se traslapa completamente con el ítem 8 acreditado, por cuanto no se contabiliza para el control de tiempos de experiencia pero si, para la cantidad de proyectos.
Experiencia No. 3, 4 y 5: 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Experiencia No 4
La documentación aportada no permite inferir el pleno cumplimiento de los requisitos solicitados en el perfil en relación a la participación en proyectos de las características indicadas dentro de la experiencia específica.
Experiencia No. 9: La experiencia se traslapa parcialmente con los ítem 1 y 8 acreditados, por cuanto no se contemplan los tiempos traslapados.
La documentación aportada no permite inferir el pleno cumplimiento de los requisitos solicitados en el perfil en relación a la participación en proyectos de las características indicadas dentro de la experiencia específica.
</t>
  </si>
  <si>
    <t>HEISY HAZMINY SUAREZ RAMIREZ</t>
  </si>
  <si>
    <t>HV Analista Documental2.PDF Pág 7</t>
  </si>
  <si>
    <t>HV Analista Documental2.PDF Pág. 10</t>
  </si>
  <si>
    <t>HV Analista Documental2.PDF Pág. 9</t>
  </si>
  <si>
    <t>HV Analista Documental2.PDF Pág.7-8</t>
  </si>
  <si>
    <t>BIBLIOTECOLOGA Y ARCHIVISTA</t>
  </si>
  <si>
    <t>UNION TEMPORAL TCHL-ROYAL</t>
  </si>
  <si>
    <r>
      <rPr>
        <u/>
        <sz val="8"/>
        <color theme="1"/>
        <rFont val="Arial"/>
        <family val="2"/>
      </rPr>
      <t>Certificación:</t>
    </r>
    <r>
      <rPr>
        <sz val="8"/>
        <color theme="1"/>
        <rFont val="Arial"/>
        <family val="2"/>
      </rPr>
      <t xml:space="preserve">
'(…) 21. Apoyar la elaboración del programa de documentos especiales del Ministerio de Minas y Energía (…)
23. Apyar la elaboración del Programa de Descripción documental del Ministerio de Minas y Energía."
</t>
    </r>
  </si>
  <si>
    <t>HV Analista Documental2.PDF Pág. 11-12</t>
  </si>
  <si>
    <t>La experiencia se traslapa completamente con el ítem 2 acreditado, por cuanto no se contabiliza para el control de tiempos.</t>
  </si>
  <si>
    <t>ATS Gestión documental</t>
  </si>
  <si>
    <r>
      <rPr>
        <u/>
        <sz val="8"/>
        <color theme="1"/>
        <rFont val="Arial"/>
        <family val="2"/>
      </rPr>
      <t>Certificación:</t>
    </r>
    <r>
      <rPr>
        <sz val="8"/>
        <color theme="1"/>
        <rFont val="Arial"/>
        <family val="2"/>
      </rPr>
      <t xml:space="preserve">
'(…) Con las siguientes obligaciones: (...) d. Elaboración, revisión, seguimiento e implementación de instrumentos archivísticos en los proyectos desarrollados por la compañía. (…).</t>
    </r>
  </si>
  <si>
    <t>HV Analista Documental2.PDF Pág. 13-14</t>
  </si>
  <si>
    <t>La certificación no indica para el dato de fecha de inicio, los días, solo los meses, por cuanto se aplica lo dispuesto en el Pliego de Condiciones numeral 4.1.3.3. en este sentido. Titulo : Reglas aplicables a las certificaciones. Experiencia Habilitante del proponente. Literal "o". 
La experiencia se traslapa con el ítem 3 acreditado, se contabilizan términos no traslapados.</t>
  </si>
  <si>
    <t>PROCESOS Y SERVICIOS</t>
  </si>
  <si>
    <r>
      <t xml:space="preserve">Experiencia 1
</t>
    </r>
    <r>
      <rPr>
        <u/>
        <sz val="8"/>
        <color theme="1"/>
        <rFont val="Arial"/>
        <family val="2"/>
      </rPr>
      <t xml:space="preserve">Certificación:
</t>
    </r>
    <r>
      <rPr>
        <b/>
        <sz val="8"/>
        <color theme="1"/>
        <rFont val="Arial"/>
        <family val="2"/>
      </rPr>
      <t>Contrato No.</t>
    </r>
    <r>
      <rPr>
        <sz val="8"/>
        <color theme="1"/>
        <rFont val="Arial"/>
        <family val="2"/>
      </rPr>
      <t xml:space="preserve">: 1253 de 2020
(...) Coordinar el desarrollo de los procesos archivísticos de 83.761 expedientes de la serie Titulación de Baldíos correspondientes a: clasificación, ordenación de foliación, </t>
    </r>
    <r>
      <rPr>
        <u/>
        <sz val="8"/>
        <color theme="1"/>
        <rFont val="Arial"/>
        <family val="2"/>
      </rPr>
      <t>Inventario Documental</t>
    </r>
    <r>
      <rPr>
        <sz val="8"/>
        <color theme="1"/>
        <rFont val="Arial"/>
        <family val="2"/>
      </rPr>
      <t>(...)</t>
    </r>
  </si>
  <si>
    <t>HV Analista Documental2.PDF Pág. 15-17</t>
  </si>
  <si>
    <t>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experiencia se traslapa parcialmente con el ítem 2 acreditado, por cuanto se fija como fecha de inicio del ítem 3 experiencia 1, un día posterior a la finalización de la experiencia 2</t>
  </si>
  <si>
    <t>Experiencia 2
'Contrato No.: 409 de 2021
(...) Coordinar los procesos de actualización de las Tablas de Retención y Cuadro de Clasificación Documental de la entidad(...)</t>
  </si>
  <si>
    <t>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experiencia se traslapa parcialmente con el ítem 3  Experiencia 1 acreditado, por cuanto se fija como fecha de inicio de esta experiencia, un día posterior a la finalización de la experiencia 1 de esta misma certificación.</t>
  </si>
  <si>
    <t>Experiencia 3
Contrato 181 de 2021
(...) Planear y coordinar los procesos de actualización de los instrumentos Archivísticos de Programa de Gestión Documental PGD y programas específicos (Programa de normalización de formas y formularios electrónicos, Programa de documentos vitales o esenciales, Programa de gestión de documentos electrónicos, Programa de archivos descentralizados, Programa de reprografía) Programa de documentos especiales, Plan institucional de capacitación, Programa de auditoría y control, Plan Institucional de Archivo PINAR, Banco Terminológico(...)</t>
  </si>
  <si>
    <t xml:space="preserve">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certificación no indica para el dato de fecha de inicio, los días, solo los meses, por cuanto se aplica lo dispuesto en el Pliego de Condiciones numeral 4.1.3.3. en este sentido. Titulo : Reglas aplicables a las certificaciones. Experiencia Habilitante del proponente. Literal "o". 
La experiencia se traslapa completamente con la experiencia 2 del ítem 3,por cuanto no se contabiliza para fines de cálculo traslapado. </t>
  </si>
  <si>
    <t>ANALITICA</t>
  </si>
  <si>
    <r>
      <rPr>
        <u/>
        <sz val="8"/>
        <color theme="1"/>
        <rFont val="Arial"/>
        <family val="2"/>
      </rPr>
      <t xml:space="preserve">Certificación:
</t>
    </r>
    <r>
      <rPr>
        <sz val="8"/>
        <color theme="1"/>
        <rFont val="Arial"/>
        <family val="2"/>
      </rPr>
      <t xml:space="preserve">"(…) desempeñando las siguientes funciones:
(…) Actualización de las Tablas de Retención Documental(…)"
</t>
    </r>
  </si>
  <si>
    <t>HV Analista Documental2.PDF Pág 18</t>
  </si>
  <si>
    <r>
      <rPr>
        <u/>
        <sz val="8"/>
        <color theme="1"/>
        <rFont val="Arial"/>
        <family val="2"/>
      </rPr>
      <t>Certificación:</t>
    </r>
    <r>
      <rPr>
        <sz val="8"/>
        <color theme="1"/>
        <rFont val="Arial"/>
        <family val="2"/>
      </rPr>
      <t xml:space="preserve">
"(…) desempeñando las siguientes funciones:
Proyectar las Tablas de Retención Documental y las Tablas de Valoración Documental para la validación y aprobación de la Superintendencia de Notariado y Registro.
Actualización de TRD, TVD y PGD."</t>
    </r>
  </si>
  <si>
    <t>HV Analista Documental2.PDF Pág 19</t>
  </si>
  <si>
    <t>AGN</t>
  </si>
  <si>
    <r>
      <rPr>
        <u/>
        <sz val="8"/>
        <color theme="1"/>
        <rFont val="Arial"/>
        <family val="2"/>
      </rPr>
      <t xml:space="preserve">Certificación:
</t>
    </r>
    <r>
      <rPr>
        <sz val="8"/>
        <color theme="1"/>
        <rFont val="Arial"/>
        <family val="2"/>
      </rPr>
      <t>(…) Se desempeñó como Profesional Especializado Código 2028 (...)mediante Resolución 908 del 11 de diciembre de 2014 (...) realizando las siguientes funciones (...) 3. Participar en la evaluación, verificación, seguimiento, ajuste, actualización y convalidación de la tablas de retención documental y tablas de valoración documental de las entidades públicas (...)"</t>
    </r>
  </si>
  <si>
    <t>HV Analista Documental2.PDF Pág 20 - 28</t>
  </si>
  <si>
    <t>La certificación especifica como fechas de cumplimiento de las funciones requeridas en el perfil acreditadas a partir del nombramiento realizado mediante la Resolución 908 de 2014 con inicio de ejecución a partir del 15 de diciembre de 2014, por cuanto el tiempo que se acredita se contabiliza a partir de esa asignación</t>
  </si>
  <si>
    <t>PRODYGYTEK</t>
  </si>
  <si>
    <r>
      <rPr>
        <u/>
        <sz val="8"/>
        <color theme="1"/>
        <rFont val="Arial"/>
        <family val="2"/>
      </rPr>
      <t>Certificación:</t>
    </r>
    <r>
      <rPr>
        <sz val="8"/>
        <color theme="1"/>
        <rFont val="Arial"/>
        <family val="2"/>
      </rPr>
      <t xml:space="preserve">
"(…)Profesional en Archivística en proyectos de Gestión documental realizados por la compañía.(…)"</t>
    </r>
  </si>
  <si>
    <t>HV Analista Documental2.PDF Pág 29</t>
  </si>
  <si>
    <t>DIMAS SALAMANCA PALENCIA</t>
  </si>
  <si>
    <t xml:space="preserve">HV Lider de Valoracion2.pdf Pág.10-11				
</t>
  </si>
  <si>
    <t xml:space="preserve">HV Lider de Valoracion2.pdf Pág. 9			
</t>
  </si>
  <si>
    <t xml:space="preserve">HV Lider de Valoracion2.pdf Pág. 8				
</t>
  </si>
  <si>
    <t>MINISTERIO DE MINAS Y ENERGIA</t>
  </si>
  <si>
    <r>
      <rPr>
        <u/>
        <sz val="8"/>
        <color theme="1"/>
        <rFont val="Arial"/>
        <family val="2"/>
      </rPr>
      <t>Certificado:
"(…)Técnico administrativo desde el 19 agosto de 1999 (…)</t>
    </r>
    <r>
      <rPr>
        <sz val="8"/>
        <color theme="1"/>
        <rFont val="Arial"/>
        <family val="2"/>
      </rPr>
      <t xml:space="preserve">
'Profesional Especializado  desde el 8 octubre de 2014 (…)"
</t>
    </r>
  </si>
  <si>
    <t xml:space="preserve">HV Lider de Valoracion2.pdf Pág.14-19	</t>
  </si>
  <si>
    <t>SILEX INGENIERIA DOCUMENTAL SAS</t>
  </si>
  <si>
    <r>
      <rPr>
        <u/>
        <sz val="8"/>
        <color theme="1"/>
        <rFont val="Arial"/>
        <family val="2"/>
      </rPr>
      <t>Certificado:</t>
    </r>
    <r>
      <rPr>
        <sz val="8"/>
        <color theme="1"/>
        <rFont val="Arial"/>
        <family val="2"/>
      </rPr>
      <t xml:space="preserve">
Especialista en Gestión Documental para: 
(…) para el diseño, elaboración de instrumentos de archivo, PGD, TRD, Banco Terminológico, Programa de Documento Electrónico, TCA – Tablas de Control de Acceso, Índices de información Clasificada y Reservada, Política de Gestión Documental, diseño y aplicación de lo correspondiente a la Ley de Transparencia, entre otros(...)"</t>
    </r>
  </si>
  <si>
    <t>HV Lider de Valoracion2.pdf Pág.20</t>
  </si>
  <si>
    <r>
      <rPr>
        <u/>
        <sz val="8"/>
        <color theme="1"/>
        <rFont val="Arial"/>
        <family val="2"/>
      </rPr>
      <t>Certificado</t>
    </r>
    <r>
      <rPr>
        <sz val="8"/>
        <color theme="1"/>
        <rFont val="Arial"/>
        <family val="2"/>
      </rPr>
      <t xml:space="preserve">
Especialista en Gestión Documental para: 
"(…) para el diseño, elaboración de instrumentos de archivo, PGD, TRD, Banco Terminológico, Programa de Documento Electrónico, TCA – Tablas de Control de Acceso, Índices de información Clasificada y Reservada, Política de Gestión Documental, diseño y aplicación de lo correspondiente a la Ley de Transparencia, entre otros(...)"</t>
    </r>
  </si>
  <si>
    <r>
      <t xml:space="preserve">Posgrado en la modalidad de especialización o maestría con titulaciones que incluyan </t>
    </r>
    <r>
      <rPr>
        <u/>
        <sz val="8"/>
        <color rgb="FF000000"/>
        <rFont val="Arial"/>
        <family val="2"/>
      </rPr>
      <t>dirección, gerencia, organización, gestión o administración de proyectos</t>
    </r>
    <r>
      <rPr>
        <sz val="8"/>
        <color rgb="FF000000"/>
        <rFont val="Arial"/>
        <family val="2"/>
      </rPr>
      <t xml:space="preserve"> cuyo Núcleo Base de Conocimiento corresponda a alguno de los siguientes:
* Administración
* Ingeniería de Sistemas telemática y afines
* Ingeniería industrial y afines</t>
    </r>
  </si>
  <si>
    <r>
      <t>* Experiencia profesional mínima de cinco (5) años.
* Participación mínima en dos (2) proyectos de: 
- Planeación estratégica de TI o
- Arquitectura empresarial o
- Planeación o implementación de Sistemas de información o
- Diseño o desarrollo software o
- Implementación de Sistemas de Gestión de Documentos Electrónicos de Archivo – SGDEA
Ejerciendo en dichos proyectos el rol o cargo de</t>
    </r>
    <r>
      <rPr>
        <u/>
        <sz val="8"/>
        <color rgb="FF000000"/>
        <rFont val="Arial"/>
        <family val="2"/>
      </rPr>
      <t xml:space="preserve"> Gerente, Director, Coordinador o líder de proyecto
</t>
    </r>
    <r>
      <rPr>
        <sz val="8"/>
        <color rgb="FF000000"/>
        <rFont val="Arial"/>
        <family val="2"/>
      </rPr>
      <t xml:space="preserve">
Nota. La experiencia específica puede estar contenida dentro del término de la experiencia general certificada.
Nota. La experiencia acreditada con la cantidad de proyectos indicada debe ser como mínimo de (12) doce meses No se contabilizan tiempos traslapados.</t>
    </r>
  </si>
  <si>
    <t>CINDY ALEJANDRA GUZMÁN DÍAZ</t>
  </si>
  <si>
    <t>1. Gerente Proyecto EXPERIENCIA - HABILITANTE_1.pdf Págs. 2-3</t>
  </si>
  <si>
    <t>1. Gerente Proyecto EXPERIENCIA - HABILITANTE_1.pdf Pág. 5</t>
  </si>
  <si>
    <t>1. Gerente Proyecto EXPERIENCIA - HABILITANTE_1.pdf Pág. 4</t>
  </si>
  <si>
    <t>1. Gerente Proyecto EXPERIENCIA - HABILITANTE_1.pdf Pág. 1</t>
  </si>
  <si>
    <t>Especialista en Auditoría de Sistemas</t>
  </si>
  <si>
    <r>
      <t xml:space="preserve">Contaduría -&gt; Area del conocimiento: 
Economía, </t>
    </r>
    <r>
      <rPr>
        <u/>
        <sz val="10"/>
        <color theme="1"/>
        <rFont val="Arial"/>
        <family val="2"/>
      </rPr>
      <t>administración</t>
    </r>
    <r>
      <rPr>
        <sz val="10"/>
        <color theme="1"/>
        <rFont val="Arial"/>
        <family val="2"/>
      </rPr>
      <t>, contaduría y afines</t>
    </r>
  </si>
  <si>
    <t>Auditoría</t>
  </si>
  <si>
    <t>25255-286458 CND</t>
  </si>
  <si>
    <t>REQUISITOS ACADÉMICOS NO ACREDITADOS
El título no cumple con el requisito "(…) con titulaciones que incluyan dirección, gerencia, organización, gestión o administración de proyectos(…)" dado que refiere Auditoría y no ninguna de las denominaciones indicadas en el pliego de condiciones y Adenda.</t>
  </si>
  <si>
    <t>Fechas tomadas para cálculo - Experiencia General+Específica</t>
  </si>
  <si>
    <t>Fechas tomadas para cálculo - Experiencia Específica</t>
  </si>
  <si>
    <t>Control Online S.A.S.</t>
  </si>
  <si>
    <r>
      <rPr>
        <u/>
        <sz val="8"/>
        <color rgb="FF000000"/>
        <rFont val="Arial"/>
        <family val="2"/>
      </rPr>
      <t>Certificación:</t>
    </r>
    <r>
      <rPr>
        <sz val="8"/>
        <color rgb="FF000000"/>
        <rFont val="Arial"/>
        <family val="2"/>
      </rPr>
      <t xml:space="preserve">
"(...) Cargo: Profesional Especializado (Líder Técnico) 
(...)  Liderar el proceso de implementación de software de gestión documental desarrollado por la organización, en la fase indicada.
(...)</t>
    </r>
    <r>
      <rPr>
        <u/>
        <sz val="8"/>
        <color rgb="FF000000"/>
        <rFont val="Arial"/>
        <family val="2"/>
      </rPr>
      <t xml:space="preserve"> Coordinación y seguimiento del soporte en los diferentes proyectos,</t>
    </r>
    <r>
      <rPr>
        <sz val="8"/>
        <color rgb="FF000000"/>
        <rFont val="Arial"/>
        <family val="2"/>
      </rPr>
      <t xml:space="preserve"> identificando los tiempos de respuesta y los incidentes recurrentes con sus respectivos análisis subyacente, para la mejora del sistema.
(...)  Realizar o liderar las actividades de actualización del sistema ControlDoc controlando el mínimo impacto que pueda generar (...)"</t>
    </r>
  </si>
  <si>
    <t>1. Gerente Proyecto EXPERIENCIA - HABILITANTE_1.pdf Págs. 6-11</t>
  </si>
  <si>
    <r>
      <rPr>
        <b/>
        <sz val="10"/>
        <color theme="1"/>
        <rFont val="Arial"/>
        <family val="2"/>
      </rPr>
      <t>Observación en informe preliminar:</t>
    </r>
    <r>
      <rPr>
        <sz val="10"/>
        <color theme="1"/>
        <rFont val="Arial"/>
        <family val="2"/>
      </rPr>
      <t xml:space="preserve">
Páginas específicas de la información del Proyecto: 6 y 7
En la documentación aportada no especifica diferentes proyectos, por cuanto se contabiliza en cumplimiento de únicamente 1 proyecto</t>
    </r>
  </si>
  <si>
    <t>Certificación:
"(...) desempeñando el cargo de DIRECTORA DE PROYECTOS (...)"</t>
  </si>
  <si>
    <t>1. Gerente Proyecto EXPERIENCIA - HABILITANTE_1.pdf Págs. 12-15
Observaciones-Subsanación_SoftyDI-CMA-005-2024.pdf (aportado en subsanación) pag.34-35 y 38-41</t>
  </si>
  <si>
    <r>
      <rPr>
        <b/>
        <sz val="7"/>
        <color theme="1"/>
        <rFont val="Arial"/>
        <family val="2"/>
      </rPr>
      <t>Observación en informe preliminar:</t>
    </r>
    <r>
      <rPr>
        <sz val="7"/>
        <color theme="1"/>
        <rFont val="Arial"/>
        <family val="2"/>
      </rPr>
      <t xml:space="preserve">
La experiencia se traslapa con la acreditada en el numeral 1 acreditado. Por cuanto para el cálculo de tiempo de la experiencia la fecha de inicio se establece un dia después a la fecha de finalización de la experiencia referida en el numeral 1; igualmente contiene las dos experiencias específicas relacionadas en este mismo numeral.
No se identifica claramente el </t>
    </r>
    <r>
      <rPr>
        <u/>
        <sz val="7"/>
        <color theme="1"/>
        <rFont val="Arial"/>
        <family val="2"/>
      </rPr>
      <t>cargo</t>
    </r>
    <r>
      <rPr>
        <sz val="7"/>
        <color theme="1"/>
        <rFont val="Arial"/>
        <family val="2"/>
      </rPr>
      <t xml:space="preserve"> del firmante que expide la certificación.
</t>
    </r>
    <r>
      <rPr>
        <b/>
        <sz val="7"/>
        <color theme="1"/>
        <rFont val="Arial"/>
        <family val="2"/>
      </rPr>
      <t>Observaciones presentadas por el oferente en subsanación:(</t>
    </r>
    <r>
      <rPr>
        <sz val="7"/>
        <color theme="1"/>
        <rFont val="Arial"/>
        <family val="2"/>
      </rPr>
      <t xml:space="preserve">...)
</t>
    </r>
    <r>
      <rPr>
        <u/>
        <sz val="7"/>
        <color theme="1"/>
        <rFont val="Arial"/>
        <family val="2"/>
      </rPr>
      <t xml:space="preserve">Numeral 2.1.1: </t>
    </r>
    <r>
      <rPr>
        <sz val="7"/>
        <color theme="1"/>
        <rFont val="Arial"/>
        <family val="2"/>
      </rPr>
      <t xml:space="preserve">(...) Aclaración: Se adjunta subsanación con fecha actualizada de la certificación correspondiente(...) Anexo No. 4(...)
</t>
    </r>
    <r>
      <rPr>
        <u/>
        <sz val="7"/>
        <color theme="1"/>
        <rFont val="Arial"/>
        <family val="2"/>
      </rPr>
      <t>Numeral 2.1.2</t>
    </r>
    <r>
      <rPr>
        <sz val="7"/>
        <color theme="1"/>
        <rFont val="Arial"/>
        <family val="2"/>
      </rPr>
      <t xml:space="preserve"> (...) Variable evaluada: Proyecto en el que participa cumple con exp específica, (celda U25) Aclaración: Las certificaciones de la profesional Alejandra Guzmán evidencian tiempo de cumplimiento de acuerdo con el pliego de condiciones, en “Experiencia profesional mínima de cinco (5) años” con 5,9 años en total, como quedó registrado en el cuadro aportado al proceso (ANEXO 9 EQUIPO MINIMO DE TRABAJO – HABILITANTE, Hoja GERENTE DE PROYECTO (celda J37).(...)
</t>
    </r>
    <r>
      <rPr>
        <u/>
        <sz val="7"/>
        <color theme="1"/>
        <rFont val="Arial"/>
        <family val="2"/>
      </rPr>
      <t>Numeral 2.1.3</t>
    </r>
    <r>
      <rPr>
        <sz val="7"/>
        <color theme="1"/>
        <rFont val="Arial"/>
        <family val="2"/>
      </rPr>
      <t xml:space="preserve"> (...) Variable evaluada: Cumple rol de proyecto (Exp. Específica), (celda V25) Aclaración: La certificación aportada expresa de manera literal DIRECTORA DE PROYECTOS
para la suscrita profesional, condición que cumple específicamente con las reglas del pliego de condiciones que establece literalmente “Ejerciendo en dichos proyectos el rol o cargo de Gerente, Director, Coordinador o líder de proyecto”
</t>
    </r>
    <r>
      <rPr>
        <u/>
        <sz val="7"/>
        <color theme="1"/>
        <rFont val="Arial"/>
        <family val="2"/>
      </rPr>
      <t>Numeral 2.1.4 (</t>
    </r>
    <r>
      <rPr>
        <sz val="7"/>
        <color theme="1"/>
        <rFont val="Arial"/>
        <family val="2"/>
      </rPr>
      <t xml:space="preserve">...) Aclaración:El registro de las certificaciones expedidas por Adapting America sas, se diligenció omitiendo el traslape de fechas para hacer una contabilidad real del tiempo de experiencia atendiendo las reglas del pliego de condiciones. Por tanto, es claro que la sumatoria de los tres proyectos referidos como experiencia cumplen los requerimientos del proceso “Nota. La experiencia acreditada con la cantidad de proyectos indicada debe ser como mínimo de (12) doce meses No se contabilizan
tiempos traslapados”, que totalizan 2.3 años.
Para este cálculo no se tiene en cuenta los traslapes de fecha atendiendo la nota del pliego de condiciones, “Nota. La experiencia específica puede estar contenida dentro del término de la experiencia general certificada”(...)"
</t>
    </r>
    <r>
      <rPr>
        <b/>
        <u/>
        <sz val="7"/>
        <color theme="1"/>
        <rFont val="Arial"/>
        <family val="2"/>
      </rPr>
      <t>Observación en informe definitivo:</t>
    </r>
    <r>
      <rPr>
        <u/>
        <sz val="7"/>
        <color theme="1"/>
        <rFont val="Arial"/>
        <family val="2"/>
      </rPr>
      <t xml:space="preserve"> La</t>
    </r>
    <r>
      <rPr>
        <sz val="7"/>
        <color theme="1"/>
        <rFont val="Arial"/>
        <family val="2"/>
      </rPr>
      <t xml:space="preserve"> experiencia es acreditada como experiencia general para fines de contabilización en el presenteregistro. 
Se recalculan traslapes de acuerdo a las condiciones previstas en el Pliego de condiciones y Adenda con respecto a las experiencias acreditadas.
</t>
    </r>
  </si>
  <si>
    <r>
      <t xml:space="preserve">Experiencia 1:
</t>
    </r>
    <r>
      <rPr>
        <u/>
        <sz val="8"/>
        <color theme="1"/>
        <rFont val="Arial"/>
        <family val="2"/>
      </rPr>
      <t xml:space="preserve">Certificación:
</t>
    </r>
    <r>
      <rPr>
        <sz val="8"/>
        <color theme="1"/>
        <rFont val="Arial"/>
        <family val="2"/>
      </rPr>
      <t>"(...) Rol del Líder de implementación . 
Objeto del contrato: Parametrización, integración y ajuste de metadatos SDQS-PQRS del Sistema de Gestión de Documentos Electrónicos de Archivo (SGDEA) ABOX ECM para la Empresa de Transporte del Tercer Milenio - Transmilenio S.A. (...)"</t>
    </r>
  </si>
  <si>
    <t>1. Gerente Proyecto EXPERIENCIA - HABILITANTE_1.pdf Págs. 12-15
Observaciones-Subsanación_SoftyDI-CMA-005-2024.pdf (aportado en subsanación) pag.35 y 38-41</t>
  </si>
  <si>
    <r>
      <rPr>
        <b/>
        <sz val="7"/>
        <color theme="1"/>
        <rFont val="Arial"/>
        <family val="2"/>
      </rPr>
      <t>Observaciones en informe preliminar:</t>
    </r>
    <r>
      <rPr>
        <sz val="7"/>
        <color theme="1"/>
        <rFont val="Arial"/>
        <family val="2"/>
      </rPr>
      <t xml:space="preserve">
Páginas específicas de la información del Proyecto: 12 y 13.
En ANEXO 9 EQUIPO MINIMO DE TRABAJO - HABILITANTE_1 se relacionó como experiencia específica habilitante, sin embargo el cargo </t>
    </r>
    <r>
      <rPr>
        <u/>
        <sz val="7"/>
        <color theme="1"/>
        <rFont val="Arial"/>
        <family val="2"/>
      </rPr>
      <t>líder de implementación</t>
    </r>
    <r>
      <rPr>
        <sz val="7"/>
        <color theme="1"/>
        <rFont val="Arial"/>
        <family val="2"/>
      </rPr>
      <t xml:space="preserve"> no hace parte de los roles o cargos establecidos para el cumplimiento de la experiencia específica.
No se identifica claramente el </t>
    </r>
    <r>
      <rPr>
        <u/>
        <sz val="7"/>
        <color theme="1"/>
        <rFont val="Arial"/>
        <family val="2"/>
      </rPr>
      <t>cargo</t>
    </r>
    <r>
      <rPr>
        <sz val="7"/>
        <color theme="1"/>
        <rFont val="Arial"/>
        <family val="2"/>
      </rPr>
      <t xml:space="preserve"> del firmante que expide la certificación.
Esta experiencia experiencia específica para fines de contabilización de itempos, esta contenida en la experiencia general documentada en este mismo ítem.
</t>
    </r>
    <r>
      <rPr>
        <b/>
        <sz val="7"/>
        <color theme="1"/>
        <rFont val="Arial"/>
        <family val="2"/>
      </rPr>
      <t xml:space="preserve">Observaciones presentadas por el oferente en subsanación:(...)
</t>
    </r>
    <r>
      <rPr>
        <u/>
        <sz val="7"/>
        <color theme="1"/>
        <rFont val="Arial"/>
        <family val="2"/>
      </rPr>
      <t xml:space="preserve">Numeral 2.1.5: </t>
    </r>
    <r>
      <rPr>
        <sz val="7"/>
        <color theme="1"/>
        <rFont val="Arial"/>
        <family val="2"/>
      </rPr>
      <t xml:space="preserve">(...) Aclaración: Se adjunta subsanación con fecha actualizada de la certificación correspondiente. Subsanación Anexo No. 4(...)
</t>
    </r>
    <r>
      <rPr>
        <u/>
        <sz val="7"/>
        <color theme="1"/>
        <rFont val="Arial"/>
        <family val="2"/>
      </rPr>
      <t xml:space="preserve">Numeral 2.1.6 </t>
    </r>
    <r>
      <rPr>
        <sz val="7"/>
        <color theme="1"/>
        <rFont val="Arial"/>
        <family val="2"/>
      </rPr>
      <t xml:space="preserve">(...) Variable evaluada: Cumple rol de proyecto (Exp. Específica), (celda V26). Aclaración: El pliego de condiciones establece cargos directivos, gerenciales, coordinaciones o de liderazgo para las siguientes actividades: “Planeación estratégica de TI o Arquitectura empresarial o Planeación o implementación de Sistemas de información o Diseño o desarrollo software o Implementación de Sistemas de Gestión de Documentos Electrónicos de Archivo – SGDEA”, con lo que el cargo LÍDER DE IMPLEMENTACIÓN aplica de manera rigurosa con las especificaciones y reglas del pliego de condiciones del proceso(...)
</t>
    </r>
    <r>
      <rPr>
        <u/>
        <sz val="7"/>
        <color theme="1"/>
        <rFont val="Arial"/>
        <family val="2"/>
      </rPr>
      <t>Numeral 2.1.7:</t>
    </r>
    <r>
      <rPr>
        <sz val="7"/>
        <color theme="1"/>
        <rFont val="Arial"/>
        <family val="2"/>
      </rPr>
      <t xml:space="preserve"> (...)Aclaración: Para este cálculo no se tiene en cuenta los traslapes de fecha atendiendo la nota del pliego de condiciones, “Nota. La experiencia específica puede estar contenida dentro del término de la experiencia general certificada”
</t>
    </r>
    <r>
      <rPr>
        <b/>
        <u/>
        <sz val="7"/>
        <color theme="1"/>
        <rFont val="Arial"/>
        <family val="2"/>
      </rPr>
      <t xml:space="preserve">Observación en informe definitivo: </t>
    </r>
    <r>
      <rPr>
        <sz val="7"/>
        <color theme="1"/>
        <rFont val="Arial"/>
        <family val="2"/>
      </rPr>
      <t xml:space="preserve">La experiencia es acreditada como experiencia general para fines de contabilización en el presente registro. El requisito establecido frente al rol implica (...)  Gerente, Director, Coordinador o </t>
    </r>
    <r>
      <rPr>
        <u/>
        <sz val="7"/>
        <color theme="1"/>
        <rFont val="Arial"/>
        <family val="2"/>
      </rPr>
      <t xml:space="preserve">líder de proyecto </t>
    </r>
    <r>
      <rPr>
        <sz val="7"/>
        <color theme="1"/>
        <rFont val="Arial"/>
        <family val="2"/>
      </rPr>
      <t>(...) por su parte la documentación acredita "</t>
    </r>
    <r>
      <rPr>
        <u/>
        <sz val="7"/>
        <color theme="1"/>
        <rFont val="Arial"/>
        <family val="2"/>
      </rPr>
      <t>Líder de implementación"</t>
    </r>
    <r>
      <rPr>
        <sz val="7"/>
        <color theme="1"/>
        <rFont val="Arial"/>
        <family val="2"/>
      </rPr>
      <t xml:space="preserve"> sin que esto permita inferir homologación precisa de dichos roles.
Se recalculan traslapes de acuerdo a las condiciones previstas en el Pliego de condiciones y Adenda con respecto a las experiencias acreditadas.</t>
    </r>
  </si>
  <si>
    <r>
      <t xml:space="preserve">Experiencia 2:
</t>
    </r>
    <r>
      <rPr>
        <u/>
        <sz val="8"/>
        <color theme="1"/>
        <rFont val="Arial"/>
        <family val="2"/>
      </rPr>
      <t xml:space="preserve">Certificación:
</t>
    </r>
    <r>
      <rPr>
        <sz val="8"/>
        <color theme="1"/>
        <rFont val="Arial"/>
        <family val="2"/>
      </rPr>
      <t xml:space="preserve">"Proyecto: AGUAS DE CARTAGENA (...)  
Rol en el proyecto: Directora de proyecto
Objeto del contrato: Prestar servicios para la consultoría especializada y la implementación del Software de Gestión de Documentos Electrónicos de Archivo (SGDEA) ABOX ECM, licenciamiento, garantía y soporte técnico para Ventanilla de Correspondencia y 3 flujos a la necesidad del cliente.  (...) </t>
    </r>
  </si>
  <si>
    <t>1. Gerente Proyecto EXPERIENCIA - HABILITANTE_1.pdf Págs. 12-15
Observaciones-Subsanación_SoftyDI-CMA-005-2024.pdf (aportado en subsanación) pag.36 y 38-41</t>
  </si>
  <si>
    <r>
      <rPr>
        <b/>
        <sz val="10"/>
        <color theme="1"/>
        <rFont val="Arial"/>
        <family val="2"/>
      </rPr>
      <t>Observaciones en informe preliminar:</t>
    </r>
    <r>
      <rPr>
        <sz val="10"/>
        <color theme="1"/>
        <rFont val="Arial"/>
        <family val="2"/>
      </rPr>
      <t xml:space="preserve">
Páginas específicas de la información del Proyecto: 14
No se identifica claramente el </t>
    </r>
    <r>
      <rPr>
        <u/>
        <sz val="10"/>
        <color theme="1"/>
        <rFont val="Arial"/>
        <family val="2"/>
      </rPr>
      <t>cargo</t>
    </r>
    <r>
      <rPr>
        <sz val="10"/>
        <color theme="1"/>
        <rFont val="Arial"/>
        <family val="2"/>
      </rPr>
      <t xml:space="preserve"> del firmante que expide la certificación.
Esta experiencia experiencia específica para fines de contabilización de itempos, esta contenida en la experiencia general documentada en este mismo ítem.
</t>
    </r>
    <r>
      <rPr>
        <b/>
        <sz val="10"/>
        <color theme="1"/>
        <rFont val="Arial"/>
        <family val="2"/>
      </rPr>
      <t>Observaciones presentadas por el oferente en subsanación:(...)</t>
    </r>
    <r>
      <rPr>
        <sz val="10"/>
        <color theme="1"/>
        <rFont val="Arial"/>
        <family val="2"/>
      </rPr>
      <t xml:space="preserve">
</t>
    </r>
    <r>
      <rPr>
        <u/>
        <sz val="10"/>
        <color theme="1"/>
        <rFont val="Arial"/>
        <family val="2"/>
      </rPr>
      <t>Numeral 2.1.8</t>
    </r>
    <r>
      <rPr>
        <sz val="10"/>
        <color theme="1"/>
        <rFont val="Arial"/>
        <family val="2"/>
      </rPr>
      <t xml:space="preserve">(...) Componente evaluado: Se adjunta subsanación con fecha actualizada de la certificación correspondiente(...) </t>
    </r>
    <r>
      <rPr>
        <u/>
        <sz val="10"/>
        <color theme="1"/>
        <rFont val="Arial"/>
        <family val="2"/>
      </rPr>
      <t>Numeral 2.1.9(</t>
    </r>
    <r>
      <rPr>
        <sz val="10"/>
        <color theme="1"/>
        <rFont val="Arial"/>
        <family val="2"/>
      </rPr>
      <t xml:space="preserve">...) Para este cálculo no se tiene en cuenta los traslapes de fecha atendiendo la nota del pliego de condiciones, “Nota. La experiencia específica puede estar contenida dentro del término de la experiencia general certificada”
</t>
    </r>
    <r>
      <rPr>
        <b/>
        <sz val="10"/>
        <color theme="1"/>
        <rFont val="Arial"/>
        <family val="2"/>
      </rPr>
      <t xml:space="preserve">Observación en informe definitivo: </t>
    </r>
    <r>
      <rPr>
        <sz val="10"/>
        <color theme="1"/>
        <rFont val="Arial"/>
        <family val="2"/>
      </rPr>
      <t xml:space="preserve">
Se recalculan traslapes de acuerdo a las condiciones previstas en el Pliego de condiciones y Adenda con respecto a las experiencias acreditadas.</t>
    </r>
  </si>
  <si>
    <r>
      <rPr>
        <b/>
        <sz val="8"/>
        <color theme="1"/>
        <rFont val="Arial"/>
        <family val="2"/>
      </rPr>
      <t>Observaciones en informe preliminar</t>
    </r>
    <r>
      <rPr>
        <sz val="8"/>
        <color theme="1"/>
        <rFont val="Arial"/>
        <family val="2"/>
      </rPr>
      <t xml:space="preserve">
La documentación aportada no permite acreditar el cumplimiento del Núcleo Base de Conocimiento solicitado para el posgrado de conformidad con los términos establedidos en el Pliego de Condiciones y Adenda. 
De otra parte, la certificación emitida por Adapting América S.A.S. no refiere el dato del cargo del firmante por cuanto se solicita aclaración a este respecto. Por lo anterior se solicita al proponente allegar la subsanación correspondiente.
</t>
    </r>
    <r>
      <rPr>
        <b/>
        <sz val="8"/>
        <color theme="1"/>
        <rFont val="Arial"/>
        <family val="2"/>
      </rPr>
      <t xml:space="preserve">Observaciones presentadas por el oferente en subsanación:
</t>
    </r>
    <r>
      <rPr>
        <sz val="8"/>
        <color theme="1"/>
        <rFont val="Arial"/>
        <family val="2"/>
      </rPr>
      <t xml:space="preserve">Numeral 2.1 NBC POSGRADO CONTADURÍA, TITULACIÓN AUDITORIA, CONCEPTO REQUISITOS ACADÉMICOS NO ACREDITADOS (...)  el Núcleo Base del Conocimiento está conformado por dos variables:
• Núcleo Básico del Conocimiento
1. Área de Conocimiento
2. Núcleo Básico de Conocimiento – NBC (...) El NBC, al estar formado por dos variables conjuntas muestra, para el caso de Especialista en Auditoría de Sistemas (...) Área de conocimiento: Economía, administración, contaduría y afines. Núcleo Base de Conocimiento NBC: Contaduría pública (...) El como referencia aportamos el Concepto 087451 de 2020, expedido por la Dirección Jurídica del Departamento Administrativo de la Función Pública, que para el caso que planteamos, ilustra de manera clara y precisa los componentes y las
definiciones necesarias para indicar que la Especialización en Auditoría de Sistemas es afín al área de Administración:
https://www.funcionpublica.gov.co/eva/gestornormativo/norma.php?i=122960#:~:text=Los%20n%C3%BAcleos%20b%C3%A1sicos%20de%20conocimiento,de%20estudios%20o%20una%20universidad (...) os núcleos básicos de conocimiento (NBC) dividen o clasifican un área del
conocimiento en sus campos, disciplinas o profesiones esenciales…”
Bajo esta perspectiva, comedidamente solicitamos que para el caso de la profesional Alejandra Guzmán la Especialización en Auditoría de Sistemas sea tenida en cuenta como afín a la Administración, por lo que el perfil cumple con lo exigido como regla en el pliego de condiciones.(...)
</t>
    </r>
    <r>
      <rPr>
        <b/>
        <u/>
        <sz val="8"/>
        <color theme="1"/>
        <rFont val="Arial"/>
        <family val="2"/>
      </rPr>
      <t>Observación en informe definitivo</t>
    </r>
    <r>
      <rPr>
        <u/>
        <sz val="8"/>
        <color theme="1"/>
        <rFont val="Arial"/>
        <family val="2"/>
      </rPr>
      <t xml:space="preserve">: </t>
    </r>
    <r>
      <rPr>
        <sz val="8"/>
        <color theme="1"/>
        <rFont val="Arial"/>
        <family val="2"/>
      </rPr>
      <t xml:space="preserve">
En atención al análisis presentado en su observación y valorando los criterios que componen el Núcleo base del conocimiento (Área de conocimiento y Núcleo Básico del Conocimiento – NBC) de conformidad con el SNIES; los requerimientos académicos referidos en el Pliego de condiciones y Adenda, 4.1.4. FORMACIÓN ACADÉMICA Y EXPERIENCIA DEL EQUIPO MÍNIMO DE TRABAJO para el cumplimiento de los criterios mínimos del Perfil 1:  
“(...)Núcleo Base de Conocimiento corresponda a alguno de los siguientes:  
* Administración 
* Ingeniería de Sistemas telemática y afines 
* Ingeniería industrial y afines(...)” 
Y, lo dispuesto en el este mismo capítulo, literal A. ACREDITACIÓN DE LA FORMACIÓN ACADÉMICA Nota 6 indica “(...) Se precisa que los pregrados y posgrados aplicables para los diferentes perfiles en algunos casos son TAXATIVOS cuando se haga referencia a un programa específico, y en otros refieren cumplimiento según el Núcleo Base de Conocimiento, razón por la cual, será responsabilidad de cada proponente realizar la respectiva corroboración. Cuando se refiere a programas de cierto núcleo o área del conocimiento, la entidad corroborará que el programa presentado se encuentre dentro del núcleo o área exigida, realizando la verificación en el SNIES (...)”
La ANM considera razonable el cumplimiento del requisito con el perfil aportado frente al asunto observado toda vez que en la variable “Área de Conocimiento” se incluye taxativamente la denominación “Administración” incluida en los términos del Pliego de condiciones y Adenda para el perfil objeto de análisis. En consistencia con lo anteriormente expuesto, se entiende subsanado este requerimiento en particular.  
De forma complementaria, el perfil requiere "(...)con titulaciones que incluyan dirección, gerencia, organización, gestión o administración de proyectos(..)", siendo la titulación aportada "(...) </t>
    </r>
    <r>
      <rPr>
        <u/>
        <sz val="8"/>
        <color theme="1"/>
        <rFont val="Arial"/>
        <family val="2"/>
      </rPr>
      <t>Auditoría</t>
    </r>
    <r>
      <rPr>
        <sz val="8"/>
        <color theme="1"/>
        <rFont val="Arial"/>
        <family val="2"/>
      </rPr>
      <t xml:space="preserve"> de sistemas(...) la cual no guarda relación con los términos indicados en el perfil por cuanto se mantiene el criterio de  REQUERIMIENTOS ACADÉMICOS NO ACREDITADOS"</t>
    </r>
  </si>
  <si>
    <t>Jesús Eduardo Mora Narváez</t>
  </si>
  <si>
    <t>2. Analista Procesos EXPERIENCIA - HABILITANTE.pdf Pág. 2</t>
  </si>
  <si>
    <t>2. Analista Procesos EXPERIENCIA - HABILITANTE.pdf Pág. 3</t>
  </si>
  <si>
    <t>2. Analista Procesos EXPERIENCIA - HABILITANTE.pdf Pág. 1</t>
  </si>
  <si>
    <t>08255145548ATL</t>
  </si>
  <si>
    <t>Adapting América S.A.S</t>
  </si>
  <si>
    <r>
      <t>Experiencia 1
'</t>
    </r>
    <r>
      <rPr>
        <u/>
        <sz val="8"/>
        <color theme="1"/>
        <rFont val="Arial"/>
        <family val="2"/>
      </rPr>
      <t xml:space="preserve">Certificación:
</t>
    </r>
    <r>
      <rPr>
        <sz val="8"/>
        <color theme="1"/>
        <rFont val="Arial"/>
        <family val="2"/>
      </rPr>
      <t xml:space="preserve">"Proyecto: EMPRESA DE TRANSPORTES DEL TERCER MILENIO –TRANSMILENIO S.A. (…)
Rol en el proyecto: Líder de procesos(…)
Funciones desarrolladas: </t>
    </r>
    <r>
      <rPr>
        <b/>
        <u/>
        <sz val="8"/>
        <color theme="1"/>
        <rFont val="Arial"/>
        <family val="2"/>
      </rPr>
      <t xml:space="preserve"> </t>
    </r>
    <r>
      <rPr>
        <sz val="8"/>
        <color theme="1"/>
        <rFont val="Arial"/>
        <family val="2"/>
      </rPr>
      <t>(…) Diseño y configuración del flujo de trabajo SDQS-PQRS en ABOX ECM(..)"</t>
    </r>
  </si>
  <si>
    <t>2. Analista Procesos EXPERIENCIA - HABILITANTE.pdf Págs. 4-7
Observaciones-Subsanación_SoftyDI-CMA-005-2024.pdf (aportado en subsanación) pag.42 y 44-47</t>
  </si>
  <si>
    <r>
      <rPr>
        <b/>
        <sz val="10"/>
        <color theme="1"/>
        <rFont val="Arial"/>
        <family val="2"/>
      </rPr>
      <t>Observaciones en informe preliminar:</t>
    </r>
    <r>
      <rPr>
        <sz val="10"/>
        <color theme="1"/>
        <rFont val="Arial"/>
        <family val="2"/>
      </rPr>
      <t xml:space="preserve">
No se identifica claramente el</t>
    </r>
    <r>
      <rPr>
        <u/>
        <sz val="10"/>
        <color theme="1"/>
        <rFont val="Arial"/>
        <family val="2"/>
      </rPr>
      <t xml:space="preserve"> cargo del firmante</t>
    </r>
    <r>
      <rPr>
        <sz val="10"/>
        <color theme="1"/>
        <rFont val="Arial"/>
        <family val="2"/>
      </rPr>
      <t xml:space="preserve"> que expide la certificación.
La experiencia se traslapa parcialmente con la experiencia 2
</t>
    </r>
    <r>
      <rPr>
        <b/>
        <sz val="10"/>
        <color theme="1"/>
        <rFont val="Arial"/>
        <family val="2"/>
      </rPr>
      <t>Observaciones presentadas por el oferente en subsanación</t>
    </r>
    <r>
      <rPr>
        <sz val="10"/>
        <color theme="1"/>
        <rFont val="Arial"/>
        <family val="2"/>
      </rPr>
      <t xml:space="preserve">:(...)
</t>
    </r>
    <r>
      <rPr>
        <u/>
        <sz val="10"/>
        <color theme="1"/>
        <rFont val="Arial"/>
        <family val="2"/>
      </rPr>
      <t>Numeral 2.2.1:</t>
    </r>
    <r>
      <rPr>
        <sz val="10"/>
        <color theme="1"/>
        <rFont val="Arial"/>
        <family val="2"/>
      </rPr>
      <t xml:space="preserve"> (…) Se adjunta subsanación con fecha actualizada de la certificación correspondiente. Subsanación: Anexo No. 5(...)
</t>
    </r>
    <r>
      <rPr>
        <u/>
        <sz val="10"/>
        <color theme="1"/>
        <rFont val="Arial"/>
        <family val="2"/>
      </rPr>
      <t xml:space="preserve">Numeral 2.2.2 </t>
    </r>
    <r>
      <rPr>
        <sz val="10"/>
        <color theme="1"/>
        <rFont val="Arial"/>
        <family val="2"/>
      </rPr>
      <t xml:space="preserve">(...) Aclaración: El perfil del profesional Jesús Mora refiere una experiencia certificada que se diligenció sin tener en cuenta los traslapes de fechas, cumpliendo con las reglas del pliego de condiciones y totalizando 1,4 años(...)
</t>
    </r>
    <r>
      <rPr>
        <b/>
        <sz val="10"/>
        <color theme="1"/>
        <rFont val="Arial"/>
        <family val="2"/>
      </rPr>
      <t xml:space="preserve">
Observación en informe definitivo: 
</t>
    </r>
    <r>
      <rPr>
        <sz val="10"/>
        <color theme="1"/>
        <rFont val="Arial"/>
        <family val="2"/>
      </rPr>
      <t>Se recalculan traslapes de acuerdo a las condiciones previstas en el Pliego de condiciones y Adenda con respecto a las experiencias acreditadas.</t>
    </r>
  </si>
  <si>
    <t>Experiencia 2
'Ingeniero de desarrollo: (…) Parametrización de procesos de negocios con base en el estándar BPMN2 empleando herramientas de modelo de procesos ABOX ECM.(…)</t>
  </si>
  <si>
    <r>
      <rPr>
        <b/>
        <sz val="10"/>
        <color theme="1"/>
        <rFont val="Arial"/>
        <family val="2"/>
      </rPr>
      <t>Observaciones en informe preliminar:</t>
    </r>
    <r>
      <rPr>
        <sz val="10"/>
        <color theme="1"/>
        <rFont val="Arial"/>
        <family val="2"/>
      </rPr>
      <t xml:space="preserve">
No se identifica claramente el </t>
    </r>
    <r>
      <rPr>
        <u/>
        <sz val="10"/>
        <color theme="1"/>
        <rFont val="Arial"/>
        <family val="2"/>
      </rPr>
      <t>cargo del firmante</t>
    </r>
    <r>
      <rPr>
        <sz val="10"/>
        <color theme="1"/>
        <rFont val="Arial"/>
        <family val="2"/>
      </rPr>
      <t xml:space="preserve"> que expide la certificación.
La experiencia se traslapa parcialmente con la experiencia 1 
</t>
    </r>
    <r>
      <rPr>
        <b/>
        <sz val="10"/>
        <color theme="1"/>
        <rFont val="Arial"/>
        <family val="2"/>
      </rPr>
      <t>Observaciones presentadas por el oferente en subsanación:</t>
    </r>
    <r>
      <rPr>
        <sz val="10"/>
        <color theme="1"/>
        <rFont val="Arial"/>
        <family val="2"/>
      </rPr>
      <t xml:space="preserve">(...)
"Numeral 2.2.3 (…) Se adjunta subsanación con fecha actualizada de la certificación correspondiente. Subsanación: Anexo No. 5
Numeral 2.2.4(...) Aclaración: El perfil del profesional Jesús Mora refiere una experiencia certificada que se diligenció sin tener en cuenta los traslapes de fechas, cumpliendo con las reglas del pliego de condiciones y totalizando 1,4 años(...)"
</t>
    </r>
    <r>
      <rPr>
        <b/>
        <sz val="10"/>
        <color theme="1"/>
        <rFont val="Arial"/>
        <family val="2"/>
      </rPr>
      <t xml:space="preserve">Observación en informe definitivo: </t>
    </r>
    <r>
      <rPr>
        <sz val="10"/>
        <color theme="1"/>
        <rFont val="Arial"/>
        <family val="2"/>
      </rPr>
      <t xml:space="preserve">
Se recalculan traslapes de acuerdo a las condiciones previstas en el Pliego de condiciones y Adenda con respecto a las experiencias acreditadas.</t>
    </r>
  </si>
  <si>
    <r>
      <t>Experiencia 3
'</t>
    </r>
    <r>
      <rPr>
        <b/>
        <u/>
        <sz val="8"/>
        <color theme="1"/>
        <rFont val="Arial"/>
        <family val="2"/>
      </rPr>
      <t>Ingeniero de desarrollo:</t>
    </r>
    <r>
      <rPr>
        <sz val="8"/>
        <color theme="1"/>
        <rFont val="Arial"/>
        <family val="2"/>
      </rPr>
      <t xml:space="preserve"> (…) Diseño e implementación de los procesos del ciclo de vida archivístico (…)</t>
    </r>
  </si>
  <si>
    <r>
      <rPr>
        <b/>
        <sz val="10"/>
        <color theme="1"/>
        <rFont val="Arial"/>
        <family val="2"/>
      </rPr>
      <t>Observaciones en informe preliminar:</t>
    </r>
    <r>
      <rPr>
        <sz val="10"/>
        <color theme="1"/>
        <rFont val="Arial"/>
        <family val="2"/>
      </rPr>
      <t xml:space="preserve">
No se identifica claramente el </t>
    </r>
    <r>
      <rPr>
        <u/>
        <sz val="10"/>
        <color theme="1"/>
        <rFont val="Arial"/>
        <family val="2"/>
      </rPr>
      <t xml:space="preserve">cargo del firmante </t>
    </r>
    <r>
      <rPr>
        <sz val="10"/>
        <color theme="1"/>
        <rFont val="Arial"/>
        <family val="2"/>
      </rPr>
      <t xml:space="preserve">que expide la certificación.
</t>
    </r>
    <r>
      <rPr>
        <b/>
        <sz val="10"/>
        <color theme="1"/>
        <rFont val="Arial"/>
        <family val="2"/>
      </rPr>
      <t xml:space="preserve">Observaciones presentadas por el oferente en subsanación:(...)
</t>
    </r>
    <r>
      <rPr>
        <sz val="10"/>
        <color theme="1"/>
        <rFont val="Arial"/>
        <family val="2"/>
      </rPr>
      <t xml:space="preserve">"Numeral 2.2.5: (…) Se adjunta subsanación con fecha actualizada de la certificación correspondiente. Subsanación: Anexo No. 5 (...)"
</t>
    </r>
    <r>
      <rPr>
        <b/>
        <sz val="10"/>
        <color theme="1"/>
        <rFont val="Arial"/>
        <family val="2"/>
      </rPr>
      <t xml:space="preserve">
Observación en informe definitivo:  </t>
    </r>
    <r>
      <rPr>
        <sz val="10"/>
        <color theme="1"/>
        <rFont val="Arial"/>
        <family val="2"/>
      </rPr>
      <t>N/A</t>
    </r>
  </si>
  <si>
    <t>Sergio Humberto Gómez Florez</t>
  </si>
  <si>
    <t>3. Lider Moreq EXPERIENCIA - HABILITANTE.pdf (pag. 2-3)</t>
  </si>
  <si>
    <t>3. Lider Moreq EXPERIENCIA - HABILITANTE.pdf (pag. 5-6)</t>
  </si>
  <si>
    <t>3. Lider Moreq EXPERIENCIA - HABILITANTE.pdf (pag. 4)</t>
  </si>
  <si>
    <t>3. Lider Moreq EXPERIENCIA - HABILITANTE.pdf (pag. 1)</t>
  </si>
  <si>
    <t>Profesional en Sistemas de Información, Bibliotecología y Archivística</t>
  </si>
  <si>
    <t>Magíster en Gerencia de Sistemas de Información y Proyectos Tecnológicos</t>
  </si>
  <si>
    <t>Evolution Techologies Group</t>
  </si>
  <si>
    <r>
      <rPr>
        <u/>
        <sz val="8"/>
        <color theme="1"/>
        <rFont val="Arial"/>
        <family val="2"/>
      </rPr>
      <t>Certificación:</t>
    </r>
    <r>
      <rPr>
        <sz val="8"/>
        <color theme="1"/>
        <rFont val="Arial"/>
        <family val="2"/>
      </rPr>
      <t xml:space="preserve">
"(...)  Alcance de los Servicios: Consultoría Archivística para el desarrollo de Modelo de Requerimientos funcionales y no funcionales para el Software para la Gestión electrónica e documentos (...)"</t>
    </r>
  </si>
  <si>
    <t>3. Lider Moreq EXPERIENCIA - HABILITANTE.pdf (pag. 7-10)</t>
  </si>
  <si>
    <t>Páginas específicas de la información del Proyecto: 7
Experiencia se traslapa con la acreditada en el ítem 2. Para fines de contabilización se mantiene las fechas indicadas en la certificación</t>
  </si>
  <si>
    <r>
      <rPr>
        <u/>
        <sz val="8"/>
        <color theme="1"/>
        <rFont val="Arial"/>
        <family val="2"/>
      </rPr>
      <t xml:space="preserve">Certificación:
</t>
    </r>
    <r>
      <rPr>
        <sz val="8"/>
        <color theme="1"/>
        <rFont val="Arial"/>
        <family val="2"/>
      </rPr>
      <t>"(...)  Alcance de los Servicios: Consultoría Archivística para el desarrollo de Modelo de Requerimientos para el Software integrado para la Gestión electrónica de documentos (...)"</t>
    </r>
  </si>
  <si>
    <t>Páginas específicas de la información del Proyecto: 8
Experiencia se traslapa con la acreditada en el ítem 1. Para fines de contabilización se fija fecha inicial un dia despúes de la finalización de la experiencia referida en el item 1.</t>
  </si>
  <si>
    <r>
      <rPr>
        <u/>
        <sz val="8"/>
        <color theme="1"/>
        <rFont val="Arial"/>
        <family val="2"/>
      </rPr>
      <t>Certificación:</t>
    </r>
    <r>
      <rPr>
        <sz val="8"/>
        <color theme="1"/>
        <rFont val="Arial"/>
        <family val="2"/>
      </rPr>
      <t xml:space="preserve">
"(...)  Alcance de los Servicios: Consultoría Archivística para el desarrollo de Modelo de requisitos para el Software denominado Eprocess Extended – EPX para la Gobernación de Boyacá (...)"</t>
    </r>
  </si>
  <si>
    <t>Páginas específicas de la información del Proyecto: 8
La documentación aportada no permite inferir el pleno cumplimiento de los requisitos solicitados en el perfil en relación a la participación en proyectos de las características indicadas dentro de la experiencia específica.</t>
  </si>
  <si>
    <r>
      <rPr>
        <u/>
        <sz val="8"/>
        <color theme="1"/>
        <rFont val="Arial"/>
        <family val="2"/>
      </rPr>
      <t>Certificación:</t>
    </r>
    <r>
      <rPr>
        <sz val="8"/>
        <color theme="1"/>
        <rFont val="Arial"/>
        <family val="2"/>
      </rPr>
      <t xml:space="preserve">
"(...)  Alcance de los Servicios: Consultoría Archivística para la evaluación y actualización del modelo de requerimientos para el Sistema de Gestión Documental (...)"</t>
    </r>
  </si>
  <si>
    <t>Páginas específicas de la información del Proyecto: 9</t>
  </si>
  <si>
    <r>
      <rPr>
        <b/>
        <sz val="10"/>
        <color theme="1"/>
        <rFont val="Arial"/>
        <family val="2"/>
      </rPr>
      <t>Observaciones presentadas por el oferente en subsanación:</t>
    </r>
    <r>
      <rPr>
        <sz val="10"/>
        <color theme="1"/>
        <rFont val="Arial"/>
        <family val="2"/>
      </rPr>
      <t xml:space="preserve">
A. Observaciones-Subsanación_SoftyDI-CMA-005-2024-No.2.pdf
(…) Observación: La página oficial de la EAN, institución de educación superior que acredita la certificación académica de Sergio Humberto Gómez Flórez, ha incorporado el título 
de la Maestría en la FACULTAD DE INGENIERÍA de la universidad, con lo que muestra una primera afinidad de la disciplina titulada Maestría en Gerencia de Sistemas de Información y Proyectos Tecnológicos, con por lo menos dos de las tres alternativas establecidas en el pliego de condiciones, a saber:
- Ingeniería de sistemas, telemática o afines.
- Ingeniería electrónica, telecomunicaciones y afines (...) Como deja ver el resumen de los contenidos temáticos y la titulación de cada unidad de estudio aquí presentada, de forma respetuosa y comedida solicitamos que la Maestría en Gerencia de Sistemas de Información y Proyectos Tecnológicos, sea evaluada con grado de afinidad específica y concreta con Ingeniería de Sistemas telemática y afines, cumpliendo de forma verificable con las reglas del pliego de condiciones.(...)
</t>
    </r>
    <r>
      <rPr>
        <b/>
        <sz val="10"/>
        <color theme="1"/>
        <rFont val="Arial"/>
        <family val="2"/>
      </rPr>
      <t>Observaciones informe definitivo:</t>
    </r>
    <r>
      <rPr>
        <sz val="10"/>
        <color theme="1"/>
        <rFont val="Arial"/>
        <family val="2"/>
      </rPr>
      <t xml:space="preserve">
Se concluye que el perfil presentado no cumple los requisitos académicos establecidos en el pliego de condiciones y el oferente no presentó observación a este respecto que permitiese evaluar la ampliación de los términos de aceptación del perfil en las </t>
    </r>
    <r>
      <rPr>
        <u/>
        <sz val="10"/>
        <color theme="1"/>
        <rFont val="Arial"/>
        <family val="2"/>
      </rPr>
      <t xml:space="preserve">etapas previas del concurso que permitiesen valorar la inclusión de la titulación aportada </t>
    </r>
    <r>
      <rPr>
        <sz val="10"/>
        <color theme="1"/>
        <rFont val="Arial"/>
        <family val="2"/>
      </rPr>
      <t xml:space="preserve">por cuanto se mantiene la valoración de REQUISITOS ACADÉMICOS NO ACREDITADOS. Detalles del análisis en la respuesta a observaciones. </t>
    </r>
  </si>
  <si>
    <t>José Gabriel Delgadillo Castro</t>
  </si>
  <si>
    <t>4. Analista Gestion Conocimiento EXPERIENCIA - HABILITANTE. Págs 2-3</t>
  </si>
  <si>
    <t>4. Analista Gestion Conocimiento EXPERIENCIA - HABILITANTE. Pág 4</t>
  </si>
  <si>
    <t xml:space="preserve">4. Analista Gestion Conocimiento EXPERIENCIA - HABILITANTE. Pág 1 </t>
  </si>
  <si>
    <t xml:space="preserve">ANEXO 12 CARTA DE COMPROMISO DEL EQUIPO DE TRABAJO.pdf								</t>
  </si>
  <si>
    <t>ADMINISTRADOR PUBLICO</t>
  </si>
  <si>
    <t>Administración Pública</t>
  </si>
  <si>
    <t>1010581-T</t>
  </si>
  <si>
    <t>Archivo General de la Nación Jorge Palacios Preciado</t>
  </si>
  <si>
    <r>
      <rPr>
        <u/>
        <sz val="8"/>
        <color theme="1"/>
        <rFont val="Arial"/>
        <family val="2"/>
      </rPr>
      <t xml:space="preserve">Certificación:
</t>
    </r>
    <r>
      <rPr>
        <sz val="8"/>
        <color theme="1"/>
        <rFont val="Arial"/>
        <family val="2"/>
      </rPr>
      <t>(…) Elaborar la estrategia de gestión de conocimiento que  involucre instrumentos pedagógicos, en el marco de modernización y transformación digital en archivos.(…)</t>
    </r>
  </si>
  <si>
    <t>4. Analista Gestion Conocimiento EXPERIENCIA - HABILITANTE. Págs 5-6</t>
  </si>
  <si>
    <t>Instituto Distrital de la Participación y Acción Comunal</t>
  </si>
  <si>
    <r>
      <rPr>
        <u/>
        <sz val="8"/>
        <color theme="1"/>
        <rFont val="Arial"/>
        <family val="2"/>
      </rPr>
      <t>Certificación</t>
    </r>
    <r>
      <rPr>
        <sz val="8"/>
        <color theme="1"/>
        <rFont val="Arial"/>
        <family val="2"/>
      </rPr>
      <t xml:space="preserve">
'(…) Elaborar y ejecutar un plan de gestión de cambio para todos los usuarios  de la herramienta, incluyendo los recursos necesarios que permitan realizar transferencia de conocimiento en lo relacionado al uso,  administración, componentes técnicos y control del sistema Orfeo (...)</t>
    </r>
  </si>
  <si>
    <t xml:space="preserve">4. Analista Gestion Conocimiento EXPERIENCIA - HABILITANTE. Págs 7-8
Observaciones-Subsanación_SoftyDI-CMA-005-2024.pdf (aportado en subsanación) pag.48
Certificacion_IDPAC_Subsanacion_Gabriel_Delgadillo.pdf (aportado en subsanación)
</t>
  </si>
  <si>
    <r>
      <rPr>
        <b/>
        <sz val="10"/>
        <color theme="1"/>
        <rFont val="Arial"/>
        <family val="2"/>
      </rPr>
      <t>Observaciones en informe preliminar:</t>
    </r>
    <r>
      <rPr>
        <sz val="10"/>
        <color theme="1"/>
        <rFont val="Arial"/>
        <family val="2"/>
      </rPr>
      <t xml:space="preserve">
La certifiación aportada no registra firma de la persona que expide el documento. Por lo anterior se requiere al proponente con el fin de que allegue subsanación correspondiente.
</t>
    </r>
    <r>
      <rPr>
        <b/>
        <sz val="10"/>
        <color theme="1"/>
        <rFont val="Arial"/>
        <family val="2"/>
      </rPr>
      <t>Observaciones presentadas por el oferente en subsanación</t>
    </r>
    <r>
      <rPr>
        <sz val="10"/>
        <color theme="1"/>
        <rFont val="Arial"/>
        <family val="2"/>
      </rPr>
      <t xml:space="preserve">:"(...)
</t>
    </r>
    <r>
      <rPr>
        <u/>
        <sz val="10"/>
        <color theme="1"/>
        <rFont val="Arial"/>
        <family val="2"/>
      </rPr>
      <t>Numeral 2.3.1</t>
    </r>
    <r>
      <rPr>
        <sz val="10"/>
        <color theme="1"/>
        <rFont val="Arial"/>
        <family val="2"/>
      </rPr>
      <t xml:space="preserve"> (...)  Aclaración: Se adjunta subsanación con documento original independiente que por estar firmado digitalmente al integrarlo en un único PDF, anula la firma correspondiente (...)"
</t>
    </r>
    <r>
      <rPr>
        <b/>
        <sz val="10"/>
        <color theme="1"/>
        <rFont val="Arial"/>
        <family val="2"/>
      </rPr>
      <t xml:space="preserve">Observación en informe definitivo:  </t>
    </r>
    <r>
      <rPr>
        <sz val="10"/>
        <color theme="1"/>
        <rFont val="Arial"/>
        <family val="2"/>
      </rPr>
      <t>N/A</t>
    </r>
  </si>
  <si>
    <t>Agencia Nacional de Contratación Pública – Colombia Compra Eficiente</t>
  </si>
  <si>
    <r>
      <rPr>
        <u/>
        <sz val="8"/>
        <color theme="1"/>
        <rFont val="Arial"/>
        <family val="2"/>
      </rPr>
      <t>Certificación:</t>
    </r>
    <r>
      <rPr>
        <sz val="8"/>
        <color theme="1"/>
        <rFont val="Arial"/>
        <family val="2"/>
      </rPr>
      <t xml:space="preserve">
(...) Objeto del contrato: Asesorar al grupo de Gestión Documental de la  Secretaría General de la ANCP-CCE en la  administración, desarrollo y actualización de  instrumentos asociados a la política de Gestión Documental y </t>
    </r>
    <r>
      <rPr>
        <u/>
        <sz val="8"/>
        <color theme="1"/>
        <rFont val="Arial"/>
        <family val="2"/>
      </rPr>
      <t>la implementación del SGD</t>
    </r>
    <r>
      <rPr>
        <sz val="8"/>
        <color theme="1"/>
        <rFont val="Arial"/>
        <family val="2"/>
      </rPr>
      <t xml:space="preserve"> que contribuya con el mejoramiento del Servicio de información para la compra pública.
(...) Obligaciones del contrato
(...) 7. </t>
    </r>
    <r>
      <rPr>
        <u/>
        <sz val="8"/>
        <color theme="1"/>
        <rFont val="Arial"/>
        <family val="2"/>
      </rPr>
      <t>Acompañar a la administración del sistema de gestión documental una vez sea entregado por la subdirección de IDT y puesto en funcionamiento para su implementación a en la ANCP-CCE</t>
    </r>
    <r>
      <rPr>
        <sz val="8"/>
        <color theme="1"/>
        <rFont val="Arial"/>
        <family val="2"/>
      </rPr>
      <t>.(...)</t>
    </r>
  </si>
  <si>
    <t>4. Analista Gestion Conocimiento EXPERIENCIA - HABILITANTE. Págs 9-11</t>
  </si>
  <si>
    <t>William Andrés Forero Solano</t>
  </si>
  <si>
    <t>5. Analista Documental EXPERIENCIA - HABILITANTE.pdf (pag.2)</t>
  </si>
  <si>
    <t>5. Analista Documental EXPERIENCIA - HABILITANTE.pdf (pag.3)</t>
  </si>
  <si>
    <t>5. Analista Documental EXPERIENCIA - HABILITANTE.pdf (pag.1)</t>
  </si>
  <si>
    <t>Auditoria General de la República</t>
  </si>
  <si>
    <r>
      <rPr>
        <u/>
        <sz val="8"/>
        <color theme="1"/>
        <rFont val="Arial"/>
        <family val="2"/>
      </rPr>
      <t>Certificación:</t>
    </r>
    <r>
      <rPr>
        <sz val="8"/>
        <color theme="1"/>
        <rFont val="Arial"/>
        <family val="2"/>
      </rPr>
      <t xml:space="preserve">
'(...)en la actualización e implementación de los instrumenos archivísticos (PINAR, PGD, TRD)(...)</t>
    </r>
  </si>
  <si>
    <t>5. Analista Documental EXPERIENCIA - HABILITANTE.pdf (pag.4-5)</t>
  </si>
  <si>
    <t>Páginas específicas de la información del Proyecto: 4-5
La cerificación es expedida con fecha anterior a la fecha fin del contrato, por cuanto se acredita experiencia hasta la suscripción de la certificación.</t>
  </si>
  <si>
    <r>
      <rPr>
        <u/>
        <sz val="8"/>
        <color theme="1"/>
        <rFont val="Arial"/>
        <family val="2"/>
      </rPr>
      <t>Certificación</t>
    </r>
    <r>
      <rPr>
        <sz val="8"/>
        <color theme="1"/>
        <rFont val="Arial"/>
        <family val="2"/>
      </rPr>
      <t xml:space="preserve">
"(...)en la elaboración y actualización de los instrumentos archivísticos (...) elaboración, actualización e implementación de los instrumentos archivísticos (...)"</t>
    </r>
  </si>
  <si>
    <t>5. Analista Documental EXPERIENCIA - HABILITANTE.pdf (pag.6-7)</t>
  </si>
  <si>
    <t>Páginas específicas de la información del Proyecto: 6-7</t>
  </si>
  <si>
    <t>Archivo General de la Nación Jorge Palacios Preciados</t>
  </si>
  <si>
    <r>
      <rPr>
        <u/>
        <sz val="8"/>
        <color theme="1"/>
        <rFont val="Arial"/>
        <family val="2"/>
      </rPr>
      <t>Certificación:</t>
    </r>
    <r>
      <rPr>
        <sz val="8"/>
        <color theme="1"/>
        <rFont val="Arial"/>
        <family val="2"/>
      </rPr>
      <t xml:space="preserve">
Contrato 431-2018
"(...) elaboración e implementación de los instrumentos archivísticos(...)"</t>
    </r>
  </si>
  <si>
    <t>5. Analista Documental EXPERIENCIA - HABILITANTE.pdf (pag.8-15)</t>
  </si>
  <si>
    <t>Páginas específicas de la información del Proyecto:13</t>
  </si>
  <si>
    <t>Federación Colombiana de Municipios</t>
  </si>
  <si>
    <r>
      <rPr>
        <u/>
        <sz val="8"/>
        <color theme="1"/>
        <rFont val="Arial"/>
        <family val="2"/>
      </rPr>
      <t>Certificación:</t>
    </r>
    <r>
      <rPr>
        <sz val="8"/>
        <color theme="1"/>
        <rFont val="Arial"/>
        <family val="2"/>
      </rPr>
      <t xml:space="preserve">
Contrato No 32 del 25 de Agosto de 2017
'(...) para apoyar la elaboración de instrumentos archivisticos relacionados con la publicación de información de gestion documental según normatividad vigente en materia de acceso a la información públical"(...)</t>
    </r>
  </si>
  <si>
    <t>5. Analista Documental EXPERIENCIA - HABILITANTE.pdf (pag.16-17)</t>
  </si>
  <si>
    <t>Páginas específicas de la información del Proyecto: 16-17</t>
  </si>
  <si>
    <t>Marqueting y Services Group SAS</t>
  </si>
  <si>
    <r>
      <t xml:space="preserve">(...) se desempeñó como profesional en Sistemas de Información, Bibliotecología y Archivística, con la función de </t>
    </r>
    <r>
      <rPr>
        <u/>
        <sz val="8"/>
        <color theme="1"/>
        <rFont val="Arial"/>
        <family val="2"/>
      </rPr>
      <t>prestar asesorías</t>
    </r>
    <r>
      <rPr>
        <sz val="8"/>
        <color theme="1"/>
        <rFont val="Arial"/>
        <family val="2"/>
      </rPr>
      <t xml:space="preserve"> a entidades privadas en la actualización de temas como:
- Inventarios Documentales.
-Tablas de Valoración Documental
-Tablas de Valoración
-Plan Institucional de Archivos
- Cuadro de Caracterización Documental y Activos de Información (...)
</t>
    </r>
  </si>
  <si>
    <t>5. Analista Documental EXPERIENCIA - HABILITANTE.pdf (pag.18)</t>
  </si>
  <si>
    <r>
      <t>Páginas específicas de la información del Proyecto: 18
No se identifica claramente el</t>
    </r>
    <r>
      <rPr>
        <u/>
        <sz val="10"/>
        <color theme="1"/>
        <rFont val="Arial"/>
        <family val="2"/>
      </rPr>
      <t xml:space="preserve"> cargo del firmante</t>
    </r>
    <r>
      <rPr>
        <sz val="10"/>
        <color theme="1"/>
        <rFont val="Arial"/>
        <family val="2"/>
      </rPr>
      <t xml:space="preserve"> que expide la certificación.
Si bien se identifica en el contenido de la certificación la asociación a Instrumentos archivísticos, la documentación no permite determinar que en la experiencia aportada haya desempeñado  la </t>
    </r>
    <r>
      <rPr>
        <i/>
        <sz val="10"/>
        <color theme="1"/>
        <rFont val="Arial"/>
        <family val="2"/>
      </rPr>
      <t>"Formulación, modelación, implementación o seguimiento"</t>
    </r>
    <r>
      <rPr>
        <sz val="10"/>
        <color theme="1"/>
        <rFont val="Arial"/>
        <family val="2"/>
      </rPr>
      <t xml:space="preserve"> de dichos instrumentos</t>
    </r>
  </si>
  <si>
    <t>Secretaria de Educación Distrital</t>
  </si>
  <si>
    <r>
      <rPr>
        <u/>
        <sz val="8"/>
        <color theme="1"/>
        <rFont val="Arial"/>
        <family val="2"/>
      </rPr>
      <t>Certificación:</t>
    </r>
    <r>
      <rPr>
        <sz val="8"/>
        <color theme="1"/>
        <rFont val="Arial"/>
        <family val="2"/>
      </rPr>
      <t xml:space="preserve">
3820 de 2016
'(...)elaboración. implementación y/o actualización de los instrumentos archivísticos de la Secretaría de Educación Distrital  (...)</t>
    </r>
  </si>
  <si>
    <t>5. Analista Documental EXPERIENCIA - HABILITANTE.pdf (pag.19)</t>
  </si>
  <si>
    <t>Páginas específicas de la información del Proyecto: 19</t>
  </si>
  <si>
    <t>Sandra Milena Villarreal Juzga CC</t>
  </si>
  <si>
    <t>6. Lider Valoracion EXPERIENCIA - HABILITANTE.pdf (pag.2-3)</t>
  </si>
  <si>
    <t>6. Lider Valoracion EXPERIENCIA - HABILITANTE.pdf (pag.4)</t>
  </si>
  <si>
    <t>6. Lider Valoracion EXPERIENCIA - HABILITANTE.pdf (pag.1)</t>
  </si>
  <si>
    <r>
      <rPr>
        <u/>
        <sz val="8"/>
        <color theme="1"/>
        <rFont val="Arial"/>
        <family val="2"/>
      </rPr>
      <t>Certificación</t>
    </r>
    <r>
      <rPr>
        <sz val="8"/>
        <color theme="1"/>
        <rFont val="Arial"/>
        <family val="2"/>
      </rPr>
      <t xml:space="preserve">
Contrato: CCE-207-4H-022
(...) 2. Asesorar la construcción de las Tablas de Control de Acceso para el establecimiento de categorías adecuadas de derechos y restricciones de acceso y seguridad aplicables a los documentos.
3. Asesorar la actualización del Índice de información clasificada y reservada de la entidad en articulación con la Subdirección de IDT. (...)</t>
    </r>
  </si>
  <si>
    <t>6. Lider Valoracion EXPERIENCIA - HABILITANTE.pdf (pag.5-7)</t>
  </si>
  <si>
    <t xml:space="preserve">Universidad Nacional de Colombia		</t>
  </si>
  <si>
    <r>
      <rPr>
        <u/>
        <sz val="8"/>
        <color theme="1"/>
        <rFont val="Arial"/>
        <family val="2"/>
      </rPr>
      <t>Certificación</t>
    </r>
    <r>
      <rPr>
        <sz val="8"/>
        <color theme="1"/>
        <rFont val="Arial"/>
        <family val="2"/>
      </rPr>
      <t xml:space="preserve">
OPS 186 de 2023 Nivel Central Nivel Nacional
"(...) Prestar servicios profesionales jurídicos en el marco del proyecto Modelo de Gestión de Documentos Electrónicos de Archivo para la UNAL - 1ra fase de la Universidad Nacional de Colombia (...)
2. Elaborar el manual operativo o protocolo de implementación de normativas que sean requeridas para la regulación del documento electrónico de archivo y la administración electrónica en la UNAL (...)
10. Brindar apoyo en la actualización de los instrumentos archivísticos y de gestión de la información pública, que le sean requeridos (...)</t>
    </r>
  </si>
  <si>
    <t>6. Lider Valoracion EXPERIENCIA - HABILITANTE.pdf (pag.8-10)
Observaciones-Subsanación_SoftyDI-CMA-005-2024.pdf (aportado en subsanación) pag.49 y 51-54</t>
  </si>
  <si>
    <r>
      <t xml:space="preserve">Páginas específicas de la información del Proyecto: 9
No se identifica claramente el </t>
    </r>
    <r>
      <rPr>
        <u/>
        <sz val="10"/>
        <color theme="1"/>
        <rFont val="Arial"/>
        <family val="2"/>
      </rPr>
      <t>cargo</t>
    </r>
    <r>
      <rPr>
        <sz val="10"/>
        <color theme="1"/>
        <rFont val="Arial"/>
        <family val="2"/>
      </rPr>
      <t xml:space="preserve"> del firmante que expide la certificación.
</t>
    </r>
    <r>
      <rPr>
        <b/>
        <sz val="10"/>
        <color theme="1"/>
        <rFont val="Arial"/>
        <family val="2"/>
      </rPr>
      <t>Observaciones presentadas por el oferente en subsanación:</t>
    </r>
    <r>
      <rPr>
        <sz val="10"/>
        <color theme="1"/>
        <rFont val="Arial"/>
        <family val="2"/>
      </rPr>
      <t xml:space="preserve">"(...)
</t>
    </r>
    <r>
      <rPr>
        <u/>
        <sz val="10"/>
        <color theme="1"/>
        <rFont val="Arial"/>
        <family val="2"/>
      </rPr>
      <t xml:space="preserve">Numeral 2.4 </t>
    </r>
    <r>
      <rPr>
        <sz val="10"/>
        <color theme="1"/>
        <rFont val="Arial"/>
        <family val="2"/>
      </rPr>
      <t xml:space="preserve">(…) Hacemos la observación porque la matriz programada no entrega el puntaje correspondiente a la cantidad de tiempo requerido, por no identificar claramente el cargo del firmante que expide la certificación.
</t>
    </r>
    <r>
      <rPr>
        <u/>
        <sz val="10"/>
        <color theme="1"/>
        <rFont val="Arial"/>
        <family val="2"/>
      </rPr>
      <t>Numeral 2.4.1</t>
    </r>
    <r>
      <rPr>
        <sz val="10"/>
        <color theme="1"/>
        <rFont val="Arial"/>
        <family val="2"/>
      </rPr>
      <t xml:space="preserve">(...) Aclaración: Se subsana la certificación con copia de los contratos ejecutados por la profesional Sandra Villareal con la Universidad Nacional de Colombia, donde se evidencia cargo y nombre del firmante. Subsanación: anexo 6(...)"
</t>
    </r>
    <r>
      <rPr>
        <b/>
        <sz val="10"/>
        <color theme="1"/>
        <rFont val="Arial"/>
        <family val="2"/>
      </rPr>
      <t>Observación en informe definitivo</t>
    </r>
    <r>
      <rPr>
        <sz val="10"/>
        <color theme="1"/>
        <rFont val="Arial"/>
        <family val="2"/>
      </rPr>
      <t>:  La certificación indica en los datos de firmante la "Gerencia Nacional Financiera y Administrativa", aunado a la presentación del contrato respectivo se acredita la experiencia presentada, sin embargo la documentación no aporta información que permita confirmar el requisito de experiencia específica en los términos requeridos</t>
    </r>
  </si>
  <si>
    <r>
      <rPr>
        <u/>
        <sz val="8"/>
        <color theme="1"/>
        <rFont val="Arial"/>
        <family val="2"/>
      </rPr>
      <t>Certificación</t>
    </r>
    <r>
      <rPr>
        <sz val="8"/>
        <color theme="1"/>
        <rFont val="Arial"/>
        <family val="2"/>
      </rPr>
      <t xml:space="preserve">
OPS 107 de 2024 Nivel Central Nivel Nacional
'(...) 4. Elaborar la política general de permisos y de</t>
    </r>
    <r>
      <rPr>
        <u/>
        <sz val="8"/>
        <color theme="1"/>
        <rFont val="Arial"/>
        <family val="2"/>
      </rPr>
      <t xml:space="preserve"> acceso al SGDEA</t>
    </r>
    <r>
      <rPr>
        <sz val="8"/>
        <color theme="1"/>
        <rFont val="Arial"/>
        <family val="2"/>
      </rPr>
      <t xml:space="preserve"> de la UNAL
5. Elaborar </t>
    </r>
    <r>
      <rPr>
        <u/>
        <sz val="8"/>
        <color theme="1"/>
        <rFont val="Arial"/>
        <family val="2"/>
      </rPr>
      <t>el protocolo de anonimización de dato</t>
    </r>
    <r>
      <rPr>
        <sz val="8"/>
        <color theme="1"/>
        <rFont val="Arial"/>
        <family val="2"/>
      </rPr>
      <t>s para la UNAL 
7. Realizar acompañamiento jurídico en la elaboración de los instrumentos de gestión de la información pública, que le sean requeridos(...)</t>
    </r>
  </si>
  <si>
    <t>6. Lider Valoracion EXPERIENCIA - HABILITANTE.pdf (pag.8-10)
Observaciones-Subsanación_SoftyDI-CMA-005-2024.pdf (aportado en subsanación) pag.49 y 55-58</t>
  </si>
  <si>
    <r>
      <t xml:space="preserve">Páginas específicas de la información del Proyecto: 9
No se identifica claramente el </t>
    </r>
    <r>
      <rPr>
        <u/>
        <sz val="10"/>
        <color theme="1"/>
        <rFont val="Arial"/>
        <family val="2"/>
      </rPr>
      <t>cargo</t>
    </r>
    <r>
      <rPr>
        <sz val="10"/>
        <color theme="1"/>
        <rFont val="Arial"/>
        <family val="2"/>
      </rPr>
      <t xml:space="preserve"> del firmante que expide la certificación.
La fecha final, es posterior a la expedición de la certificación, por ende se toma la fecha de la expedición de la certificación como fecha final.
</t>
    </r>
    <r>
      <rPr>
        <b/>
        <sz val="10"/>
        <color theme="1"/>
        <rFont val="Arial"/>
        <family val="2"/>
      </rPr>
      <t>Observaciones presentadas por el oferente en subsanación</t>
    </r>
    <r>
      <rPr>
        <sz val="10"/>
        <color theme="1"/>
        <rFont val="Arial"/>
        <family val="2"/>
      </rPr>
      <t xml:space="preserve">:"(...)
</t>
    </r>
    <r>
      <rPr>
        <u/>
        <sz val="10"/>
        <color theme="1"/>
        <rFont val="Arial"/>
        <family val="2"/>
      </rPr>
      <t xml:space="preserve">Numeral 2.4 </t>
    </r>
    <r>
      <rPr>
        <sz val="10"/>
        <color theme="1"/>
        <rFont val="Arial"/>
        <family val="2"/>
      </rPr>
      <t xml:space="preserve">(…) Hacemos la observación porque la matriz programada no entrega el puntaje correspondiente a la cantidad de tiempo requerido, por no identificar claramente el cargo del firmante que expide la certificación.
</t>
    </r>
    <r>
      <rPr>
        <u/>
        <sz val="10"/>
        <color theme="1"/>
        <rFont val="Arial"/>
        <family val="2"/>
      </rPr>
      <t>Numeral 2.4.1</t>
    </r>
    <r>
      <rPr>
        <sz val="10"/>
        <color theme="1"/>
        <rFont val="Arial"/>
        <family val="2"/>
      </rPr>
      <t xml:space="preserve">(...) Aclaración: Se subsana la certificación con copia de los contratos ejecutados por la profesional Sandra Villareal con la Universidad Nacional de Colombia, donde se evidencia cargo y nombre del firmante. Subsanación: anexo 6(...)"
</t>
    </r>
    <r>
      <rPr>
        <b/>
        <sz val="10"/>
        <color theme="1"/>
        <rFont val="Arial"/>
        <family val="2"/>
      </rPr>
      <t xml:space="preserve">Observación en informe definitivo:  </t>
    </r>
    <r>
      <rPr>
        <sz val="10"/>
        <color theme="1"/>
        <rFont val="Arial"/>
        <family val="2"/>
      </rPr>
      <t>La certificación indica en los datos de firmante la "Gerencia Nacional Financiera y Administrativa", aunado a la presentación del contrato respectivo se acredita la experiencia presentada.</t>
    </r>
  </si>
  <si>
    <t>PROPONENTE 1</t>
  </si>
  <si>
    <t>VALIDACIÓN DE REQUISITOS</t>
  </si>
  <si>
    <t>EVALUACIÓN</t>
  </si>
  <si>
    <t>4.1.5. REQUISITOS TÉCNICOS MINIMOS.pdf</t>
  </si>
  <si>
    <t>PROPONENTE 2</t>
  </si>
  <si>
    <t>ANEXO 16 COMPROMISO DE CUMPLIMIENTO ANEXO TÉCNICO - HABILITANTE.pdf</t>
  </si>
  <si>
    <t>PROPONENTE 3</t>
  </si>
  <si>
    <t>ANEXO 16 COMPROMISO DE CUMPLIMIENTO ANEXO TÉCNICO - HABILITANTE UT Consulting INZU_1.pdf</t>
  </si>
  <si>
    <t>PROPONENTE 4</t>
  </si>
  <si>
    <t>PROPONENTE 5</t>
  </si>
  <si>
    <t>EVALUACIÓN REQUISITOS CALIFICABLES</t>
  </si>
  <si>
    <t>RESULTADOS DE HABILITACIÓN</t>
  </si>
  <si>
    <t>FACTORES DE EVALUACIÓN</t>
  </si>
  <si>
    <t>PUNTAJE MÁXIMO</t>
  </si>
  <si>
    <t>5.1 Experiencia específica del proponente
Pepep: Puntaje de experiencia específica del Proponente en términos ejecución de presupuesto</t>
  </si>
  <si>
    <t>5.1 Experiencia específica del proponente
Pepet: Puntaje de experiencia específica del Proponente en términos de tiempo</t>
  </si>
  <si>
    <t>5.2 Experiencia específica calificable del equipo de trabajo</t>
  </si>
  <si>
    <t>5.3. Formación académica adicional del equipo de trabajo</t>
  </si>
  <si>
    <t>5.4 Factor Apoyo a la Industria Nacional</t>
  </si>
  <si>
    <t>5.4.4 Proponentes con trabajadores con discapacidad</t>
  </si>
  <si>
    <t>5.4.5. Promoción del acceso a los emprendimientos y empresas de mujeres al mercado de las compras públicas (Decreto 1860 de 2021)</t>
  </si>
  <si>
    <t>5.4.6. Promoción del acceso de las empresas mipyme al mercado de las compras públicas (Decreto 1860 de 2021)</t>
  </si>
  <si>
    <t>TOTAL</t>
  </si>
  <si>
    <t>TEMÁTICAS ACREDITADAS</t>
  </si>
  <si>
    <t>DATOS DE REFERENCIA</t>
  </si>
  <si>
    <t>Tema 1</t>
  </si>
  <si>
    <r>
      <rPr>
        <u/>
        <sz val="11"/>
        <color theme="1"/>
        <rFont val="Verdana"/>
        <family val="2"/>
      </rPr>
      <t>Diseño o formulación o proyección o implementación</t>
    </r>
    <r>
      <rPr>
        <sz val="11"/>
        <color theme="1"/>
        <rFont val="Verdana"/>
        <family val="2"/>
      </rPr>
      <t xml:space="preserve"> de </t>
    </r>
    <r>
      <rPr>
        <u/>
        <sz val="11"/>
        <color theme="1"/>
        <rFont val="Verdana"/>
        <family val="2"/>
      </rPr>
      <t>requerimientos o estudios técnicos</t>
    </r>
    <r>
      <rPr>
        <sz val="11"/>
        <color theme="1"/>
        <rFont val="Verdana"/>
        <family val="2"/>
      </rPr>
      <t xml:space="preserve"> para </t>
    </r>
    <r>
      <rPr>
        <u/>
        <sz val="11"/>
        <color theme="1"/>
        <rFont val="Verdana"/>
        <family val="2"/>
      </rPr>
      <t>Sistemas de Gestión de Documentos Electrónicos de Archivo - SGDEA.</t>
    </r>
  </si>
  <si>
    <t>Fecha cierre</t>
  </si>
  <si>
    <t>VERIFICACION REQUISITOS HABILITANTES CALIFICABLES</t>
  </si>
  <si>
    <t>Máximo SMMLV</t>
  </si>
  <si>
    <t>5.1. EVALUACIÓN EXPERIENCIA ESPECIFICA DEL PROPONENTE: CUARENTA (40) PUNTOS</t>
  </si>
  <si>
    <t>Tema 2</t>
  </si>
  <si>
    <r>
      <rPr>
        <u/>
        <sz val="11"/>
        <color theme="1"/>
        <rFont val="Verdana"/>
        <family val="2"/>
      </rPr>
      <t>Diseño o Formulación o Elaboración</t>
    </r>
    <r>
      <rPr>
        <sz val="11"/>
        <color theme="1"/>
        <rFont val="Verdana"/>
        <family val="2"/>
      </rPr>
      <t xml:space="preserve"> del</t>
    </r>
    <r>
      <rPr>
        <u/>
        <sz val="11"/>
        <color theme="1"/>
        <rFont val="Verdana"/>
        <family val="2"/>
      </rPr>
      <t xml:space="preserve"> Modelo de Requisitos para la Gestión de Documentos Electrónicos de Archivo.</t>
    </r>
  </si>
  <si>
    <t>Máximo Años</t>
  </si>
  <si>
    <t>Proponente</t>
  </si>
  <si>
    <t>¿Habilitado?</t>
  </si>
  <si>
    <t>ENTIDAD EJECUTORA</t>
  </si>
  <si>
    <t>CÓDIGOS UNSPSC</t>
  </si>
  <si>
    <t>AÑO DEL CONTRATO</t>
  </si>
  <si>
    <t>CONSECUTIVO RUP</t>
  </si>
  <si>
    <t xml:space="preserve">OBJETO, OBLIGACIONES O FUNCIONES O ENTREGABLES </t>
  </si>
  <si>
    <t>FECHA DE INICIO
(Ultimos 10 años)</t>
  </si>
  <si>
    <t>FECHA DE FINALIZACIÓN
(Ultimos 10 años)</t>
  </si>
  <si>
    <t>TIEMPO DE EJECUCIÓN</t>
  </si>
  <si>
    <r>
      <t xml:space="preserve">VALOR DEL CONTRATO EQUIVALENTE EN SMMLV
</t>
    </r>
    <r>
      <rPr>
        <sz val="10"/>
        <color theme="1"/>
        <rFont val="Verdana"/>
        <family val="2"/>
      </rPr>
      <t>Hasta1813 SMMLV</t>
    </r>
  </si>
  <si>
    <t>Validación - No corresponde a experiencia calificable</t>
  </si>
  <si>
    <t>¿Experiencia reportada como Habilitante?</t>
  </si>
  <si>
    <t>Validación características de certificación</t>
  </si>
  <si>
    <t>Validación de cumplimiento</t>
  </si>
  <si>
    <t>Cantidad de contratos acreditados en cumplimiento de las condiciones</t>
  </si>
  <si>
    <t>Cantidad de SMMLV acreditados en cumplimiento de las condiciones</t>
  </si>
  <si>
    <t>Cantidad de AÑOS acreditados en cumplimiento de las condiciones</t>
  </si>
  <si>
    <t>Pepep</t>
  </si>
  <si>
    <t>Pepet:</t>
  </si>
  <si>
    <t>Documento</t>
  </si>
  <si>
    <t>801015, 
801016,
811115,
811117,
811118</t>
  </si>
  <si>
    <t>EMPRESA DE RECURSOS TECNOLOGICOS S.A. - E.S.P.</t>
  </si>
  <si>
    <r>
      <t xml:space="preserve">Contrato 016 de 2022
La Adquisición, instalación, configuración, parametrización y </t>
    </r>
    <r>
      <rPr>
        <u/>
        <sz val="9"/>
        <color theme="1"/>
        <rFont val="Verdana"/>
        <family val="2"/>
      </rPr>
      <t>puesta en funcionamiento</t>
    </r>
    <r>
      <rPr>
        <sz val="9"/>
        <color theme="1"/>
        <rFont val="Verdana"/>
        <family val="2"/>
      </rPr>
      <t xml:space="preserve"> del Sistema de Gestión Documental, de acuerdo a las funcionalidades descritas en la ficha técnica, con licencias del producto de gestión documental y licenciamiento Redhat con soporte y
Mantenimientos por un (1) año. “LA PROCURADURIA GENERAL DE LA NACIÓN “PGN”. En cumplimiento al contrato Interadministrativo
No. 057de 2022.</t>
    </r>
  </si>
  <si>
    <t>Rup 2024 SOAINT.pdf
3 - ERT-Procuraduria-CONTRATO 016-SOINT SAS Firmado.pdf
3.3.1.3. - ERT - CARTA DE CERTIFICACION _ REFERENCIA DE EXPERIENCIA COMERCIAL VF.pdf</t>
  </si>
  <si>
    <t>Nota Norma: No identificó que en la documentación se haga referencia o alusion a SGDEA. Si bien se interpreta "Puesta en funcionamiento" como "Implementación", no es claro que sea un SGDEA</t>
  </si>
  <si>
    <t>BOGOTA DISTRITO CAPITAL - PERSONERIA</t>
  </si>
  <si>
    <r>
      <t xml:space="preserve">Contrato 767
</t>
    </r>
    <r>
      <rPr>
        <u/>
        <sz val="9"/>
        <color theme="1"/>
        <rFont val="Verdana"/>
        <family val="2"/>
      </rPr>
      <t>Objeto</t>
    </r>
    <r>
      <rPr>
        <sz val="9"/>
        <color theme="1"/>
        <rFont val="Verdana"/>
        <family val="2"/>
      </rPr>
      <t xml:space="preserve">: "Adquirir, </t>
    </r>
    <r>
      <rPr>
        <u/>
        <sz val="9"/>
        <color theme="1"/>
        <rFont val="Verdana"/>
        <family val="2"/>
      </rPr>
      <t>implementar</t>
    </r>
    <r>
      <rPr>
        <sz val="9"/>
        <color theme="1"/>
        <rFont val="Verdana"/>
        <family val="2"/>
      </rPr>
      <t xml:space="preserve"> y poner en producción, un </t>
    </r>
    <r>
      <rPr>
        <u/>
        <sz val="9"/>
        <color theme="1"/>
        <rFont val="Verdana"/>
        <family val="2"/>
      </rPr>
      <t>sistema de gestión de documentos electrónicos de archivo (SGDEA</t>
    </r>
    <r>
      <rPr>
        <sz val="9"/>
        <color theme="1"/>
        <rFont val="Verdana"/>
        <family val="2"/>
      </rPr>
      <t xml:space="preserve">) en la Personería de Bogotá D.C."
</t>
    </r>
    <r>
      <rPr>
        <u/>
        <sz val="9"/>
        <color theme="1"/>
        <rFont val="Verdana"/>
        <family val="2"/>
      </rPr>
      <t>Especificaciones técnicas mínimas</t>
    </r>
    <r>
      <rPr>
        <sz val="9"/>
        <color theme="1"/>
        <rFont val="Verdana"/>
        <family val="2"/>
      </rPr>
      <t xml:space="preserve"> "(...) 12. Diseños de flujos de procesos que se implementarán y se pondrán en producción en la solución tecnológica de un Sistema de Gestión de Documentos Electrónicos de Archivo (SGDEA) con un Gestor de Procesos de Negocio (BPMS) integrado. Los formatos de estos documentos deben de estar consignados en el Plan de comunicaciones del proyecto y serán convenidos con el Supervisor del contrato. (...)"
</t>
    </r>
    <r>
      <rPr>
        <u/>
        <sz val="9"/>
        <color theme="1"/>
        <rFont val="Verdana"/>
        <family val="2"/>
      </rPr>
      <t>Obligaciones:</t>
    </r>
    <r>
      <rPr>
        <sz val="9"/>
        <color theme="1"/>
        <rFont val="Verdana"/>
        <family val="2"/>
      </rPr>
      <t xml:space="preserve">
"(...) 10, El Sistema de Gestión de Documentos Electrónicos de Archivo (SGDEA) con un Gestor de Procesos de Negocio (BPMS) integrado, debe incluir el modelado e implementación
de actividades de gestión documental, referidas en el anexo de la circular No 004 de 2010 de la Comisión Intersectorial de Políticas y de Gestión de la Información para la Administración Pública COINFO(...)
12. (...)e) Modelo estructurado de datos que permita diseñar la información de negocio  (...)"</t>
    </r>
  </si>
  <si>
    <t>X</t>
  </si>
  <si>
    <t>Rup 2024 SOAINT.pdf
97. Personería de Bogotá (2).pdf</t>
  </si>
  <si>
    <t>En el archivo adjunto, aportan Contrato y Acta de liquidación</t>
  </si>
  <si>
    <t>UNION TEMPORAL SICGS 2018</t>
  </si>
  <si>
    <t>SUPERINTENDENCIA DE INDUSTRIA Y COMERCIO</t>
  </si>
  <si>
    <r>
      <t xml:space="preserve">Contrato 1681 de 2018
Objeto: "Adquisición, configuración y </t>
    </r>
    <r>
      <rPr>
        <u/>
        <sz val="9"/>
        <color theme="1"/>
        <rFont val="Verdana"/>
        <family val="2"/>
      </rPr>
      <t>puesta en funcionamiento</t>
    </r>
    <r>
      <rPr>
        <sz val="9"/>
        <color theme="1"/>
        <rFont val="Verdana"/>
        <family val="2"/>
      </rPr>
      <t xml:space="preserve"> de una solcuion tecnológica para la automatización de algunos procesos documentales de la superintendencia de industria y comercio, incluidos los servicios de migración, capacitación y soporte tecnico."
Acta de aceptación de pruebas: (...)A través de esta acta se deja constancia que la SIC ejecutó las pruebas correspondientes a cada uno de los</t>
    </r>
    <r>
      <rPr>
        <u/>
        <sz val="9"/>
        <color theme="1"/>
        <rFont val="Verdana"/>
        <family val="2"/>
      </rPr>
      <t xml:space="preserve"> módulos del sistema de gestión electrónico de documentos SOADOC </t>
    </r>
    <r>
      <rPr>
        <sz val="9"/>
        <color theme="1"/>
        <rFont val="Verdana"/>
        <family val="2"/>
      </rPr>
      <t>(...)</t>
    </r>
  </si>
  <si>
    <t>Rup 2024 SOAINT.pdf
3.3.1.2. SIC-Certificación Contrato 1681 de 2018 (1).pdf
ACTAS SOADOC SIC.pdf</t>
  </si>
  <si>
    <t>De conformidad con la información reportada en el RUP, el valor ejecutado correspondió a 1527,26 SMMLV. El porcentaje de participación del miembro del presente ofereente en dicha corntratación, correspondió al 70% por cuanto se contabiliza para el presente cálculo dicho porcentaje.</t>
  </si>
  <si>
    <t xml:space="preserve">801015
801016
811115
811117
811118
</t>
  </si>
  <si>
    <t>EMPRESA DE ACUEDUCTO Y ALCANTARILLADO DE
BOGOTA - ESP</t>
  </si>
  <si>
    <r>
      <t xml:space="preserve">Contrato No. 1-02-26600-1042-2021
</t>
    </r>
    <r>
      <rPr>
        <u/>
        <sz val="9"/>
        <color theme="1"/>
        <rFont val="Verdana"/>
        <family val="2"/>
      </rPr>
      <t>DISEÑO</t>
    </r>
    <r>
      <rPr>
        <sz val="9"/>
        <color theme="1"/>
        <rFont val="Verdana"/>
        <family val="2"/>
      </rPr>
      <t xml:space="preserve"> DE LA ARQUITECTURA TECNOLÓGICA DEL SISTEMA DE GESTIÓN DE DOCUMENTO ELECTRÓNICO DE ARCHIVO-</t>
    </r>
    <r>
      <rPr>
        <u/>
        <sz val="9"/>
        <color theme="1"/>
        <rFont val="Verdana"/>
        <family val="2"/>
      </rPr>
      <t>SGDEA</t>
    </r>
    <r>
      <rPr>
        <sz val="9"/>
        <color theme="1"/>
        <rFont val="Verdana"/>
        <family val="2"/>
      </rPr>
      <t xml:space="preserve"> DE LA EAAB-ESP.</t>
    </r>
  </si>
  <si>
    <t>07 RUP Sinergy Agosto 08 de 2024.pdf
Certificación Sinergy &amp; Lowells SAS.pdf</t>
  </si>
  <si>
    <t>SISTEMA DIGITAL SGDEA SAS
Ahora CONTROL ONLINE INTERNATIONAL SAS</t>
  </si>
  <si>
    <t>811115
811118</t>
  </si>
  <si>
    <t xml:space="preserve">COMFANORTE </t>
  </si>
  <si>
    <r>
      <t>Contrato No. TEC-118 de 2020
Adquisición del Licenciamiento e</t>
    </r>
    <r>
      <rPr>
        <u/>
        <sz val="9"/>
        <color theme="1"/>
        <rFont val="Verdana"/>
        <family val="2"/>
      </rPr>
      <t xml:space="preserve"> implantación y puesta en producción del Sistema de Gestión documental Electrónica de Archivo SGDEA </t>
    </r>
    <r>
      <rPr>
        <sz val="9"/>
        <color theme="1"/>
        <rFont val="Verdana"/>
        <family val="2"/>
      </rPr>
      <t>ControlDoc®,</t>
    </r>
  </si>
  <si>
    <t>RUP CONTROL ONLINE INTERNATIONAL SAS AGO 27 2024.pdf
CERTIFICACION COMFANORTE NOVIEMBRE 2023.pdf</t>
  </si>
  <si>
    <t>PRODYGYTEK PROCESS DOCUMENT AND DATA SOLUTIONS S.A.S</t>
  </si>
  <si>
    <t>801015 - 801016
811115 - 811117
811118</t>
  </si>
  <si>
    <t>GRUPO EMPRESARIAL CENTRAL MOTOR</t>
  </si>
  <si>
    <r>
      <rPr>
        <u/>
        <sz val="9"/>
        <color theme="1"/>
        <rFont val="Verdana"/>
        <family val="2"/>
      </rPr>
      <t>Certificación:</t>
    </r>
    <r>
      <rPr>
        <sz val="9"/>
        <color theme="1"/>
        <rFont val="Verdana"/>
        <family val="2"/>
      </rPr>
      <t xml:space="preserve">
PK013-03-2020
Servicios de Software de Gestión de Documentos y Flujos de Procesos en la Nube. (Ventanilla Única de Correspondencia, Procesos de Cuentas por pagar y Gestión de procesos de negocios propios del cliente.
"(...)Servicios de Software de Gestión de Documentos y Flujos de Procesos en la Nube (Ventanilla Única de Correspondencia, Procesos de Cuentas por pagar y Gestión de procesos de negocios propios del cliente).
• Servicios de Software de Gestión de documentos en la nube (Expediente virtual de contratos, Expediente virtual de Clientes, Expediente Judicial Virtual (Vigilancia de procesos legales), Expediente Virtual de Proveedores, Historial Laboral Virtual).
(...)
</t>
    </r>
    <r>
      <rPr>
        <u/>
        <sz val="9"/>
        <color theme="1"/>
        <rFont val="Verdana"/>
        <family val="2"/>
      </rPr>
      <t>Contrato: (...)Servicios que se describen a continuación: (...) Diseño, implementación y parametrización de Sistema de Gestión de documentos electrónicos - SGDEA(...)</t>
    </r>
  </si>
  <si>
    <t>4.  RUP Prodygytek Agosto 15-2024.pdf
ANEXO 13 EXPERIENCIA ADICIONAL PRODYGYTEK-CALIFICABLE soportes_1.pdf Pag. 2-10</t>
  </si>
  <si>
    <t>PRODYGYTEK PROCESS DOCUMENT AND DATA SOLUTIONS  S.A.S</t>
  </si>
  <si>
    <t>INSTITUTO DE PLANIFICACION Y PROMOCION DE SOLUCIONES ENERGETICAS PARA LAS ZONAS NO INTERCONECTADAS - IPSE</t>
  </si>
  <si>
    <t>050 de 2019
Actualizar la GESTIÓN DOCUMENTAL DEL IPSE Cumpliendo con la normatividad archivística Vigente
(…) Actividad 4 Implementar los instrumentos archivísticos (…)Modelo de requisitos para la gestión de documentos electrónicos(…)</t>
  </si>
  <si>
    <t>4.  RUP Prodygytek Agosto 15-2024.pdf
ANEXO 13 EXPERIENCIA ADICIONAL PRODYGYTEK-CALIFICABLE soportes_1.pdf Pag. 11-44</t>
  </si>
  <si>
    <t xml:space="preserve">
Si bien la documentación menciona el instrumento archivístico Moreq no se precisa con certeza que dentro del contrato aportado haya sido "diseñado, formulado o elaborado"</t>
  </si>
  <si>
    <t>EMPRESA DE ACUEDUCTO Y ALCANTARILLADO DE BOGOTA</t>
  </si>
  <si>
    <t>1-02-26600-0629
Elaboración del diagnóstico integral del archivo para implementar en la Empresa de Acueducto y Alcantarillado de Bogotá EAAB.
Actividades (...) ajuste y revisión del modelo y requisitos para la gestión de documentos electrónicos(...)"</t>
  </si>
  <si>
    <t>4.  RUP Prodygytek Agosto 15-2024.pdf
ANEXO 13 EXPERIENCIA ADICIONAL PRODYGYTEK-CALIFICABLE soportes_1.pdf Pag. 45-57</t>
  </si>
  <si>
    <t>801015 - 801016
811115</t>
  </si>
  <si>
    <t>20190472
Realizar un diagnóstico integral de archivo sobre el estado actual de la documentación administrada por el Ministerio de Agricultura y Desarrollo Rural, que incluye la elaboración de los planes del sistema integrado de conservación.</t>
  </si>
  <si>
    <t>4.  RUP Prodygytek Agosto 15-2024.pdf
ANEXO 13 EXPERIENCIA ADICIONAL PRODYGYTEK-CALIFICABLE soportes_1.pdf Pag. 58-83</t>
  </si>
  <si>
    <t>UNION TEMPORAL PK-RGQ-2017</t>
  </si>
  <si>
    <t>DISTRITO ESPECIAL INDUSTRIAL Y PORTUARIO DE
BARRANQUILLA</t>
  </si>
  <si>
    <t>2017002521 de 2017
Prestación de servicios para la organización, alistamiento, digitalización, e indexación de las fichas prediales para el proceso del sistema de administración del archivo digital de la Gerencia de Gestión Catastral de la Secretaria Distrital de Hacienda de Barranquilla
(...) Instalación, Implementación y parametrización de software y/o aplicativo de administración de documentos escaneados indexados y repositorio de archivos de documentos escaneados (Software Webdokument de Prodygytek SAS), para la consulta, gestión de trámites y peticiones y administración de los documentos de las fichas prediales compatible con Google Chrome, Firefox, internet Explorer y
que permita el almacenamiento de los documentos.(...)</t>
  </si>
  <si>
    <t>4.  RUP Prodygytek Agosto 15-2024.pdf
ANEXO 13 EXPERIENCIA ADICIONAL PRODYGYTEK-CALIFICABLE soportes_1.pdf Pag. 84-89</t>
  </si>
  <si>
    <t>De conformidad con la información reportada en el RUP, el valor ejecutado correspondió a 1288,45  SMMLV. El porcentaje de participación del miembro del presente ofereente en dicha corntratación, correspondió al 80% por cuanto se contabiliza para el presente cálculo dicho porcentaje.
Con la información aportada no se permite inferir el cumplimiento de los requisitos establecidos para la obtención del puntaje en la variable objeto de análisis.</t>
  </si>
  <si>
    <t>CONSORCIO ABOX-SOFT Y DI</t>
  </si>
  <si>
    <t>801015
801016
811115
811117
811118</t>
  </si>
  <si>
    <t>Empresa de Energía de Bogotá S.A. E.S.P.</t>
  </si>
  <si>
    <r>
      <t>Consultoría técnica especializada en gestión documental para realizar el diseño, configuración, análisis, ampliación de Tabla de Retención Documental y la modelización y generación de los insumos de parametrización básicos del producto informático Abox Document sobre los procesos corporativos de LA EMPRESA e implantar dicho producto en ésta
(...) entre otras las siguientes actividades que formaron parte del alcance: i)</t>
    </r>
    <r>
      <rPr>
        <u/>
        <sz val="9"/>
        <color theme="1"/>
        <rFont val="Verdana"/>
        <family val="2"/>
      </rPr>
      <t xml:space="preserve"> Definición del modelo del sistema de gestión de documentos electrónicos de archivo</t>
    </r>
    <r>
      <rPr>
        <sz val="9"/>
        <color theme="1"/>
        <rFont val="Verdana"/>
        <family val="2"/>
      </rPr>
      <t>, diseño e implelentacipon de la herramienta (...) Abox-Document (...)</t>
    </r>
  </si>
  <si>
    <t>ANEXO 13 EXPERIENCIA ADICIONAL DEL PROPONENTE - CALIFICABLE.xlsx
EXPERIENCIA ADICIONAL DEL PROPONENTE - CALIFICABLE.pdf Pag. 1-6</t>
  </si>
  <si>
    <t>La experiencia inicia de forma previa a los 10 años anteriores, por cuanto no es contabilizada para el presente análisis,
De conformidad con la información reportada en el RUP, el valor ejecutado correspondió a 1001,97  SMMLV. El porcentaje de participación del miembro del presente ofereente en dicha corntratación, correspondió al 31% por cuanto se contabiliza para el presente cálculo dicho porcentaje.</t>
  </si>
  <si>
    <t>Global Technology Services GTS S.A.</t>
  </si>
  <si>
    <r>
      <t xml:space="preserve">Objeto: "(...) Adquirir, configurar e </t>
    </r>
    <r>
      <rPr>
        <u/>
        <sz val="9"/>
        <color theme="1"/>
        <rFont val="Verdana"/>
        <family val="2"/>
      </rPr>
      <t>implementar</t>
    </r>
    <r>
      <rPr>
        <sz val="9"/>
        <color theme="1"/>
        <rFont val="Verdana"/>
        <family val="2"/>
      </rPr>
      <t xml:space="preserve"> un Sistema de Gestión de Documentos Electrónicos de Archivo - </t>
    </r>
    <r>
      <rPr>
        <u/>
        <sz val="9"/>
        <color theme="1"/>
        <rFont val="Verdana"/>
        <family val="2"/>
      </rPr>
      <t>SGDEA</t>
    </r>
    <r>
      <rPr>
        <sz val="9"/>
        <color theme="1"/>
        <rFont val="Verdana"/>
        <family val="2"/>
      </rPr>
      <t xml:space="preserve">, que cumpla con el Modelo de Requisitos para el Sistema de Gestión de Documentos Electrónicos de Archivo de la Superservicios y permita la adecuada conformación y administración técnica de los documentos de la entidad,  incluyendo el servicio de soporte técnico y mesa de ayuda,  todo conforme a las Especificaciones Técnicas instrumentadas en los anexos técnicos exigidos y establecidos en los pliegos y estudios técnicos que soportan el contrato No. 565 de 2021, suscrito entre la </t>
    </r>
    <r>
      <rPr>
        <u/>
        <sz val="9"/>
        <color theme="1"/>
        <rFont val="Verdana"/>
        <family val="2"/>
      </rPr>
      <t>SUPERINTENDENCIA DE SERVICIOS PUBLICOS DOMICILIARIOS - SUPERSERVICIOS y GLOBAL TECHNOLOGY SERVICES GTS S.A.</t>
    </r>
  </si>
  <si>
    <t>ANEXO 13 EXPERIENCIA ADICIONAL DEL PROPONENTE - CALIFICABLE.xlsx
EXPERIENCIA ADICIONAL DEL PROPONENTE - CALIFICABLE.pdf Pag. 7-16</t>
  </si>
  <si>
    <t>No aporta certificación, solo el contrato y el RUP. Valorar respecto al pliego pag 53.
Corresponde a un subcontrato? Es válido?</t>
  </si>
  <si>
    <t>801015
801016</t>
  </si>
  <si>
    <t>Unión Temporal Gestión Documental TM 2018</t>
  </si>
  <si>
    <r>
      <t xml:space="preserve">Elaborar el diagnóstico, la especificación y modelamiento de los procesos, </t>
    </r>
    <r>
      <rPr>
        <u/>
        <sz val="9"/>
        <color theme="1"/>
        <rFont val="Verdana"/>
        <family val="2"/>
      </rPr>
      <t>elaborar los estudios técnicos</t>
    </r>
    <r>
      <rPr>
        <sz val="9"/>
        <color theme="1"/>
        <rFont val="Verdana"/>
        <family val="2"/>
      </rPr>
      <t xml:space="preserve"> y realizar la capacitación funcional del </t>
    </r>
    <r>
      <rPr>
        <u/>
        <sz val="9"/>
        <color theme="1"/>
        <rFont val="Verdana"/>
        <family val="2"/>
      </rPr>
      <t>sistema de gestión documental,</t>
    </r>
    <r>
      <rPr>
        <sz val="9"/>
        <color theme="1"/>
        <rFont val="Verdana"/>
        <family val="2"/>
      </rPr>
      <t xml:space="preserve"> objeto del contrato No. 287 de 2018, suscrito entre la Empresa de Transporte del Tercer Milenio – TRANSMILENIO S.A. y la UNIÓN TEMPORAL GESTIÓN DOCUMENTAL TM 2018</t>
    </r>
  </si>
  <si>
    <t>ANEXO 13 EXPERIENCIA ADICIONAL DEL PROPONENTE - CALIFICABLE.xlsx
EXPERIENCIA ADICIONAL DEL PROPONENTE - CALIFICABLE.pdf Pag. 17-18</t>
  </si>
  <si>
    <t>Corresponde a un subcontrato? Es válido?
No evidencia que se trate de un SGDEA</t>
  </si>
  <si>
    <t>Superintendencia de Servicios Públicos Domiciliarios</t>
  </si>
  <si>
    <t>Prestar los servicios de consultoría en gestión documental electrónica, para el diagnóstico del sistema de gestión documental de la SUPERSERVICIOS y la definición de su Sistema de Gestión de Documentos Electrónicos de Archivo - SGDEA, que le permita dar cumplimiento a la normatividad definida por el Archivo General de la Nación, por la Política de Gobierno Digital y por el Modelo Integrado de Planeación y Gestión (MIPG)
Obligaciones del contratista (...) B. Construcción del Modelo de Requisitos para el Sistema de Gestión de Documentos Electrónicos de Archivo-SGDEA(...)</t>
  </si>
  <si>
    <t>ANEXO 13 EXPERIENCIA ADICIONAL DEL PROPONENTE - CALIFICABLE.xlsx
EXPERIENCIA ADICIONAL DEL PROPONENTE - CALIFICABLE.pdf Pag. 19-28</t>
  </si>
  <si>
    <t>Departamento Administrativo de la Presidencia de la República</t>
  </si>
  <si>
    <t>Fortalecimiento del Proceso de Gestión Documental del DAPRE para la implementación del Sistema de Gestión de Documentos Electrónicos de Archivo (SGDEA)</t>
  </si>
  <si>
    <t>ANEXO 13 EXPERIENCIA ADICIONAL DEL PROPONENTE - CALIFICABLE.xlsx
EXPERIENCIA ADICIONAL DEL PROPONENTE - CALIFICABLE.pdf Pag. 29-31</t>
  </si>
  <si>
    <t>La documentación aportada no permite inferir el cumplimiento de los temas asociados para acreditar experiencia específica.</t>
  </si>
  <si>
    <t>Experiencia específica</t>
  </si>
  <si>
    <t>Gerente de proyecto</t>
  </si>
  <si>
    <r>
      <t>Certificación de haberse desempeñado como</t>
    </r>
    <r>
      <rPr>
        <u/>
        <sz val="10.5"/>
        <color theme="1"/>
        <rFont val="Verdana"/>
        <family val="2"/>
      </rPr>
      <t xml:space="preserve"> Director o gerente o coordinador de proyectos </t>
    </r>
    <r>
      <rPr>
        <sz val="10.5"/>
        <color theme="1"/>
        <rFont val="Verdana"/>
        <family val="2"/>
      </rPr>
      <t xml:space="preserve">de </t>
    </r>
    <r>
      <rPr>
        <u/>
        <sz val="10.5"/>
        <color theme="1"/>
        <rFont val="Verdana"/>
        <family val="2"/>
      </rPr>
      <t>diseño o implementación de Sistemas de Gestión de Documentos Electrónicos de Archivo</t>
    </r>
    <r>
      <rPr>
        <sz val="10.5"/>
        <color theme="1"/>
        <rFont val="Verdana"/>
        <family val="2"/>
      </rPr>
      <t>; durante un término no inferior a</t>
    </r>
    <r>
      <rPr>
        <u/>
        <sz val="10.5"/>
        <color theme="1"/>
        <rFont val="Verdana"/>
        <family val="2"/>
      </rPr>
      <t xml:space="preserve"> 3 meses calendario</t>
    </r>
    <r>
      <rPr>
        <sz val="10.5"/>
        <color theme="1"/>
        <rFont val="Verdana"/>
        <family val="2"/>
      </rPr>
      <t>.</t>
    </r>
  </si>
  <si>
    <t>Analista de procesos</t>
  </si>
  <si>
    <r>
      <t xml:space="preserve">Certificación de haber desempeñado funciones u obligaciones o ejecutado objetos contractuales en </t>
    </r>
    <r>
      <rPr>
        <u/>
        <sz val="10.5"/>
        <color theme="1"/>
        <rFont val="Verdana"/>
        <family val="2"/>
      </rPr>
      <t xml:space="preserve">diseño o arquitectura o modelación o implementación </t>
    </r>
    <r>
      <rPr>
        <sz val="10.5"/>
        <color theme="1"/>
        <rFont val="Verdana"/>
        <family val="2"/>
      </rPr>
      <t>de S</t>
    </r>
    <r>
      <rPr>
        <u/>
        <sz val="10.5"/>
        <color theme="1"/>
        <rFont val="Verdana"/>
        <family val="2"/>
      </rPr>
      <t>istemas de Gestión de Documentos Electrónicos de Archivo - SGDEA</t>
    </r>
    <r>
      <rPr>
        <sz val="10.5"/>
        <color theme="1"/>
        <rFont val="Verdana"/>
        <family val="2"/>
      </rPr>
      <t>; durante un término no inferior a</t>
    </r>
    <r>
      <rPr>
        <u/>
        <sz val="10.5"/>
        <color theme="1"/>
        <rFont val="Verdana"/>
        <family val="2"/>
      </rPr>
      <t xml:space="preserve"> 3 meses calendario.</t>
    </r>
  </si>
  <si>
    <t>Líder en modelación de requisitos de
sistemas de gestión de documentos electrónicos de archivo - Moreq</t>
  </si>
  <si>
    <r>
      <t>Certificación de haber</t>
    </r>
    <r>
      <rPr>
        <u/>
        <sz val="10.5"/>
        <color theme="1"/>
        <rFont val="Verdana"/>
        <family val="2"/>
      </rPr>
      <t xml:space="preserve"> diseñado, formulado o liderado</t>
    </r>
    <r>
      <rPr>
        <sz val="10.5"/>
        <color theme="1"/>
        <rFont val="Verdana"/>
        <family val="2"/>
      </rPr>
      <t xml:space="preserve"> la </t>
    </r>
    <r>
      <rPr>
        <u/>
        <sz val="10.5"/>
        <color theme="1"/>
        <rFont val="Verdana"/>
        <family val="2"/>
      </rPr>
      <t>modelación del instrumento Modelo de Requisitos para la gestión de documentos electrónicos de archivo</t>
    </r>
    <r>
      <rPr>
        <sz val="10.5"/>
        <color theme="1"/>
        <rFont val="Verdana"/>
        <family val="2"/>
      </rPr>
      <t>; durante un término no inferior a</t>
    </r>
    <r>
      <rPr>
        <u/>
        <sz val="10.5"/>
        <color theme="1"/>
        <rFont val="Verdana"/>
        <family val="2"/>
      </rPr>
      <t xml:space="preserve"> 3 meses calendario</t>
    </r>
    <r>
      <rPr>
        <sz val="10.5"/>
        <color theme="1"/>
        <rFont val="Verdana"/>
        <family val="2"/>
      </rPr>
      <t>.</t>
    </r>
  </si>
  <si>
    <t>Información reportada</t>
  </si>
  <si>
    <t>TIEMPO DE EJECUCIÓN (Meses)</t>
  </si>
  <si>
    <t>Validación cumplimiento de criterios</t>
  </si>
  <si>
    <t>Puntaje obtenido</t>
  </si>
  <si>
    <t>Documentos</t>
  </si>
  <si>
    <t>Perfil</t>
  </si>
  <si>
    <t>Datos del recurso</t>
  </si>
  <si>
    <t>ENTIDAD CONTRATANTE</t>
  </si>
  <si>
    <t>Documentación cumple requisitos</t>
  </si>
  <si>
    <t>Rol o responsabilidades</t>
  </si>
  <si>
    <t>Tipo de proyecto</t>
  </si>
  <si>
    <r>
      <t xml:space="preserve">No inferior a 3 meses
</t>
    </r>
    <r>
      <rPr>
        <b/>
        <sz val="8"/>
        <color theme="1"/>
        <rFont val="Verdana"/>
        <family val="2"/>
      </rPr>
      <t>Evaluable solo si ha cumplido requisitos</t>
    </r>
  </si>
  <si>
    <t>Certificaciones acreditadas</t>
  </si>
  <si>
    <t>Puntaje asignado al perfil</t>
  </si>
  <si>
    <t>Puntaje asignado al proponente</t>
  </si>
  <si>
    <t>HEINSOHN BUSINESS TECHNOLOGY</t>
  </si>
  <si>
    <t>Gerente de proyecto
Proyecto: FAMISANAR
"(…) el cual consistía en la construcción de una aplicación para la recepción, validación de archivos PEP (…)"</t>
  </si>
  <si>
    <t>ANEXO 14 EXPERIENCIA PROFESIONAL EXPECIFICA ADICIONAL DEL EQUIPO DE TRABAJO - CALIFICABLE.xlsx
CERTIFICACION LABORAL HEINSON.pdf</t>
  </si>
  <si>
    <t>La documentación aportada no permite inferir el cumplimiento de la experiencia requerida de conformidad con el tipo de proyecto</t>
  </si>
  <si>
    <t>Gerente de proyecto
"(...) Proyecto: Comición de regulación de Comunicaciones República de Colombia - CRC
(... ) el cual tiene como propósito realizar ajustes al módulo de recaudo del SIUST (Sistema de información unificado del sector de las Telecomunicaciones) (...)"</t>
  </si>
  <si>
    <t>Gerente de proyecto
Proyecto: PROYECTO MEJORAMIENTO SIM - Procuraduría General de la Nación (...)
Diseño, desarrollo e implantación del SIM integrando módulos: Subsistema de Información Misional de la PGN(SIMIP), Subsistema de Información de Apoyo a la Misión (SIAM), Subsistema de Información de Legislación y Rlatoria (SIREL) y Subsistema de Información a la Ciudadanía (SIC) (...)"</t>
  </si>
  <si>
    <t>SOAINT SOFTWARE ASSOCIATES S.A.S.</t>
  </si>
  <si>
    <t>(...)
* Levantar, documentar la información y entender el negocio
• Líder el descubrimiento, documentación, análisis, manejo de alcance y optimización de procesos
• Realizar levantamiento de información de negocio necesaria para el diseño de la solución
• Validar el estado actual del negocio 
• Identificar puntos de mejora
• Mantener actualizados los requerimientos funcionales del negocio(...)
Para los siguientes proyectos : ERT: CONTRATO 016 DE 2022, que tiene por objeto, la adquisición, instalación, configuración y parametrización y puesta en funcionamiento de un SGDEA(...)</t>
  </si>
  <si>
    <t>ANEXO 14 EXPERIENCIA PROFESIONAL EXPECIFICA ADICIONAL DEL EQUIPO DE TRABAJO - CALIFICABLE.xlsx
EXPERIENCIA CALIFICABLE ANALISTA DE PROCESOS.pdf</t>
  </si>
  <si>
    <t>El dato de número de cédula registrado en la certificación es inconsistente con respecto a la información registrada en los requisitos habilitantes.
La experiencia es certificada por uno de los miembros del proponente plural por cuanto debe estar sustentada en la documentación indicada en el pliego de condiciones de conformidad con lo dispuesto en el capítulo 5.2 Nota 4</t>
  </si>
  <si>
    <t>"(...) *Levantar, documentar la información y entender el negocio
• Líder el descubrimiento, documentación, análisis, manejo de alcance y optimización de procesos
• Realizar levantamiento de información de negocio necesaria para el diseño de la solución
• Validar el estado actual del negocio 
• Identificar puntos de mejora
• Mantener actualizados los requerimientos funcionales del negocio
Para los siguientes proyectos : (...) MINISTERIO DE AGRICULTURA ORDEN No.123540 que tiene por objeto la adquisición, instalación, configuración y parametrización y puesta en funcionamiento de un SGDEA(...)"</t>
  </si>
  <si>
    <t>ERT: CONTRATO 016 DE 2022
(...) desempeñando el cargo de Consultor Funcional Senior, participando en los siguientes proyectos de SGDA (...)
Y desempeñando las siguientes funciones
•Levantar, documentar la información y entender el negocio
•Líder el descubrimiento, documentación, análisis, manejo de alcance y optimización de procesos
•Realizar levantamiento de información de negocio necesaria para el diseño de la solución
•Validar el estado actual del negocio
•Identificar puntos de mejora
•Mantener actualizados los requerimientos funcionales del negocio, entre otras. (...)</t>
  </si>
  <si>
    <t>ANEXO 14 EXPERIENCIA PROFESIONAL EXPECIFICA ADICIONAL DEL EQUIPO DE TRABAJO - CALIFICABLE.xlsx
Certificado Laboral TATIANA ANDREA RENGIFO QUINTANA (1).pdf</t>
  </si>
  <si>
    <t>La experiencia es certificada por uno de los miembros del proponente plural por cuanto debe estar sustentada en la documentación indicada en el pliego de condiciones de conformidad con lo dispuesto en el capítulo 5.2 Nota 4 
La documentación aportada no permite inferir el cumplimiento de la experiencia requerida.</t>
  </si>
  <si>
    <t>MINISTERIO DE AGRICULTURA ORDEN No.123540
(...) desempeñando el cargo de Consultor Funcional Senior, participando en los siguientes proyectos de SGDA (...)
Y desempeñando las siguientes funciones
•Levantar, documentar la información y entender el negocio
•Líder el descubrimiento, documentación, análisis, manejo de alcance y optimización de procesos
•Realizar levantamiento de información de negocio necesaria para el diseño de la solución
•Validar el estado actual del negocio
•Identificar puntos de mejora
•Mantener actualizados los requerimientos funcionales del negocio, entre otras. (...)</t>
  </si>
  <si>
    <t>Gerente de Proyecto</t>
  </si>
  <si>
    <t>NO PROCEDE EVALUACIÓN</t>
  </si>
  <si>
    <t>ANEXO 14 EXPERIENCIA PROFESIONAL EXPECIFICA ADICIONAL DEL EQUIPO DE TRABAJO - CALIFICABLE.xlsx</t>
  </si>
  <si>
    <t>No es tenida en cuenta de forma simultánea la experiencia que haya sido referida como criterios HABILITANTES.</t>
  </si>
  <si>
    <t>Gerente de Proyecto
"Control Online SAS(...)</t>
  </si>
  <si>
    <t xml:space="preserve">No es tenida en cuenta de forma simultánea la experiencia que haya sido referida como criterios HABILITANTES.
La experiencia es certificada por uno de los miembros del proponente plural por cuanto debe estar sustentada en la documentación indicada en el pliego de condiciones de conformidad con lo dispuesto en el capítulo 5.2 Nota 4 </t>
  </si>
  <si>
    <t>CARGO: Profesional Especializado Código 2028 Grado 19
FUNCIONES:(...)</t>
  </si>
  <si>
    <t>ACTUALMENTE</t>
  </si>
  <si>
    <t>CARGO: Software Developer
FUNCIONES: Levantamiento de Requerimientos e Implementación IBM Business Automation Workflow (BAW).</t>
  </si>
  <si>
    <t>CONTROL ONLINE SAS</t>
  </si>
  <si>
    <t xml:space="preserve">CARGO: ESPECIALISTA Y LIDER DE PROCESOS DE IMPLEMENTACION DE SOFTWARE
FUNCIONES: *liderar proyectos de Implementación e implantación del SGDEA ControlDoc® software para la compañía. 
*Responsable de elaborar los planes de ejecución de los proyectos y garantizar el producto conforme con el cliente, a
través de la planeación y realización de auditorías.
*Superintendencia Nacional de Salud
*UPIT
*Instituto de casas Fiscales del Ejercito;
*Cámara de Representantes
*Unidad Administrativa Especial Cuerpo Oficial de Bomberos
*Universidad Militar
*Imprenta Nacional de Colombia
*Sochagota
*Gobernación del Meta
*Gobernación del Cesar
*Casur- Caja de Sueldos de Retiro de la Policía Nacional
</t>
  </si>
  <si>
    <t>SECRETARIA DISTRITAL DE AMBIENTE</t>
  </si>
  <si>
    <t>Contrato 257 de 2013
OBJETO: Apoyar el proyecto de  digitalizacion documental de los expedientes activos de la SDA, en la coordinacion del proyecto</t>
  </si>
  <si>
    <t>ANEXO 14 EXPERIENCIA PROFESIONAL EXPECIFICA ADICIONAL DEL EQUIPO DE TRABAJO - CALIFICABLE.xlsx
Yolanda  Milena Vanegas.pdf pag. 26-28</t>
  </si>
  <si>
    <t>La documentación aportada no permite inferir el cumplimiento de la experiencia requerida.</t>
  </si>
  <si>
    <t>COLVATEL</t>
  </si>
  <si>
    <t>Cargo: GERENTE DE PROYECTO
GJC 004 20
Objeto: En virtud del presente contrato, EL CONTRATISTA, con base en sus conocimientos, idoneidad y experiencia se obliga por sus propios medios a prestar a COLVATEL, de manera independiente y sin subordinación alguna, sus servicios profesionales como ingeniero de sistemas con certificación PMP, para ejercer y ejecutar las obligaciones propias de la gerencia del proyecto de contrato No. 422 de 2019 celebrado
entre la secretaría distrital de planeación – SDP y COLVATEL
OBSERVACIONES: EL CONTRATISTA REALIZÓ ACTIVIDADES CONFORME A LO ESTIPULADO EN LA CLAUSULA SEGUNDA DEL CONTRATO GJC-004-20. EL PROYECTO INCLUYÓ LA IMPLEMENTACIÓN DEL SGDEA CORRESPONDIENTE PARA LA GESTIÓN DOCUMENTAL DE LA ENTIDAD.</t>
  </si>
  <si>
    <t>ANEXO 14 EXPERIENCIA PROFESIONAL EXPECIFICA ADICIONAL DEL EQUIPO DE TRABAJO - CALIFICABLE.xlsx
Experiencia Adicional Gerente SGDEA-1.pdf</t>
  </si>
  <si>
    <t>CONSTRUSOFT SAS</t>
  </si>
  <si>
    <t>GERENTE DE PROYECTO
(...) en proyectos de Desarrollo de Software e Implementación de Sistemas de Gestión de Documentos Electrónicos de Archivo (Administración, Clasificación, Foliación, Digitalización y Almacenaje), en varias empresa y entidades del estado Colombiano, durante el periodo comprendido entre el 1 de octubre de 2014 hasta el 30 de diciembre de 2017.</t>
  </si>
  <si>
    <t>ANEXO 14 EXPERIENCIA PROFESIONAL EXPECIFICA ADICIONAL DEL EQUIPO DE TRABAJO - CALIFICABLE.xlsx
Experiencia Adicional Gerente SGDEA-2.pdf</t>
  </si>
  <si>
    <t>SOLUCIONES Y GESTION SAS</t>
  </si>
  <si>
    <t>(...)Gerente de Proyectos en la implementación del Sistema de
Ges&amp;ón de Documentos Electrónicos de Archivo SGDEA, Soporte Técnico, Soporte Funcional, y Desarrollo e Implementación de nuevas funcionalidades del SGDEA, Capacitación y Acompañamiento; (...)</t>
  </si>
  <si>
    <t>ANEXO 14 EXPERIENCIA PROFESIONAL EXPECIFICA ADICIONAL DEL EQUIPO DE TRABAJO - CALIFICABLE.xlsx
Experiencia Adicional Gerente SGDEA-3.pdf</t>
  </si>
  <si>
    <t>PRODYGYTEK SAS</t>
  </si>
  <si>
    <t xml:space="preserve">(...)el cargo de Gerente de Proyectos o Coordinadora de Proyectos
ejecutados por la compañía. 
Contrato PK013-03-2020. Central Motors SA
SERVICIOS DE PLATAFORMA DE SOFTWARE DE GESTION DE DOCUMENTOS ELECTRONICOS Y GESTION DE PROCESOS DE NEGOCIOS MODELO SAAS - PLATAFORMA EN LA NUBE. Diseño. Implementación y Parametrización de Sistema de Gestión de documentos electrónicos – SGDEA. (...) Rol Desempeñado: Gerente de proyectos, e Ingeniera de Apoyo, implementación, parametrización, modelamiento de SGDEA.(...)
</t>
  </si>
  <si>
    <t>ANEXO 14 EXPERIENCIA PROFESIONAL EXPECIFICA ADICIONAL DEL EQUIPO DE TRABAJO - CALIFICABLE.xlsx
20240828 Certificacion de Experiencia adicional 1-OCLH.pdf</t>
  </si>
  <si>
    <t xml:space="preserve">La experiencia es certificada por el proponente plural por cuanto debe estar sustentada en la documentación indicada en el pliego de condiciones de conformidad con lo dispuesto en el capítulo 5.2 Nota 4 </t>
  </si>
  <si>
    <t>Contrato PK002-01-2022. Maquinados y Montajes SAS
Objeto del contrato. SERVICIOS DE PLATAFORMA DE SOFTWARE DE GESTION DE DOCUMENTOS ELECTRONICOS Y GESTION DE PROCESOS DE NEGOCIOS MODELO SAAS - PLATAFORMA EN LA
NUBE. Diseño. Implementación y Parametrización de Sistema de Gestión de documentos electrónicos – SGDEA.
Rol Desempeñado: Gerente de proyectos, e Ingeniera de Apoyo, implementación, parametrización, modelamiento de procesos y flujos y Parametrización SGDEA.</t>
  </si>
  <si>
    <t>ANEXO 14 EXPERIENCIA PROFESIONAL EXPECIFICA ADICIONAL DEL EQUIPO DE TRABAJO - CALIFICABLE.xlsx
20240828 Certificacion de Experiencia adicional 2-OCLH.pdf</t>
  </si>
  <si>
    <t>Objeto: Prestar servicios profesionales, para la implementación del SGDEA en el marco del proyecto "MGDEA- Modelo de Gestión de Documentos Electrónicos de Archivo para la UNAL - 1ra Fase"
OPS 176 Obligaciones específicas:
(...)2. Contribuir en el proceso de implementación, parametrización y configuración del componenente de SGDEA y automatización del flujo de comunicaciones oficiales, a nivel procedimental en el marco de la implementación del MGDEA(...)</t>
  </si>
  <si>
    <t xml:space="preserve">ANEXO 14 EXPERIENCIA PROFESIONAL EXPECIFICA ADICIONAL DEL EQUIPO DE TRABAJO - CALIFICABLE.xlsx
</t>
  </si>
  <si>
    <t>No aporta certificación. El contrato aportado refiere fecha de terminación posterior el cierre del presente proceso. No se disponen datos de referencia para validar el término efectivo de la ejecución ni se disponen elementos complementarios que permitan inferir el cumplimiento de los requisitos específicos para acreditar la experiencia en los términos definidos en el Pliego de Condiciones y Adenda</t>
  </si>
  <si>
    <r>
      <t xml:space="preserve">(...) en el cargo de Ingeniera Industrial(...) Proyecto de Diagnostico Integral de Archivos de la EAAB-ESP (...) Dicho proyecto incluyó la elaboración y revisión de flujos de procesos documentales y la
revisión de Modelo de requisitos de documentos electrónicos en el cual dicha profesional participó con otros profesionales(...)
Contrato. 1 – 02 -26600-0629-2021
(...) Objeto: Elaboración del diagnóstico integral del archivo de la EAAB-ESP
Funciones: Elaborar flujos de procesos y procedimientos solicitados en el contrato, Análisis de Bases maestras de documentos suministrado, Elaborar matrices de cumplimiento y falencias en
los procedimientos de gestión documental, Rediseño de  procedimientos solicitados, elaboración de planes de mejoramientos y Elaboración de </t>
    </r>
    <r>
      <rPr>
        <u/>
        <sz val="9"/>
        <color theme="1"/>
        <rFont val="Verdana"/>
        <family val="2"/>
      </rPr>
      <t>Modelo de requisitos</t>
    </r>
    <r>
      <rPr>
        <sz val="9"/>
        <color theme="1"/>
        <rFont val="Verdana"/>
        <family val="2"/>
      </rPr>
      <t xml:space="preserve"> con base en el diagnóstico desarrollado.(...)"
Contrato 1-02-26600-0629-2021 "(...) ajuste y revisión del modelo y requisitos para la gestión de documentos electrónicos(...),"</t>
    </r>
  </si>
  <si>
    <t>ANEXO 14 EXPERIENCIA PROFESIONAL EXPECIFICA ADICIONAL DEL EQUIPO DE TRABAJO - CALIFICABLE.xlsx
Experiencia MOREQ - EAAB.pdf
Experiencia MOREQ - UNal.pdf</t>
  </si>
  <si>
    <t>Aporta certificación + Contrato entre RH y Proponente + Contrato proponente - cliente. 
De conformidad con la documentación aportada, el rol adelanto el "ajuste y revisión" sin embargo el requerimiento indica "(…) diseñado, formulado o liderado la modelación de (...) por cuanto no es posible inferir el pleno cumplimiento del requisito.</t>
  </si>
  <si>
    <t>ADAPTING AMÉRICA S.A.S.</t>
  </si>
  <si>
    <t>Cliente: SECRETARIA DE EDUCACIÓN DE LA GOBERNACIÓN DE
SANTANDER
Directora de Proyecto
Objeto: Implementación del Sistema de Gestión de Documentos Electrónicos de Archivos</t>
  </si>
  <si>
    <t>ANEXO 14 EXPERIENCIA PROFESIONAL EXPECIFICA ADICIONAL DEL EQUIPO DE TRABAJO - CALIFICABLE.xlsx
1. Gerente Proyecto EXPERIENCIA ADICIONAL - CALIFICABLE  X.pdf</t>
  </si>
  <si>
    <t>Cliente: Superintendencia de Servicios Públicos Domiciliarios
Coordinador de Proyecto Fábrica de Software
Objeto: Adquirir, configurar e implementar un sistema de gestión de documentos electrónicos de archivo - SGDEA, que cumpla con el modelo de requisitos para el Sistema de Gestión de Documentos Electrónicos de archivos de la SUPERSERVICIOS</t>
  </si>
  <si>
    <t>Cliente: Concesionaria Ruta del Cacao
Directora de Proyecto
Objeto: Implantación de la solución de Gestión Electrónica de Documentos ABOX ECM</t>
  </si>
  <si>
    <t>Ingeniero de Desarrollo
Objeto: Adquirir, configurar e implementar un sistema de gestión de documentos electrónicos de archivo - SGDEA, que cumpla con el modelo de requisitos para el Sistema de Gestión de Documentos Electrónicos de archivos de la SUPERSERVICIOS
Funciones desarrolladas: Funciones desarrolladas:
Diagramación, configuración e implementación de los flujos de trabajo de gestión documental- Máquina de Estados y BPMN:(...)</t>
  </si>
  <si>
    <t>ANEXO 14 EXPERIENCIA PROFESIONAL EXPECIFICA ADICIONAL DEL EQUIPO DE TRABAJO - CALIFICABLE.xlsx
2. Analista Procesos EXPERIENCIA ADICIONAL - CALIFICABLE.pdf</t>
  </si>
  <si>
    <t>Ingeniero de Desarrollo
Proyecto: Concesionaria Ruta del cacao
Objeto: Implantación de la solución de gestión electrónica de documentos ABOX ECM
Funciones desarrolladas: "(...) Automatización del proceso de Clasificación Documental Web-TRD 
Modelación del flujo de migración de información(...)"</t>
  </si>
  <si>
    <t>SERVICIO NACIONAL DE APRENDIZAJE - SENA</t>
  </si>
  <si>
    <t>Contrato 760 de 2018
Contratista: Prestar los servicios de carácter temporal como asesor metodologico para direccionar los componentes tecnicos del proyecto, "prototipo software para la gestión y trámite, organización, disposición de documentos y preservación a largo plazo dentro del ciclo vital de los tipos documentales, historias laborales del SENA, centro de comercio y sertvicios" logrando el cumplimiento de los objetivos, las actividades y optención de los productos contemplados para el mismo: en el marco del sistema de investigación, Desarrollo Tecnologico e Innovación SENNOVA de centro del comercio y servicios
Obligaciones específicas: (...) Determinar los requisitos técnicos y legales que deben ser cubiertos por el proyecto (Moreq)</t>
  </si>
  <si>
    <t>ANEXO 14 EXPERIENCIA PROFESIONAL EXPECIFICA ADICIONAL DEL EQUIPO DE TRABAJO - CALIFICABLE.xlsx
3. Lider Moreq EXPERIENCIA ADICIONAL - CALIFICABLE.pdf Pag. 1-3</t>
  </si>
  <si>
    <t>A&amp;G Investment S.A.S.</t>
  </si>
  <si>
    <t>"(...)desempeñando el cargo de Gerente de Proyectos (...) desarrollando las siguientes actividades: 
Gerencia de proyectos archivísticos para el desarrollo de un modelo de requerimientos para la gestión electrónica de documentos de uno de nuestros clientes.
Asesoramiento en temas de gestión documental y administración de archivos de los clientes de A&amp;G Investment S.A.S.(...)</t>
  </si>
  <si>
    <t>ANEXO 14 EXPERIENCIA PROFESIONAL EXPECIFICA ADICIONAL DEL EQUIPO DE TRABAJO - CALIFICABLE.xlsx
3. Lider Moreq EXPERIENCIA ADICIONAL - CALIFICABLE.pdf Pag. 4</t>
  </si>
  <si>
    <t>5.3. FORMACIÓN ACADÉMICA DEL EQUIPO DE TRABAJO: OCHO PUNTO CINCO (8,5) PUNTOS</t>
  </si>
  <si>
    <t>PERFIL APORTADO</t>
  </si>
  <si>
    <t>REQUISITOS</t>
  </si>
  <si>
    <t>Perfil académico -  Habilitante</t>
  </si>
  <si>
    <t>Requisito formación academica - Calificable</t>
  </si>
  <si>
    <t>Puntos</t>
  </si>
  <si>
    <t>GERENTE DE PROYECTO</t>
  </si>
  <si>
    <t>ANTECEDENTES - HABILITANTES</t>
  </si>
  <si>
    <t>Perfil Aacademico Habilitante aportado</t>
  </si>
  <si>
    <t>NBC</t>
  </si>
  <si>
    <t>Aporta documento acreditación formación academica adicional</t>
  </si>
  <si>
    <t>1. PMP Certfication 2024- GERENTE DE PROYECTOS.pdf</t>
  </si>
  <si>
    <t>ANEXO 15. FORMACIÓN ACADÉMICA ADICIONAL DEL EQUIPO MÍNIMO DE TRABAJO</t>
  </si>
  <si>
    <t>ANEXO 15 FORMACION ACADÉMICA ESPECIFICA ADICIONAL DEL EQUIPO DE TRABAJO - CALIFICABLE.xlsx</t>
  </si>
  <si>
    <t>¿La formación academica cumple con el requisito?</t>
  </si>
  <si>
    <t>Certificación PMP Vigente</t>
  </si>
  <si>
    <t>Emitida por el Project Management Institute – PMI</t>
  </si>
  <si>
    <r>
      <t xml:space="preserve">Fecha de expiración
</t>
    </r>
    <r>
      <rPr>
        <sz val="8"/>
        <color theme="1"/>
        <rFont val="Arial"/>
        <family val="2"/>
      </rPr>
      <t>(DD/MM/AAA)</t>
    </r>
  </si>
  <si>
    <t>ANALISTA DE PROCESOS</t>
  </si>
  <si>
    <t>2. Diploma Especialización Gerencia integral de la calidad.pdf</t>
  </si>
  <si>
    <t>GERENCIA INTEGRAL DE LA CALIDAD</t>
  </si>
  <si>
    <r>
      <t xml:space="preserve">Fecha
</t>
    </r>
    <r>
      <rPr>
        <sz val="8"/>
        <color theme="1"/>
        <rFont val="Arial"/>
        <family val="2"/>
      </rPr>
      <t>(DD/MM/AAA)</t>
    </r>
  </si>
  <si>
    <t>¿Se encuentra vigente?</t>
  </si>
  <si>
    <t xml:space="preserve">TOTAL PUNTOS </t>
  </si>
  <si>
    <t xml:space="preserve">UT SGDEA ANM 2024 </t>
  </si>
  <si>
    <t>Documento acreditación formación academica</t>
  </si>
  <si>
    <t>HV Martha Cardenas Gallego-Gerente de Proyectos.pdf pag. 12</t>
  </si>
  <si>
    <t>NO APORTA</t>
  </si>
  <si>
    <t>El documento aportado corresponde a un curso de preparación para presentacion al PMP, sin embargo en la documentación aportada no se incluye la Certificación PMP emitida por el PMI en los términos indicados en los Pliegos de Condiciones y Adenda</t>
  </si>
  <si>
    <t>Victor Duvan Velazquez Lara.pdf pag. 36-37</t>
  </si>
  <si>
    <t>Maestría en Gestión de información</t>
  </si>
  <si>
    <t>Ingeniería de Sistemas telemática y afines</t>
  </si>
  <si>
    <t>Formacion Adicional Gerente.pdf</t>
  </si>
  <si>
    <t>No aplica</t>
  </si>
  <si>
    <t>Formacion Adicional Analista de procesos.pdf</t>
  </si>
  <si>
    <t>Especialista en Gerencia de Proyectos</t>
  </si>
  <si>
    <t>REQUISITO HABILITANTE - FORMACIÓN ACADEMICA</t>
  </si>
  <si>
    <t>REQUISITO CALIFICABLE - FORMACIÓN ACADEMICA</t>
  </si>
  <si>
    <t>PUNTAJE</t>
  </si>
  <si>
    <t>Título profesional en carreras cuyo Núcleo Básico de Conocimiento NBC  corresponda a alguno de los siguientes:
* Ingeniería de Sistemas telemática y afines
* Ingeniería Electrónica,  telecomunicaciones y afines
* Ingeniería industrial y afines. 
Posgrado en la modalidad de  especialización o maestría con  titulaciones que incluyan dirección,  gerencia, organización, gestión o administración de proyectos cuyo  Núcleo Base de Conocimiento  corresponda a alguno de los  siguientes:
* Administración
* Ingeniería de Sistemas telemática y 
afines
* Ingeniería industrial y afines</t>
  </si>
  <si>
    <t>Posgrado adicional en la modalidad de especialización, maestría o doctorado en cualquiera de las siguientes titulaciones:
•	ADMINISTRACIÓN DE PROYECTOS
•	DESARROLLO Y GERENCIA INTEGRAL DE PROYECTOS
•	DIRECCIÓN Y GESTIÓN DE PROYECTOS
•	EVALUACIÓN Y GERENCIA DE PROYECTOS
•	formulación Y EVALUACIÓN DE PROYECTOS
•	FORMULACIÓN Y GESTIÓN INTEGRAL DE PROYECTOS GERENCIA DE PROYECTOS
•	GERENCIA DE PROYECTOS CON ENFOQUE EN HABILIDADES DIRECTIVAS
•	GERENCIA DE PROYECTOS DE SERVICIOS CON TIC
•	GERENCIA DE PROYECTOS DE SISTEMAS
•	GERENCIA DE PROYECTOS DE TECNOLOGÍAS DE LA INFORMACIÓN
•	GERENCIA DE PROYECTOS DE TELEINFORMÁTICA
•	GERENCIA DE PROYECTOS EN INGENIERÍA
•	GERENCIA DE PROYECTOS INFORMÁTICOS
•	GERENCIA ESTRATÉGICA DE PROYECTOS
•	GERENCIA INTEGRAL DE PROYECTOS
•	GERENCIA ORGANIZACIONAL DE PROYECTOS
•	GERENCIA Y EVALUACIÓN DE PROYECTOS
•	GESTIÓN DE ORGANIZACIONES Y PROYECTOS
•	GESTIÓN DE PROYECTOS
•	GESTIÓN DE PROYECTOS INFORMÁTICOS
•	GESTIÓN ESTRATÉGICA DE PROYECTOS
•	GESTIÓN INTEGRAL DE PROYECTOS
•	GESTIÓN Y DESARROLLO DE PROYECTOS DE SOFTWARE
•	GESTIÓN Y DIRECCIÓN DE PROYECTOS
•	GESTIÓN Y EVALUACIÓN DE PROYECTOS
•	PROYECTOS INFORMÁTICOS
•	GESTIÓN DE LA INFORMACIÓN DOCUMENTAL O,
•	Posgrados en la modalidad de especialización, maestría o doctorado cuyo núcleo base corresponda “Bibliotecología, otros de ciencias sociales y humanas”
•	O, certificación PMP emitida por el Project Management Institute – PMI Vigente</t>
  </si>
  <si>
    <t>Título profesional en carreras cuyo Núcleo Básico de Conocimiento NBC  corresponda a alguno de los siguientes:
* Ingeniería de Sistemas telemática y afines
* Ingeniería Electrónica,  telecomunicaciones y afines
* Ingeniería industrial y afines.
* Administración</t>
  </si>
  <si>
    <t>Posgrado en la modalidad de especialización o maestría con titulación en programas del núcleo de conocimiento conforme el SNIES en:
*1 Administración
*2 Ingeniería de Sistemas telemática y afines
*3 Ingeniería industrial y afines</t>
  </si>
  <si>
    <t>GERENTE DE PROYECTO,ANALISTA DE PROCESOS</t>
  </si>
  <si>
    <t xml:space="preserve">MARTHA YANETH CÁRDENAS GALLEGO </t>
  </si>
  <si>
    <t xml:space="preserve">HERNANDO GALVIS LEAL </t>
  </si>
  <si>
    <t>MIGUEL ALFONSO TERAN PINZÓN</t>
  </si>
  <si>
    <t>Especialista en Gerencia de Proyectos en Ingeniería</t>
  </si>
  <si>
    <t>Contaduria</t>
  </si>
  <si>
    <t>JESÚS EDUARDO MORA NARVÁEZ</t>
  </si>
  <si>
    <t>Unión Temporal SOAIN BUSINESS SUPPORT – SGDEA; UT SGDEA ANM 2024
; UT CONSULTING INZU; PRODYGYTEK PROCESS DOCUMENT AND DATA SOLUTIONS SAS; SOFT Y DI LTDA</t>
  </si>
  <si>
    <t>CRITERIOS DE CALIFICACIÓN</t>
  </si>
  <si>
    <t>5.4. APOYO A LA INDUSTRIA NACIONAL</t>
  </si>
  <si>
    <t>Condición</t>
  </si>
  <si>
    <t>Descripción</t>
  </si>
  <si>
    <t>Puntaje</t>
  </si>
  <si>
    <t>Mecanismo de acreditación</t>
  </si>
  <si>
    <t>Condición 1</t>
  </si>
  <si>
    <t>Bienes y servicios nacionales. Cuando el proponente oferte en su totalidad servicios nacionales, siempre y cuando lo exprese en la oferta.</t>
  </si>
  <si>
    <t>Definidos como nacionales en el Registro de Productores de Bienes Nacionales. (…) para lo cual la ANM verificará los documentos aportados por el proponente en su propuesta.
- Documento debidamente suscrito, donde indique claramente la procedencia de los servicios que ofrece.</t>
  </si>
  <si>
    <t>Condición 2</t>
  </si>
  <si>
    <t>Bienes y servicios extranjeros con trato nacional. Cuando el proponente oferte en su totalidad servicios nacionales, siempre y cuando lo exprese en la oferta.</t>
  </si>
  <si>
    <t>- Los bienes y servicios de otros Estados con los cuales exista un Acuerdo Comercial aplicable al Proceso de Contratación.
- Los bienes y servicios respecto de los cuales exista trato nacional por reciprocidad
- Los servicios de la Comunidad Andina de Naciones - CAN.
El oferente deberá aportar con su propuesta:
- Para personas naturales, la copia de la cédula de ciudadanía o la visa de residencia
- Para personas jurídicas, el certificado de existencia y representación legal
- Para proponente plural y teniendo en cuenta la conformación de este, los documentos indicados en los dos literales anteriores
- Documento debidamente suscrito, donde indique claramente la procedencia de los servicios que ofrece. Si existe trato nacional, adicionalmente deberá adjuntar la certificación expedida por el Ministerio de Relaciones Exteriores que acredite tal situación</t>
  </si>
  <si>
    <t>Condición 3</t>
  </si>
  <si>
    <t>En el evento en que se trate de servicios extranjeros, al proponente que incorpore servicios profesionales, técnicos u operativos colombianos se le otorgará 5 puntos.</t>
  </si>
  <si>
    <t>Anexos requeridos:
- Documento debidamente suscrito, donde indique que ofrece servicios extranjeros con incorporación de componente nacional y el porcentaje de estos.</t>
  </si>
  <si>
    <t>No acredita</t>
  </si>
  <si>
    <t>Sin información o información incompleta o se obvia la información requerida en el presente numeral.</t>
  </si>
  <si>
    <t>Condición de Mypyme del proponente</t>
  </si>
  <si>
    <t>¿Cumple con requisitos?</t>
  </si>
  <si>
    <t>Documento aportado</t>
  </si>
  <si>
    <t>Puntaje otorgado</t>
  </si>
  <si>
    <t>Ofrecimento emitido por el representante legal donde constal el porcentaje de bienes y servicios de origen nacional ofertado</t>
  </si>
  <si>
    <t>5.4.4 PROPONENTES CON TRABAJADORES CON DISCAPACIDAD</t>
  </si>
  <si>
    <t>Requerimiento</t>
  </si>
  <si>
    <r>
      <t>1) La persona natural, el</t>
    </r>
    <r>
      <rPr>
        <u/>
        <sz val="9"/>
        <color theme="1"/>
        <rFont val="Arial"/>
        <family val="2"/>
      </rPr>
      <t xml:space="preserve"> representante lega</t>
    </r>
    <r>
      <rPr>
        <sz val="9"/>
        <color theme="1"/>
        <rFont val="Arial"/>
        <family val="2"/>
      </rPr>
      <t>l de la persona jurídica o el</t>
    </r>
    <r>
      <rPr>
        <u/>
        <sz val="9"/>
        <color theme="1"/>
        <rFont val="Arial"/>
        <family val="2"/>
      </rPr>
      <t xml:space="preserve"> revisor fiscal</t>
    </r>
    <r>
      <rPr>
        <sz val="9"/>
        <color theme="1"/>
        <rFont val="Arial"/>
        <family val="2"/>
      </rPr>
      <t xml:space="preserve">, según corresponda, certificará el </t>
    </r>
    <r>
      <rPr>
        <u/>
        <sz val="9"/>
        <color theme="1"/>
        <rFont val="Arial"/>
        <family val="2"/>
      </rPr>
      <t>número total de trabajadores vinculados</t>
    </r>
    <r>
      <rPr>
        <sz val="9"/>
        <color theme="1"/>
        <rFont val="Arial"/>
        <family val="2"/>
      </rPr>
      <t xml:space="preserve"> a la planta de personal del proponente o sus integrantes a la fecha de cierre del proceso de selección.
</t>
    </r>
  </si>
  <si>
    <t xml:space="preserve">2) Acreditar el número mínimo de personas con discapacidad en su planta de personal, de conformidad con lo señalado en el certificado expedido por el Ministerio de Trabajo, el cual deberá estar vigente a la fecha de cierre del proceso de selección. (Certificación del ministerio del trabajo
</t>
  </si>
  <si>
    <t>Representatividad
* Planta entre 1-30 --&gt; Mínimo 1
* Planta entre 31-100 --&gt; Mínimo 2
* Planta entre 101 y 150 --&gt; Mínimo 3
* Planta entre 151 y 200 --&gt; Mínimo 4
* Planta Mas de 200 --&gt; Mínimo 5</t>
  </si>
  <si>
    <t>Criterio 1</t>
  </si>
  <si>
    <t>Criterio 2</t>
  </si>
  <si>
    <t>Criterio 3</t>
  </si>
  <si>
    <t>5.4.5. PROMOCIÓN DEL ACCESO A LOS EMPRENDIMIENTOS Y EMPRESAS DE MUJERES</t>
  </si>
  <si>
    <t>Condiciones</t>
  </si>
  <si>
    <t>Detalle</t>
  </si>
  <si>
    <t>Documento soporte requerido</t>
  </si>
  <si>
    <t>Condición a</t>
  </si>
  <si>
    <t>&gt; 50% de las acciones, partes de interés o cuotas de participación pertenezcan a mujeres y los derechos de propiedad hayan pertenecido a estas durante al menos el último año anterior a la fecha de cierre del Proceso de Selección. (Persona Jurídica)</t>
  </si>
  <si>
    <t>Certificación expedida por Representate Legal y Revisor Fiscal o Contador
- Distribución de los derechos en la sociedad
- Tiempo en el que las mujeres han mantenido su participación.</t>
  </si>
  <si>
    <t>Condición b</t>
  </si>
  <si>
    <t>&gt;= (50%) de los empleos del nivel directivo de la persona jurídica sean ejercidos por mujeres y éstas hayan estado vinculadas laboralmente a la empresa durante al menos el último año anterior a la fecha de cierre del Proceso de Selección en el mismo cargo u otro del mismo nivel. (Persona jurídica)</t>
  </si>
  <si>
    <t>Certificación que  incluya todos los directivos, expedida por Representate Legal y Revisor Fiscal o Contador
- Nombre completo
- Tiempo de vinculación
- Documento de identidad
- Anexo copias de documentos de identidad
- Copia de contratos o certificaciones con funciones
- Certificado aportes a seguridad social realizados por el empleador del último año</t>
  </si>
  <si>
    <t>Condición c</t>
  </si>
  <si>
    <t>Mujer y haya ejercido actividades comerciales a través de un establecimiento de comercio durante al menos el último año anterior a la fecha de cierre del proceso de selección (Persona Natural)</t>
  </si>
  <si>
    <t>Copia de Cédula de Ciudadanía/Extranjería / Pasaporte
Copia de Registro Mercantil - cual, deberá tener una fecha de expedición máximo de 60 días calendario anteriores a la prevista en el cronograma del Proceso de Contratación para la presentación de las ofertas.</t>
  </si>
  <si>
    <t>Condición d</t>
  </si>
  <si>
    <t>&gt; 50% de los asociados sean mujeres y la participación haya correspondido a estas durante al menos el último año anterior a la fecha de cierre del Proceso de Selección (Asociaciones y cooperativas)</t>
  </si>
  <si>
    <t xml:space="preserve">Certificación expedida por el Representante Legal
</t>
  </si>
  <si>
    <t>No aportada</t>
  </si>
  <si>
    <t>Fecha certficaciones, máximo 30 días calendario anteriores a la fecha de cierre prevista para el proceso de selección.</t>
  </si>
  <si>
    <t>Condición soportada</t>
  </si>
  <si>
    <t>Cumple con requisitos</t>
  </si>
  <si>
    <t>Certificación del revisor fiscal en la cual consta la circunstancia acreditada, documentos del revisor fiscal y planillas de parafiscales</t>
  </si>
  <si>
    <t>5.4.7. Acreditación de la condición de Mipyme</t>
  </si>
  <si>
    <t>Tratándose de proponentes plurales, el puntaje de promoción de acceso a las mipymes al mercado de las compras públicas solo se aplicará si por lo menos uno de los integrantes acredita la calidad de Mipyme y tiene una participación igual o superior al diez por ciento (10%) en el consorcio o la unión temporal</t>
  </si>
  <si>
    <t>Componente de bienes y servicios nacionales</t>
  </si>
  <si>
    <t>Acreditación como MyPyme en RUP</t>
  </si>
  <si>
    <t>Mecanismo de acreditación condición de Mipyme</t>
  </si>
  <si>
    <t>Mecanismo 1</t>
  </si>
  <si>
    <t>Personas Naturales. 
- Certificación expedida por ellos y un contador público. Fecha de máximo 30 días anteriores al cierre del proceso
- Copia del registro mercantil, el cual, deberá tener una fecha de expedición máximo de 60 días calendario anteriores a la prevista en el cronograma del proceso de contratación para la presentación de las ofertas.</t>
  </si>
  <si>
    <t>Mecanismo 2</t>
  </si>
  <si>
    <t>Personas Jurídicas. 
- Certificación expedida por el representante legal y el contador o revisor fiscal, si están obligados a tenerlo. Fecha de máximo 30 días anteriores al cierre del proceso
- Copia del certificado de existencia y representación legal expedido por la Cámara de Comercio o por la autoridad competente para expedir dicha certificación, el cual, deberá tener una fecha de expedición máximo de 60 días calendario anteriores a la prevista en el cronograma del Proceso de Contratación para la presentación de las ofertas. 
*Para la acreditación deberán observarse los rangos de clasificación empresarial establecidos de conformidad con la Ley 590 de 2000 y el Decreto 1074 de 2015, o las normas que lo modifiquen, sustituyan o complementen</t>
  </si>
  <si>
    <t>Mecanismo 3</t>
  </si>
  <si>
    <t>Nota 2. En todo caso, las Mipyme también podrán acreditar esta condición con la copia del certificado del Registro Único de Proponentes - RUP, el cual, deberá encontrarse vigente y en firme al momento de su presentación. El RUP deberá ser expedido con una fecha de máximo 60 días calendario anteriores a la fecha prevista en el cronograma del Proceso de Contratación para la presentación de las ofertas</t>
  </si>
  <si>
    <t>Pagína(s) ceertificado existencia y representación en que le consta tamaño empresarial</t>
  </si>
  <si>
    <t>Certificado de existencia y representación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</si>
</sst>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 #,##0_-;\-&quot;$&quot;\ * #,##0_-;_-&quot;$&quot;\ * &quot;-&quot;_-;_-@_-"/>
    <numFmt numFmtId="164" formatCode="[$-C0A]d\-mmm\-yy;@"/>
    <numFmt numFmtId="165" formatCode="dd/mm/yyyy;@"/>
    <numFmt numFmtId="166" formatCode="0.0"/>
    <numFmt numFmtId="167" formatCode="[$-C0A]dd\-mmm\-yy;@"/>
    <numFmt numFmtId="168" formatCode="yyyy\-mm\-dd;@"/>
  </numFmts>
  <fonts count="104">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theme="0"/>
      <name val="Arial"/>
      <family val="2"/>
    </font>
    <font>
      <b/>
      <sz val="10"/>
      <color theme="0"/>
      <name val="Arial"/>
      <family val="2"/>
    </font>
    <font>
      <sz val="9"/>
      <color theme="1"/>
      <name val="Arial"/>
      <family val="2"/>
    </font>
    <font>
      <b/>
      <sz val="9"/>
      <color theme="1"/>
      <name val="Arial"/>
      <family val="2"/>
    </font>
    <font>
      <sz val="8"/>
      <color theme="1"/>
      <name val="Arial"/>
      <family val="2"/>
    </font>
    <font>
      <u/>
      <sz val="9"/>
      <color theme="1"/>
      <name val="Arial"/>
      <family val="2"/>
    </font>
    <font>
      <b/>
      <sz val="7"/>
      <color theme="0"/>
      <name val="Arial"/>
      <family val="2"/>
    </font>
    <font>
      <b/>
      <sz val="8"/>
      <color theme="0"/>
      <name val="Arial"/>
      <family val="2"/>
    </font>
    <font>
      <b/>
      <sz val="9"/>
      <color theme="0"/>
      <name val="Arial"/>
      <family val="2"/>
    </font>
    <font>
      <sz val="9"/>
      <color theme="0"/>
      <name val="Arial"/>
      <family val="2"/>
    </font>
    <font>
      <i/>
      <sz val="11"/>
      <color theme="1"/>
      <name val="Arial"/>
      <family val="2"/>
    </font>
    <font>
      <b/>
      <sz val="8"/>
      <color theme="1"/>
      <name val="Arial"/>
      <family val="2"/>
    </font>
    <font>
      <sz val="7.5"/>
      <color theme="0"/>
      <name val="Arial"/>
      <family val="2"/>
    </font>
    <font>
      <u/>
      <sz val="8"/>
      <color theme="1"/>
      <name val="Arial"/>
      <family val="2"/>
    </font>
    <font>
      <sz val="8"/>
      <color rgb="FFFF0000"/>
      <name val="Arial"/>
      <family val="2"/>
    </font>
    <font>
      <u/>
      <sz val="8"/>
      <color rgb="FFFF0000"/>
      <name val="Arial"/>
      <family val="2"/>
    </font>
    <font>
      <b/>
      <sz val="12"/>
      <color theme="1"/>
      <name val="Arial"/>
      <family val="2"/>
    </font>
    <font>
      <sz val="9"/>
      <color rgb="FFFF0000"/>
      <name val="Arial"/>
      <family val="2"/>
    </font>
    <font>
      <sz val="12"/>
      <color theme="1"/>
      <name val="Calibri"/>
      <family val="2"/>
      <scheme val="minor"/>
    </font>
    <font>
      <b/>
      <sz val="14"/>
      <color rgb="FFFF0000"/>
      <name val="Arial"/>
      <family val="2"/>
    </font>
    <font>
      <sz val="11"/>
      <color rgb="FFFF0000"/>
      <name val="Arial"/>
      <family val="2"/>
    </font>
    <font>
      <b/>
      <sz val="10"/>
      <color theme="1"/>
      <name val="Arial"/>
      <family val="2"/>
    </font>
    <font>
      <sz val="10"/>
      <color theme="1"/>
      <name val="Arial"/>
      <family val="2"/>
    </font>
    <font>
      <sz val="7"/>
      <color theme="1"/>
      <name val="Arial"/>
      <family val="2"/>
    </font>
    <font>
      <sz val="10"/>
      <color theme="0"/>
      <name val="Arial"/>
      <family val="2"/>
    </font>
    <font>
      <b/>
      <sz val="9"/>
      <color indexed="81"/>
      <name val="Tahoma"/>
      <family val="2"/>
    </font>
    <font>
      <sz val="9"/>
      <color indexed="81"/>
      <name val="Tahoma"/>
      <family val="2"/>
    </font>
    <font>
      <sz val="10"/>
      <color theme="4" tint="-0.249977111117893"/>
      <name val="Arial"/>
      <family val="2"/>
    </font>
    <font>
      <i/>
      <sz val="9"/>
      <color theme="1"/>
      <name val="Arial"/>
      <family val="2"/>
    </font>
    <font>
      <b/>
      <sz val="12"/>
      <color theme="0"/>
      <name val="Arial"/>
      <family val="2"/>
    </font>
    <font>
      <b/>
      <sz val="10"/>
      <color theme="1"/>
      <name val="Verdana"/>
      <family val="2"/>
    </font>
    <font>
      <sz val="11"/>
      <color theme="1"/>
      <name val="Verdana"/>
      <family val="2"/>
    </font>
    <font>
      <b/>
      <sz val="11"/>
      <color theme="1"/>
      <name val="Verdana"/>
      <family val="2"/>
    </font>
    <font>
      <b/>
      <sz val="9"/>
      <color theme="1"/>
      <name val="Verdana"/>
      <family val="2"/>
    </font>
    <font>
      <sz val="11"/>
      <color rgb="FF000000"/>
      <name val="Verdana"/>
      <family val="2"/>
    </font>
    <font>
      <i/>
      <sz val="11"/>
      <color theme="1"/>
      <name val="Verdana"/>
      <family val="2"/>
    </font>
    <font>
      <sz val="10"/>
      <color theme="1"/>
      <name val="Verdana"/>
      <family val="2"/>
    </font>
    <font>
      <sz val="8"/>
      <color theme="1"/>
      <name val="Verdana"/>
      <family val="2"/>
    </font>
    <font>
      <u/>
      <sz val="11"/>
      <color theme="10"/>
      <name val="Calibri"/>
      <family val="2"/>
      <scheme val="minor"/>
    </font>
    <font>
      <u/>
      <sz val="11"/>
      <color theme="0"/>
      <name val="Calibri"/>
      <family val="2"/>
      <scheme val="minor"/>
    </font>
    <font>
      <b/>
      <sz val="7"/>
      <color theme="1"/>
      <name val="Arial"/>
      <family val="2"/>
    </font>
    <font>
      <sz val="10"/>
      <color theme="2" tint="-9.9978637043366805E-2"/>
      <name val="Arial"/>
      <family val="2"/>
    </font>
    <font>
      <sz val="20"/>
      <color theme="1"/>
      <name val="Arial"/>
      <family val="2"/>
    </font>
    <font>
      <sz val="8"/>
      <name val="Calibri"/>
      <family val="2"/>
      <scheme val="minor"/>
    </font>
    <font>
      <b/>
      <sz val="14"/>
      <color theme="1"/>
      <name val="Verdana"/>
      <family val="2"/>
    </font>
    <font>
      <sz val="14"/>
      <color theme="1"/>
      <name val="Verdana"/>
      <family val="2"/>
    </font>
    <font>
      <b/>
      <sz val="12"/>
      <color theme="1"/>
      <name val="Verdana"/>
      <family val="2"/>
    </font>
    <font>
      <sz val="12"/>
      <color theme="1"/>
      <name val="Verdana"/>
      <family val="2"/>
    </font>
    <font>
      <sz val="10"/>
      <color rgb="FF000000"/>
      <name val="Verdana"/>
      <family val="2"/>
    </font>
    <font>
      <sz val="9"/>
      <color rgb="FF000000"/>
      <name val="Maven Pro"/>
    </font>
    <font>
      <sz val="10"/>
      <color rgb="FF000000"/>
      <name val="Arial"/>
      <family val="2"/>
    </font>
    <font>
      <u/>
      <sz val="10"/>
      <color rgb="FF000000"/>
      <name val="Arial"/>
      <family val="2"/>
    </font>
    <font>
      <sz val="8"/>
      <color rgb="FF000000"/>
      <name val="Arial"/>
      <family val="2"/>
    </font>
    <font>
      <u/>
      <sz val="8"/>
      <color rgb="FF000000"/>
      <name val="Arial"/>
      <family val="2"/>
    </font>
    <font>
      <i/>
      <sz val="10"/>
      <color theme="1"/>
      <name val="Arial"/>
      <family val="2"/>
    </font>
    <font>
      <b/>
      <u/>
      <sz val="8"/>
      <color theme="1"/>
      <name val="Arial"/>
      <family val="2"/>
    </font>
    <font>
      <sz val="11"/>
      <color rgb="FF444444"/>
      <name val="Aptos Narrow"/>
      <family val="2"/>
    </font>
    <font>
      <sz val="11"/>
      <color rgb="FF242424"/>
      <name val="Aptos Narrow"/>
      <family val="2"/>
    </font>
    <font>
      <sz val="10"/>
      <name val="Arial"/>
      <family val="2"/>
    </font>
    <font>
      <b/>
      <sz val="8"/>
      <color rgb="FF000000"/>
      <name val="Arial"/>
      <family val="2"/>
    </font>
    <font>
      <u/>
      <sz val="10"/>
      <color theme="1"/>
      <name val="Arial"/>
      <family val="2"/>
    </font>
    <font>
      <b/>
      <sz val="16"/>
      <color theme="1"/>
      <name val="Arial"/>
      <family val="2"/>
    </font>
    <font>
      <sz val="7"/>
      <color rgb="FFFF0000"/>
      <name val="Arial"/>
      <family val="2"/>
    </font>
    <font>
      <sz val="10"/>
      <color rgb="FFFF0000"/>
      <name val="Arial"/>
      <family val="2"/>
    </font>
    <font>
      <sz val="7"/>
      <name val="Arial"/>
      <family val="2"/>
    </font>
    <font>
      <sz val="8"/>
      <color rgb="FF92D050"/>
      <name val="Arial"/>
      <family val="2"/>
    </font>
    <font>
      <b/>
      <sz val="16"/>
      <name val="Arial"/>
      <family val="2"/>
    </font>
    <font>
      <b/>
      <sz val="7"/>
      <color rgb="FFFF0000"/>
      <name val="Arial"/>
      <family val="2"/>
    </font>
    <font>
      <sz val="8"/>
      <name val="Arial"/>
      <family val="2"/>
    </font>
    <font>
      <u/>
      <sz val="8"/>
      <name val="Arial"/>
      <family val="2"/>
    </font>
    <font>
      <i/>
      <sz val="8"/>
      <color theme="1"/>
      <name val="Arial"/>
      <family val="2"/>
    </font>
    <font>
      <b/>
      <i/>
      <sz val="8"/>
      <color theme="1"/>
      <name val="Arial"/>
      <family val="2"/>
    </font>
    <font>
      <b/>
      <u/>
      <sz val="9"/>
      <color theme="1"/>
      <name val="Arial"/>
      <family val="2"/>
    </font>
    <font>
      <sz val="16"/>
      <color theme="1"/>
      <name val="Arial"/>
      <family val="2"/>
    </font>
    <font>
      <b/>
      <sz val="11"/>
      <color rgb="FFFF0000"/>
      <name val="Arial"/>
      <family val="2"/>
    </font>
    <font>
      <sz val="7.5"/>
      <color theme="1"/>
      <name val="Arial"/>
      <family val="2"/>
    </font>
    <font>
      <sz val="9"/>
      <color theme="1"/>
      <name val="Arial"/>
      <family val="2"/>
    </font>
    <font>
      <sz val="9"/>
      <color rgb="FF000000"/>
      <name val="Arial"/>
      <family val="2"/>
    </font>
    <font>
      <sz val="7"/>
      <color rgb="FF000000"/>
      <name val="Arial"/>
      <family val="2"/>
    </font>
    <font>
      <b/>
      <u/>
      <sz val="8"/>
      <color rgb="FF000000"/>
      <name val="Arial"/>
      <family val="2"/>
    </font>
    <font>
      <b/>
      <sz val="14"/>
      <color rgb="FF00B050"/>
      <name val="Arial"/>
      <family val="2"/>
    </font>
    <font>
      <sz val="18"/>
      <color theme="1"/>
      <name val="Arial"/>
      <family val="2"/>
    </font>
    <font>
      <sz val="10.5"/>
      <color theme="1"/>
      <name val="Verdana"/>
      <family val="2"/>
    </font>
    <font>
      <u/>
      <sz val="10.5"/>
      <color theme="1"/>
      <name val="Verdana"/>
      <family val="2"/>
    </font>
    <font>
      <sz val="11"/>
      <color theme="2"/>
      <name val="Arial"/>
      <family val="2"/>
    </font>
    <font>
      <b/>
      <sz val="11"/>
      <color theme="2"/>
      <name val="Arial"/>
      <family val="2"/>
    </font>
    <font>
      <sz val="9"/>
      <color theme="1"/>
      <name val="Verdana"/>
      <family val="2"/>
    </font>
    <font>
      <u/>
      <sz val="9"/>
      <color theme="1"/>
      <name val="Verdana"/>
      <family val="2"/>
    </font>
    <font>
      <u/>
      <sz val="11"/>
      <color theme="1"/>
      <name val="Verdana"/>
      <family val="2"/>
    </font>
    <font>
      <sz val="9"/>
      <color theme="1"/>
      <name val="Maven Pro"/>
    </font>
    <font>
      <b/>
      <sz val="11"/>
      <color theme="0"/>
      <name val="Calibri"/>
      <family val="2"/>
      <scheme val="minor"/>
    </font>
    <font>
      <sz val="18"/>
      <color theme="1"/>
      <name val="Calibri"/>
      <family val="2"/>
      <scheme val="minor"/>
    </font>
    <font>
      <u/>
      <sz val="7"/>
      <color theme="1"/>
      <name val="Arial"/>
      <family val="2"/>
    </font>
    <font>
      <b/>
      <u/>
      <sz val="7"/>
      <color theme="1"/>
      <name val="Arial"/>
      <family val="2"/>
    </font>
    <font>
      <sz val="22"/>
      <color rgb="FFFF0000"/>
      <name val="Arial"/>
      <family val="2"/>
    </font>
    <font>
      <b/>
      <u/>
      <sz val="10"/>
      <color theme="1"/>
      <name val="Arial"/>
      <family val="2"/>
    </font>
    <font>
      <b/>
      <sz val="18"/>
      <color theme="1"/>
      <name val="Arial"/>
      <family val="2"/>
    </font>
    <font>
      <b/>
      <sz val="8"/>
      <color theme="1"/>
      <name val="Verdana"/>
      <family val="2"/>
    </font>
    <font>
      <b/>
      <sz val="14"/>
      <color theme="1"/>
      <name val="Arial"/>
      <family val="2"/>
    </font>
    <font>
      <sz val="8"/>
      <color rgb="FF000000"/>
      <name val="Segoe UI"/>
      <family val="2"/>
    </font>
  </fonts>
  <fills count="15">
    <fill>
      <patternFill patternType="none"/>
    </fill>
    <fill>
      <patternFill patternType="gray125"/>
    </fill>
    <fill>
      <patternFill patternType="solid">
        <fgColor theme="1" tint="0.34998626667073579"/>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FFFFFF"/>
        <bgColor rgb="FF000000"/>
      </patternFill>
    </fill>
    <fill>
      <patternFill patternType="solid">
        <fgColor theme="2"/>
        <bgColor indexed="64"/>
      </patternFill>
    </fill>
    <fill>
      <patternFill patternType="solid">
        <fgColor rgb="FFFFFF00"/>
        <bgColor indexed="64"/>
      </patternFill>
    </fill>
  </fills>
  <borders count="62">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right/>
      <top style="thin">
        <color theme="0" tint="-0.14996795556505021"/>
      </top>
      <bottom style="thin">
        <color theme="0" tint="-0.14996795556505021"/>
      </bottom>
      <diagonal/>
    </border>
    <border>
      <left/>
      <right style="thin">
        <color indexed="64"/>
      </right>
      <top style="thin">
        <color theme="0" tint="-0.14996795556505021"/>
      </top>
      <bottom style="thin">
        <color theme="0" tint="-0.14996795556505021"/>
      </bottom>
      <diagonal/>
    </border>
    <border>
      <left/>
      <right/>
      <top style="thin">
        <color rgb="FF000000"/>
      </top>
      <bottom/>
      <diagonal/>
    </border>
    <border>
      <left style="thin">
        <color indexed="64"/>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style="thin">
        <color rgb="FF000000"/>
      </right>
      <top style="medium">
        <color indexed="64"/>
      </top>
      <bottom/>
      <diagonal/>
    </border>
    <border>
      <left style="thin">
        <color rgb="FF000000"/>
      </left>
      <right style="medium">
        <color indexed="64"/>
      </right>
      <top style="medium">
        <color indexed="64"/>
      </top>
      <bottom/>
      <diagonal/>
    </border>
    <border>
      <left/>
      <right style="thin">
        <color rgb="FF000000"/>
      </right>
      <top style="thin">
        <color indexed="64"/>
      </top>
      <bottom style="thin">
        <color indexed="64"/>
      </bottom>
      <diagonal/>
    </border>
    <border>
      <left/>
      <right style="thin">
        <color rgb="FF000000"/>
      </right>
      <top style="thin">
        <color indexed="64"/>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s>
  <cellStyleXfs count="4">
    <xf numFmtId="0" fontId="0" fillId="0" borderId="0"/>
    <xf numFmtId="42" fontId="1" fillId="0" borderId="0" applyFont="0" applyFill="0" applyBorder="0" applyAlignment="0" applyProtection="0"/>
    <xf numFmtId="0" fontId="22" fillId="0" borderId="0"/>
    <xf numFmtId="0" fontId="42" fillId="0" borderId="0" applyNumberFormat="0" applyFill="0" applyBorder="0" applyAlignment="0" applyProtection="0"/>
  </cellStyleXfs>
  <cellXfs count="1046">
    <xf numFmtId="0" fontId="0" fillId="0" borderId="0" xfId="0"/>
    <xf numFmtId="0" fontId="3" fillId="0" borderId="0" xfId="0" applyFont="1"/>
    <xf numFmtId="0" fontId="3" fillId="0" borderId="10" xfId="0" applyFont="1" applyBorder="1" applyAlignment="1">
      <alignment horizontal="center" vertical="center"/>
    </xf>
    <xf numFmtId="0" fontId="3" fillId="0" borderId="10" xfId="0" applyFont="1" applyBorder="1" applyAlignment="1">
      <alignment horizontal="center"/>
    </xf>
    <xf numFmtId="0" fontId="4" fillId="9" borderId="10" xfId="0" applyFont="1" applyFill="1" applyBorder="1" applyAlignment="1">
      <alignment horizontal="left" vertical="center" wrapText="1"/>
    </xf>
    <xf numFmtId="0" fontId="2" fillId="0" borderId="0" xfId="0" applyFont="1" applyAlignment="1">
      <alignment horizontal="left"/>
    </xf>
    <xf numFmtId="0" fontId="3" fillId="0" borderId="0" xfId="0" applyFont="1" applyAlignment="1">
      <alignment horizontal="center"/>
    </xf>
    <xf numFmtId="0" fontId="3" fillId="4" borderId="10" xfId="0" applyFont="1" applyFill="1" applyBorder="1" applyAlignment="1">
      <alignment horizontal="center"/>
    </xf>
    <xf numFmtId="0" fontId="4" fillId="9" borderId="10" xfId="0" applyFont="1" applyFill="1" applyBorder="1" applyAlignment="1">
      <alignment horizontal="center" vertical="center" wrapText="1"/>
    </xf>
    <xf numFmtId="0" fontId="3" fillId="0" borderId="10" xfId="0" applyFont="1" applyBorder="1" applyAlignment="1">
      <alignment horizontal="center" vertical="top"/>
    </xf>
    <xf numFmtId="0" fontId="4" fillId="9" borderId="10" xfId="0" applyFont="1" applyFill="1" applyBorder="1" applyAlignment="1">
      <alignment vertical="center" wrapText="1"/>
    </xf>
    <xf numFmtId="0" fontId="3" fillId="4" borderId="10" xfId="0" applyFont="1" applyFill="1" applyBorder="1" applyAlignment="1">
      <alignment vertical="top" wrapText="1"/>
    </xf>
    <xf numFmtId="0" fontId="3" fillId="0" borderId="10" xfId="0" applyFont="1" applyBorder="1" applyAlignment="1">
      <alignment horizontal="left" vertical="top" wrapText="1"/>
    </xf>
    <xf numFmtId="0" fontId="3" fillId="0" borderId="0" xfId="0" applyFont="1" applyProtection="1">
      <protection locked="0"/>
    </xf>
    <xf numFmtId="0" fontId="24" fillId="0" borderId="0" xfId="0" applyFont="1" applyAlignment="1" applyProtection="1">
      <alignment horizontal="center" wrapText="1"/>
      <protection locked="0"/>
    </xf>
    <xf numFmtId="0" fontId="4" fillId="9" borderId="10" xfId="0" applyFont="1" applyFill="1" applyBorder="1" applyAlignment="1" applyProtection="1">
      <alignment vertical="center" wrapText="1"/>
      <protection locked="0"/>
    </xf>
    <xf numFmtId="0" fontId="4" fillId="9" borderId="10" xfId="0" applyFont="1" applyFill="1" applyBorder="1" applyAlignment="1" applyProtection="1">
      <alignment horizontal="center" vertical="center" wrapText="1"/>
      <protection locked="0"/>
    </xf>
    <xf numFmtId="0" fontId="3" fillId="0" borderId="10" xfId="0" applyFont="1" applyBorder="1" applyAlignment="1" applyProtection="1">
      <alignment vertical="top"/>
      <protection locked="0"/>
    </xf>
    <xf numFmtId="0" fontId="2" fillId="0" borderId="0" xfId="0" applyFont="1" applyProtection="1">
      <protection locked="0"/>
    </xf>
    <xf numFmtId="0" fontId="3" fillId="0" borderId="10" xfId="0" applyFont="1" applyBorder="1" applyAlignment="1" applyProtection="1">
      <alignment horizontal="center" vertical="center"/>
      <protection locked="0"/>
    </xf>
    <xf numFmtId="0" fontId="3" fillId="0" borderId="10" xfId="0" applyFont="1" applyBorder="1" applyAlignment="1" applyProtection="1">
      <alignment vertical="center"/>
      <protection locked="0"/>
    </xf>
    <xf numFmtId="0" fontId="4" fillId="9" borderId="10" xfId="0" applyFont="1" applyFill="1" applyBorder="1" applyAlignment="1" applyProtection="1">
      <alignment horizontal="center" vertical="top" wrapText="1"/>
      <protection locked="0"/>
    </xf>
    <xf numFmtId="0" fontId="4" fillId="9" borderId="10" xfId="0" applyFont="1" applyFill="1" applyBorder="1" applyAlignment="1" applyProtection="1">
      <alignment horizontal="left" vertical="center" wrapText="1"/>
      <protection locked="0"/>
    </xf>
    <xf numFmtId="0" fontId="3" fillId="0" borderId="10" xfId="0" applyFont="1" applyBorder="1" applyAlignment="1" applyProtection="1">
      <alignment horizontal="center" vertical="top"/>
      <protection hidden="1"/>
    </xf>
    <xf numFmtId="3" fontId="3" fillId="0" borderId="10" xfId="0" applyNumberFormat="1" applyFont="1" applyBorder="1" applyAlignment="1" applyProtection="1">
      <alignment horizontal="center" vertical="top"/>
      <protection hidden="1"/>
    </xf>
    <xf numFmtId="0" fontId="3" fillId="0" borderId="10" xfId="0" quotePrefix="1" applyFont="1" applyBorder="1" applyAlignment="1" applyProtection="1">
      <alignment horizontal="left" vertical="top" wrapText="1"/>
      <protection hidden="1"/>
    </xf>
    <xf numFmtId="0" fontId="24" fillId="0" borderId="10" xfId="0" applyFont="1" applyBorder="1" applyAlignment="1" applyProtection="1">
      <alignment horizontal="left" vertical="top" wrapText="1"/>
      <protection hidden="1"/>
    </xf>
    <xf numFmtId="0" fontId="3" fillId="0" borderId="10" xfId="0" applyFont="1" applyBorder="1" applyAlignment="1" applyProtection="1">
      <alignment horizontal="left" vertical="top" wrapText="1"/>
      <protection hidden="1"/>
    </xf>
    <xf numFmtId="0" fontId="6" fillId="0" borderId="10" xfId="0" applyFont="1" applyBorder="1" applyAlignment="1" applyProtection="1">
      <alignment vertical="top"/>
      <protection locked="0"/>
    </xf>
    <xf numFmtId="0" fontId="14" fillId="0" borderId="0" xfId="0" applyFont="1" applyAlignment="1">
      <alignment horizontal="left"/>
    </xf>
    <xf numFmtId="0" fontId="3" fillId="0" borderId="10" xfId="0" quotePrefix="1" applyFont="1" applyBorder="1" applyAlignment="1">
      <alignment horizontal="left" wrapText="1"/>
    </xf>
    <xf numFmtId="3" fontId="3" fillId="0" borderId="10" xfId="0" applyNumberFormat="1" applyFont="1" applyBorder="1" applyAlignment="1">
      <alignment horizontal="left" vertical="top"/>
    </xf>
    <xf numFmtId="0" fontId="3" fillId="4" borderId="0" xfId="0" applyFont="1" applyFill="1" applyAlignment="1">
      <alignment vertical="top" wrapText="1"/>
    </xf>
    <xf numFmtId="0" fontId="3" fillId="4" borderId="0" xfId="0" applyFont="1" applyFill="1" applyAlignment="1">
      <alignment horizontal="center"/>
    </xf>
    <xf numFmtId="0" fontId="3" fillId="0" borderId="9" xfId="0" applyFont="1" applyBorder="1"/>
    <xf numFmtId="0" fontId="6" fillId="4" borderId="10" xfId="0" applyFont="1" applyFill="1" applyBorder="1" applyAlignment="1">
      <alignment vertical="top" wrapText="1"/>
    </xf>
    <xf numFmtId="0" fontId="4" fillId="9" borderId="7" xfId="0" applyFont="1" applyFill="1" applyBorder="1" applyAlignment="1">
      <alignment vertical="center" wrapText="1"/>
    </xf>
    <xf numFmtId="0" fontId="4" fillId="9" borderId="8" xfId="0" applyFont="1" applyFill="1" applyBorder="1" applyAlignment="1">
      <alignment vertical="center" wrapText="1"/>
    </xf>
    <xf numFmtId="0" fontId="4" fillId="9" borderId="9" xfId="0" applyFont="1" applyFill="1" applyBorder="1" applyAlignment="1">
      <alignment vertical="center" wrapText="1"/>
    </xf>
    <xf numFmtId="0" fontId="6" fillId="4" borderId="7" xfId="0" applyFont="1" applyFill="1" applyBorder="1" applyAlignment="1">
      <alignment horizontal="center" vertical="top" wrapText="1"/>
    </xf>
    <xf numFmtId="0" fontId="6" fillId="4" borderId="7" xfId="0" applyFont="1" applyFill="1" applyBorder="1" applyAlignment="1">
      <alignment vertical="top" wrapText="1"/>
    </xf>
    <xf numFmtId="0" fontId="13" fillId="0" borderId="0" xfId="0" applyFont="1" applyProtection="1">
      <protection hidden="1"/>
    </xf>
    <xf numFmtId="0" fontId="6" fillId="0" borderId="0" xfId="0" applyFont="1" applyProtection="1">
      <protection hidden="1"/>
    </xf>
    <xf numFmtId="0" fontId="7" fillId="0" borderId="0" xfId="0" applyFont="1" applyProtection="1">
      <protection hidden="1"/>
    </xf>
    <xf numFmtId="0" fontId="27" fillId="0" borderId="13" xfId="0" applyFont="1" applyBorder="1" applyAlignment="1" applyProtection="1">
      <alignment horizontal="center" vertical="center" textRotation="90" wrapText="1"/>
      <protection hidden="1"/>
    </xf>
    <xf numFmtId="0" fontId="28" fillId="0" borderId="0" xfId="0" applyFont="1" applyProtection="1">
      <protection hidden="1"/>
    </xf>
    <xf numFmtId="0" fontId="26" fillId="0" borderId="0" xfId="0" applyFont="1" applyProtection="1">
      <protection hidden="1"/>
    </xf>
    <xf numFmtId="0" fontId="28" fillId="2" borderId="10" xfId="0" applyFont="1" applyFill="1" applyBorder="1" applyAlignment="1" applyProtection="1">
      <alignment horizontal="justify" vertical="center"/>
      <protection hidden="1"/>
    </xf>
    <xf numFmtId="0" fontId="28" fillId="2" borderId="10" xfId="0" applyFont="1" applyFill="1" applyBorder="1" applyAlignment="1" applyProtection="1">
      <alignment horizontal="justify" vertical="center" wrapText="1"/>
      <protection hidden="1"/>
    </xf>
    <xf numFmtId="0" fontId="8" fillId="4" borderId="10" xfId="0" applyFont="1" applyFill="1" applyBorder="1" applyAlignment="1" applyProtection="1">
      <alignment horizontal="justify" vertical="top" wrapText="1"/>
      <protection hidden="1"/>
    </xf>
    <xf numFmtId="0" fontId="26" fillId="0" borderId="10" xfId="0" applyFont="1" applyBorder="1" applyAlignment="1" applyProtection="1">
      <alignment horizontal="left" vertical="center" wrapText="1"/>
      <protection hidden="1"/>
    </xf>
    <xf numFmtId="0" fontId="26" fillId="6" borderId="10" xfId="0" applyFont="1" applyFill="1" applyBorder="1" applyAlignment="1" applyProtection="1">
      <alignment horizontal="center" vertical="center" wrapText="1"/>
      <protection hidden="1"/>
    </xf>
    <xf numFmtId="0" fontId="26" fillId="7" borderId="10" xfId="0" applyFont="1" applyFill="1" applyBorder="1" applyAlignment="1" applyProtection="1">
      <alignment horizontal="center" vertical="center" wrapText="1"/>
      <protection hidden="1"/>
    </xf>
    <xf numFmtId="0" fontId="25" fillId="7" borderId="10" xfId="0" applyFont="1" applyFill="1" applyBorder="1" applyAlignment="1" applyProtection="1">
      <alignment horizontal="center" vertical="center" wrapText="1"/>
      <protection hidden="1"/>
    </xf>
    <xf numFmtId="0" fontId="25" fillId="7" borderId="10" xfId="0" applyFont="1" applyFill="1" applyBorder="1" applyAlignment="1" applyProtection="1">
      <alignment vertical="center" wrapText="1"/>
      <protection hidden="1"/>
    </xf>
    <xf numFmtId="0" fontId="6" fillId="0" borderId="10" xfId="0" applyFont="1" applyBorder="1" applyAlignment="1" applyProtection="1">
      <alignment horizontal="center" vertical="top" wrapText="1"/>
      <protection hidden="1"/>
    </xf>
    <xf numFmtId="0" fontId="6" fillId="0" borderId="10" xfId="0" applyFont="1" applyBorder="1" applyAlignment="1" applyProtection="1">
      <alignment horizontal="left" vertical="top" wrapText="1"/>
      <protection hidden="1"/>
    </xf>
    <xf numFmtId="0" fontId="26" fillId="0" borderId="0" xfId="0" applyFont="1" applyAlignment="1" applyProtection="1">
      <alignment wrapText="1"/>
      <protection hidden="1"/>
    </xf>
    <xf numFmtId="0" fontId="26" fillId="0" borderId="10" xfId="0" applyFont="1" applyBorder="1" applyAlignment="1" applyProtection="1">
      <alignment horizontal="center" vertical="center" wrapText="1"/>
      <protection hidden="1"/>
    </xf>
    <xf numFmtId="0" fontId="26" fillId="0" borderId="10" xfId="0" applyFont="1" applyBorder="1" applyAlignment="1" applyProtection="1">
      <alignment horizontal="left" vertical="top" wrapText="1"/>
      <protection hidden="1"/>
    </xf>
    <xf numFmtId="0" fontId="26" fillId="7" borderId="10" xfId="0" applyFont="1" applyFill="1" applyBorder="1" applyAlignment="1" applyProtection="1">
      <alignment vertical="center" wrapText="1"/>
      <protection hidden="1"/>
    </xf>
    <xf numFmtId="0" fontId="26" fillId="7" borderId="10" xfId="0" applyFont="1" applyFill="1" applyBorder="1" applyProtection="1">
      <protection hidden="1"/>
    </xf>
    <xf numFmtId="0" fontId="26" fillId="7" borderId="10" xfId="0" applyFont="1" applyFill="1" applyBorder="1" applyAlignment="1" applyProtection="1">
      <alignment horizontal="left" vertical="center" wrapText="1"/>
      <protection hidden="1"/>
    </xf>
    <xf numFmtId="0" fontId="27" fillId="0" borderId="10" xfId="0" applyFont="1" applyBorder="1" applyAlignment="1" applyProtection="1">
      <alignment horizontal="center" textRotation="90" wrapText="1"/>
      <protection hidden="1"/>
    </xf>
    <xf numFmtId="0" fontId="26" fillId="10" borderId="10" xfId="0" applyFont="1" applyFill="1" applyBorder="1" applyAlignment="1" applyProtection="1">
      <alignment vertical="center" wrapText="1"/>
      <protection hidden="1"/>
    </xf>
    <xf numFmtId="0" fontId="26" fillId="10" borderId="10" xfId="0" applyFont="1" applyFill="1" applyBorder="1" applyAlignment="1" applyProtection="1">
      <alignment vertical="center"/>
      <protection hidden="1"/>
    </xf>
    <xf numFmtId="0" fontId="26" fillId="0" borderId="7" xfId="0" applyFont="1" applyBorder="1" applyAlignment="1" applyProtection="1">
      <alignment vertical="center"/>
      <protection hidden="1"/>
    </xf>
    <xf numFmtId="0" fontId="26" fillId="4" borderId="23" xfId="0" applyFont="1" applyFill="1" applyBorder="1" applyAlignment="1" applyProtection="1">
      <alignment vertical="center" wrapText="1"/>
      <protection hidden="1"/>
    </xf>
    <xf numFmtId="0" fontId="26" fillId="6" borderId="10" xfId="0" applyFont="1" applyFill="1" applyBorder="1" applyAlignment="1" applyProtection="1">
      <alignment horizontal="center" vertical="top" wrapText="1"/>
      <protection hidden="1"/>
    </xf>
    <xf numFmtId="164" fontId="26" fillId="0" borderId="10" xfId="0" applyNumberFormat="1" applyFont="1" applyBorder="1" applyAlignment="1" applyProtection="1">
      <alignment vertical="top" wrapText="1"/>
      <protection hidden="1"/>
    </xf>
    <xf numFmtId="0" fontId="27" fillId="0" borderId="10" xfId="0" applyFont="1" applyBorder="1" applyAlignment="1" applyProtection="1">
      <alignment horizontal="center" vertical="center" textRotation="90" wrapText="1"/>
      <protection hidden="1"/>
    </xf>
    <xf numFmtId="0" fontId="44" fillId="3" borderId="10" xfId="0" applyFont="1" applyFill="1" applyBorder="1" applyAlignment="1" applyProtection="1">
      <alignment horizontal="center" vertical="center" textRotation="90" wrapText="1"/>
      <protection hidden="1"/>
    </xf>
    <xf numFmtId="0" fontId="27" fillId="6" borderId="10" xfId="0" applyFont="1" applyFill="1" applyBorder="1" applyAlignment="1" applyProtection="1">
      <alignment horizontal="center" vertical="center" textRotation="90" wrapText="1"/>
      <protection hidden="1"/>
    </xf>
    <xf numFmtId="0" fontId="27" fillId="3" borderId="10" xfId="0" applyFont="1" applyFill="1" applyBorder="1" applyAlignment="1" applyProtection="1">
      <alignment horizontal="center" vertical="center" textRotation="90" wrapText="1"/>
      <protection hidden="1"/>
    </xf>
    <xf numFmtId="0" fontId="26" fillId="0" borderId="10" xfId="0" applyFont="1" applyBorder="1" applyAlignment="1" applyProtection="1">
      <alignment horizontal="left" vertical="top"/>
      <protection hidden="1"/>
    </xf>
    <xf numFmtId="0" fontId="26" fillId="0" borderId="7" xfId="0" applyFont="1" applyBorder="1" applyAlignment="1" applyProtection="1">
      <alignment horizontal="left" vertical="top"/>
      <protection hidden="1"/>
    </xf>
    <xf numFmtId="1" fontId="28" fillId="0" borderId="10" xfId="0" applyNumberFormat="1" applyFont="1" applyBorder="1" applyAlignment="1" applyProtection="1">
      <alignment horizontal="center" vertical="top"/>
      <protection hidden="1"/>
    </xf>
    <xf numFmtId="2" fontId="26" fillId="7" borderId="10" xfId="0" applyNumberFormat="1" applyFont="1" applyFill="1" applyBorder="1" applyAlignment="1" applyProtection="1">
      <alignment horizontal="center" vertical="top"/>
      <protection hidden="1"/>
    </xf>
    <xf numFmtId="1" fontId="45" fillId="7" borderId="10" xfId="0" applyNumberFormat="1" applyFont="1" applyFill="1" applyBorder="1" applyAlignment="1" applyProtection="1">
      <alignment horizontal="center" vertical="center"/>
      <protection hidden="1"/>
    </xf>
    <xf numFmtId="0" fontId="26" fillId="0" borderId="10" xfId="0" applyFont="1" applyBorder="1" applyAlignment="1" applyProtection="1">
      <alignment wrapText="1"/>
      <protection hidden="1"/>
    </xf>
    <xf numFmtId="0" fontId="15" fillId="4" borderId="10" xfId="0" quotePrefix="1" applyFont="1" applyFill="1" applyBorder="1" applyAlignment="1" applyProtection="1">
      <alignment horizontal="center" vertical="center" wrapText="1"/>
      <protection hidden="1"/>
    </xf>
    <xf numFmtId="0" fontId="26" fillId="0" borderId="0" xfId="0" applyFont="1" applyAlignment="1" applyProtection="1">
      <alignment horizontal="left" vertical="top"/>
      <protection hidden="1"/>
    </xf>
    <xf numFmtId="0" fontId="26" fillId="0" borderId="0" xfId="0" applyFont="1" applyAlignment="1" applyProtection="1">
      <alignment horizontal="left" vertical="top" wrapText="1"/>
      <protection hidden="1"/>
    </xf>
    <xf numFmtId="1" fontId="28" fillId="0" borderId="0" xfId="0" applyNumberFormat="1" applyFont="1" applyAlignment="1" applyProtection="1">
      <alignment horizontal="center" vertical="center"/>
      <protection hidden="1"/>
    </xf>
    <xf numFmtId="1" fontId="45" fillId="0" borderId="0" xfId="0" applyNumberFormat="1" applyFont="1" applyAlignment="1" applyProtection="1">
      <alignment horizontal="center" vertical="center"/>
      <protection hidden="1"/>
    </xf>
    <xf numFmtId="2" fontId="26" fillId="0" borderId="0" xfId="0" applyNumberFormat="1" applyFont="1" applyAlignment="1" applyProtection="1">
      <alignment horizontal="center" vertical="top"/>
      <protection hidden="1"/>
    </xf>
    <xf numFmtId="0" fontId="26" fillId="7" borderId="9" xfId="0" applyFont="1" applyFill="1" applyBorder="1" applyAlignment="1" applyProtection="1">
      <alignment horizontal="center" vertical="top" wrapText="1"/>
      <protection hidden="1"/>
    </xf>
    <xf numFmtId="0" fontId="26" fillId="7" borderId="10" xfId="0" applyFont="1" applyFill="1" applyBorder="1" applyAlignment="1" applyProtection="1">
      <alignment horizontal="center" vertical="top"/>
      <protection hidden="1"/>
    </xf>
    <xf numFmtId="0" fontId="25" fillId="4" borderId="10" xfId="0" applyFont="1" applyFill="1" applyBorder="1" applyAlignment="1" applyProtection="1">
      <alignment horizontal="center" vertical="top" wrapText="1"/>
      <protection hidden="1"/>
    </xf>
    <xf numFmtId="0" fontId="26" fillId="7" borderId="9" xfId="0" applyFont="1" applyFill="1" applyBorder="1" applyAlignment="1" applyProtection="1">
      <alignment horizontal="center" vertical="top"/>
      <protection hidden="1"/>
    </xf>
    <xf numFmtId="2" fontId="25" fillId="4" borderId="7" xfId="0" applyNumberFormat="1" applyFont="1" applyFill="1" applyBorder="1" applyAlignment="1" applyProtection="1">
      <alignment horizontal="center" vertical="top" wrapText="1"/>
      <protection hidden="1"/>
    </xf>
    <xf numFmtId="0" fontId="25" fillId="7" borderId="10" xfId="0" applyFont="1" applyFill="1" applyBorder="1" applyAlignment="1" applyProtection="1">
      <alignment vertical="top"/>
      <protection hidden="1"/>
    </xf>
    <xf numFmtId="0" fontId="27" fillId="0" borderId="1" xfId="0" applyFont="1" applyBorder="1" applyAlignment="1" applyProtection="1">
      <alignment horizontal="center" vertical="center" textRotation="90" wrapText="1"/>
      <protection hidden="1"/>
    </xf>
    <xf numFmtId="167" fontId="26" fillId="0" borderId="10" xfId="0" applyNumberFormat="1" applyFont="1" applyBorder="1" applyAlignment="1" applyProtection="1">
      <alignment horizontal="center" vertical="top"/>
      <protection hidden="1"/>
    </xf>
    <xf numFmtId="164" fontId="26" fillId="0" borderId="10" xfId="0" applyNumberFormat="1" applyFont="1" applyBorder="1" applyAlignment="1" applyProtection="1">
      <alignment horizontal="center" vertical="top"/>
      <protection hidden="1"/>
    </xf>
    <xf numFmtId="166" fontId="26" fillId="7" borderId="10" xfId="0" applyNumberFormat="1" applyFont="1" applyFill="1" applyBorder="1" applyAlignment="1" applyProtection="1">
      <alignment horizontal="center" vertical="top"/>
      <protection hidden="1"/>
    </xf>
    <xf numFmtId="0" fontId="67" fillId="0" borderId="10" xfId="0" applyFont="1" applyBorder="1" applyAlignment="1" applyProtection="1">
      <alignment horizontal="left" vertical="top" wrapText="1"/>
      <protection hidden="1"/>
    </xf>
    <xf numFmtId="0" fontId="67" fillId="0" borderId="0" xfId="0" applyFont="1" applyProtection="1">
      <protection hidden="1"/>
    </xf>
    <xf numFmtId="0" fontId="66" fillId="0" borderId="10" xfId="0" applyFont="1" applyBorder="1" applyAlignment="1" applyProtection="1">
      <alignment horizontal="center" vertical="center" textRotation="90" wrapText="1"/>
      <protection hidden="1"/>
    </xf>
    <xf numFmtId="164" fontId="67" fillId="0" borderId="10" xfId="0" applyNumberFormat="1" applyFont="1" applyBorder="1" applyAlignment="1" applyProtection="1">
      <alignment vertical="top" wrapText="1"/>
      <protection hidden="1"/>
    </xf>
    <xf numFmtId="0" fontId="71" fillId="3" borderId="10" xfId="0" applyFont="1" applyFill="1" applyBorder="1" applyAlignment="1" applyProtection="1">
      <alignment horizontal="center" vertical="center" textRotation="90" wrapText="1"/>
      <protection hidden="1"/>
    </xf>
    <xf numFmtId="0" fontId="66" fillId="6" borderId="10" xfId="0" applyFont="1" applyFill="1" applyBorder="1" applyAlignment="1" applyProtection="1">
      <alignment horizontal="center" vertical="center" textRotation="90" wrapText="1"/>
      <protection hidden="1"/>
    </xf>
    <xf numFmtId="0" fontId="66" fillId="3" borderId="10" xfId="0" applyFont="1" applyFill="1" applyBorder="1" applyAlignment="1" applyProtection="1">
      <alignment horizontal="center" vertical="center" textRotation="90" wrapText="1"/>
      <protection hidden="1"/>
    </xf>
    <xf numFmtId="0" fontId="67" fillId="0" borderId="10" xfId="0" applyFont="1" applyBorder="1" applyAlignment="1" applyProtection="1">
      <alignment horizontal="left" vertical="top"/>
      <protection hidden="1"/>
    </xf>
    <xf numFmtId="0" fontId="67" fillId="0" borderId="7" xfId="0" applyFont="1" applyBorder="1" applyAlignment="1" applyProtection="1">
      <alignment horizontal="left" vertical="top"/>
      <protection hidden="1"/>
    </xf>
    <xf numFmtId="1" fontId="67" fillId="7" borderId="10" xfId="0" applyNumberFormat="1" applyFont="1" applyFill="1" applyBorder="1" applyAlignment="1" applyProtection="1">
      <alignment horizontal="center" vertical="center"/>
      <protection hidden="1"/>
    </xf>
    <xf numFmtId="2" fontId="67" fillId="7" borderId="10" xfId="0" applyNumberFormat="1" applyFont="1" applyFill="1" applyBorder="1" applyAlignment="1" applyProtection="1">
      <alignment horizontal="center" vertical="top"/>
      <protection hidden="1"/>
    </xf>
    <xf numFmtId="0" fontId="26" fillId="0" borderId="10" xfId="0" applyFont="1" applyBorder="1" applyAlignment="1" applyProtection="1">
      <alignment horizontal="left" vertical="center"/>
      <protection hidden="1"/>
    </xf>
    <xf numFmtId="14" fontId="54" fillId="7" borderId="10" xfId="0" applyNumberFormat="1" applyFont="1" applyFill="1" applyBorder="1" applyAlignment="1" applyProtection="1">
      <alignment horizontal="center" vertical="center"/>
      <protection hidden="1"/>
    </xf>
    <xf numFmtId="14" fontId="45" fillId="7" borderId="10" xfId="0" applyNumberFormat="1" applyFont="1" applyFill="1" applyBorder="1" applyAlignment="1" applyProtection="1">
      <alignment horizontal="center" vertical="center"/>
      <protection hidden="1"/>
    </xf>
    <xf numFmtId="1" fontId="45" fillId="0" borderId="10" xfId="0" applyNumberFormat="1" applyFont="1" applyBorder="1" applyAlignment="1" applyProtection="1">
      <alignment horizontal="center" vertical="center"/>
      <protection hidden="1"/>
    </xf>
    <xf numFmtId="0" fontId="26" fillId="0" borderId="0" xfId="0" quotePrefix="1" applyFont="1" applyAlignment="1" applyProtection="1">
      <alignment vertical="top" wrapText="1"/>
      <protection hidden="1"/>
    </xf>
    <xf numFmtId="0" fontId="26" fillId="0" borderId="0" xfId="0" quotePrefix="1" applyFont="1" applyAlignment="1" applyProtection="1">
      <alignment vertical="top"/>
      <protection hidden="1"/>
    </xf>
    <xf numFmtId="15" fontId="26" fillId="0" borderId="0" xfId="0" applyNumberFormat="1" applyFont="1" applyProtection="1">
      <protection hidden="1"/>
    </xf>
    <xf numFmtId="0" fontId="26" fillId="0" borderId="10" xfId="0" quotePrefix="1" applyFont="1" applyBorder="1" applyAlignment="1" applyProtection="1">
      <alignment horizontal="left" vertical="top" wrapText="1"/>
      <protection hidden="1"/>
    </xf>
    <xf numFmtId="0" fontId="26" fillId="10" borderId="9" xfId="0" applyFont="1" applyFill="1" applyBorder="1" applyAlignment="1" applyProtection="1">
      <alignment vertical="center" wrapText="1"/>
      <protection hidden="1"/>
    </xf>
    <xf numFmtId="0" fontId="26" fillId="0" borderId="9" xfId="0" applyFont="1" applyBorder="1" applyAlignment="1" applyProtection="1">
      <alignment horizontal="left" vertical="top" wrapText="1"/>
      <protection hidden="1"/>
    </xf>
    <xf numFmtId="0" fontId="26" fillId="0" borderId="9" xfId="0" applyFont="1" applyBorder="1" applyAlignment="1" applyProtection="1">
      <alignment wrapText="1"/>
      <protection hidden="1"/>
    </xf>
    <xf numFmtId="0" fontId="80" fillId="0" borderId="0" xfId="0" applyFont="1" applyProtection="1">
      <protection hidden="1"/>
    </xf>
    <xf numFmtId="0" fontId="67" fillId="0" borderId="0" xfId="0" applyFont="1" applyAlignment="1" applyProtection="1">
      <alignment vertical="top"/>
      <protection hidden="1"/>
    </xf>
    <xf numFmtId="14" fontId="26" fillId="0" borderId="10" xfId="0" applyNumberFormat="1" applyFont="1" applyBorder="1" applyAlignment="1" applyProtection="1">
      <alignment horizontal="center" vertical="center"/>
      <protection hidden="1"/>
    </xf>
    <xf numFmtId="2" fontId="26" fillId="0" borderId="0" xfId="0" applyNumberFormat="1" applyFont="1" applyAlignment="1" applyProtection="1">
      <alignment horizontal="center" vertical="center"/>
      <protection hidden="1"/>
    </xf>
    <xf numFmtId="0" fontId="26" fillId="0" borderId="0" xfId="0" applyFont="1" applyAlignment="1" applyProtection="1">
      <alignment vertical="center"/>
      <protection hidden="1"/>
    </xf>
    <xf numFmtId="0" fontId="25" fillId="7" borderId="13" xfId="0" applyFont="1" applyFill="1" applyBorder="1" applyAlignment="1" applyProtection="1">
      <alignment vertical="top"/>
      <protection hidden="1"/>
    </xf>
    <xf numFmtId="0" fontId="6" fillId="0" borderId="10" xfId="0" applyFont="1" applyBorder="1" applyAlignment="1" applyProtection="1">
      <alignment horizontal="left" vertical="top"/>
      <protection hidden="1"/>
    </xf>
    <xf numFmtId="0" fontId="81" fillId="0" borderId="10" xfId="0" applyFont="1" applyBorder="1" applyAlignment="1" applyProtection="1">
      <alignment horizontal="center" wrapText="1"/>
      <protection hidden="1"/>
    </xf>
    <xf numFmtId="0" fontId="82" fillId="0" borderId="9" xfId="0" applyFont="1" applyBorder="1" applyAlignment="1" applyProtection="1">
      <alignment horizontal="center" vertical="center" textRotation="90" wrapText="1"/>
      <protection hidden="1"/>
    </xf>
    <xf numFmtId="0" fontId="81" fillId="0" borderId="10" xfId="0" applyFont="1" applyBorder="1" applyAlignment="1" applyProtection="1">
      <alignment vertical="top" wrapText="1"/>
      <protection hidden="1"/>
    </xf>
    <xf numFmtId="0" fontId="81" fillId="0" borderId="10" xfId="0" applyFont="1" applyBorder="1" applyAlignment="1" applyProtection="1">
      <alignment horizontal="left" vertical="top" wrapText="1"/>
      <protection hidden="1"/>
    </xf>
    <xf numFmtId="0" fontId="82" fillId="0" borderId="12" xfId="0" applyFont="1" applyBorder="1" applyAlignment="1" applyProtection="1">
      <alignment horizontal="center" vertical="center" textRotation="90" wrapText="1"/>
      <protection hidden="1"/>
    </xf>
    <xf numFmtId="0" fontId="81" fillId="0" borderId="13" xfId="0" applyFont="1" applyBorder="1" applyAlignment="1" applyProtection="1">
      <alignment vertical="top" wrapText="1"/>
      <protection hidden="1"/>
    </xf>
    <xf numFmtId="0" fontId="81" fillId="0" borderId="13" xfId="0" applyFont="1" applyBorder="1" applyAlignment="1" applyProtection="1">
      <alignment horizontal="left" vertical="top" wrapText="1"/>
      <protection hidden="1"/>
    </xf>
    <xf numFmtId="0" fontId="35" fillId="0" borderId="0" xfId="0" applyFont="1" applyProtection="1">
      <protection hidden="1"/>
    </xf>
    <xf numFmtId="14" fontId="26" fillId="0" borderId="10" xfId="0" applyNumberFormat="1" applyFont="1" applyBorder="1" applyAlignment="1" applyProtection="1">
      <alignment horizontal="center" vertical="top"/>
      <protection hidden="1"/>
    </xf>
    <xf numFmtId="164" fontId="6" fillId="0" borderId="10" xfId="0" applyNumberFormat="1" applyFont="1" applyBorder="1" applyAlignment="1" applyProtection="1">
      <alignment vertical="top" wrapText="1"/>
      <protection hidden="1"/>
    </xf>
    <xf numFmtId="0" fontId="21" fillId="0" borderId="10" xfId="0" applyFont="1" applyBorder="1" applyAlignment="1" applyProtection="1">
      <alignment horizontal="center" vertical="top" wrapText="1"/>
      <protection hidden="1"/>
    </xf>
    <xf numFmtId="0" fontId="26" fillId="7" borderId="10" xfId="0" applyFont="1" applyFill="1" applyBorder="1" applyAlignment="1" applyProtection="1">
      <alignment vertical="top" wrapText="1"/>
      <protection hidden="1"/>
    </xf>
    <xf numFmtId="164" fontId="26" fillId="0" borderId="14" xfId="0" applyNumberFormat="1" applyFont="1" applyBorder="1" applyAlignment="1" applyProtection="1">
      <alignment vertical="top" wrapText="1"/>
      <protection hidden="1"/>
    </xf>
    <xf numFmtId="0" fontId="27" fillId="0" borderId="14" xfId="0" applyFont="1" applyBorder="1" applyAlignment="1" applyProtection="1">
      <alignment horizontal="center" vertical="center" textRotation="90" wrapText="1"/>
      <protection hidden="1"/>
    </xf>
    <xf numFmtId="0" fontId="44" fillId="3" borderId="14" xfId="0" applyFont="1" applyFill="1" applyBorder="1" applyAlignment="1" applyProtection="1">
      <alignment horizontal="center" vertical="center" textRotation="90" wrapText="1"/>
      <protection hidden="1"/>
    </xf>
    <xf numFmtId="0" fontId="27" fillId="6" borderId="14" xfId="0" applyFont="1" applyFill="1" applyBorder="1" applyAlignment="1" applyProtection="1">
      <alignment horizontal="center" vertical="center" textRotation="90" wrapText="1"/>
      <protection hidden="1"/>
    </xf>
    <xf numFmtId="0" fontId="27" fillId="3" borderId="14" xfId="0" applyFont="1" applyFill="1" applyBorder="1" applyAlignment="1" applyProtection="1">
      <alignment horizontal="center" vertical="center" textRotation="90" wrapText="1"/>
      <protection hidden="1"/>
    </xf>
    <xf numFmtId="168" fontId="6" fillId="0" borderId="0" xfId="0" applyNumberFormat="1" applyFont="1" applyProtection="1">
      <protection hidden="1"/>
    </xf>
    <xf numFmtId="168" fontId="26" fillId="0" borderId="0" xfId="0" applyNumberFormat="1" applyFont="1" applyProtection="1">
      <protection hidden="1"/>
    </xf>
    <xf numFmtId="168" fontId="26" fillId="4" borderId="23" xfId="0" applyNumberFormat="1" applyFont="1" applyFill="1" applyBorder="1" applyAlignment="1" applyProtection="1">
      <alignment vertical="center" wrapText="1"/>
      <protection hidden="1"/>
    </xf>
    <xf numFmtId="0" fontId="26" fillId="0" borderId="7" xfId="0" applyFont="1" applyBorder="1" applyAlignment="1" applyProtection="1">
      <alignment horizontal="left" vertical="center"/>
      <protection hidden="1"/>
    </xf>
    <xf numFmtId="164" fontId="26" fillId="0" borderId="10" xfId="0" applyNumberFormat="1" applyFont="1" applyBorder="1" applyAlignment="1" applyProtection="1">
      <alignment horizontal="center" vertical="center"/>
      <protection hidden="1"/>
    </xf>
    <xf numFmtId="164" fontId="26" fillId="0" borderId="10" xfId="0" applyNumberFormat="1" applyFont="1" applyBorder="1" applyAlignment="1" applyProtection="1">
      <alignment vertical="center" wrapText="1"/>
      <protection hidden="1"/>
    </xf>
    <xf numFmtId="164" fontId="67" fillId="0" borderId="10" xfId="0" applyNumberFormat="1" applyFont="1" applyBorder="1" applyAlignment="1" applyProtection="1">
      <alignment vertical="center" wrapText="1"/>
      <protection hidden="1"/>
    </xf>
    <xf numFmtId="164" fontId="45" fillId="0" borderId="10" xfId="0" applyNumberFormat="1" applyFont="1" applyBorder="1" applyAlignment="1" applyProtection="1">
      <alignment horizontal="center" vertical="center"/>
      <protection hidden="1"/>
    </xf>
    <xf numFmtId="168" fontId="45" fillId="7" borderId="0" xfId="0" applyNumberFormat="1" applyFont="1" applyFill="1" applyAlignment="1" applyProtection="1">
      <alignment horizontal="center" vertical="center"/>
      <protection hidden="1"/>
    </xf>
    <xf numFmtId="0" fontId="26" fillId="4" borderId="10" xfId="0" applyFont="1" applyFill="1" applyBorder="1" applyAlignment="1" applyProtection="1">
      <alignment horizontal="center" vertical="top" wrapText="1"/>
      <protection hidden="1"/>
    </xf>
    <xf numFmtId="0" fontId="26" fillId="4" borderId="7" xfId="0" applyFont="1" applyFill="1" applyBorder="1" applyAlignment="1" applyProtection="1">
      <alignment horizontal="center" vertical="top" wrapText="1"/>
      <protection hidden="1"/>
    </xf>
    <xf numFmtId="0" fontId="26" fillId="0" borderId="10" xfId="0" applyFont="1" applyBorder="1" applyAlignment="1" applyProtection="1">
      <alignment horizontal="center" vertical="top" wrapText="1"/>
      <protection hidden="1"/>
    </xf>
    <xf numFmtId="164" fontId="62" fillId="0" borderId="10" xfId="0" applyNumberFormat="1" applyFont="1" applyBorder="1" applyAlignment="1" applyProtection="1">
      <alignment horizontal="center" vertical="center"/>
      <protection hidden="1"/>
    </xf>
    <xf numFmtId="168" fontId="45" fillId="0" borderId="10" xfId="0" applyNumberFormat="1" applyFont="1" applyBorder="1" applyAlignment="1" applyProtection="1">
      <alignment horizontal="center" vertical="center"/>
      <protection hidden="1"/>
    </xf>
    <xf numFmtId="168" fontId="45" fillId="0" borderId="0" xfId="0" applyNumberFormat="1" applyFont="1" applyAlignment="1" applyProtection="1">
      <alignment horizontal="center" vertical="center"/>
      <protection hidden="1"/>
    </xf>
    <xf numFmtId="0" fontId="26" fillId="7" borderId="10" xfId="0" applyFont="1" applyFill="1" applyBorder="1" applyAlignment="1" applyProtection="1">
      <alignment vertical="center"/>
      <protection hidden="1"/>
    </xf>
    <xf numFmtId="168" fontId="26" fillId="0" borderId="0" xfId="0" applyNumberFormat="1" applyFont="1" applyAlignment="1" applyProtection="1">
      <alignment vertical="center"/>
      <protection hidden="1"/>
    </xf>
    <xf numFmtId="168" fontId="54" fillId="7" borderId="10" xfId="0" applyNumberFormat="1" applyFont="1" applyFill="1" applyBorder="1" applyAlignment="1" applyProtection="1">
      <alignment horizontal="center" vertical="center"/>
      <protection hidden="1"/>
    </xf>
    <xf numFmtId="168" fontId="45" fillId="7" borderId="10" xfId="0" applyNumberFormat="1" applyFont="1" applyFill="1" applyBorder="1" applyAlignment="1" applyProtection="1">
      <alignment horizontal="center" vertical="center"/>
      <protection hidden="1"/>
    </xf>
    <xf numFmtId="0" fontId="67" fillId="0" borderId="10" xfId="0" applyFont="1" applyBorder="1" applyAlignment="1" applyProtection="1">
      <alignment horizontal="center" vertical="center" wrapText="1"/>
      <protection hidden="1"/>
    </xf>
    <xf numFmtId="168" fontId="62" fillId="7" borderId="10" xfId="0" applyNumberFormat="1" applyFont="1" applyFill="1" applyBorder="1" applyAlignment="1" applyProtection="1">
      <alignment horizontal="center" vertical="center"/>
      <protection hidden="1"/>
    </xf>
    <xf numFmtId="168" fontId="62" fillId="0" borderId="10" xfId="0" applyNumberFormat="1" applyFont="1" applyBorder="1" applyAlignment="1" applyProtection="1">
      <alignment horizontal="center" vertical="center"/>
      <protection hidden="1"/>
    </xf>
    <xf numFmtId="0" fontId="3" fillId="0" borderId="0" xfId="0" applyFont="1" applyProtection="1">
      <protection hidden="1"/>
    </xf>
    <xf numFmtId="0" fontId="2" fillId="0" borderId="1" xfId="0" applyFont="1" applyBorder="1" applyAlignment="1" applyProtection="1">
      <alignment horizontal="center" vertical="center"/>
      <protection hidden="1"/>
    </xf>
    <xf numFmtId="0" fontId="4" fillId="2" borderId="6" xfId="0" applyFont="1" applyFill="1" applyBorder="1" applyAlignment="1" applyProtection="1">
      <alignment vertical="center"/>
      <protection hidden="1"/>
    </xf>
    <xf numFmtId="0" fontId="5" fillId="2" borderId="6" xfId="0" applyFont="1" applyFill="1" applyBorder="1" applyAlignment="1" applyProtection="1">
      <alignment vertical="center"/>
      <protection hidden="1"/>
    </xf>
    <xf numFmtId="0" fontId="2" fillId="0" borderId="8" xfId="0" applyFont="1" applyBorder="1" applyAlignment="1" applyProtection="1">
      <alignment vertical="center"/>
      <protection hidden="1"/>
    </xf>
    <xf numFmtId="0" fontId="3" fillId="4" borderId="9" xfId="0" applyFont="1" applyFill="1" applyBorder="1" applyAlignment="1" applyProtection="1">
      <alignment horizontal="center" vertical="center"/>
      <protection hidden="1"/>
    </xf>
    <xf numFmtId="0" fontId="3" fillId="4" borderId="10" xfId="0" applyFont="1" applyFill="1" applyBorder="1" applyAlignment="1" applyProtection="1">
      <alignment horizontal="center" vertical="center"/>
      <protection hidden="1"/>
    </xf>
    <xf numFmtId="0" fontId="3" fillId="0" borderId="0" xfId="0" quotePrefix="1" applyFont="1" applyAlignment="1" applyProtection="1">
      <alignment vertical="top" wrapText="1"/>
      <protection hidden="1"/>
    </xf>
    <xf numFmtId="0" fontId="3" fillId="0" borderId="0" xfId="0" applyFont="1" applyAlignment="1" applyProtection="1">
      <alignment vertical="top"/>
      <protection hidden="1"/>
    </xf>
    <xf numFmtId="0" fontId="26" fillId="4" borderId="13" xfId="0" applyFont="1" applyFill="1" applyBorder="1" applyAlignment="1" applyProtection="1">
      <alignment vertical="center"/>
      <protection hidden="1"/>
    </xf>
    <xf numFmtId="0" fontId="2" fillId="4" borderId="13" xfId="0" applyFont="1" applyFill="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13" fillId="0" borderId="17" xfId="0" applyFont="1" applyBorder="1" applyAlignment="1" applyProtection="1">
      <alignment vertical="top" wrapText="1"/>
      <protection hidden="1"/>
    </xf>
    <xf numFmtId="0" fontId="3" fillId="0" borderId="0" xfId="0" applyFont="1" applyAlignment="1" applyProtection="1">
      <alignment vertical="center"/>
      <protection hidden="1"/>
    </xf>
    <xf numFmtId="0" fontId="13" fillId="0" borderId="2" xfId="0" applyFont="1" applyBorder="1" applyAlignment="1" applyProtection="1">
      <alignment vertical="top" wrapText="1"/>
      <protection hidden="1"/>
    </xf>
    <xf numFmtId="0" fontId="3" fillId="0" borderId="6" xfId="0" applyFont="1" applyBorder="1" applyAlignment="1" applyProtection="1">
      <alignment vertical="center"/>
      <protection hidden="1"/>
    </xf>
    <xf numFmtId="0" fontId="16" fillId="6" borderId="6" xfId="0" applyFont="1" applyFill="1" applyBorder="1" applyAlignment="1" applyProtection="1">
      <alignment vertical="top" wrapText="1"/>
      <protection hidden="1"/>
    </xf>
    <xf numFmtId="0" fontId="16" fillId="6" borderId="0" xfId="0" applyFont="1" applyFill="1" applyAlignment="1" applyProtection="1">
      <alignment vertical="top" wrapText="1"/>
      <protection hidden="1"/>
    </xf>
    <xf numFmtId="0" fontId="16" fillId="6" borderId="2" xfId="0" applyFont="1" applyFill="1" applyBorder="1" applyAlignment="1" applyProtection="1">
      <alignment vertical="top" wrapText="1"/>
      <protection hidden="1"/>
    </xf>
    <xf numFmtId="0" fontId="13" fillId="0" borderId="2" xfId="0" applyFont="1" applyBorder="1" applyAlignment="1" applyProtection="1">
      <alignment horizontal="center" vertical="top" wrapText="1"/>
      <protection hidden="1"/>
    </xf>
    <xf numFmtId="0" fontId="15" fillId="0" borderId="10" xfId="0" applyFont="1" applyBorder="1" applyAlignment="1" applyProtection="1">
      <alignment horizontal="center" vertical="center"/>
      <protection hidden="1"/>
    </xf>
    <xf numFmtId="164" fontId="7" fillId="0" borderId="10" xfId="0" applyNumberFormat="1" applyFont="1" applyBorder="1" applyAlignment="1" applyProtection="1">
      <alignment horizontal="center" vertical="center" wrapText="1"/>
      <protection hidden="1"/>
    </xf>
    <xf numFmtId="0" fontId="13" fillId="6" borderId="10" xfId="0" applyFont="1" applyFill="1" applyBorder="1" applyAlignment="1" applyProtection="1">
      <alignment vertical="top" wrapText="1"/>
      <protection hidden="1"/>
    </xf>
    <xf numFmtId="0" fontId="13" fillId="6" borderId="7" xfId="0" applyFont="1" applyFill="1" applyBorder="1" applyAlignment="1" applyProtection="1">
      <alignment vertical="top" wrapText="1"/>
      <protection hidden="1"/>
    </xf>
    <xf numFmtId="0" fontId="13" fillId="6" borderId="9" xfId="0" applyFont="1" applyFill="1" applyBorder="1" applyAlignment="1" applyProtection="1">
      <alignment vertical="top" wrapText="1"/>
      <protection hidden="1"/>
    </xf>
    <xf numFmtId="0" fontId="13" fillId="6" borderId="12" xfId="0" applyFont="1" applyFill="1" applyBorder="1" applyAlignment="1" applyProtection="1">
      <alignment horizontal="center" vertical="top" wrapText="1"/>
      <protection hidden="1"/>
    </xf>
    <xf numFmtId="0" fontId="7" fillId="0" borderId="9" xfId="0" applyFont="1" applyBorder="1" applyAlignment="1" applyProtection="1">
      <alignment horizontal="center" vertical="top" wrapText="1"/>
      <protection hidden="1"/>
    </xf>
    <xf numFmtId="0" fontId="13" fillId="6" borderId="8" xfId="0" applyFont="1" applyFill="1" applyBorder="1" applyAlignment="1" applyProtection="1">
      <alignment vertical="top" wrapText="1"/>
      <protection hidden="1"/>
    </xf>
    <xf numFmtId="0" fontId="21" fillId="0" borderId="2" xfId="0" applyFont="1" applyBorder="1" applyAlignment="1" applyProtection="1">
      <alignment horizontal="center" vertical="top" wrapText="1"/>
      <protection hidden="1"/>
    </xf>
    <xf numFmtId="0" fontId="3" fillId="0" borderId="0" xfId="0" applyFont="1" applyAlignment="1" applyProtection="1">
      <alignment horizontal="center" vertical="center"/>
      <protection hidden="1"/>
    </xf>
    <xf numFmtId="0" fontId="78" fillId="0" borderId="10" xfId="0" applyFont="1" applyBorder="1" applyAlignment="1" applyProtection="1">
      <alignment horizontal="center" vertical="center"/>
      <protection hidden="1"/>
    </xf>
    <xf numFmtId="0" fontId="24" fillId="0" borderId="0" xfId="0" applyFont="1" applyAlignment="1" applyProtection="1">
      <alignment vertical="center"/>
      <protection hidden="1"/>
    </xf>
    <xf numFmtId="0" fontId="35" fillId="0" borderId="0" xfId="0" applyFont="1" applyAlignment="1" applyProtection="1">
      <alignment vertical="top" wrapText="1"/>
      <protection hidden="1"/>
    </xf>
    <xf numFmtId="0" fontId="34" fillId="4" borderId="37" xfId="0" applyFont="1" applyFill="1" applyBorder="1" applyAlignment="1" applyProtection="1">
      <alignment horizontal="center" vertical="center" wrapText="1"/>
      <protection hidden="1"/>
    </xf>
    <xf numFmtId="0" fontId="34" fillId="4" borderId="28" xfId="0" applyFont="1" applyFill="1" applyBorder="1" applyAlignment="1" applyProtection="1">
      <alignment horizontal="center" vertical="center" wrapText="1"/>
      <protection hidden="1"/>
    </xf>
    <xf numFmtId="0" fontId="37" fillId="4" borderId="28" xfId="0" applyFont="1" applyFill="1" applyBorder="1" applyAlignment="1" applyProtection="1">
      <alignment horizontal="center" vertical="center" wrapText="1"/>
      <protection hidden="1"/>
    </xf>
    <xf numFmtId="0" fontId="34" fillId="4" borderId="40" xfId="0" applyFont="1" applyFill="1" applyBorder="1" applyAlignment="1" applyProtection="1">
      <alignment horizontal="center" vertical="center" wrapText="1"/>
      <protection hidden="1"/>
    </xf>
    <xf numFmtId="0" fontId="35" fillId="0" borderId="28" xfId="0" applyFont="1" applyBorder="1" applyAlignment="1" applyProtection="1">
      <alignment horizontal="left" vertical="top"/>
      <protection hidden="1"/>
    </xf>
    <xf numFmtId="0" fontId="52" fillId="0" borderId="28" xfId="0" applyFont="1" applyBorder="1" applyAlignment="1" applyProtection="1">
      <alignment vertical="top" wrapText="1"/>
      <protection hidden="1"/>
    </xf>
    <xf numFmtId="0" fontId="35" fillId="0" borderId="25" xfId="0" applyFont="1" applyBorder="1" applyAlignment="1" applyProtection="1">
      <alignment horizontal="left" vertical="center"/>
      <protection hidden="1"/>
    </xf>
    <xf numFmtId="0" fontId="52" fillId="0" borderId="24" xfId="0" applyFont="1" applyBorder="1" applyAlignment="1" applyProtection="1">
      <alignment vertical="center" wrapText="1"/>
      <protection hidden="1"/>
    </xf>
    <xf numFmtId="0" fontId="35" fillId="0" borderId="34" xfId="0" applyFont="1" applyBorder="1" applyAlignment="1" applyProtection="1">
      <alignment horizontal="left" vertical="center"/>
      <protection hidden="1"/>
    </xf>
    <xf numFmtId="0" fontId="52" fillId="0" borderId="35" xfId="0" applyFont="1" applyBorder="1" applyAlignment="1" applyProtection="1">
      <alignment vertical="center" wrapText="1"/>
      <protection hidden="1"/>
    </xf>
    <xf numFmtId="0" fontId="35" fillId="0" borderId="28" xfId="0" applyFont="1" applyBorder="1" applyAlignment="1" applyProtection="1">
      <alignment horizontal="left" vertical="center"/>
      <protection hidden="1"/>
    </xf>
    <xf numFmtId="0" fontId="52" fillId="0" borderId="28" xfId="0" applyFont="1" applyBorder="1" applyAlignment="1" applyProtection="1">
      <alignment vertical="center" wrapText="1"/>
      <protection hidden="1"/>
    </xf>
    <xf numFmtId="0" fontId="38" fillId="0" borderId="25" xfId="0" applyFont="1" applyBorder="1" applyAlignment="1" applyProtection="1">
      <alignment vertical="center" wrapText="1"/>
      <protection hidden="1"/>
    </xf>
    <xf numFmtId="0" fontId="35" fillId="0" borderId="26" xfId="0" applyFont="1" applyBorder="1" applyAlignment="1" applyProtection="1">
      <alignment horizontal="left" vertical="center"/>
      <protection hidden="1"/>
    </xf>
    <xf numFmtId="0" fontId="38" fillId="0" borderId="26" xfId="0" applyFont="1" applyBorder="1" applyAlignment="1" applyProtection="1">
      <alignment vertical="center" wrapText="1"/>
      <protection hidden="1"/>
    </xf>
    <xf numFmtId="0" fontId="35" fillId="0" borderId="24" xfId="0" applyFont="1" applyBorder="1" applyAlignment="1" applyProtection="1">
      <alignment horizontal="left" vertical="center"/>
      <protection hidden="1"/>
    </xf>
    <xf numFmtId="0" fontId="38" fillId="0" borderId="24" xfId="0" applyFont="1" applyBorder="1" applyAlignment="1" applyProtection="1">
      <alignment vertical="center" wrapText="1"/>
      <protection hidden="1"/>
    </xf>
    <xf numFmtId="0" fontId="41" fillId="0" borderId="0" xfId="2" applyFont="1" applyAlignment="1" applyProtection="1">
      <alignment vertical="center" wrapText="1"/>
      <protection hidden="1"/>
    </xf>
    <xf numFmtId="0" fontId="39" fillId="0" borderId="0" xfId="0" applyFont="1" applyProtection="1">
      <protection hidden="1"/>
    </xf>
    <xf numFmtId="166" fontId="6" fillId="0" borderId="0" xfId="0" applyNumberFormat="1" applyFont="1" applyProtection="1">
      <protection hidden="1"/>
    </xf>
    <xf numFmtId="166" fontId="26" fillId="0" borderId="0" xfId="0" applyNumberFormat="1" applyFont="1" applyProtection="1">
      <protection hidden="1"/>
    </xf>
    <xf numFmtId="166" fontId="26" fillId="0" borderId="0" xfId="0" applyNumberFormat="1" applyFont="1" applyAlignment="1" applyProtection="1">
      <alignment horizontal="center" vertical="top"/>
      <protection hidden="1"/>
    </xf>
    <xf numFmtId="166" fontId="26" fillId="4" borderId="7" xfId="0" applyNumberFormat="1" applyFont="1" applyFill="1" applyBorder="1" applyAlignment="1" applyProtection="1">
      <alignment horizontal="center" vertical="top" wrapText="1"/>
      <protection hidden="1"/>
    </xf>
    <xf numFmtId="166" fontId="25" fillId="4" borderId="7" xfId="0" applyNumberFormat="1" applyFont="1" applyFill="1" applyBorder="1" applyAlignment="1" applyProtection="1">
      <alignment horizontal="center" vertical="top" wrapText="1"/>
      <protection hidden="1"/>
    </xf>
    <xf numFmtId="14" fontId="54" fillId="0" borderId="10" xfId="0" applyNumberFormat="1" applyFont="1" applyBorder="1" applyAlignment="1" applyProtection="1">
      <alignment horizontal="center" vertical="center"/>
      <protection hidden="1"/>
    </xf>
    <xf numFmtId="14" fontId="45" fillId="0" borderId="10" xfId="0" applyNumberFormat="1" applyFont="1" applyBorder="1" applyAlignment="1" applyProtection="1">
      <alignment horizontal="center" vertical="center"/>
      <protection hidden="1"/>
    </xf>
    <xf numFmtId="0" fontId="54" fillId="0" borderId="9" xfId="0" applyFont="1" applyBorder="1" applyAlignment="1" applyProtection="1">
      <alignment vertical="top" wrapText="1"/>
      <protection hidden="1"/>
    </xf>
    <xf numFmtId="14" fontId="26" fillId="7" borderId="10" xfId="0" applyNumberFormat="1" applyFont="1" applyFill="1" applyBorder="1" applyAlignment="1" applyProtection="1">
      <alignment horizontal="center" vertical="center"/>
      <protection hidden="1"/>
    </xf>
    <xf numFmtId="0" fontId="54" fillId="0" borderId="12" xfId="0" applyFont="1" applyBorder="1" applyAlignment="1" applyProtection="1">
      <alignment vertical="top" wrapText="1"/>
      <protection hidden="1"/>
    </xf>
    <xf numFmtId="0" fontId="13" fillId="6" borderId="7" xfId="0" applyFont="1" applyFill="1" applyBorder="1" applyAlignment="1" applyProtection="1">
      <alignment horizontal="center" vertical="top" wrapText="1"/>
      <protection hidden="1"/>
    </xf>
    <xf numFmtId="0" fontId="13" fillId="6" borderId="9" xfId="0" applyFont="1" applyFill="1" applyBorder="1" applyAlignment="1" applyProtection="1">
      <alignment horizontal="center" vertical="top" wrapText="1"/>
      <protection hidden="1"/>
    </xf>
    <xf numFmtId="166" fontId="26" fillId="7" borderId="10" xfId="0" applyNumberFormat="1" applyFont="1" applyFill="1" applyBorder="1" applyAlignment="1" applyProtection="1">
      <alignment horizontal="center" vertical="center"/>
      <protection hidden="1"/>
    </xf>
    <xf numFmtId="0" fontId="6" fillId="7" borderId="10" xfId="0" applyFont="1" applyFill="1" applyBorder="1" applyAlignment="1" applyProtection="1">
      <alignment vertical="center" wrapText="1"/>
      <protection hidden="1"/>
    </xf>
    <xf numFmtId="0" fontId="6" fillId="7" borderId="10" xfId="0" applyFont="1" applyFill="1" applyBorder="1" applyAlignment="1" applyProtection="1">
      <alignment horizontal="right" vertical="center" wrapText="1"/>
      <protection hidden="1"/>
    </xf>
    <xf numFmtId="0" fontId="6" fillId="0" borderId="10" xfId="0" applyFont="1" applyBorder="1" applyAlignment="1" applyProtection="1">
      <alignment horizontal="center" vertical="center" wrapText="1"/>
      <protection hidden="1"/>
    </xf>
    <xf numFmtId="0" fontId="26" fillId="0" borderId="10" xfId="0" applyFont="1" applyBorder="1" applyAlignment="1" applyProtection="1">
      <alignment vertical="center"/>
      <protection hidden="1"/>
    </xf>
    <xf numFmtId="0" fontId="26" fillId="0" borderId="0" xfId="0" quotePrefix="1" applyFont="1" applyAlignment="1" applyProtection="1">
      <alignment horizontal="left" vertical="top"/>
      <protection hidden="1"/>
    </xf>
    <xf numFmtId="0" fontId="6" fillId="0" borderId="10" xfId="0" applyFont="1" applyBorder="1" applyAlignment="1">
      <alignment horizontal="left" vertical="top" wrapText="1"/>
    </xf>
    <xf numFmtId="0" fontId="5" fillId="2" borderId="51" xfId="0" applyFont="1" applyFill="1" applyBorder="1" applyProtection="1">
      <protection hidden="1"/>
    </xf>
    <xf numFmtId="0" fontId="28" fillId="2" borderId="53" xfId="0" applyFont="1" applyFill="1" applyBorder="1" applyAlignment="1" applyProtection="1">
      <alignment horizontal="center" vertical="center" wrapText="1"/>
      <protection hidden="1"/>
    </xf>
    <xf numFmtId="0" fontId="56" fillId="4" borderId="53" xfId="0" applyFont="1" applyFill="1" applyBorder="1" applyAlignment="1" applyProtection="1">
      <alignment horizontal="center" vertical="center" wrapText="1"/>
      <protection hidden="1"/>
    </xf>
    <xf numFmtId="0" fontId="7" fillId="7" borderId="10" xfId="0" applyFont="1" applyFill="1" applyBorder="1" applyAlignment="1" applyProtection="1">
      <alignment vertical="center" wrapText="1"/>
      <protection hidden="1"/>
    </xf>
    <xf numFmtId="0" fontId="26" fillId="0" borderId="10" xfId="0" applyFont="1" applyBorder="1" applyAlignment="1" applyProtection="1">
      <alignment vertical="center" wrapText="1"/>
      <protection hidden="1"/>
    </xf>
    <xf numFmtId="0" fontId="26" fillId="0" borderId="53" xfId="0" applyFont="1" applyBorder="1" applyProtection="1">
      <protection hidden="1"/>
    </xf>
    <xf numFmtId="0" fontId="26" fillId="0" borderId="10" xfId="0" applyFont="1" applyBorder="1" applyAlignment="1" applyProtection="1">
      <alignment vertical="top" wrapText="1"/>
      <protection hidden="1"/>
    </xf>
    <xf numFmtId="0" fontId="5" fillId="2" borderId="10" xfId="0" applyFont="1" applyFill="1" applyBorder="1" applyAlignment="1" applyProtection="1">
      <alignment horizontal="center" vertical="center"/>
      <protection hidden="1"/>
    </xf>
    <xf numFmtId="14" fontId="26" fillId="0" borderId="10" xfId="0" applyNumberFormat="1" applyFont="1" applyBorder="1" applyAlignment="1" applyProtection="1">
      <alignment vertical="center" wrapText="1"/>
      <protection hidden="1"/>
    </xf>
    <xf numFmtId="0" fontId="0" fillId="0" borderId="0" xfId="0" applyAlignment="1">
      <alignment horizontal="justify" wrapText="1"/>
    </xf>
    <xf numFmtId="0" fontId="0" fillId="0" borderId="0" xfId="0" applyAlignment="1">
      <alignment wrapText="1"/>
    </xf>
    <xf numFmtId="0" fontId="6" fillId="0" borderId="10" xfId="0" applyFont="1" applyBorder="1" applyAlignment="1" applyProtection="1">
      <alignment horizontal="left" vertical="center" wrapText="1"/>
      <protection hidden="1"/>
    </xf>
    <xf numFmtId="0" fontId="54" fillId="4" borderId="53" xfId="0" applyFont="1" applyFill="1" applyBorder="1" applyAlignment="1" applyProtection="1">
      <alignment horizontal="center" vertical="center" wrapText="1"/>
      <protection hidden="1"/>
    </xf>
    <xf numFmtId="3" fontId="26" fillId="0" borderId="53" xfId="0" applyNumberFormat="1" applyFont="1" applyBorder="1" applyAlignment="1" applyProtection="1">
      <alignment horizontal="left" vertical="center"/>
      <protection hidden="1"/>
    </xf>
    <xf numFmtId="3" fontId="26" fillId="0" borderId="53" xfId="0" applyNumberFormat="1" applyFont="1" applyBorder="1" applyAlignment="1" applyProtection="1">
      <alignment horizontal="center" vertical="center"/>
      <protection hidden="1"/>
    </xf>
    <xf numFmtId="0" fontId="21" fillId="0" borderId="10" xfId="0" applyFont="1" applyBorder="1" applyAlignment="1" applyProtection="1">
      <alignment horizontal="center" vertical="center" wrapText="1"/>
      <protection hidden="1"/>
    </xf>
    <xf numFmtId="0" fontId="27" fillId="0" borderId="10" xfId="0" applyFont="1" applyBorder="1" applyAlignment="1" applyProtection="1">
      <alignment horizontal="left" vertical="top" wrapText="1"/>
      <protection hidden="1"/>
    </xf>
    <xf numFmtId="0" fontId="98" fillId="0" borderId="0" xfId="0" applyFont="1" applyProtection="1">
      <protection hidden="1"/>
    </xf>
    <xf numFmtId="164" fontId="26" fillId="0" borderId="13" xfId="0" applyNumberFormat="1" applyFont="1" applyBorder="1" applyAlignment="1" applyProtection="1">
      <alignment vertical="top" wrapText="1"/>
      <protection hidden="1"/>
    </xf>
    <xf numFmtId="2" fontId="26" fillId="7" borderId="13" xfId="0" applyNumberFormat="1" applyFont="1" applyFill="1" applyBorder="1" applyAlignment="1" applyProtection="1">
      <alignment horizontal="center" vertical="top"/>
      <protection hidden="1"/>
    </xf>
    <xf numFmtId="0" fontId="26" fillId="0" borderId="0" xfId="0" applyFont="1" applyAlignment="1" applyProtection="1">
      <alignment vertical="center" wrapText="1"/>
      <protection hidden="1"/>
    </xf>
    <xf numFmtId="164" fontId="26" fillId="0" borderId="0" xfId="0" applyNumberFormat="1" applyFont="1" applyAlignment="1" applyProtection="1">
      <alignment vertical="top" wrapText="1"/>
      <protection hidden="1"/>
    </xf>
    <xf numFmtId="0" fontId="26" fillId="4" borderId="61" xfId="0" applyFont="1" applyFill="1" applyBorder="1" applyAlignment="1" applyProtection="1">
      <alignment vertical="center" wrapText="1"/>
      <protection hidden="1"/>
    </xf>
    <xf numFmtId="164" fontId="26" fillId="0" borderId="7" xfId="0" applyNumberFormat="1" applyFont="1" applyBorder="1" applyAlignment="1" applyProtection="1">
      <alignment vertical="top" wrapText="1"/>
      <protection hidden="1"/>
    </xf>
    <xf numFmtId="0" fontId="24" fillId="0" borderId="6" xfId="0" applyFont="1" applyBorder="1" applyAlignment="1" applyProtection="1">
      <alignment vertical="center"/>
      <protection hidden="1"/>
    </xf>
    <xf numFmtId="0" fontId="2" fillId="0" borderId="0" xfId="0" applyFont="1" applyAlignment="1" applyProtection="1">
      <alignment horizontal="center"/>
      <protection hidden="1"/>
    </xf>
    <xf numFmtId="164" fontId="26" fillId="0" borderId="10" xfId="0" applyNumberFormat="1" applyFont="1" applyBorder="1" applyAlignment="1" applyProtection="1">
      <alignment horizontal="center" vertical="top" wrapText="1"/>
      <protection hidden="1"/>
    </xf>
    <xf numFmtId="0" fontId="0" fillId="0" borderId="0" xfId="0" applyProtection="1">
      <protection hidden="1"/>
    </xf>
    <xf numFmtId="0" fontId="48" fillId="0" borderId="0" xfId="0" applyFont="1" applyProtection="1">
      <protection hidden="1"/>
    </xf>
    <xf numFmtId="0" fontId="51" fillId="0" borderId="0" xfId="0" applyFont="1" applyAlignment="1" applyProtection="1">
      <alignment vertical="top" wrapText="1"/>
      <protection hidden="1"/>
    </xf>
    <xf numFmtId="0" fontId="93" fillId="0" borderId="10" xfId="0" applyFont="1" applyBorder="1" applyAlignment="1" applyProtection="1">
      <alignment horizontal="left" vertical="center" wrapText="1"/>
      <protection hidden="1"/>
    </xf>
    <xf numFmtId="0" fontId="90" fillId="0" borderId="10" xfId="0" applyFont="1" applyBorder="1" applyAlignment="1" applyProtection="1">
      <alignment horizontal="left" vertical="top" wrapText="1"/>
      <protection hidden="1"/>
    </xf>
    <xf numFmtId="15" fontId="90" fillId="0" borderId="10" xfId="0" applyNumberFormat="1" applyFont="1" applyBorder="1" applyAlignment="1" applyProtection="1">
      <alignment horizontal="left" vertical="top"/>
      <protection hidden="1"/>
    </xf>
    <xf numFmtId="0" fontId="40" fillId="0" borderId="10" xfId="0" applyFont="1" applyBorder="1" applyAlignment="1" applyProtection="1">
      <alignment horizontal="left" vertical="top" wrapText="1"/>
      <protection hidden="1"/>
    </xf>
    <xf numFmtId="15" fontId="90" fillId="0" borderId="10" xfId="0" applyNumberFormat="1" applyFont="1" applyBorder="1" applyAlignment="1" applyProtection="1">
      <alignment horizontal="left" vertical="top" wrapText="1"/>
      <protection hidden="1"/>
    </xf>
    <xf numFmtId="0" fontId="90" fillId="0" borderId="10" xfId="0" applyFont="1" applyBorder="1" applyAlignment="1" applyProtection="1">
      <alignment horizontal="left" vertical="top"/>
      <protection hidden="1"/>
    </xf>
    <xf numFmtId="14" fontId="90" fillId="0" borderId="10" xfId="0" applyNumberFormat="1" applyFont="1" applyBorder="1" applyAlignment="1" applyProtection="1">
      <alignment horizontal="left" vertical="top"/>
      <protection hidden="1"/>
    </xf>
    <xf numFmtId="14" fontId="90" fillId="0" borderId="10" xfId="0" applyNumberFormat="1" applyFont="1" applyBorder="1" applyAlignment="1" applyProtection="1">
      <alignment horizontal="left" vertical="top" wrapText="1"/>
      <protection hidden="1"/>
    </xf>
    <xf numFmtId="2" fontId="90" fillId="0" borderId="10" xfId="0" applyNumberFormat="1" applyFont="1" applyBorder="1" applyAlignment="1" applyProtection="1">
      <alignment horizontal="center" vertical="top" wrapText="1"/>
      <protection hidden="1"/>
    </xf>
    <xf numFmtId="0" fontId="90" fillId="0" borderId="10" xfId="0" applyFont="1" applyBorder="1" applyAlignment="1" applyProtection="1">
      <alignment horizontal="center" vertical="top" wrapText="1"/>
      <protection hidden="1"/>
    </xf>
    <xf numFmtId="0" fontId="35" fillId="7" borderId="10" xfId="0" applyFont="1" applyFill="1" applyBorder="1" applyAlignment="1" applyProtection="1">
      <alignment horizontal="center" textRotation="90" wrapText="1"/>
      <protection hidden="1"/>
    </xf>
    <xf numFmtId="0" fontId="90" fillId="0" borderId="10" xfId="0" applyFont="1" applyBorder="1" applyAlignment="1" applyProtection="1">
      <alignment horizontal="center" vertical="top"/>
      <protection hidden="1"/>
    </xf>
    <xf numFmtId="2" fontId="90" fillId="0" borderId="10" xfId="0" applyNumberFormat="1" applyFont="1" applyBorder="1" applyAlignment="1" applyProtection="1">
      <alignment horizontal="center" vertical="top"/>
      <protection hidden="1"/>
    </xf>
    <xf numFmtId="0" fontId="2" fillId="0" borderId="10" xfId="0" applyFont="1" applyBorder="1" applyAlignment="1" applyProtection="1">
      <alignment horizontal="center"/>
      <protection hidden="1"/>
    </xf>
    <xf numFmtId="0" fontId="28" fillId="9" borderId="10" xfId="0" applyFont="1" applyFill="1" applyBorder="1" applyAlignment="1" applyProtection="1">
      <alignment horizontal="center" vertical="center" wrapText="1"/>
      <protection hidden="1"/>
    </xf>
    <xf numFmtId="0" fontId="28" fillId="9" borderId="10" xfId="0" applyFont="1" applyFill="1" applyBorder="1" applyAlignment="1" applyProtection="1">
      <alignment vertical="center" wrapText="1"/>
      <protection hidden="1"/>
    </xf>
    <xf numFmtId="166" fontId="88" fillId="13" borderId="10" xfId="0" applyNumberFormat="1" applyFont="1" applyFill="1" applyBorder="1" applyAlignment="1" applyProtection="1">
      <alignment horizontal="center" vertical="center"/>
      <protection hidden="1"/>
    </xf>
    <xf numFmtId="0" fontId="2" fillId="4" borderId="10" xfId="0" applyFont="1" applyFill="1" applyBorder="1" applyAlignment="1" applyProtection="1">
      <alignment horizontal="center" vertical="center" wrapText="1"/>
      <protection hidden="1"/>
    </xf>
    <xf numFmtId="0" fontId="89" fillId="13" borderId="10"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2" fillId="0" borderId="0" xfId="0" applyFont="1" applyAlignment="1" applyProtection="1">
      <alignment vertical="center" wrapText="1"/>
      <protection hidden="1"/>
    </xf>
    <xf numFmtId="0" fontId="2" fillId="0" borderId="0" xfId="0" applyFont="1" applyAlignment="1" applyProtection="1">
      <alignment horizontal="center" vertical="center" wrapText="1"/>
      <protection hidden="1"/>
    </xf>
    <xf numFmtId="0" fontId="2" fillId="0" borderId="0" xfId="0" applyFont="1" applyProtection="1">
      <protection hidden="1"/>
    </xf>
    <xf numFmtId="0" fontId="25" fillId="0" borderId="0" xfId="0" applyFont="1" applyAlignment="1" applyProtection="1">
      <alignment horizontal="left"/>
      <protection hidden="1"/>
    </xf>
    <xf numFmtId="0" fontId="25" fillId="6" borderId="0" xfId="0" applyFont="1" applyFill="1" applyAlignment="1" applyProtection="1">
      <alignment vertical="top"/>
      <protection hidden="1"/>
    </xf>
    <xf numFmtId="0" fontId="15" fillId="7" borderId="10" xfId="0" applyFont="1" applyFill="1" applyBorder="1" applyProtection="1">
      <protection hidden="1"/>
    </xf>
    <xf numFmtId="0" fontId="15" fillId="7" borderId="10" xfId="0" applyFont="1" applyFill="1" applyBorder="1" applyAlignment="1" applyProtection="1">
      <alignment horizontal="center"/>
      <protection hidden="1"/>
    </xf>
    <xf numFmtId="0" fontId="13" fillId="0" borderId="10" xfId="0" applyFont="1" applyBorder="1" applyProtection="1">
      <protection hidden="1"/>
    </xf>
    <xf numFmtId="0" fontId="26" fillId="0" borderId="0" xfId="0" quotePrefix="1" applyFont="1" applyProtection="1">
      <protection hidden="1"/>
    </xf>
    <xf numFmtId="0" fontId="8" fillId="0" borderId="14" xfId="0" applyFont="1" applyBorder="1" applyProtection="1">
      <protection hidden="1"/>
    </xf>
    <xf numFmtId="0" fontId="8" fillId="0" borderId="13" xfId="0" quotePrefix="1" applyFont="1" applyBorder="1" applyAlignment="1" applyProtection="1">
      <alignment vertical="top" wrapText="1"/>
      <protection hidden="1"/>
    </xf>
    <xf numFmtId="0" fontId="8" fillId="0" borderId="13" xfId="0" applyFont="1" applyBorder="1" applyAlignment="1" applyProtection="1">
      <alignment wrapText="1"/>
      <protection hidden="1"/>
    </xf>
    <xf numFmtId="1" fontId="26" fillId="0" borderId="10" xfId="0" applyNumberFormat="1" applyFont="1" applyBorder="1" applyAlignment="1" applyProtection="1">
      <alignment horizontal="center" vertical="top"/>
      <protection hidden="1"/>
    </xf>
    <xf numFmtId="1" fontId="26" fillId="0" borderId="10" xfId="0" applyNumberFormat="1" applyFont="1" applyBorder="1" applyAlignment="1" applyProtection="1">
      <alignment horizontal="center" vertical="center"/>
      <protection hidden="1"/>
    </xf>
    <xf numFmtId="1" fontId="26" fillId="0" borderId="0" xfId="0" applyNumberFormat="1" applyFont="1" applyAlignment="1" applyProtection="1">
      <alignment horizontal="center" vertical="center"/>
      <protection hidden="1"/>
    </xf>
    <xf numFmtId="1" fontId="26" fillId="7" borderId="10" xfId="0" applyNumberFormat="1" applyFont="1" applyFill="1" applyBorder="1" applyAlignment="1" applyProtection="1">
      <alignment horizontal="center" vertical="center"/>
      <protection hidden="1"/>
    </xf>
    <xf numFmtId="0" fontId="7" fillId="0" borderId="10" xfId="0" applyFont="1" applyBorder="1" applyAlignment="1" applyProtection="1">
      <alignment horizontal="justify" vertical="top" wrapText="1"/>
      <protection hidden="1"/>
    </xf>
    <xf numFmtId="164" fontId="26" fillId="14" borderId="10" xfId="0" applyNumberFormat="1" applyFont="1" applyFill="1" applyBorder="1" applyAlignment="1" applyProtection="1">
      <alignment vertical="top" wrapText="1"/>
      <protection hidden="1"/>
    </xf>
    <xf numFmtId="164" fontId="26" fillId="0" borderId="10" xfId="0" applyNumberFormat="1" applyFont="1" applyBorder="1" applyAlignment="1" applyProtection="1">
      <alignment horizontal="center" vertical="center" wrapText="1"/>
      <protection hidden="1"/>
    </xf>
    <xf numFmtId="0" fontId="40" fillId="0" borderId="0" xfId="0" applyFont="1" applyProtection="1">
      <protection hidden="1"/>
    </xf>
    <xf numFmtId="0" fontId="34" fillId="7" borderId="10" xfId="0" applyFont="1" applyFill="1" applyBorder="1" applyAlignment="1" applyProtection="1">
      <alignment vertical="center" wrapText="1"/>
      <protection hidden="1"/>
    </xf>
    <xf numFmtId="0" fontId="34" fillId="7" borderId="10" xfId="0" applyFont="1" applyFill="1" applyBorder="1" applyAlignment="1" applyProtection="1">
      <alignment horizontal="center" vertical="center" wrapText="1"/>
      <protection hidden="1"/>
    </xf>
    <xf numFmtId="0" fontId="34" fillId="7" borderId="10" xfId="0" applyFont="1" applyFill="1" applyBorder="1" applyAlignment="1" applyProtection="1">
      <alignment horizontal="center" vertical="center" textRotation="90" wrapText="1"/>
      <protection hidden="1"/>
    </xf>
    <xf numFmtId="0" fontId="40" fillId="7" borderId="10" xfId="0" applyFont="1" applyFill="1" applyBorder="1" applyAlignment="1" applyProtection="1">
      <alignment horizontal="center" textRotation="90" wrapText="1"/>
      <protection hidden="1"/>
    </xf>
    <xf numFmtId="0" fontId="40" fillId="7" borderId="10" xfId="0" applyFont="1" applyFill="1" applyBorder="1" applyAlignment="1" applyProtection="1">
      <alignment textRotation="90" wrapText="1"/>
      <protection hidden="1"/>
    </xf>
    <xf numFmtId="0" fontId="34" fillId="10" borderId="10" xfId="0" applyFont="1" applyFill="1" applyBorder="1" applyAlignment="1" applyProtection="1">
      <alignment horizontal="center" vertical="center"/>
      <protection hidden="1"/>
    </xf>
    <xf numFmtId="0" fontId="37" fillId="4" borderId="10" xfId="0" applyFont="1" applyFill="1" applyBorder="1" applyAlignment="1" applyProtection="1">
      <alignment horizontal="center" vertical="center"/>
      <protection hidden="1"/>
    </xf>
    <xf numFmtId="0" fontId="90" fillId="4" borderId="10" xfId="0" applyFont="1" applyFill="1" applyBorder="1" applyAlignment="1" applyProtection="1">
      <alignment horizontal="left" vertical="top"/>
      <protection hidden="1"/>
    </xf>
    <xf numFmtId="2" fontId="90" fillId="4" borderId="10" xfId="0" applyNumberFormat="1" applyFont="1" applyFill="1" applyBorder="1" applyAlignment="1" applyProtection="1">
      <alignment horizontal="center" vertical="top"/>
      <protection hidden="1"/>
    </xf>
    <xf numFmtId="0" fontId="40" fillId="4" borderId="10" xfId="0" applyFont="1" applyFill="1" applyBorder="1" applyAlignment="1" applyProtection="1">
      <alignment horizontal="center" vertical="top"/>
      <protection hidden="1"/>
    </xf>
    <xf numFmtId="0" fontId="40" fillId="0" borderId="10" xfId="0" applyFont="1" applyBorder="1" applyAlignment="1" applyProtection="1">
      <alignment horizontal="center" vertical="top"/>
      <protection hidden="1"/>
    </xf>
    <xf numFmtId="0" fontId="40" fillId="0" borderId="0" xfId="0" applyFont="1" applyAlignment="1" applyProtection="1">
      <alignment horizontal="center"/>
      <protection hidden="1"/>
    </xf>
    <xf numFmtId="0" fontId="6" fillId="0" borderId="23" xfId="0" applyFont="1" applyBorder="1" applyAlignment="1" applyProtection="1">
      <alignment horizontal="left" vertical="top" wrapText="1"/>
      <protection hidden="1"/>
    </xf>
    <xf numFmtId="14" fontId="90" fillId="11" borderId="10" xfId="0" applyNumberFormat="1" applyFont="1" applyFill="1" applyBorder="1" applyAlignment="1" applyProtection="1">
      <alignment horizontal="left" vertical="top"/>
      <protection hidden="1"/>
    </xf>
    <xf numFmtId="0" fontId="40" fillId="0" borderId="2" xfId="0" applyFont="1" applyBorder="1" applyAlignment="1" applyProtection="1">
      <alignment horizontal="center"/>
      <protection hidden="1"/>
    </xf>
    <xf numFmtId="0" fontId="34" fillId="7" borderId="7" xfId="0" applyFont="1" applyFill="1" applyBorder="1" applyAlignment="1" applyProtection="1">
      <alignment vertical="center" wrapText="1"/>
      <protection hidden="1"/>
    </xf>
    <xf numFmtId="0" fontId="34" fillId="7" borderId="23" xfId="0" applyFont="1" applyFill="1" applyBorder="1" applyAlignment="1" applyProtection="1">
      <alignment horizontal="center" vertical="center" wrapText="1"/>
      <protection hidden="1"/>
    </xf>
    <xf numFmtId="0" fontId="34" fillId="7" borderId="9" xfId="0" applyFont="1" applyFill="1" applyBorder="1" applyAlignment="1" applyProtection="1">
      <alignment horizontal="center" vertical="center" wrapText="1"/>
      <protection hidden="1"/>
    </xf>
    <xf numFmtId="2" fontId="90" fillId="0" borderId="13" xfId="0" applyNumberFormat="1" applyFont="1" applyBorder="1" applyAlignment="1" applyProtection="1">
      <alignment horizontal="center" vertical="top" wrapText="1"/>
      <protection hidden="1"/>
    </xf>
    <xf numFmtId="0" fontId="90" fillId="0" borderId="13" xfId="0" applyFont="1" applyBorder="1" applyAlignment="1" applyProtection="1">
      <alignment horizontal="center" vertical="top" wrapText="1"/>
      <protection hidden="1"/>
    </xf>
    <xf numFmtId="166" fontId="26" fillId="7" borderId="7" xfId="0" applyNumberFormat="1" applyFont="1" applyFill="1" applyBorder="1" applyAlignment="1" applyProtection="1">
      <alignment horizontal="center" vertical="top"/>
      <protection hidden="1"/>
    </xf>
    <xf numFmtId="14" fontId="54" fillId="7" borderId="13" xfId="0" applyNumberFormat="1" applyFont="1" applyFill="1" applyBorder="1" applyAlignment="1" applyProtection="1">
      <alignment horizontal="center" vertical="center"/>
      <protection hidden="1"/>
    </xf>
    <xf numFmtId="1" fontId="45" fillId="0" borderId="7" xfId="0" applyNumberFormat="1" applyFont="1" applyBorder="1" applyAlignment="1" applyProtection="1">
      <alignment horizontal="center" vertical="center"/>
      <protection hidden="1"/>
    </xf>
    <xf numFmtId="1" fontId="45" fillId="7" borderId="13" xfId="0" applyNumberFormat="1" applyFont="1" applyFill="1" applyBorder="1" applyAlignment="1" applyProtection="1">
      <alignment horizontal="center" vertical="center"/>
      <protection hidden="1"/>
    </xf>
    <xf numFmtId="0" fontId="6" fillId="0" borderId="17" xfId="0" applyFont="1" applyBorder="1" applyAlignment="1" applyProtection="1">
      <alignment vertical="top" wrapText="1"/>
      <protection hidden="1"/>
    </xf>
    <xf numFmtId="0" fontId="6" fillId="0" borderId="2" xfId="0" applyFont="1" applyBorder="1" applyAlignment="1" applyProtection="1">
      <alignment vertical="top" wrapText="1"/>
      <protection hidden="1"/>
    </xf>
    <xf numFmtId="0" fontId="6" fillId="0" borderId="2" xfId="0" applyFont="1" applyBorder="1" applyAlignment="1" applyProtection="1">
      <alignment horizontal="center" vertical="top" wrapText="1"/>
      <protection hidden="1"/>
    </xf>
    <xf numFmtId="2" fontId="88" fillId="13" borderId="10" xfId="0" applyNumberFormat="1" applyFont="1" applyFill="1" applyBorder="1" applyAlignment="1" applyProtection="1">
      <alignment horizontal="center" vertical="center"/>
      <protection hidden="1"/>
    </xf>
    <xf numFmtId="0" fontId="35" fillId="0" borderId="23" xfId="0" applyFont="1" applyBorder="1" applyAlignment="1" applyProtection="1">
      <alignment horizontal="center" vertical="center" wrapText="1"/>
      <protection hidden="1"/>
    </xf>
    <xf numFmtId="0" fontId="35" fillId="0" borderId="23" xfId="0" applyFont="1" applyBorder="1" applyAlignment="1" applyProtection="1">
      <alignment horizontal="center" vertical="center"/>
      <protection hidden="1"/>
    </xf>
    <xf numFmtId="0" fontId="36" fillId="0" borderId="0" xfId="0" applyFont="1" applyAlignment="1" applyProtection="1">
      <protection hidden="1"/>
    </xf>
    <xf numFmtId="0" fontId="34" fillId="0" borderId="0" xfId="0" applyFont="1" applyAlignment="1" applyProtection="1">
      <alignment horizontal="center" vertical="center"/>
      <protection hidden="1"/>
    </xf>
    <xf numFmtId="0" fontId="35" fillId="0" borderId="0" xfId="0" applyFont="1" applyAlignment="1" applyProtection="1">
      <protection hidden="1"/>
    </xf>
    <xf numFmtId="0" fontId="35" fillId="0" borderId="0" xfId="0" applyFont="1" applyAlignment="1" applyProtection="1">
      <alignment vertical="top" wrapText="1"/>
      <protection hidden="1"/>
    </xf>
    <xf numFmtId="0" fontId="34" fillId="4" borderId="38" xfId="0" applyFont="1" applyFill="1" applyBorder="1" applyAlignment="1" applyProtection="1">
      <alignment horizontal="center" vertical="center" wrapText="1"/>
      <protection hidden="1"/>
    </xf>
    <xf numFmtId="0" fontId="34" fillId="4" borderId="39" xfId="0" applyFont="1" applyFill="1" applyBorder="1" applyAlignment="1" applyProtection="1">
      <alignment horizontal="center" vertical="center" wrapText="1"/>
      <protection hidden="1"/>
    </xf>
    <xf numFmtId="0" fontId="35" fillId="0" borderId="27" xfId="0" applyFont="1" applyBorder="1" applyAlignment="1" applyProtection="1">
      <alignment horizontal="center" vertical="center"/>
      <protection hidden="1"/>
    </xf>
    <xf numFmtId="0" fontId="35" fillId="0" borderId="31" xfId="0" applyFont="1" applyBorder="1" applyAlignment="1" applyProtection="1">
      <alignment horizontal="center" vertical="center"/>
      <protection hidden="1"/>
    </xf>
    <xf numFmtId="0" fontId="35" fillId="0" borderId="33" xfId="0" applyFont="1" applyBorder="1" applyAlignment="1" applyProtection="1">
      <alignment horizontal="center" vertical="center"/>
      <protection hidden="1"/>
    </xf>
    <xf numFmtId="0" fontId="35" fillId="0" borderId="29" xfId="0" applyFont="1" applyBorder="1" applyAlignment="1" applyProtection="1">
      <alignment horizontal="center" vertical="center"/>
      <protection hidden="1"/>
    </xf>
    <xf numFmtId="0" fontId="35" fillId="0" borderId="35" xfId="0" applyFont="1" applyBorder="1" applyAlignment="1" applyProtection="1">
      <alignment horizontal="center" vertical="center"/>
      <protection hidden="1"/>
    </xf>
    <xf numFmtId="0" fontId="35" fillId="0" borderId="29" xfId="0" applyFont="1" applyBorder="1" applyAlignment="1" applyProtection="1">
      <alignment horizontal="center" vertical="center" wrapText="1"/>
      <protection hidden="1"/>
    </xf>
    <xf numFmtId="0" fontId="35" fillId="0" borderId="35" xfId="0" applyFont="1" applyBorder="1" applyAlignment="1" applyProtection="1">
      <alignment horizontal="center" vertical="center" wrapText="1"/>
      <protection hidden="1"/>
    </xf>
    <xf numFmtId="0" fontId="35" fillId="0" borderId="30" xfId="0" applyFont="1" applyBorder="1" applyAlignment="1" applyProtection="1">
      <alignment horizontal="center" vertical="center"/>
      <protection hidden="1"/>
    </xf>
    <xf numFmtId="0" fontId="35" fillId="0" borderId="32" xfId="0" applyFont="1" applyBorder="1" applyAlignment="1" applyProtection="1">
      <alignment horizontal="center" vertical="center"/>
      <protection hidden="1"/>
    </xf>
    <xf numFmtId="0" fontId="35" fillId="0" borderId="36" xfId="0" applyFont="1" applyBorder="1" applyAlignment="1" applyProtection="1">
      <alignment horizontal="center" vertical="center"/>
      <protection hidden="1"/>
    </xf>
    <xf numFmtId="0" fontId="35" fillId="0" borderId="26" xfId="0" applyFont="1" applyBorder="1" applyAlignment="1" applyProtection="1">
      <alignment horizontal="center" vertical="center" wrapText="1"/>
      <protection hidden="1"/>
    </xf>
    <xf numFmtId="0" fontId="39" fillId="0" borderId="21" xfId="0" applyFont="1" applyBorder="1" applyAlignment="1" applyProtection="1">
      <alignment horizontal="left"/>
      <protection hidden="1"/>
    </xf>
    <xf numFmtId="0" fontId="40" fillId="0" borderId="0" xfId="0" applyFont="1" applyAlignment="1" applyProtection="1">
      <alignment vertical="top" wrapText="1"/>
      <protection hidden="1"/>
    </xf>
    <xf numFmtId="0" fontId="41" fillId="0" borderId="0" xfId="2" applyFont="1" applyAlignment="1" applyProtection="1">
      <alignment vertical="top" wrapText="1"/>
      <protection hidden="1"/>
    </xf>
    <xf numFmtId="0" fontId="35" fillId="0" borderId="26" xfId="0" applyFont="1" applyBorder="1" applyAlignment="1" applyProtection="1">
      <alignment horizontal="center" vertical="center"/>
      <protection hidden="1"/>
    </xf>
    <xf numFmtId="0" fontId="2" fillId="0" borderId="0" xfId="0" applyFont="1" applyAlignment="1" applyProtection="1">
      <alignment horizontal="center"/>
      <protection hidden="1"/>
    </xf>
    <xf numFmtId="0" fontId="2" fillId="0" borderId="0" xfId="0" applyFont="1" applyAlignment="1" applyProtection="1">
      <alignment horizontal="left" vertical="top"/>
      <protection hidden="1"/>
    </xf>
    <xf numFmtId="0" fontId="4" fillId="2" borderId="0" xfId="0" applyFont="1" applyFill="1" applyAlignment="1" applyProtection="1">
      <alignment vertical="center"/>
      <protection hidden="1"/>
    </xf>
    <xf numFmtId="0" fontId="4" fillId="2" borderId="2" xfId="0" applyFont="1" applyFill="1" applyBorder="1" applyAlignment="1" applyProtection="1">
      <alignment vertical="center"/>
      <protection hidden="1"/>
    </xf>
    <xf numFmtId="0" fontId="2" fillId="0" borderId="10" xfId="0" applyFont="1" applyBorder="1" applyAlignment="1" applyProtection="1">
      <alignment horizontal="left" vertical="center"/>
      <protection hidden="1"/>
    </xf>
    <xf numFmtId="1" fontId="3" fillId="0" borderId="14" xfId="0" applyNumberFormat="1" applyFont="1" applyBorder="1" applyAlignment="1" applyProtection="1">
      <alignment horizontal="center" vertical="center"/>
      <protection hidden="1"/>
    </xf>
    <xf numFmtId="1" fontId="3" fillId="0" borderId="13" xfId="0" applyNumberFormat="1" applyFont="1" applyBorder="1" applyAlignment="1" applyProtection="1">
      <alignment horizontal="center" vertical="center"/>
      <protection hidden="1"/>
    </xf>
    <xf numFmtId="0" fontId="2" fillId="0" borderId="14" xfId="0" applyFont="1" applyBorder="1" applyAlignment="1" applyProtection="1">
      <alignment horizontal="center" vertical="center"/>
      <protection hidden="1"/>
    </xf>
    <xf numFmtId="0" fontId="2" fillId="0" borderId="13" xfId="0" applyFont="1" applyBorder="1" applyAlignment="1" applyProtection="1">
      <alignment horizontal="center" vertical="center"/>
      <protection hidden="1"/>
    </xf>
    <xf numFmtId="0" fontId="6" fillId="0" borderId="7" xfId="0" applyFont="1" applyBorder="1" applyAlignment="1" applyProtection="1">
      <alignment horizontal="left" vertical="top" wrapText="1"/>
      <protection hidden="1"/>
    </xf>
    <xf numFmtId="0" fontId="6" fillId="0" borderId="8" xfId="0" applyFont="1" applyBorder="1" applyAlignment="1" applyProtection="1">
      <alignment horizontal="left" vertical="top" wrapText="1"/>
      <protection hidden="1"/>
    </xf>
    <xf numFmtId="0" fontId="6" fillId="0" borderId="9" xfId="0" applyFont="1" applyBorder="1" applyAlignment="1" applyProtection="1">
      <alignment horizontal="left" vertical="top" wrapText="1"/>
      <protection hidden="1"/>
    </xf>
    <xf numFmtId="0" fontId="4" fillId="0" borderId="7"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2" fillId="0" borderId="8" xfId="0" applyFont="1" applyBorder="1" applyAlignment="1" applyProtection="1">
      <alignment horizontal="center" vertical="center"/>
      <protection hidden="1"/>
    </xf>
    <xf numFmtId="0" fontId="3" fillId="0" borderId="8" xfId="0" applyFont="1" applyBorder="1" applyAlignment="1" applyProtection="1">
      <alignment horizontal="center"/>
      <protection hidden="1"/>
    </xf>
    <xf numFmtId="0" fontId="3" fillId="0" borderId="9" xfId="0" applyFont="1" applyBorder="1" applyAlignment="1" applyProtection="1">
      <alignment horizontal="center"/>
      <protection hidden="1"/>
    </xf>
    <xf numFmtId="0" fontId="2" fillId="4" borderId="6" xfId="0" applyFont="1" applyFill="1" applyBorder="1" applyAlignment="1" applyProtection="1">
      <alignment horizontal="center" vertical="center"/>
      <protection hidden="1"/>
    </xf>
    <xf numFmtId="0" fontId="2" fillId="4" borderId="0" xfId="0" applyFont="1" applyFill="1" applyAlignment="1" applyProtection="1">
      <alignment horizontal="center" vertical="center"/>
      <protection hidden="1"/>
    </xf>
    <xf numFmtId="0" fontId="2" fillId="4" borderId="2" xfId="0" applyFont="1" applyFill="1" applyBorder="1" applyAlignment="1" applyProtection="1">
      <alignment horizontal="center" vertical="center"/>
      <protection hidden="1"/>
    </xf>
    <xf numFmtId="0" fontId="2" fillId="4" borderId="11" xfId="0" applyFont="1" applyFill="1" applyBorder="1" applyAlignment="1" applyProtection="1">
      <alignment horizontal="center" vertical="center"/>
      <protection hidden="1"/>
    </xf>
    <xf numFmtId="0" fontId="2" fillId="4" borderId="12" xfId="0" applyFont="1" applyFill="1" applyBorder="1" applyAlignment="1" applyProtection="1">
      <alignment horizontal="center" vertical="center"/>
      <protection hidden="1"/>
    </xf>
    <xf numFmtId="0" fontId="6" fillId="0" borderId="10" xfId="0" applyFont="1" applyBorder="1" applyAlignment="1" applyProtection="1">
      <alignment horizontal="left" vertical="top" wrapText="1"/>
      <protection hidden="1"/>
    </xf>
    <xf numFmtId="0" fontId="3" fillId="0" borderId="7" xfId="0" applyFont="1" applyBorder="1" applyAlignment="1" applyProtection="1">
      <alignment horizontal="center" vertical="center"/>
      <protection hidden="1"/>
    </xf>
    <xf numFmtId="0" fontId="3" fillId="0" borderId="9" xfId="0" applyFont="1" applyBorder="1" applyAlignment="1" applyProtection="1">
      <alignment horizontal="center" vertical="center"/>
      <protection hidden="1"/>
    </xf>
    <xf numFmtId="0" fontId="2" fillId="0" borderId="7" xfId="0" applyFont="1" applyBorder="1" applyAlignment="1" applyProtection="1">
      <alignment horizontal="center" vertical="center"/>
      <protection hidden="1"/>
    </xf>
    <xf numFmtId="0" fontId="2" fillId="0" borderId="9" xfId="0" applyFont="1" applyBorder="1" applyAlignment="1" applyProtection="1">
      <alignment horizontal="center" vertical="center"/>
      <protection hidden="1"/>
    </xf>
    <xf numFmtId="0" fontId="6" fillId="0" borderId="14" xfId="0" applyFont="1" applyBorder="1" applyAlignment="1" applyProtection="1">
      <alignment horizontal="left" vertical="top"/>
      <protection hidden="1"/>
    </xf>
    <xf numFmtId="0" fontId="6" fillId="0" borderId="13" xfId="0" applyFont="1" applyBorder="1" applyAlignment="1" applyProtection="1">
      <alignment horizontal="left" vertical="top"/>
      <protection hidden="1"/>
    </xf>
    <xf numFmtId="0" fontId="6" fillId="0" borderId="3" xfId="0" applyFont="1" applyBorder="1" applyAlignment="1" applyProtection="1">
      <alignment horizontal="left" vertical="top" wrapText="1"/>
      <protection hidden="1"/>
    </xf>
    <xf numFmtId="0" fontId="6" fillId="0" borderId="4" xfId="0" applyFont="1" applyBorder="1" applyAlignment="1" applyProtection="1">
      <alignment horizontal="left" vertical="top" wrapText="1"/>
      <protection hidden="1"/>
    </xf>
    <xf numFmtId="0" fontId="6" fillId="0" borderId="11" xfId="0" applyFont="1" applyBorder="1" applyAlignment="1" applyProtection="1">
      <alignment horizontal="left" vertical="top" wrapText="1"/>
      <protection hidden="1"/>
    </xf>
    <xf numFmtId="0" fontId="6" fillId="0" borderId="1" xfId="0" applyFont="1" applyBorder="1" applyAlignment="1" applyProtection="1">
      <alignment horizontal="left" vertical="top" wrapText="1"/>
      <protection hidden="1"/>
    </xf>
    <xf numFmtId="1" fontId="3" fillId="0" borderId="3" xfId="0" applyNumberFormat="1" applyFont="1" applyBorder="1" applyAlignment="1" applyProtection="1">
      <alignment horizontal="center" vertical="center"/>
      <protection hidden="1"/>
    </xf>
    <xf numFmtId="1" fontId="3" fillId="0" borderId="5" xfId="0" applyNumberFormat="1" applyFont="1" applyBorder="1" applyAlignment="1" applyProtection="1">
      <alignment horizontal="center" vertical="center"/>
      <protection hidden="1"/>
    </xf>
    <xf numFmtId="1" fontId="3" fillId="0" borderId="11" xfId="0" applyNumberFormat="1" applyFont="1" applyBorder="1" applyAlignment="1" applyProtection="1">
      <alignment horizontal="center" vertical="center"/>
      <protection hidden="1"/>
    </xf>
    <xf numFmtId="1" fontId="3" fillId="0" borderId="12" xfId="0" applyNumberFormat="1"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10" fillId="2" borderId="10" xfId="0" applyFont="1" applyFill="1" applyBorder="1" applyAlignment="1" applyProtection="1">
      <alignment horizontal="center" vertical="center" wrapText="1"/>
      <protection hidden="1"/>
    </xf>
    <xf numFmtId="0" fontId="10" fillId="2" borderId="14" xfId="0" applyFont="1" applyFill="1" applyBorder="1" applyAlignment="1" applyProtection="1">
      <alignment horizontal="center" vertical="center" wrapText="1"/>
      <protection hidden="1"/>
    </xf>
    <xf numFmtId="0" fontId="10" fillId="2" borderId="15" xfId="0" applyFont="1" applyFill="1" applyBorder="1" applyAlignment="1" applyProtection="1">
      <alignment horizontal="center" vertical="center" wrapText="1"/>
      <protection hidden="1"/>
    </xf>
    <xf numFmtId="0" fontId="11" fillId="2" borderId="14" xfId="0" applyFont="1" applyFill="1" applyBorder="1" applyAlignment="1" applyProtection="1">
      <alignment horizontal="center" vertical="center" textRotation="90" wrapText="1"/>
      <protection hidden="1"/>
    </xf>
    <xf numFmtId="0" fontId="11" fillId="2" borderId="15" xfId="0" applyFont="1" applyFill="1" applyBorder="1" applyAlignment="1" applyProtection="1">
      <alignment horizontal="center" vertical="center" textRotation="90" wrapText="1"/>
      <protection hidden="1"/>
    </xf>
    <xf numFmtId="0" fontId="10" fillId="2" borderId="3" xfId="0" applyFont="1" applyFill="1" applyBorder="1" applyAlignment="1" applyProtection="1">
      <alignment horizontal="center" vertical="center" wrapText="1"/>
      <protection hidden="1"/>
    </xf>
    <xf numFmtId="0" fontId="10" fillId="2" borderId="5" xfId="0" applyFont="1" applyFill="1" applyBorder="1" applyAlignment="1" applyProtection="1">
      <alignment horizontal="center" vertical="center" wrapText="1"/>
      <protection hidden="1"/>
    </xf>
    <xf numFmtId="0" fontId="10" fillId="2" borderId="6" xfId="0" applyFont="1" applyFill="1" applyBorder="1" applyAlignment="1" applyProtection="1">
      <alignment horizontal="center" vertical="center" wrapText="1"/>
      <protection hidden="1"/>
    </xf>
    <xf numFmtId="0" fontId="10" fillId="2" borderId="2" xfId="0" applyFont="1" applyFill="1" applyBorder="1" applyAlignment="1" applyProtection="1">
      <alignment horizontal="center" vertical="center" wrapText="1"/>
      <protection hidden="1"/>
    </xf>
    <xf numFmtId="0" fontId="11" fillId="2" borderId="16" xfId="0" applyFont="1" applyFill="1" applyBorder="1" applyAlignment="1" applyProtection="1">
      <alignment horizontal="center" vertical="center" textRotation="90" wrapText="1"/>
      <protection hidden="1"/>
    </xf>
    <xf numFmtId="0" fontId="12" fillId="2" borderId="3" xfId="0" applyFont="1" applyFill="1" applyBorder="1" applyAlignment="1" applyProtection="1">
      <alignment horizontal="center" vertical="center" wrapText="1"/>
      <protection hidden="1"/>
    </xf>
    <xf numFmtId="0" fontId="12" fillId="2" borderId="4" xfId="0" applyFont="1" applyFill="1" applyBorder="1" applyAlignment="1" applyProtection="1">
      <alignment horizontal="center" vertical="center" wrapText="1"/>
      <protection hidden="1"/>
    </xf>
    <xf numFmtId="0" fontId="12" fillId="2" borderId="5" xfId="0" applyFont="1" applyFill="1" applyBorder="1" applyAlignment="1" applyProtection="1">
      <alignment horizontal="center" vertical="center" wrapText="1"/>
      <protection hidden="1"/>
    </xf>
    <xf numFmtId="0" fontId="12" fillId="2" borderId="6" xfId="0" applyFont="1" applyFill="1" applyBorder="1" applyAlignment="1" applyProtection="1">
      <alignment horizontal="center" vertical="center" wrapText="1"/>
      <protection hidden="1"/>
    </xf>
    <xf numFmtId="0" fontId="12" fillId="2" borderId="0" xfId="0" applyFont="1" applyFill="1" applyAlignment="1" applyProtection="1">
      <alignment horizontal="center" vertical="center" wrapText="1"/>
      <protection hidden="1"/>
    </xf>
    <xf numFmtId="0" fontId="12" fillId="2" borderId="2" xfId="0" applyFont="1" applyFill="1" applyBorder="1" applyAlignment="1" applyProtection="1">
      <alignment horizontal="center" vertical="center" wrapText="1"/>
      <protection hidden="1"/>
    </xf>
    <xf numFmtId="0" fontId="3" fillId="0" borderId="10" xfId="0" applyFont="1" applyBorder="1" applyAlignment="1" applyProtection="1">
      <alignment horizontal="center" vertical="top"/>
      <protection hidden="1"/>
    </xf>
    <xf numFmtId="0" fontId="6" fillId="0" borderId="18" xfId="0" applyFont="1" applyBorder="1" applyAlignment="1" applyProtection="1">
      <alignment vertical="top"/>
      <protection hidden="1"/>
    </xf>
    <xf numFmtId="0" fontId="6" fillId="0" borderId="16" xfId="0" applyFont="1" applyBorder="1" applyAlignment="1" applyProtection="1">
      <alignment vertical="top"/>
      <protection hidden="1"/>
    </xf>
    <xf numFmtId="0" fontId="6" fillId="0" borderId="13" xfId="0" applyFont="1" applyBorder="1" applyAlignment="1" applyProtection="1">
      <alignment vertical="top"/>
      <protection hidden="1"/>
    </xf>
    <xf numFmtId="0" fontId="9" fillId="0" borderId="18" xfId="0" applyFont="1" applyBorder="1" applyAlignment="1" applyProtection="1">
      <alignment vertical="top" wrapText="1"/>
      <protection hidden="1"/>
    </xf>
    <xf numFmtId="0" fontId="9" fillId="0" borderId="16" xfId="0" applyFont="1" applyBorder="1" applyAlignment="1" applyProtection="1">
      <alignment vertical="top" wrapText="1"/>
      <protection hidden="1"/>
    </xf>
    <xf numFmtId="0" fontId="9" fillId="0" borderId="13" xfId="0" applyFont="1" applyBorder="1" applyAlignment="1" applyProtection="1">
      <alignment vertical="top" wrapText="1"/>
      <protection hidden="1"/>
    </xf>
    <xf numFmtId="0" fontId="6" fillId="0" borderId="18" xfId="0" applyFont="1" applyBorder="1" applyAlignment="1" applyProtection="1">
      <alignment vertical="top" wrapText="1"/>
      <protection hidden="1"/>
    </xf>
    <xf numFmtId="0" fontId="6" fillId="0" borderId="16" xfId="0" applyFont="1" applyBorder="1" applyAlignment="1" applyProtection="1">
      <alignment vertical="top" wrapText="1"/>
      <protection hidden="1"/>
    </xf>
    <xf numFmtId="0" fontId="6" fillId="0" borderId="13" xfId="0" applyFont="1" applyBorder="1" applyAlignment="1" applyProtection="1">
      <alignment vertical="top" wrapText="1"/>
      <protection hidden="1"/>
    </xf>
    <xf numFmtId="0" fontId="6" fillId="0" borderId="22" xfId="0" applyFont="1" applyBorder="1" applyAlignment="1" applyProtection="1">
      <alignment horizontal="justify" vertical="top" wrapText="1"/>
      <protection hidden="1"/>
    </xf>
    <xf numFmtId="0" fontId="6" fillId="0" borderId="17" xfId="0" applyFont="1" applyBorder="1" applyAlignment="1" applyProtection="1">
      <alignment horizontal="justify" vertical="top" wrapText="1"/>
      <protection hidden="1"/>
    </xf>
    <xf numFmtId="0" fontId="6" fillId="0" borderId="6" xfId="0" applyFont="1" applyBorder="1" applyAlignment="1" applyProtection="1">
      <alignment horizontal="justify" vertical="top" wrapText="1"/>
      <protection hidden="1"/>
    </xf>
    <xf numFmtId="0" fontId="6" fillId="0" borderId="2" xfId="0" applyFont="1" applyBorder="1" applyAlignment="1" applyProtection="1">
      <alignment horizontal="justify" vertical="top" wrapText="1"/>
      <protection hidden="1"/>
    </xf>
    <xf numFmtId="0" fontId="6" fillId="0" borderId="11" xfId="0" applyFont="1" applyBorder="1" applyAlignment="1" applyProtection="1">
      <alignment horizontal="justify" vertical="top" wrapText="1"/>
      <protection hidden="1"/>
    </xf>
    <xf numFmtId="0" fontId="6" fillId="0" borderId="12" xfId="0" applyFont="1" applyBorder="1" applyAlignment="1" applyProtection="1">
      <alignment horizontal="justify" vertical="top" wrapText="1"/>
      <protection hidden="1"/>
    </xf>
    <xf numFmtId="2" fontId="6" fillId="0" borderId="14" xfId="0" applyNumberFormat="1" applyFont="1" applyBorder="1" applyAlignment="1" applyProtection="1">
      <alignment vertical="top" wrapText="1"/>
      <protection hidden="1"/>
    </xf>
    <xf numFmtId="2" fontId="6" fillId="0" borderId="16" xfId="0" applyNumberFormat="1" applyFont="1" applyBorder="1" applyAlignment="1" applyProtection="1">
      <alignment vertical="top" wrapText="1"/>
      <protection hidden="1"/>
    </xf>
    <xf numFmtId="2" fontId="6" fillId="0" borderId="13" xfId="0" applyNumberFormat="1" applyFont="1" applyBorder="1" applyAlignment="1" applyProtection="1">
      <alignment vertical="top" wrapText="1"/>
      <protection hidden="1"/>
    </xf>
    <xf numFmtId="0" fontId="79" fillId="6" borderId="7" xfId="0" applyFont="1" applyFill="1" applyBorder="1" applyAlignment="1" applyProtection="1">
      <alignment horizontal="center" vertical="center" wrapText="1"/>
      <protection hidden="1"/>
    </xf>
    <xf numFmtId="0" fontId="79" fillId="6" borderId="8" xfId="0" applyFont="1" applyFill="1" applyBorder="1" applyAlignment="1" applyProtection="1">
      <alignment horizontal="center" vertical="center" wrapText="1"/>
      <protection hidden="1"/>
    </xf>
    <xf numFmtId="0" fontId="79" fillId="6" borderId="9" xfId="0" applyFont="1" applyFill="1" applyBorder="1" applyAlignment="1" applyProtection="1">
      <alignment horizontal="center" vertical="center" wrapText="1"/>
      <protection hidden="1"/>
    </xf>
    <xf numFmtId="164" fontId="7" fillId="0" borderId="10" xfId="0" applyNumberFormat="1" applyFont="1" applyBorder="1" applyAlignment="1" applyProtection="1">
      <alignment horizontal="center" vertical="center" wrapText="1"/>
      <protection hidden="1"/>
    </xf>
    <xf numFmtId="0" fontId="13" fillId="6" borderId="10" xfId="0" applyFont="1" applyFill="1" applyBorder="1" applyAlignment="1" applyProtection="1">
      <alignment vertical="top" wrapText="1"/>
      <protection hidden="1"/>
    </xf>
    <xf numFmtId="0" fontId="13" fillId="6" borderId="7" xfId="0" applyFont="1" applyFill="1" applyBorder="1" applyAlignment="1" applyProtection="1">
      <alignment vertical="top" wrapText="1"/>
      <protection hidden="1"/>
    </xf>
    <xf numFmtId="0" fontId="13" fillId="6" borderId="9" xfId="0" applyFont="1" applyFill="1" applyBorder="1" applyAlignment="1" applyProtection="1">
      <alignment vertical="top" wrapText="1"/>
      <protection hidden="1"/>
    </xf>
    <xf numFmtId="0" fontId="13" fillId="6" borderId="7" xfId="0" applyFont="1" applyFill="1" applyBorder="1" applyAlignment="1" applyProtection="1">
      <alignment horizontal="center" vertical="top" wrapText="1"/>
      <protection hidden="1"/>
    </xf>
    <xf numFmtId="0" fontId="13" fillId="6" borderId="9" xfId="0" applyFont="1" applyFill="1" applyBorder="1" applyAlignment="1" applyProtection="1">
      <alignment horizontal="center" vertical="top" wrapText="1"/>
      <protection hidden="1"/>
    </xf>
    <xf numFmtId="0" fontId="13" fillId="6" borderId="11" xfId="0" applyFont="1" applyFill="1" applyBorder="1" applyAlignment="1" applyProtection="1">
      <alignment horizontal="center" vertical="top" wrapText="1"/>
      <protection hidden="1"/>
    </xf>
    <xf numFmtId="0" fontId="13" fillId="6" borderId="1" xfId="0" applyFont="1" applyFill="1" applyBorder="1" applyAlignment="1" applyProtection="1">
      <alignment horizontal="center" vertical="top" wrapText="1"/>
      <protection hidden="1"/>
    </xf>
    <xf numFmtId="0" fontId="13" fillId="6" borderId="12" xfId="0" applyFont="1" applyFill="1" applyBorder="1" applyAlignment="1" applyProtection="1">
      <alignment horizontal="center" vertical="top" wrapText="1"/>
      <protection hidden="1"/>
    </xf>
    <xf numFmtId="9" fontId="6" fillId="0" borderId="14" xfId="0" applyNumberFormat="1" applyFont="1" applyBorder="1" applyAlignment="1" applyProtection="1">
      <alignment horizontal="center" vertical="top" wrapText="1"/>
      <protection hidden="1"/>
    </xf>
    <xf numFmtId="9" fontId="6" fillId="0" borderId="16" xfId="0" applyNumberFormat="1" applyFont="1" applyBorder="1" applyAlignment="1" applyProtection="1">
      <alignment horizontal="center" vertical="top" wrapText="1"/>
      <protection hidden="1"/>
    </xf>
    <xf numFmtId="9" fontId="6" fillId="0" borderId="13" xfId="0" applyNumberFormat="1" applyFont="1" applyBorder="1" applyAlignment="1" applyProtection="1">
      <alignment horizontal="center" vertical="top" wrapText="1"/>
      <protection hidden="1"/>
    </xf>
    <xf numFmtId="1" fontId="6" fillId="0" borderId="14" xfId="1" applyNumberFormat="1" applyFont="1" applyFill="1" applyBorder="1" applyAlignment="1" applyProtection="1">
      <alignment horizontal="center" vertical="top"/>
      <protection hidden="1"/>
    </xf>
    <xf numFmtId="1" fontId="6" fillId="0" borderId="16" xfId="1" applyNumberFormat="1" applyFont="1" applyFill="1" applyBorder="1" applyAlignment="1" applyProtection="1">
      <alignment horizontal="center" vertical="top"/>
      <protection hidden="1"/>
    </xf>
    <xf numFmtId="1" fontId="6" fillId="0" borderId="13" xfId="1" applyNumberFormat="1" applyFont="1" applyFill="1" applyBorder="1" applyAlignment="1" applyProtection="1">
      <alignment horizontal="center" vertical="top"/>
      <protection hidden="1"/>
    </xf>
    <xf numFmtId="0" fontId="14" fillId="0" borderId="0" xfId="0" applyFont="1" applyAlignment="1" applyProtection="1">
      <alignment vertical="center"/>
      <protection hidden="1"/>
    </xf>
    <xf numFmtId="0" fontId="14" fillId="0" borderId="2" xfId="0" applyFont="1" applyBorder="1" applyAlignment="1" applyProtection="1">
      <alignment vertical="center"/>
      <protection hidden="1"/>
    </xf>
    <xf numFmtId="0" fontId="15" fillId="0" borderId="10" xfId="0" applyFont="1" applyBorder="1" applyAlignment="1" applyProtection="1">
      <alignment horizontal="center" vertical="center"/>
      <protection hidden="1"/>
    </xf>
    <xf numFmtId="0" fontId="16" fillId="6" borderId="3" xfId="0" applyFont="1" applyFill="1" applyBorder="1" applyAlignment="1" applyProtection="1">
      <alignment vertical="top" wrapText="1"/>
      <protection hidden="1"/>
    </xf>
    <xf numFmtId="0" fontId="16" fillId="6" borderId="4" xfId="0" applyFont="1" applyFill="1" applyBorder="1" applyAlignment="1" applyProtection="1">
      <alignment vertical="top" wrapText="1"/>
      <protection hidden="1"/>
    </xf>
    <xf numFmtId="0" fontId="16" fillId="6" borderId="5" xfId="0" applyFont="1" applyFill="1" applyBorder="1" applyAlignment="1" applyProtection="1">
      <alignment vertical="top" wrapText="1"/>
      <protection hidden="1"/>
    </xf>
    <xf numFmtId="0" fontId="16" fillId="6" borderId="6" xfId="0" applyFont="1" applyFill="1" applyBorder="1" applyAlignment="1" applyProtection="1">
      <alignment vertical="top" wrapText="1"/>
      <protection hidden="1"/>
    </xf>
    <xf numFmtId="0" fontId="16" fillId="6" borderId="0" xfId="0" applyFont="1" applyFill="1" applyAlignment="1" applyProtection="1">
      <alignment vertical="top" wrapText="1"/>
      <protection hidden="1"/>
    </xf>
    <xf numFmtId="0" fontId="16" fillId="6" borderId="2" xfId="0" applyFont="1" applyFill="1" applyBorder="1" applyAlignment="1" applyProtection="1">
      <alignment vertical="top" wrapText="1"/>
      <protection hidden="1"/>
    </xf>
    <xf numFmtId="0" fontId="6" fillId="0" borderId="19" xfId="0" applyFont="1" applyBorder="1" applyAlignment="1" applyProtection="1">
      <alignment horizontal="left" vertical="top" wrapText="1"/>
      <protection hidden="1"/>
    </xf>
    <xf numFmtId="0" fontId="6" fillId="0" borderId="20" xfId="0" applyFont="1" applyBorder="1" applyAlignment="1" applyProtection="1">
      <alignment horizontal="left" vertical="top" wrapText="1"/>
      <protection hidden="1"/>
    </xf>
    <xf numFmtId="0" fontId="13" fillId="6" borderId="8" xfId="0" applyFont="1" applyFill="1" applyBorder="1" applyAlignment="1" applyProtection="1">
      <alignment horizontal="center" vertical="top" wrapText="1"/>
      <protection hidden="1"/>
    </xf>
    <xf numFmtId="0" fontId="6" fillId="0" borderId="12" xfId="0" applyFont="1" applyBorder="1" applyAlignment="1" applyProtection="1">
      <alignment horizontal="left" vertical="top" wrapText="1"/>
      <protection hidden="1"/>
    </xf>
    <xf numFmtId="0" fontId="6" fillId="5" borderId="9" xfId="0" applyFont="1" applyFill="1" applyBorder="1" applyAlignment="1" applyProtection="1">
      <alignment horizontal="left" vertical="top" wrapText="1"/>
      <protection hidden="1"/>
    </xf>
    <xf numFmtId="0" fontId="6" fillId="5" borderId="10" xfId="0" applyFont="1" applyFill="1" applyBorder="1" applyAlignment="1" applyProtection="1">
      <alignment horizontal="left" vertical="top" wrapText="1"/>
      <protection hidden="1"/>
    </xf>
    <xf numFmtId="0" fontId="8" fillId="0" borderId="9" xfId="0" applyFont="1" applyBorder="1" applyAlignment="1" applyProtection="1">
      <alignment horizontal="left" vertical="top" wrapText="1"/>
      <protection hidden="1"/>
    </xf>
    <xf numFmtId="0" fontId="17" fillId="0" borderId="10" xfId="0" applyFont="1" applyBorder="1" applyAlignment="1" applyProtection="1">
      <alignment horizontal="left" vertical="top" wrapText="1"/>
      <protection hidden="1"/>
    </xf>
    <xf numFmtId="0" fontId="6" fillId="3" borderId="9" xfId="0" applyFont="1" applyFill="1" applyBorder="1" applyAlignment="1" applyProtection="1">
      <alignment horizontal="left" vertical="top" wrapText="1"/>
      <protection hidden="1"/>
    </xf>
    <xf numFmtId="0" fontId="6" fillId="3" borderId="10" xfId="0" applyFont="1" applyFill="1" applyBorder="1" applyAlignment="1" applyProtection="1">
      <alignment horizontal="left" vertical="top" wrapText="1"/>
      <protection hidden="1"/>
    </xf>
    <xf numFmtId="0" fontId="6" fillId="0" borderId="5" xfId="0" applyFont="1" applyBorder="1" applyAlignment="1" applyProtection="1">
      <alignment horizontal="left" vertical="top" wrapText="1"/>
      <protection hidden="1"/>
    </xf>
    <xf numFmtId="0" fontId="7" fillId="0" borderId="14" xfId="0" applyFont="1" applyBorder="1" applyAlignment="1" applyProtection="1">
      <alignment horizontal="center" vertical="center" wrapText="1"/>
      <protection hidden="1"/>
    </xf>
    <xf numFmtId="0" fontId="7" fillId="0" borderId="16"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18" fillId="0" borderId="9" xfId="0" applyFont="1" applyBorder="1" applyAlignment="1" applyProtection="1">
      <alignment horizontal="left" vertical="top" wrapText="1"/>
      <protection hidden="1"/>
    </xf>
    <xf numFmtId="0" fontId="19" fillId="0" borderId="10" xfId="0" applyFont="1" applyBorder="1" applyAlignment="1" applyProtection="1">
      <alignment horizontal="left" vertical="top" wrapText="1"/>
      <protection hidden="1"/>
    </xf>
    <xf numFmtId="0" fontId="20" fillId="0" borderId="8" xfId="0" applyFont="1" applyBorder="1" applyAlignment="1" applyProtection="1">
      <alignment horizontal="center" vertical="top" wrapText="1"/>
      <protection hidden="1"/>
    </xf>
    <xf numFmtId="0" fontId="20" fillId="0" borderId="9" xfId="0" applyFont="1" applyBorder="1" applyAlignment="1" applyProtection="1">
      <alignment horizontal="center" vertical="top" wrapText="1"/>
      <protection hidden="1"/>
    </xf>
    <xf numFmtId="0" fontId="6" fillId="0" borderId="22" xfId="0" applyFont="1" applyBorder="1" applyAlignment="1" applyProtection="1">
      <alignment horizontal="left" vertical="top" wrapText="1"/>
      <protection hidden="1"/>
    </xf>
    <xf numFmtId="0" fontId="6" fillId="0" borderId="17" xfId="0" applyFont="1" applyBorder="1" applyAlignment="1" applyProtection="1">
      <alignment horizontal="left" vertical="top" wrapText="1"/>
      <protection hidden="1"/>
    </xf>
    <xf numFmtId="0" fontId="6" fillId="0" borderId="6" xfId="0" applyFont="1" applyBorder="1" applyAlignment="1" applyProtection="1">
      <alignment horizontal="left" vertical="top" wrapText="1"/>
      <protection hidden="1"/>
    </xf>
    <xf numFmtId="0" fontId="6" fillId="0" borderId="2" xfId="0" applyFont="1" applyBorder="1" applyAlignment="1" applyProtection="1">
      <alignment horizontal="left" vertical="top" wrapText="1"/>
      <protection hidden="1"/>
    </xf>
    <xf numFmtId="164" fontId="7" fillId="0" borderId="14" xfId="0" applyNumberFormat="1" applyFont="1" applyBorder="1" applyAlignment="1" applyProtection="1">
      <alignment horizontal="center" vertical="center" wrapText="1"/>
      <protection hidden="1"/>
    </xf>
    <xf numFmtId="164" fontId="7" fillId="0" borderId="16" xfId="0" applyNumberFormat="1" applyFont="1" applyBorder="1" applyAlignment="1" applyProtection="1">
      <alignment horizontal="center" vertical="center" wrapText="1"/>
      <protection hidden="1"/>
    </xf>
    <xf numFmtId="0" fontId="72" fillId="0" borderId="9" xfId="0" applyFont="1" applyBorder="1" applyAlignment="1" applyProtection="1">
      <alignment horizontal="left" vertical="top" wrapText="1"/>
      <protection hidden="1"/>
    </xf>
    <xf numFmtId="0" fontId="73" fillId="0" borderId="10" xfId="0" applyFont="1" applyBorder="1" applyAlignment="1" applyProtection="1">
      <alignment horizontal="left" vertical="top" wrapText="1"/>
      <protection hidden="1"/>
    </xf>
    <xf numFmtId="9" fontId="8" fillId="0" borderId="10" xfId="1" applyNumberFormat="1" applyFont="1" applyFill="1" applyBorder="1" applyAlignment="1" applyProtection="1">
      <alignment horizontal="left" vertical="top" wrapText="1"/>
      <protection hidden="1"/>
    </xf>
    <xf numFmtId="0" fontId="84" fillId="0" borderId="10" xfId="2" applyFont="1" applyBorder="1" applyAlignment="1" applyProtection="1">
      <alignment horizontal="center" vertical="center" wrapText="1"/>
      <protection hidden="1"/>
    </xf>
    <xf numFmtId="0" fontId="24" fillId="0" borderId="4" xfId="0" applyFont="1" applyBorder="1" applyAlignment="1" applyProtection="1">
      <alignment horizontal="center"/>
      <protection hidden="1"/>
    </xf>
    <xf numFmtId="0" fontId="102" fillId="0" borderId="10" xfId="2" applyFont="1" applyBorder="1" applyAlignment="1" applyProtection="1">
      <alignment horizontal="center" vertical="center" wrapText="1"/>
      <protection hidden="1"/>
    </xf>
    <xf numFmtId="0" fontId="8" fillId="0" borderId="22" xfId="0" applyFont="1" applyBorder="1" applyAlignment="1" applyProtection="1">
      <alignment horizontal="left" vertical="top" wrapText="1"/>
      <protection hidden="1"/>
    </xf>
    <xf numFmtId="0" fontId="8" fillId="0" borderId="17" xfId="0" applyFont="1" applyBorder="1" applyAlignment="1" applyProtection="1">
      <alignment horizontal="left" vertical="top" wrapText="1"/>
      <protection hidden="1"/>
    </xf>
    <xf numFmtId="0" fontId="8" fillId="0" borderId="6" xfId="0" applyFont="1" applyBorder="1" applyAlignment="1" applyProtection="1">
      <alignment horizontal="left" vertical="top" wrapText="1"/>
      <protection hidden="1"/>
    </xf>
    <xf numFmtId="0" fontId="8" fillId="0" borderId="2" xfId="0" applyFont="1" applyBorder="1" applyAlignment="1" applyProtection="1">
      <alignment horizontal="left" vertical="top" wrapText="1"/>
      <protection hidden="1"/>
    </xf>
    <xf numFmtId="0" fontId="8" fillId="0" borderId="11" xfId="0" applyFont="1" applyBorder="1" applyAlignment="1" applyProtection="1">
      <alignment horizontal="left" vertical="top" wrapText="1"/>
      <protection hidden="1"/>
    </xf>
    <xf numFmtId="0" fontId="8" fillId="0" borderId="12" xfId="0" applyFont="1" applyBorder="1" applyAlignment="1" applyProtection="1">
      <alignment horizontal="left" vertical="top" wrapText="1"/>
      <protection hidden="1"/>
    </xf>
    <xf numFmtId="0" fontId="6" fillId="0" borderId="7" xfId="0" applyFont="1" applyBorder="1" applyAlignment="1" applyProtection="1">
      <alignment vertical="top" wrapText="1"/>
      <protection hidden="1"/>
    </xf>
    <xf numFmtId="0" fontId="6" fillId="0" borderId="8" xfId="0" applyFont="1" applyBorder="1" applyAlignment="1" applyProtection="1">
      <alignment vertical="top" wrapText="1"/>
      <protection hidden="1"/>
    </xf>
    <xf numFmtId="0" fontId="6" fillId="0" borderId="9" xfId="0" applyFont="1" applyBorder="1" applyAlignment="1" applyProtection="1">
      <alignment vertical="top" wrapText="1"/>
      <protection hidden="1"/>
    </xf>
    <xf numFmtId="0" fontId="2" fillId="0" borderId="6"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3" fillId="0" borderId="10" xfId="2" applyFont="1" applyBorder="1" applyAlignment="1" applyProtection="1">
      <alignment horizontal="center" vertical="center" wrapText="1"/>
      <protection hidden="1"/>
    </xf>
    <xf numFmtId="0" fontId="16" fillId="6" borderId="11" xfId="0" applyFont="1" applyFill="1" applyBorder="1" applyAlignment="1" applyProtection="1">
      <alignment vertical="top" wrapText="1"/>
      <protection hidden="1"/>
    </xf>
    <xf numFmtId="0" fontId="16" fillId="6" borderId="1" xfId="0" applyFont="1" applyFill="1" applyBorder="1" applyAlignment="1" applyProtection="1">
      <alignment vertical="top" wrapText="1"/>
      <protection hidden="1"/>
    </xf>
    <xf numFmtId="0" fontId="16" fillId="6" borderId="12" xfId="0" applyFont="1" applyFill="1" applyBorder="1" applyAlignment="1" applyProtection="1">
      <alignment vertical="top" wrapText="1"/>
      <protection hidden="1"/>
    </xf>
    <xf numFmtId="0" fontId="17" fillId="0" borderId="9" xfId="0" applyFont="1" applyBorder="1" applyAlignment="1" applyProtection="1">
      <alignment horizontal="left" vertical="top" wrapText="1"/>
      <protection hidden="1"/>
    </xf>
    <xf numFmtId="0" fontId="16" fillId="6" borderId="7" xfId="0" applyFont="1" applyFill="1" applyBorder="1" applyAlignment="1" applyProtection="1">
      <alignment vertical="top" wrapText="1"/>
      <protection hidden="1"/>
    </xf>
    <xf numFmtId="0" fontId="16" fillId="6" borderId="8" xfId="0" applyFont="1" applyFill="1" applyBorder="1" applyAlignment="1" applyProtection="1">
      <alignment vertical="top" wrapText="1"/>
      <protection hidden="1"/>
    </xf>
    <xf numFmtId="0" fontId="16" fillId="6" borderId="9" xfId="0" applyFont="1" applyFill="1" applyBorder="1" applyAlignment="1" applyProtection="1">
      <alignment vertical="top" wrapText="1"/>
      <protection hidden="1"/>
    </xf>
    <xf numFmtId="1" fontId="3" fillId="0" borderId="10" xfId="0" applyNumberFormat="1" applyFont="1" applyBorder="1" applyAlignment="1" applyProtection="1">
      <alignment horizontal="center" vertical="center"/>
      <protection hidden="1"/>
    </xf>
    <xf numFmtId="0" fontId="6" fillId="3" borderId="7" xfId="0" applyFont="1" applyFill="1" applyBorder="1" applyAlignment="1" applyProtection="1">
      <alignment horizontal="left" vertical="top" wrapText="1"/>
      <protection hidden="1"/>
    </xf>
    <xf numFmtId="0" fontId="6" fillId="3" borderId="8" xfId="0" applyFont="1" applyFill="1" applyBorder="1" applyAlignment="1" applyProtection="1">
      <alignment horizontal="left" vertical="top" wrapText="1"/>
      <protection hidden="1"/>
    </xf>
    <xf numFmtId="0" fontId="6" fillId="3" borderId="7" xfId="0" applyFont="1" applyFill="1" applyBorder="1" applyAlignment="1" applyProtection="1">
      <alignment vertical="top" wrapText="1"/>
      <protection hidden="1"/>
    </xf>
    <xf numFmtId="0" fontId="6" fillId="3" borderId="8" xfId="0" applyFont="1" applyFill="1" applyBorder="1" applyAlignment="1" applyProtection="1">
      <alignment vertical="top" wrapText="1"/>
      <protection hidden="1"/>
    </xf>
    <xf numFmtId="0" fontId="6" fillId="3" borderId="9" xfId="0" applyFont="1" applyFill="1" applyBorder="1" applyAlignment="1" applyProtection="1">
      <alignment vertical="top" wrapText="1"/>
      <protection hidden="1"/>
    </xf>
    <xf numFmtId="0" fontId="78" fillId="0" borderId="14" xfId="0" applyFont="1" applyBorder="1" applyAlignment="1" applyProtection="1">
      <alignment horizontal="center" vertical="center"/>
      <protection hidden="1"/>
    </xf>
    <xf numFmtId="0" fontId="78" fillId="0" borderId="13" xfId="0" applyFont="1" applyBorder="1" applyAlignment="1" applyProtection="1">
      <alignment horizontal="center" vertical="center"/>
      <protection hidden="1"/>
    </xf>
    <xf numFmtId="0" fontId="16" fillId="6" borderId="10" xfId="0" applyFont="1" applyFill="1" applyBorder="1" applyAlignment="1" applyProtection="1">
      <alignment vertical="top" wrapText="1"/>
      <protection hidden="1"/>
    </xf>
    <xf numFmtId="0" fontId="15" fillId="0" borderId="14" xfId="0" applyFont="1" applyBorder="1" applyAlignment="1" applyProtection="1">
      <alignment horizontal="center" vertical="center"/>
      <protection hidden="1"/>
    </xf>
    <xf numFmtId="0" fontId="15" fillId="0" borderId="16"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26" fillId="0" borderId="4" xfId="0" applyFont="1" applyBorder="1" applyAlignment="1" applyProtection="1">
      <alignment horizontal="left"/>
      <protection hidden="1"/>
    </xf>
    <xf numFmtId="0" fontId="2" fillId="0" borderId="2" xfId="0" applyFont="1" applyBorder="1" applyAlignment="1" applyProtection="1">
      <alignment horizontal="center"/>
      <protection hidden="1"/>
    </xf>
    <xf numFmtId="0" fontId="25" fillId="7" borderId="14" xfId="0" applyFont="1" applyFill="1" applyBorder="1" applyAlignment="1" applyProtection="1">
      <alignment horizontal="left"/>
      <protection hidden="1"/>
    </xf>
    <xf numFmtId="0" fontId="25" fillId="0" borderId="3" xfId="0" applyFont="1" applyBorder="1" applyAlignment="1" applyProtection="1">
      <alignment horizontal="left" vertical="top"/>
      <protection hidden="1"/>
    </xf>
    <xf numFmtId="0" fontId="25" fillId="0" borderId="4" xfId="0" applyFont="1" applyBorder="1" applyAlignment="1" applyProtection="1">
      <alignment horizontal="left" vertical="top"/>
      <protection hidden="1"/>
    </xf>
    <xf numFmtId="0" fontId="25" fillId="0" borderId="5" xfId="0" applyFont="1" applyBorder="1" applyAlignment="1" applyProtection="1">
      <alignment horizontal="left" vertical="top"/>
      <protection hidden="1"/>
    </xf>
    <xf numFmtId="0" fontId="25" fillId="7" borderId="10" xfId="0" applyFont="1" applyFill="1" applyBorder="1" applyAlignment="1" applyProtection="1">
      <alignment horizontal="center" vertical="center" wrapText="1"/>
      <protection hidden="1"/>
    </xf>
    <xf numFmtId="0" fontId="25" fillId="7" borderId="10" xfId="0" applyFont="1" applyFill="1" applyBorder="1" applyAlignment="1" applyProtection="1">
      <alignment vertical="center" wrapText="1"/>
      <protection hidden="1"/>
    </xf>
    <xf numFmtId="0" fontId="6" fillId="7" borderId="10" xfId="0" applyFont="1" applyFill="1" applyBorder="1" applyAlignment="1" applyProtection="1">
      <alignment horizontal="left" vertical="top" wrapText="1"/>
      <protection hidden="1"/>
    </xf>
    <xf numFmtId="0" fontId="6" fillId="0" borderId="10" xfId="0" applyFont="1" applyBorder="1" applyAlignment="1" applyProtection="1">
      <alignment vertical="top" wrapText="1"/>
      <protection hidden="1"/>
    </xf>
    <xf numFmtId="0" fontId="6" fillId="7" borderId="10" xfId="0" applyFont="1" applyFill="1" applyBorder="1" applyAlignment="1" applyProtection="1">
      <alignment vertical="top" wrapText="1"/>
      <protection hidden="1"/>
    </xf>
    <xf numFmtId="0" fontId="5" fillId="2" borderId="10" xfId="0" applyFont="1" applyFill="1" applyBorder="1" applyAlignment="1" applyProtection="1">
      <alignment horizontal="center" vertical="center" wrapText="1"/>
      <protection hidden="1"/>
    </xf>
    <xf numFmtId="0" fontId="6" fillId="7" borderId="10" xfId="0" applyFont="1" applyFill="1" applyBorder="1" applyAlignment="1" applyProtection="1">
      <alignment horizontal="left" vertical="center" wrapText="1"/>
      <protection hidden="1"/>
    </xf>
    <xf numFmtId="0" fontId="26" fillId="0" borderId="10" xfId="0" applyFont="1" applyBorder="1" applyAlignment="1" applyProtection="1">
      <alignment horizontal="left" vertical="center" wrapText="1"/>
      <protection hidden="1"/>
    </xf>
    <xf numFmtId="0" fontId="6" fillId="7" borderId="10" xfId="0" applyFont="1" applyFill="1" applyBorder="1" applyAlignment="1" applyProtection="1">
      <alignment horizontal="right" vertical="center" wrapText="1"/>
      <protection hidden="1"/>
    </xf>
    <xf numFmtId="0" fontId="26" fillId="6" borderId="10" xfId="0" applyFont="1" applyFill="1" applyBorder="1" applyAlignment="1" applyProtection="1">
      <alignment horizontal="center" vertical="center" wrapText="1"/>
      <protection hidden="1"/>
    </xf>
    <xf numFmtId="3" fontId="26" fillId="0" borderId="10" xfId="0" applyNumberFormat="1" applyFont="1" applyBorder="1" applyAlignment="1" applyProtection="1">
      <alignment horizontal="center" vertical="center" wrapText="1"/>
      <protection hidden="1"/>
    </xf>
    <xf numFmtId="0" fontId="6" fillId="0" borderId="10" xfId="0" applyFont="1" applyBorder="1" applyAlignment="1" applyProtection="1">
      <alignment horizontal="center" vertical="center" wrapText="1"/>
      <protection hidden="1"/>
    </xf>
    <xf numFmtId="0" fontId="26" fillId="7" borderId="10" xfId="0" applyFont="1" applyFill="1" applyBorder="1" applyAlignment="1" applyProtection="1">
      <alignment vertical="center" wrapText="1"/>
      <protection hidden="1"/>
    </xf>
    <xf numFmtId="0" fontId="26" fillId="0" borderId="10" xfId="0" applyFont="1" applyBorder="1" applyAlignment="1" applyProtection="1">
      <alignment horizontal="left" vertical="top" wrapText="1"/>
      <protection hidden="1"/>
    </xf>
    <xf numFmtId="0" fontId="26" fillId="0" borderId="10" xfId="0" applyFont="1" applyBorder="1" applyAlignment="1" applyProtection="1">
      <alignment horizontal="left"/>
      <protection hidden="1"/>
    </xf>
    <xf numFmtId="165" fontId="26" fillId="0" borderId="7" xfId="0" applyNumberFormat="1" applyFont="1" applyBorder="1" applyAlignment="1" applyProtection="1">
      <alignment vertical="center" wrapText="1"/>
      <protection hidden="1"/>
    </xf>
    <xf numFmtId="165" fontId="26" fillId="0" borderId="9" xfId="0" applyNumberFormat="1" applyFont="1" applyBorder="1" applyAlignment="1" applyProtection="1">
      <alignment vertical="center" wrapText="1"/>
      <protection hidden="1"/>
    </xf>
    <xf numFmtId="165" fontId="26" fillId="7" borderId="10" xfId="0" applyNumberFormat="1" applyFont="1" applyFill="1" applyBorder="1" applyAlignment="1" applyProtection="1">
      <alignment horizontal="left" vertical="top" wrapText="1"/>
      <protection hidden="1"/>
    </xf>
    <xf numFmtId="0" fontId="6" fillId="0" borderId="10" xfId="0" quotePrefix="1" applyFont="1" applyBorder="1" applyAlignment="1" applyProtection="1">
      <alignment vertical="top" wrapText="1"/>
      <protection hidden="1"/>
    </xf>
    <xf numFmtId="0" fontId="21" fillId="0" borderId="10" xfId="0" applyFont="1" applyBorder="1" applyAlignment="1" applyProtection="1">
      <alignment horizontal="left" vertical="top" wrapText="1"/>
      <protection hidden="1"/>
    </xf>
    <xf numFmtId="0" fontId="6" fillId="7" borderId="10" xfId="0" applyFont="1" applyFill="1" applyBorder="1" applyAlignment="1" applyProtection="1">
      <alignment vertical="center" wrapText="1"/>
      <protection hidden="1"/>
    </xf>
    <xf numFmtId="0" fontId="26" fillId="7" borderId="10" xfId="0" applyFont="1" applyFill="1" applyBorder="1" applyAlignment="1" applyProtection="1">
      <alignment horizontal="right" vertical="center" wrapText="1"/>
      <protection hidden="1"/>
    </xf>
    <xf numFmtId="165" fontId="26" fillId="0" borderId="7" xfId="0" applyNumberFormat="1" applyFont="1" applyBorder="1" applyAlignment="1" applyProtection="1">
      <alignment horizontal="center" vertical="center" wrapText="1"/>
      <protection hidden="1"/>
    </xf>
    <xf numFmtId="165" fontId="26" fillId="0" borderId="9" xfId="0" applyNumberFormat="1" applyFont="1" applyBorder="1" applyAlignment="1" applyProtection="1">
      <alignment horizontal="center" vertical="center" wrapText="1"/>
      <protection hidden="1"/>
    </xf>
    <xf numFmtId="0" fontId="25" fillId="7" borderId="10" xfId="0" applyFont="1" applyFill="1" applyBorder="1" applyAlignment="1" applyProtection="1">
      <alignment horizontal="right" vertical="center"/>
      <protection hidden="1"/>
    </xf>
    <xf numFmtId="0" fontId="26" fillId="0" borderId="10" xfId="0" applyFont="1" applyBorder="1" applyAlignment="1" applyProtection="1">
      <alignment vertical="center"/>
      <protection hidden="1"/>
    </xf>
    <xf numFmtId="0" fontId="26" fillId="0" borderId="10" xfId="0" applyFont="1" applyBorder="1" applyAlignment="1" applyProtection="1">
      <alignment horizontal="left" vertical="center"/>
      <protection hidden="1"/>
    </xf>
    <xf numFmtId="0" fontId="26" fillId="7" borderId="7" xfId="0" applyFont="1" applyFill="1" applyBorder="1" applyAlignment="1" applyProtection="1">
      <alignment horizontal="center" vertical="center" wrapText="1"/>
      <protection hidden="1"/>
    </xf>
    <xf numFmtId="0" fontId="26" fillId="7" borderId="8" xfId="0" applyFont="1" applyFill="1" applyBorder="1" applyAlignment="1" applyProtection="1">
      <alignment horizontal="center" vertical="center" wrapText="1"/>
      <protection hidden="1"/>
    </xf>
    <xf numFmtId="0" fontId="26" fillId="7" borderId="9" xfId="0" applyFont="1" applyFill="1" applyBorder="1" applyAlignment="1" applyProtection="1">
      <alignment horizontal="center" vertical="center" wrapText="1"/>
      <protection hidden="1"/>
    </xf>
    <xf numFmtId="165" fontId="26" fillId="0" borderId="8" xfId="0" applyNumberFormat="1" applyFont="1" applyBorder="1" applyAlignment="1" applyProtection="1">
      <alignment horizontal="center" vertical="center" wrapText="1"/>
      <protection hidden="1"/>
    </xf>
    <xf numFmtId="0" fontId="26" fillId="10" borderId="10" xfId="0" applyFont="1" applyFill="1" applyBorder="1" applyAlignment="1" applyProtection="1">
      <alignment horizontal="center" vertical="center"/>
      <protection hidden="1"/>
    </xf>
    <xf numFmtId="0" fontId="26" fillId="11" borderId="10" xfId="0" applyFont="1" applyFill="1" applyBorder="1" applyAlignment="1" applyProtection="1">
      <alignment horizontal="center" vertical="center" wrapText="1"/>
      <protection hidden="1"/>
    </xf>
    <xf numFmtId="168" fontId="26" fillId="4" borderId="23" xfId="0" applyNumberFormat="1" applyFont="1" applyFill="1" applyBorder="1" applyAlignment="1" applyProtection="1">
      <alignment horizontal="center" vertical="center" wrapText="1"/>
      <protection hidden="1"/>
    </xf>
    <xf numFmtId="0" fontId="26" fillId="10" borderId="9" xfId="0" applyFont="1" applyFill="1" applyBorder="1" applyAlignment="1" applyProtection="1">
      <alignment horizontal="center" vertical="center" wrapText="1"/>
      <protection hidden="1"/>
    </xf>
    <xf numFmtId="0" fontId="26" fillId="7" borderId="10" xfId="0" applyFont="1" applyFill="1" applyBorder="1" applyAlignment="1" applyProtection="1">
      <alignment horizontal="center" vertical="center" wrapText="1"/>
      <protection hidden="1"/>
    </xf>
    <xf numFmtId="164" fontId="26" fillId="7" borderId="10" xfId="0" applyNumberFormat="1" applyFont="1" applyFill="1" applyBorder="1" applyAlignment="1" applyProtection="1">
      <alignment horizontal="center" vertical="center" wrapText="1"/>
      <protection hidden="1"/>
    </xf>
    <xf numFmtId="0" fontId="27" fillId="0" borderId="10" xfId="0" applyFont="1" applyBorder="1" applyAlignment="1" applyProtection="1">
      <alignment horizontal="center" textRotation="90" wrapText="1"/>
      <protection hidden="1"/>
    </xf>
    <xf numFmtId="164" fontId="26" fillId="7" borderId="10" xfId="0" applyNumberFormat="1" applyFont="1" applyFill="1" applyBorder="1" applyAlignment="1" applyProtection="1">
      <alignment horizontal="center" vertical="top" wrapText="1"/>
      <protection hidden="1"/>
    </xf>
    <xf numFmtId="0" fontId="6" fillId="6" borderId="10" xfId="0" applyFont="1" applyFill="1" applyBorder="1" applyAlignment="1" applyProtection="1">
      <alignment horizontal="left" vertical="top" wrapText="1"/>
      <protection hidden="1"/>
    </xf>
    <xf numFmtId="0" fontId="8" fillId="0" borderId="10" xfId="0" quotePrefix="1" applyFont="1" applyBorder="1" applyAlignment="1" applyProtection="1">
      <alignment horizontal="left" vertical="top" wrapText="1"/>
      <protection hidden="1"/>
    </xf>
    <xf numFmtId="0" fontId="26" fillId="6" borderId="14" xfId="0" applyFont="1" applyFill="1" applyBorder="1" applyAlignment="1" applyProtection="1">
      <alignment horizontal="center" vertical="top" wrapText="1"/>
      <protection hidden="1"/>
    </xf>
    <xf numFmtId="0" fontId="26" fillId="6" borderId="16" xfId="0" applyFont="1" applyFill="1" applyBorder="1" applyAlignment="1" applyProtection="1">
      <alignment horizontal="center" vertical="top" wrapText="1"/>
      <protection hidden="1"/>
    </xf>
    <xf numFmtId="0" fontId="26" fillId="6" borderId="13" xfId="0" applyFont="1" applyFill="1" applyBorder="1" applyAlignment="1" applyProtection="1">
      <alignment horizontal="center" vertical="top" wrapText="1"/>
      <protection hidden="1"/>
    </xf>
    <xf numFmtId="0" fontId="6" fillId="6" borderId="7" xfId="0" applyFont="1" applyFill="1" applyBorder="1" applyAlignment="1" applyProtection="1">
      <alignment horizontal="left" vertical="top" wrapText="1"/>
      <protection hidden="1"/>
    </xf>
    <xf numFmtId="0" fontId="6" fillId="6" borderId="8" xfId="0" applyFont="1" applyFill="1" applyBorder="1" applyAlignment="1" applyProtection="1">
      <alignment horizontal="left" vertical="top" wrapText="1"/>
      <protection hidden="1"/>
    </xf>
    <xf numFmtId="0" fontId="6" fillId="6" borderId="9" xfId="0" applyFont="1" applyFill="1" applyBorder="1" applyAlignment="1" applyProtection="1">
      <alignment horizontal="left" vertical="top" wrapText="1"/>
      <protection hidden="1"/>
    </xf>
    <xf numFmtId="0" fontId="6" fillId="0" borderId="7" xfId="0" quotePrefix="1" applyFont="1" applyBorder="1" applyAlignment="1" applyProtection="1">
      <alignment horizontal="left" vertical="top" wrapText="1"/>
      <protection hidden="1"/>
    </xf>
    <xf numFmtId="0" fontId="6" fillId="0" borderId="8" xfId="0" quotePrefix="1" applyFont="1" applyBorder="1" applyAlignment="1" applyProtection="1">
      <alignment horizontal="left" vertical="top" wrapText="1"/>
      <protection hidden="1"/>
    </xf>
    <xf numFmtId="0" fontId="6" fillId="0" borderId="9" xfId="0" quotePrefix="1" applyFont="1" applyBorder="1" applyAlignment="1" applyProtection="1">
      <alignment horizontal="left" vertical="top" wrapText="1"/>
      <protection hidden="1"/>
    </xf>
    <xf numFmtId="0" fontId="26" fillId="7" borderId="7" xfId="0" applyFont="1" applyFill="1" applyBorder="1" applyAlignment="1" applyProtection="1">
      <alignment horizontal="center" vertical="top" wrapText="1"/>
      <protection hidden="1"/>
    </xf>
    <xf numFmtId="0" fontId="26" fillId="7" borderId="8" xfId="0" applyFont="1" applyFill="1" applyBorder="1" applyAlignment="1" applyProtection="1">
      <alignment horizontal="center" vertical="top" wrapText="1"/>
      <protection hidden="1"/>
    </xf>
    <xf numFmtId="0" fontId="26" fillId="7" borderId="9" xfId="0" applyFont="1" applyFill="1" applyBorder="1" applyAlignment="1" applyProtection="1">
      <alignment horizontal="center" vertical="top" wrapText="1"/>
      <protection hidden="1"/>
    </xf>
    <xf numFmtId="0" fontId="26" fillId="7" borderId="10" xfId="0" applyFont="1" applyFill="1" applyBorder="1" applyAlignment="1" applyProtection="1">
      <alignment horizontal="center" vertical="top" wrapText="1"/>
      <protection hidden="1"/>
    </xf>
    <xf numFmtId="0" fontId="26" fillId="4" borderId="10" xfId="0" applyFont="1" applyFill="1" applyBorder="1" applyAlignment="1" applyProtection="1">
      <alignment horizontal="left" vertical="top" wrapText="1"/>
      <protection hidden="1"/>
    </xf>
    <xf numFmtId="0" fontId="26" fillId="4" borderId="7" xfId="0" applyFont="1" applyFill="1" applyBorder="1" applyAlignment="1" applyProtection="1">
      <alignment horizontal="left" vertical="top" wrapText="1"/>
      <protection hidden="1"/>
    </xf>
    <xf numFmtId="0" fontId="26" fillId="4" borderId="8" xfId="0" applyFont="1" applyFill="1" applyBorder="1" applyAlignment="1" applyProtection="1">
      <alignment horizontal="left" vertical="top" wrapText="1"/>
      <protection hidden="1"/>
    </xf>
    <xf numFmtId="0" fontId="26" fillId="4" borderId="9" xfId="0" applyFont="1" applyFill="1" applyBorder="1" applyAlignment="1" applyProtection="1">
      <alignment horizontal="left" vertical="top" wrapText="1"/>
      <protection hidden="1"/>
    </xf>
    <xf numFmtId="0" fontId="6" fillId="6" borderId="10" xfId="0" applyFont="1" applyFill="1" applyBorder="1" applyAlignment="1" applyProtection="1">
      <alignment horizontal="center" vertical="top" wrapText="1"/>
      <protection hidden="1"/>
    </xf>
    <xf numFmtId="0" fontId="8" fillId="0" borderId="10" xfId="0" quotePrefix="1" applyFont="1" applyBorder="1" applyAlignment="1" applyProtection="1">
      <alignment horizontal="center" vertical="top" wrapText="1"/>
      <protection hidden="1"/>
    </xf>
    <xf numFmtId="0" fontId="25" fillId="4" borderId="7" xfId="0" applyFont="1" applyFill="1" applyBorder="1" applyAlignment="1" applyProtection="1">
      <alignment horizontal="center" vertical="center" wrapText="1"/>
      <protection hidden="1"/>
    </xf>
    <xf numFmtId="0" fontId="25" fillId="4" borderId="8" xfId="0" applyFont="1" applyFill="1" applyBorder="1" applyAlignment="1" applyProtection="1">
      <alignment horizontal="center" vertical="center" wrapText="1"/>
      <protection hidden="1"/>
    </xf>
    <xf numFmtId="0" fontId="25" fillId="4" borderId="9" xfId="0" applyFont="1" applyFill="1" applyBorder="1" applyAlignment="1" applyProtection="1">
      <alignment horizontal="center" vertical="center" wrapText="1"/>
      <protection hidden="1"/>
    </xf>
    <xf numFmtId="0" fontId="15" fillId="4" borderId="7" xfId="0" quotePrefix="1" applyFont="1" applyFill="1" applyBorder="1" applyAlignment="1" applyProtection="1">
      <alignment horizontal="center" vertical="center" wrapText="1"/>
      <protection hidden="1"/>
    </xf>
    <xf numFmtId="0" fontId="15" fillId="4" borderId="9" xfId="0" quotePrefix="1" applyFont="1" applyFill="1" applyBorder="1" applyAlignment="1" applyProtection="1">
      <alignment horizontal="center" vertical="center" wrapText="1"/>
      <protection hidden="1"/>
    </xf>
    <xf numFmtId="0" fontId="26" fillId="7" borderId="10" xfId="0" applyFont="1" applyFill="1" applyBorder="1" applyAlignment="1" applyProtection="1">
      <alignment horizontal="left" vertical="top"/>
      <protection hidden="1"/>
    </xf>
    <xf numFmtId="0" fontId="26" fillId="6" borderId="7" xfId="0" quotePrefix="1" applyFont="1" applyFill="1" applyBorder="1" applyAlignment="1" applyProtection="1">
      <alignment horizontal="left" vertical="top" wrapText="1"/>
      <protection hidden="1"/>
    </xf>
    <xf numFmtId="0" fontId="26" fillId="6" borderId="8" xfId="0" quotePrefix="1" applyFont="1" applyFill="1" applyBorder="1" applyAlignment="1" applyProtection="1">
      <alignment horizontal="left" vertical="top" wrapText="1"/>
      <protection hidden="1"/>
    </xf>
    <xf numFmtId="0" fontId="26" fillId="6" borderId="9" xfId="0" quotePrefix="1" applyFont="1" applyFill="1" applyBorder="1" applyAlignment="1" applyProtection="1">
      <alignment horizontal="left" vertical="top" wrapText="1"/>
      <protection hidden="1"/>
    </xf>
    <xf numFmtId="0" fontId="65" fillId="0" borderId="7" xfId="0" applyFont="1" applyBorder="1" applyAlignment="1" applyProtection="1">
      <alignment horizontal="center" vertical="center"/>
      <protection hidden="1"/>
    </xf>
    <xf numFmtId="0" fontId="65" fillId="0" borderId="8" xfId="0" applyFont="1" applyBorder="1" applyAlignment="1" applyProtection="1">
      <alignment horizontal="center" vertical="center"/>
      <protection hidden="1"/>
    </xf>
    <xf numFmtId="0" fontId="65" fillId="0" borderId="9" xfId="0" applyFont="1" applyBorder="1" applyAlignment="1" applyProtection="1">
      <alignment horizontal="center" vertical="center"/>
      <protection hidden="1"/>
    </xf>
    <xf numFmtId="0" fontId="46" fillId="0" borderId="2" xfId="0" applyFont="1" applyBorder="1" applyAlignment="1" applyProtection="1">
      <alignment horizontal="center" vertical="center" textRotation="90"/>
      <protection hidden="1"/>
    </xf>
    <xf numFmtId="0" fontId="5" fillId="2" borderId="10" xfId="0" applyFont="1" applyFill="1" applyBorder="1" applyAlignment="1" applyProtection="1">
      <alignment horizontal="center"/>
      <protection hidden="1"/>
    </xf>
    <xf numFmtId="0" fontId="28" fillId="2" borderId="10" xfId="0" applyFont="1" applyFill="1" applyBorder="1" applyAlignment="1" applyProtection="1">
      <alignment horizontal="center" vertical="center" wrapText="1"/>
      <protection hidden="1"/>
    </xf>
    <xf numFmtId="0" fontId="43" fillId="2" borderId="7" xfId="3" applyFont="1" applyFill="1" applyBorder="1" applyAlignment="1" applyProtection="1">
      <alignment horizontal="center" vertical="center" wrapText="1"/>
      <protection hidden="1"/>
    </xf>
    <xf numFmtId="0" fontId="43" fillId="2" borderId="8" xfId="3" applyFont="1" applyFill="1" applyBorder="1" applyAlignment="1" applyProtection="1">
      <alignment horizontal="center" vertical="center" wrapText="1"/>
      <protection hidden="1"/>
    </xf>
    <xf numFmtId="0" fontId="43" fillId="2" borderId="9" xfId="3" applyFont="1" applyFill="1" applyBorder="1" applyAlignment="1" applyProtection="1">
      <alignment horizontal="center" vertical="center" wrapText="1"/>
      <protection hidden="1"/>
    </xf>
    <xf numFmtId="0" fontId="8" fillId="4" borderId="10" xfId="0" applyFont="1" applyFill="1" applyBorder="1" applyAlignment="1" applyProtection="1">
      <alignment horizontal="justify" vertical="top" wrapText="1"/>
      <protection hidden="1"/>
    </xf>
    <xf numFmtId="0" fontId="8" fillId="4" borderId="7" xfId="0" applyFont="1" applyFill="1" applyBorder="1" applyAlignment="1" applyProtection="1">
      <alignment horizontal="left" vertical="top" wrapText="1"/>
      <protection hidden="1"/>
    </xf>
    <xf numFmtId="0" fontId="8" fillId="4" borderId="8" xfId="0" applyFont="1" applyFill="1" applyBorder="1" applyAlignment="1" applyProtection="1">
      <alignment horizontal="left" vertical="top" wrapText="1"/>
      <protection hidden="1"/>
    </xf>
    <xf numFmtId="0" fontId="8" fillId="4" borderId="9" xfId="0" applyFont="1" applyFill="1" applyBorder="1" applyAlignment="1" applyProtection="1">
      <alignment horizontal="left" vertical="top" wrapText="1"/>
      <protection hidden="1"/>
    </xf>
    <xf numFmtId="0" fontId="46" fillId="4" borderId="2" xfId="0" applyFont="1" applyFill="1" applyBorder="1" applyAlignment="1" applyProtection="1">
      <alignment horizontal="center" vertical="center" textRotation="90"/>
      <protection hidden="1"/>
    </xf>
    <xf numFmtId="0" fontId="43" fillId="2" borderId="10" xfId="3" applyFont="1" applyFill="1" applyBorder="1" applyAlignment="1" applyProtection="1">
      <alignment horizontal="center" vertical="center" wrapText="1"/>
      <protection hidden="1"/>
    </xf>
    <xf numFmtId="0" fontId="43" fillId="2" borderId="10" xfId="3" applyFont="1" applyFill="1" applyBorder="1" applyAlignment="1" applyProtection="1">
      <alignment horizontal="left" vertical="top" wrapText="1"/>
      <protection hidden="1"/>
    </xf>
    <xf numFmtId="0" fontId="8" fillId="4" borderId="10" xfId="0" applyFont="1" applyFill="1" applyBorder="1" applyAlignment="1" applyProtection="1">
      <alignment horizontal="left" vertical="top" wrapText="1"/>
      <protection hidden="1"/>
    </xf>
    <xf numFmtId="0" fontId="6" fillId="7" borderId="3" xfId="0" applyFont="1" applyFill="1" applyBorder="1" applyAlignment="1" applyProtection="1">
      <alignment horizontal="left" vertical="top" wrapText="1"/>
      <protection hidden="1"/>
    </xf>
    <xf numFmtId="0" fontId="6" fillId="7" borderId="4" xfId="0" applyFont="1" applyFill="1" applyBorder="1" applyAlignment="1" applyProtection="1">
      <alignment horizontal="left" vertical="top" wrapText="1"/>
      <protection hidden="1"/>
    </xf>
    <xf numFmtId="0" fontId="6" fillId="7" borderId="5" xfId="0" applyFont="1" applyFill="1" applyBorder="1" applyAlignment="1" applyProtection="1">
      <alignment horizontal="left" vertical="top" wrapText="1"/>
      <protection hidden="1"/>
    </xf>
    <xf numFmtId="0" fontId="6" fillId="7" borderId="11" xfId="0" applyFont="1" applyFill="1" applyBorder="1" applyAlignment="1" applyProtection="1">
      <alignment horizontal="left" vertical="top" wrapText="1"/>
      <protection hidden="1"/>
    </xf>
    <xf numFmtId="0" fontId="6" fillId="7" borderId="1" xfId="0" applyFont="1" applyFill="1" applyBorder="1" applyAlignment="1" applyProtection="1">
      <alignment horizontal="left" vertical="top" wrapText="1"/>
      <protection hidden="1"/>
    </xf>
    <xf numFmtId="0" fontId="6" fillId="7" borderId="12" xfId="0" applyFont="1" applyFill="1" applyBorder="1" applyAlignment="1" applyProtection="1">
      <alignment horizontal="left" vertical="top" wrapText="1"/>
      <protection hidden="1"/>
    </xf>
    <xf numFmtId="0" fontId="6" fillId="0" borderId="14" xfId="0" applyFont="1" applyBorder="1" applyAlignment="1" applyProtection="1">
      <alignment horizontal="center" vertical="top" wrapText="1"/>
      <protection hidden="1"/>
    </xf>
    <xf numFmtId="0" fontId="6" fillId="0" borderId="13" xfId="0" applyFont="1" applyBorder="1" applyAlignment="1" applyProtection="1">
      <alignment horizontal="center" vertical="top" wrapText="1"/>
      <protection hidden="1"/>
    </xf>
    <xf numFmtId="0" fontId="27" fillId="0" borderId="7" xfId="0" applyFont="1" applyBorder="1" applyAlignment="1" applyProtection="1">
      <alignment horizontal="center" textRotation="90" wrapText="1"/>
      <protection hidden="1"/>
    </xf>
    <xf numFmtId="0" fontId="27" fillId="0" borderId="8" xfId="0" applyFont="1" applyBorder="1" applyAlignment="1" applyProtection="1">
      <alignment horizontal="center" textRotation="90" wrapText="1"/>
      <protection hidden="1"/>
    </xf>
    <xf numFmtId="0" fontId="27" fillId="0" borderId="9" xfId="0" applyFont="1" applyBorder="1" applyAlignment="1" applyProtection="1">
      <alignment horizontal="center" textRotation="90" wrapText="1"/>
      <protection hidden="1"/>
    </xf>
    <xf numFmtId="0" fontId="27" fillId="0" borderId="7" xfId="0" applyFont="1" applyBorder="1" applyAlignment="1" applyProtection="1">
      <alignment horizontal="center" vertical="center" textRotation="90" wrapText="1"/>
      <protection hidden="1"/>
    </xf>
    <xf numFmtId="0" fontId="27" fillId="0" borderId="8" xfId="0" applyFont="1" applyBorder="1" applyAlignment="1" applyProtection="1">
      <alignment horizontal="center" vertical="center" textRotation="90" wrapText="1"/>
      <protection hidden="1"/>
    </xf>
    <xf numFmtId="0" fontId="27" fillId="0" borderId="9" xfId="0" applyFont="1" applyBorder="1" applyAlignment="1" applyProtection="1">
      <alignment horizontal="center" vertical="center" textRotation="90" wrapText="1"/>
      <protection hidden="1"/>
    </xf>
    <xf numFmtId="0" fontId="6" fillId="6" borderId="10" xfId="0" applyFont="1" applyFill="1" applyBorder="1" applyAlignment="1" applyProtection="1">
      <alignment horizontal="left" vertical="center" wrapText="1"/>
      <protection hidden="1"/>
    </xf>
    <xf numFmtId="0" fontId="17" fillId="0" borderId="10" xfId="0" quotePrefix="1" applyFont="1" applyBorder="1" applyAlignment="1" applyProtection="1">
      <alignment horizontal="left" vertical="center" wrapText="1"/>
      <protection hidden="1"/>
    </xf>
    <xf numFmtId="0" fontId="8" fillId="0" borderId="10" xfId="0" quotePrefix="1" applyFont="1" applyBorder="1" applyAlignment="1" applyProtection="1">
      <alignment horizontal="left" vertical="center" wrapText="1"/>
      <protection hidden="1"/>
    </xf>
    <xf numFmtId="0" fontId="26" fillId="7" borderId="3" xfId="0" applyFont="1" applyFill="1" applyBorder="1" applyAlignment="1" applyProtection="1">
      <alignment horizontal="left" vertical="top"/>
      <protection hidden="1"/>
    </xf>
    <xf numFmtId="0" fontId="26" fillId="7" borderId="4" xfId="0" applyFont="1" applyFill="1" applyBorder="1" applyAlignment="1" applyProtection="1">
      <alignment horizontal="left" vertical="top"/>
      <protection hidden="1"/>
    </xf>
    <xf numFmtId="0" fontId="26" fillId="7" borderId="5" xfId="0" applyFont="1" applyFill="1" applyBorder="1" applyAlignment="1" applyProtection="1">
      <alignment horizontal="left" vertical="top"/>
      <protection hidden="1"/>
    </xf>
    <xf numFmtId="0" fontId="26" fillId="4" borderId="6" xfId="0" applyFont="1" applyFill="1" applyBorder="1" applyAlignment="1" applyProtection="1">
      <alignment horizontal="left" vertical="top" wrapText="1"/>
      <protection hidden="1"/>
    </xf>
    <xf numFmtId="0" fontId="26" fillId="4" borderId="0" xfId="0" applyFont="1" applyFill="1" applyAlignment="1" applyProtection="1">
      <alignment horizontal="left" vertical="top" wrapText="1"/>
      <protection hidden="1"/>
    </xf>
    <xf numFmtId="0" fontId="26" fillId="4" borderId="11" xfId="0" applyFont="1" applyFill="1" applyBorder="1" applyAlignment="1" applyProtection="1">
      <alignment horizontal="left" vertical="top" wrapText="1"/>
      <protection hidden="1"/>
    </xf>
    <xf numFmtId="0" fontId="26" fillId="4" borderId="1" xfId="0" applyFont="1" applyFill="1" applyBorder="1" applyAlignment="1" applyProtection="1">
      <alignment horizontal="left" vertical="top" wrapText="1"/>
      <protection hidden="1"/>
    </xf>
    <xf numFmtId="0" fontId="25" fillId="4" borderId="14" xfId="0" applyFont="1" applyFill="1" applyBorder="1" applyAlignment="1" applyProtection="1">
      <alignment horizontal="center" vertical="center" wrapText="1"/>
      <protection hidden="1"/>
    </xf>
    <xf numFmtId="0" fontId="25" fillId="4" borderId="13"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top" wrapText="1"/>
      <protection hidden="1"/>
    </xf>
    <xf numFmtId="0" fontId="8" fillId="4" borderId="13" xfId="0" applyFont="1" applyFill="1" applyBorder="1" applyAlignment="1" applyProtection="1">
      <alignment horizontal="center" vertical="top" wrapText="1"/>
      <protection hidden="1"/>
    </xf>
    <xf numFmtId="0" fontId="8" fillId="4" borderId="3" xfId="0" applyFont="1" applyFill="1" applyBorder="1" applyAlignment="1" applyProtection="1">
      <alignment horizontal="left" vertical="top" wrapText="1"/>
      <protection hidden="1"/>
    </xf>
    <xf numFmtId="0" fontId="8" fillId="4" borderId="5" xfId="0" applyFont="1" applyFill="1" applyBorder="1" applyAlignment="1" applyProtection="1">
      <alignment horizontal="left" vertical="top" wrapText="1"/>
      <protection hidden="1"/>
    </xf>
    <xf numFmtId="0" fontId="8" fillId="4" borderId="11" xfId="0" applyFont="1" applyFill="1" applyBorder="1" applyAlignment="1" applyProtection="1">
      <alignment horizontal="left" vertical="top" wrapText="1"/>
      <protection hidden="1"/>
    </xf>
    <xf numFmtId="0" fontId="8" fillId="4" borderId="12" xfId="0" applyFont="1" applyFill="1" applyBorder="1" applyAlignment="1" applyProtection="1">
      <alignment horizontal="left" vertical="top" wrapText="1"/>
      <protection hidden="1"/>
    </xf>
    <xf numFmtId="0" fontId="8" fillId="4" borderId="4" xfId="0" applyFont="1" applyFill="1" applyBorder="1" applyAlignment="1" applyProtection="1">
      <alignment horizontal="left" vertical="top" wrapText="1"/>
      <protection hidden="1"/>
    </xf>
    <xf numFmtId="0" fontId="8" fillId="4" borderId="1" xfId="0" applyFont="1" applyFill="1" applyBorder="1" applyAlignment="1" applyProtection="1">
      <alignment horizontal="left" vertical="top" wrapText="1"/>
      <protection hidden="1"/>
    </xf>
    <xf numFmtId="165" fontId="26" fillId="7" borderId="10" xfId="0" applyNumberFormat="1" applyFont="1" applyFill="1" applyBorder="1" applyAlignment="1" applyProtection="1">
      <alignment horizontal="left" vertical="center" wrapText="1"/>
      <protection hidden="1"/>
    </xf>
    <xf numFmtId="0" fontId="26" fillId="0" borderId="7" xfId="0" applyFont="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hidden="1"/>
    </xf>
    <xf numFmtId="0" fontId="26" fillId="0" borderId="9" xfId="0" applyFont="1" applyBorder="1" applyAlignment="1" applyProtection="1">
      <alignment horizontal="center" vertical="center" wrapText="1"/>
      <protection hidden="1"/>
    </xf>
    <xf numFmtId="0" fontId="26" fillId="10" borderId="10" xfId="0" applyFont="1" applyFill="1" applyBorder="1" applyAlignment="1" applyProtection="1">
      <alignment horizontal="center" vertical="center" wrapText="1"/>
      <protection hidden="1"/>
    </xf>
    <xf numFmtId="0" fontId="25" fillId="7" borderId="10" xfId="0" applyFont="1" applyFill="1" applyBorder="1" applyAlignment="1" applyProtection="1">
      <alignment horizontal="center" vertical="top" wrapText="1"/>
      <protection hidden="1"/>
    </xf>
    <xf numFmtId="0" fontId="25" fillId="7" borderId="7" xfId="0" applyFont="1" applyFill="1" applyBorder="1" applyAlignment="1" applyProtection="1">
      <alignment horizontal="left" vertical="top"/>
      <protection hidden="1"/>
    </xf>
    <xf numFmtId="0" fontId="25" fillId="7" borderId="9" xfId="0" applyFont="1" applyFill="1" applyBorder="1" applyAlignment="1" applyProtection="1">
      <alignment horizontal="left" vertical="top"/>
      <protection hidden="1"/>
    </xf>
    <xf numFmtId="0" fontId="67" fillId="0" borderId="10" xfId="0" applyFont="1" applyBorder="1" applyAlignment="1" applyProtection="1">
      <alignment horizontal="left" vertical="center" wrapText="1"/>
      <protection hidden="1"/>
    </xf>
    <xf numFmtId="0" fontId="67" fillId="6" borderId="10" xfId="0" applyFont="1" applyFill="1" applyBorder="1" applyAlignment="1" applyProtection="1">
      <alignment horizontal="center" vertical="center" wrapText="1"/>
      <protection hidden="1"/>
    </xf>
    <xf numFmtId="3" fontId="67" fillId="0" borderId="10" xfId="0" applyNumberFormat="1" applyFont="1" applyBorder="1" applyAlignment="1" applyProtection="1">
      <alignment horizontal="center" vertical="center" wrapText="1"/>
      <protection hidden="1"/>
    </xf>
    <xf numFmtId="0" fontId="67" fillId="0" borderId="10" xfId="0" applyFont="1" applyBorder="1" applyAlignment="1" applyProtection="1">
      <alignment horizontal="left" vertical="top" wrapText="1"/>
      <protection hidden="1"/>
    </xf>
    <xf numFmtId="0" fontId="21" fillId="0" borderId="14" xfId="0" applyFont="1" applyBorder="1" applyAlignment="1" applyProtection="1">
      <alignment horizontal="center" vertical="top" wrapText="1"/>
      <protection hidden="1"/>
    </xf>
    <xf numFmtId="0" fontId="21" fillId="0" borderId="13" xfId="0" applyFont="1" applyBorder="1" applyAlignment="1" applyProtection="1">
      <alignment horizontal="center" vertical="top" wrapText="1"/>
      <protection hidden="1"/>
    </xf>
    <xf numFmtId="0" fontId="21" fillId="0" borderId="3" xfId="0" applyFont="1" applyBorder="1" applyAlignment="1" applyProtection="1">
      <alignment horizontal="left" vertical="top" wrapText="1"/>
      <protection hidden="1"/>
    </xf>
    <xf numFmtId="0" fontId="21" fillId="0" borderId="4" xfId="0" applyFont="1" applyBorder="1" applyAlignment="1" applyProtection="1">
      <alignment horizontal="left" vertical="top" wrapText="1"/>
      <protection hidden="1"/>
    </xf>
    <xf numFmtId="0" fontId="21" fillId="0" borderId="5" xfId="0" applyFont="1" applyBorder="1" applyAlignment="1" applyProtection="1">
      <alignment horizontal="left" vertical="top" wrapText="1"/>
      <protection hidden="1"/>
    </xf>
    <xf numFmtId="0" fontId="21" fillId="0" borderId="11" xfId="0" applyFont="1" applyBorder="1" applyAlignment="1" applyProtection="1">
      <alignment horizontal="left" vertical="top" wrapText="1"/>
      <protection hidden="1"/>
    </xf>
    <xf numFmtId="0" fontId="21" fillId="0" borderId="1" xfId="0" applyFont="1" applyBorder="1" applyAlignment="1" applyProtection="1">
      <alignment horizontal="left" vertical="top" wrapText="1"/>
      <protection hidden="1"/>
    </xf>
    <xf numFmtId="0" fontId="21" fillId="0" borderId="12" xfId="0" applyFont="1" applyBorder="1" applyAlignment="1" applyProtection="1">
      <alignment horizontal="left" vertical="top" wrapText="1"/>
      <protection hidden="1"/>
    </xf>
    <xf numFmtId="0" fontId="67" fillId="0" borderId="10" xfId="0" applyFont="1" applyBorder="1" applyAlignment="1" applyProtection="1">
      <alignment horizontal="left"/>
      <protection hidden="1"/>
    </xf>
    <xf numFmtId="165" fontId="67" fillId="0" borderId="7" xfId="0" applyNumberFormat="1" applyFont="1" applyBorder="1" applyAlignment="1" applyProtection="1">
      <alignment vertical="center" wrapText="1"/>
      <protection hidden="1"/>
    </xf>
    <xf numFmtId="165" fontId="67" fillId="0" borderId="9" xfId="0" applyNumberFormat="1" applyFont="1" applyBorder="1" applyAlignment="1" applyProtection="1">
      <alignment vertical="center" wrapText="1"/>
      <protection hidden="1"/>
    </xf>
    <xf numFmtId="165" fontId="67" fillId="0" borderId="7" xfId="0" applyNumberFormat="1" applyFont="1" applyBorder="1" applyAlignment="1" applyProtection="1">
      <alignment horizontal="center" vertical="center" wrapText="1"/>
      <protection hidden="1"/>
    </xf>
    <xf numFmtId="165" fontId="67" fillId="0" borderId="9" xfId="0" applyNumberFormat="1" applyFont="1" applyBorder="1" applyAlignment="1" applyProtection="1">
      <alignment horizontal="center" vertical="center" wrapText="1"/>
      <protection hidden="1"/>
    </xf>
    <xf numFmtId="0" fontId="67" fillId="0" borderId="10" xfId="0" applyFont="1" applyBorder="1" applyAlignment="1" applyProtection="1">
      <alignment vertical="center"/>
      <protection hidden="1"/>
    </xf>
    <xf numFmtId="0" fontId="26" fillId="7" borderId="7" xfId="0" applyFont="1" applyFill="1" applyBorder="1" applyAlignment="1" applyProtection="1">
      <alignment horizontal="left" vertical="top" wrapText="1"/>
      <protection hidden="1"/>
    </xf>
    <xf numFmtId="0" fontId="26" fillId="7" borderId="8" xfId="0" applyFont="1" applyFill="1" applyBorder="1" applyAlignment="1" applyProtection="1">
      <alignment horizontal="left" vertical="top" wrapText="1"/>
      <protection hidden="1"/>
    </xf>
    <xf numFmtId="0" fontId="26" fillId="7" borderId="9" xfId="0" applyFont="1" applyFill="1" applyBorder="1" applyAlignment="1" applyProtection="1">
      <alignment horizontal="left" vertical="top" wrapText="1"/>
      <protection hidden="1"/>
    </xf>
    <xf numFmtId="0" fontId="26" fillId="7" borderId="3" xfId="0" applyFont="1" applyFill="1" applyBorder="1" applyAlignment="1" applyProtection="1">
      <alignment horizontal="left" vertical="top" wrapText="1"/>
      <protection hidden="1"/>
    </xf>
    <xf numFmtId="0" fontId="26" fillId="7" borderId="4" xfId="0" applyFont="1" applyFill="1" applyBorder="1" applyAlignment="1" applyProtection="1">
      <alignment horizontal="left" vertical="top" wrapText="1"/>
      <protection hidden="1"/>
    </xf>
    <xf numFmtId="0" fontId="26" fillId="7" borderId="5" xfId="0" applyFont="1" applyFill="1" applyBorder="1" applyAlignment="1" applyProtection="1">
      <alignment horizontal="left" vertical="top" wrapText="1"/>
      <protection hidden="1"/>
    </xf>
    <xf numFmtId="0" fontId="26" fillId="7" borderId="11" xfId="0" applyFont="1" applyFill="1" applyBorder="1" applyAlignment="1" applyProtection="1">
      <alignment horizontal="left" vertical="top" wrapText="1"/>
      <protection hidden="1"/>
    </xf>
    <xf numFmtId="0" fontId="26" fillId="7" borderId="1" xfId="0" applyFont="1" applyFill="1" applyBorder="1" applyAlignment="1" applyProtection="1">
      <alignment horizontal="left" vertical="top" wrapText="1"/>
      <protection hidden="1"/>
    </xf>
    <xf numFmtId="0" fontId="26" fillId="7" borderId="12" xfId="0" applyFont="1" applyFill="1" applyBorder="1" applyAlignment="1" applyProtection="1">
      <alignment horizontal="left" vertical="top" wrapText="1"/>
      <protection hidden="1"/>
    </xf>
    <xf numFmtId="0" fontId="26" fillId="7" borderId="14" xfId="0" applyFont="1" applyFill="1" applyBorder="1" applyAlignment="1" applyProtection="1">
      <alignment horizontal="center" vertical="top"/>
      <protection hidden="1"/>
    </xf>
    <xf numFmtId="0" fontId="26" fillId="7" borderId="13" xfId="0" applyFont="1" applyFill="1" applyBorder="1" applyAlignment="1" applyProtection="1">
      <alignment horizontal="center" vertical="top"/>
      <protection hidden="1"/>
    </xf>
    <xf numFmtId="0" fontId="25" fillId="4" borderId="14" xfId="0" applyFont="1" applyFill="1" applyBorder="1" applyAlignment="1" applyProtection="1">
      <alignment horizontal="center" vertical="top" wrapText="1"/>
      <protection hidden="1"/>
    </xf>
    <xf numFmtId="0" fontId="25" fillId="4" borderId="13" xfId="0" applyFont="1" applyFill="1" applyBorder="1" applyAlignment="1" applyProtection="1">
      <alignment horizontal="center" vertical="top" wrapText="1"/>
      <protection hidden="1"/>
    </xf>
    <xf numFmtId="0" fontId="25" fillId="7" borderId="3" xfId="0" applyFont="1" applyFill="1" applyBorder="1" applyAlignment="1" applyProtection="1">
      <alignment horizontal="center" vertical="top" wrapText="1"/>
      <protection hidden="1"/>
    </xf>
    <xf numFmtId="0" fontId="25" fillId="7" borderId="5" xfId="0" applyFont="1" applyFill="1" applyBorder="1" applyAlignment="1" applyProtection="1">
      <alignment horizontal="center" vertical="top" wrapText="1"/>
      <protection hidden="1"/>
    </xf>
    <xf numFmtId="0" fontId="25" fillId="7" borderId="11" xfId="0" applyFont="1" applyFill="1" applyBorder="1" applyAlignment="1" applyProtection="1">
      <alignment horizontal="center" vertical="top" wrapText="1"/>
      <protection hidden="1"/>
    </xf>
    <xf numFmtId="0" fontId="25" fillId="7" borderId="12" xfId="0" applyFont="1" applyFill="1" applyBorder="1" applyAlignment="1" applyProtection="1">
      <alignment horizontal="center" vertical="top" wrapText="1"/>
      <protection hidden="1"/>
    </xf>
    <xf numFmtId="0" fontId="26" fillId="4" borderId="7" xfId="0" applyFont="1" applyFill="1" applyBorder="1" applyAlignment="1" applyProtection="1">
      <alignment horizontal="center" vertical="top" wrapText="1"/>
      <protection hidden="1"/>
    </xf>
    <xf numFmtId="0" fontId="26" fillId="4" borderId="8" xfId="0" applyFont="1" applyFill="1" applyBorder="1" applyAlignment="1" applyProtection="1">
      <alignment horizontal="center" vertical="top" wrapText="1"/>
      <protection hidden="1"/>
    </xf>
    <xf numFmtId="0" fontId="26" fillId="4" borderId="9" xfId="0" applyFont="1" applyFill="1" applyBorder="1" applyAlignment="1" applyProtection="1">
      <alignment horizontal="center" vertical="top" wrapText="1"/>
      <protection hidden="1"/>
    </xf>
    <xf numFmtId="0" fontId="26" fillId="0" borderId="7" xfId="0" quotePrefix="1" applyFont="1" applyBorder="1" applyAlignment="1" applyProtection="1">
      <alignment horizontal="left" vertical="top" wrapText="1"/>
      <protection hidden="1"/>
    </xf>
    <xf numFmtId="0" fontId="26" fillId="0" borderId="8" xfId="0" quotePrefix="1" applyFont="1" applyBorder="1" applyAlignment="1" applyProtection="1">
      <alignment horizontal="left" vertical="top" wrapText="1"/>
      <protection hidden="1"/>
    </xf>
    <xf numFmtId="0" fontId="26" fillId="0" borderId="9" xfId="0" quotePrefix="1" applyFont="1" applyBorder="1" applyAlignment="1" applyProtection="1">
      <alignment horizontal="left" vertical="top" wrapText="1"/>
      <protection hidden="1"/>
    </xf>
    <xf numFmtId="0" fontId="17" fillId="0" borderId="10" xfId="0" quotePrefix="1" applyFont="1" applyBorder="1" applyAlignment="1" applyProtection="1">
      <alignment horizontal="left" vertical="top" wrapText="1"/>
      <protection hidden="1"/>
    </xf>
    <xf numFmtId="0" fontId="26" fillId="7" borderId="3" xfId="0" applyFont="1" applyFill="1" applyBorder="1" applyAlignment="1" applyProtection="1">
      <alignment horizontal="center" vertical="top" wrapText="1"/>
      <protection hidden="1"/>
    </xf>
    <xf numFmtId="0" fontId="26" fillId="7" borderId="4" xfId="0" applyFont="1" applyFill="1" applyBorder="1" applyAlignment="1" applyProtection="1">
      <alignment horizontal="center" vertical="top" wrapText="1"/>
      <protection hidden="1"/>
    </xf>
    <xf numFmtId="0" fontId="26" fillId="7" borderId="5" xfId="0" applyFont="1" applyFill="1" applyBorder="1" applyAlignment="1" applyProtection="1">
      <alignment horizontal="center" vertical="top" wrapText="1"/>
      <protection hidden="1"/>
    </xf>
    <xf numFmtId="0" fontId="26" fillId="7" borderId="11" xfId="0" applyFont="1" applyFill="1" applyBorder="1" applyAlignment="1" applyProtection="1">
      <alignment horizontal="center" vertical="top" wrapText="1"/>
      <protection hidden="1"/>
    </xf>
    <xf numFmtId="0" fontId="26" fillId="7" borderId="1" xfId="0" applyFont="1" applyFill="1" applyBorder="1" applyAlignment="1" applyProtection="1">
      <alignment horizontal="center" vertical="top" wrapText="1"/>
      <protection hidden="1"/>
    </xf>
    <xf numFmtId="0" fontId="26" fillId="7" borderId="12" xfId="0" applyFont="1" applyFill="1" applyBorder="1" applyAlignment="1" applyProtection="1">
      <alignment horizontal="center" vertical="top" wrapText="1"/>
      <protection hidden="1"/>
    </xf>
    <xf numFmtId="0" fontId="25" fillId="7" borderId="3" xfId="0" applyFont="1" applyFill="1" applyBorder="1" applyAlignment="1" applyProtection="1">
      <alignment horizontal="left" vertical="top" wrapText="1"/>
      <protection hidden="1"/>
    </xf>
    <xf numFmtId="0" fontId="25" fillId="7" borderId="5" xfId="0" applyFont="1" applyFill="1" applyBorder="1" applyAlignment="1" applyProtection="1">
      <alignment horizontal="left" vertical="top" wrapText="1"/>
      <protection hidden="1"/>
    </xf>
    <xf numFmtId="0" fontId="25" fillId="7" borderId="11" xfId="0" applyFont="1" applyFill="1" applyBorder="1" applyAlignment="1" applyProtection="1">
      <alignment horizontal="left" vertical="top" wrapText="1"/>
      <protection hidden="1"/>
    </xf>
    <xf numFmtId="0" fontId="25" fillId="7" borderId="12" xfId="0" applyFont="1" applyFill="1" applyBorder="1" applyAlignment="1" applyProtection="1">
      <alignment horizontal="left" vertical="top" wrapText="1"/>
      <protection hidden="1"/>
    </xf>
    <xf numFmtId="0" fontId="25" fillId="4" borderId="11" xfId="0" applyFont="1" applyFill="1" applyBorder="1" applyAlignment="1" applyProtection="1">
      <alignment horizontal="left" vertical="top" wrapText="1"/>
      <protection hidden="1"/>
    </xf>
    <xf numFmtId="0" fontId="25" fillId="4" borderId="1" xfId="0" applyFont="1" applyFill="1" applyBorder="1" applyAlignment="1" applyProtection="1">
      <alignment horizontal="left" vertical="top" wrapText="1"/>
      <protection hidden="1"/>
    </xf>
    <xf numFmtId="0" fontId="26" fillId="8" borderId="10" xfId="0" applyFont="1" applyFill="1" applyBorder="1" applyAlignment="1" applyProtection="1">
      <alignment vertical="center"/>
      <protection hidden="1"/>
    </xf>
    <xf numFmtId="0" fontId="100" fillId="0" borderId="10" xfId="0" applyFont="1" applyBorder="1" applyAlignment="1" applyProtection="1">
      <alignment horizontal="center" vertical="center"/>
      <protection hidden="1"/>
    </xf>
    <xf numFmtId="0" fontId="6" fillId="6" borderId="10" xfId="0" applyFont="1" applyFill="1" applyBorder="1" applyAlignment="1" applyProtection="1">
      <alignment vertical="top" wrapText="1"/>
      <protection hidden="1"/>
    </xf>
    <xf numFmtId="0" fontId="26" fillId="4" borderId="23" xfId="0" applyFont="1" applyFill="1" applyBorder="1" applyAlignment="1" applyProtection="1">
      <alignment horizontal="center" vertical="center" wrapText="1"/>
      <protection hidden="1"/>
    </xf>
    <xf numFmtId="0" fontId="8" fillId="0" borderId="7" xfId="0" quotePrefix="1" applyFont="1" applyBorder="1" applyAlignment="1" applyProtection="1">
      <alignment horizontal="left" vertical="top" wrapText="1"/>
      <protection hidden="1"/>
    </xf>
    <xf numFmtId="0" fontId="8" fillId="0" borderId="8" xfId="0" quotePrefix="1" applyFont="1" applyBorder="1" applyAlignment="1" applyProtection="1">
      <alignment horizontal="left" vertical="top" wrapText="1"/>
      <protection hidden="1"/>
    </xf>
    <xf numFmtId="0" fontId="8" fillId="0" borderId="9" xfId="0" quotePrefix="1" applyFont="1" applyBorder="1" applyAlignment="1" applyProtection="1">
      <alignment horizontal="left" vertical="top" wrapText="1"/>
      <protection hidden="1"/>
    </xf>
    <xf numFmtId="166" fontId="26" fillId="10" borderId="9" xfId="0" applyNumberFormat="1" applyFont="1" applyFill="1" applyBorder="1" applyAlignment="1" applyProtection="1">
      <alignment horizontal="center" vertical="center" wrapText="1"/>
      <protection hidden="1"/>
    </xf>
    <xf numFmtId="166" fontId="26" fillId="10" borderId="10" xfId="0" applyNumberFormat="1" applyFont="1" applyFill="1" applyBorder="1" applyAlignment="1" applyProtection="1">
      <alignment horizontal="center" vertical="center" wrapText="1"/>
      <protection hidden="1"/>
    </xf>
    <xf numFmtId="0" fontId="25" fillId="6" borderId="3" xfId="0" applyFont="1" applyFill="1" applyBorder="1" applyAlignment="1" applyProtection="1">
      <alignment horizontal="left" vertical="top" wrapText="1"/>
      <protection hidden="1"/>
    </xf>
    <xf numFmtId="0" fontId="25" fillId="6" borderId="4" xfId="0" applyFont="1" applyFill="1" applyBorder="1" applyAlignment="1" applyProtection="1">
      <alignment horizontal="left" vertical="top" wrapText="1"/>
      <protection hidden="1"/>
    </xf>
    <xf numFmtId="0" fontId="25" fillId="6" borderId="5" xfId="0" applyFont="1" applyFill="1" applyBorder="1" applyAlignment="1" applyProtection="1">
      <alignment horizontal="left" vertical="top" wrapText="1"/>
      <protection hidden="1"/>
    </xf>
    <xf numFmtId="0" fontId="56" fillId="0" borderId="10" xfId="0" quotePrefix="1" applyFont="1" applyBorder="1" applyAlignment="1" applyProtection="1">
      <alignment horizontal="left" vertical="top" wrapText="1"/>
      <protection hidden="1"/>
    </xf>
    <xf numFmtId="0" fontId="6" fillId="7" borderId="10" xfId="0" applyFont="1" applyFill="1" applyBorder="1" applyAlignment="1" applyProtection="1">
      <alignment horizontal="center" vertical="top" wrapText="1"/>
      <protection hidden="1"/>
    </xf>
    <xf numFmtId="0" fontId="6" fillId="7" borderId="7" xfId="0" applyFont="1" applyFill="1" applyBorder="1" applyAlignment="1" applyProtection="1">
      <alignment horizontal="center" vertical="top" wrapText="1"/>
      <protection hidden="1"/>
    </xf>
    <xf numFmtId="0" fontId="6" fillId="7" borderId="8" xfId="0" applyFont="1" applyFill="1" applyBorder="1" applyAlignment="1" applyProtection="1">
      <alignment horizontal="center" vertical="top" wrapText="1"/>
      <protection hidden="1"/>
    </xf>
    <xf numFmtId="0" fontId="6" fillId="7" borderId="9" xfId="0" applyFont="1" applyFill="1" applyBorder="1" applyAlignment="1" applyProtection="1">
      <alignment horizontal="center" vertical="top" wrapText="1"/>
      <protection hidden="1"/>
    </xf>
    <xf numFmtId="0" fontId="25" fillId="7" borderId="7" xfId="0" applyFont="1" applyFill="1" applyBorder="1" applyAlignment="1" applyProtection="1">
      <alignment vertical="top"/>
      <protection hidden="1"/>
    </xf>
    <xf numFmtId="0" fontId="25" fillId="7" borderId="9" xfId="0" applyFont="1" applyFill="1" applyBorder="1" applyAlignment="1" applyProtection="1">
      <alignment vertical="top"/>
      <protection hidden="1"/>
    </xf>
    <xf numFmtId="0" fontId="7" fillId="6" borderId="10" xfId="0" applyFont="1" applyFill="1" applyBorder="1" applyAlignment="1" applyProtection="1">
      <alignment horizontal="left" vertical="top" wrapText="1"/>
      <protection hidden="1"/>
    </xf>
    <xf numFmtId="0" fontId="6" fillId="4" borderId="10" xfId="0" applyFont="1" applyFill="1" applyBorder="1" applyAlignment="1" applyProtection="1">
      <alignment horizontal="left" vertical="top" wrapText="1"/>
      <protection hidden="1"/>
    </xf>
    <xf numFmtId="166" fontId="25" fillId="4" borderId="14" xfId="0" applyNumberFormat="1" applyFont="1" applyFill="1" applyBorder="1" applyAlignment="1" applyProtection="1">
      <alignment horizontal="center" vertical="top" wrapText="1"/>
      <protection hidden="1"/>
    </xf>
    <xf numFmtId="166" fontId="25" fillId="4" borderId="13" xfId="0" applyNumberFormat="1" applyFont="1" applyFill="1" applyBorder="1" applyAlignment="1" applyProtection="1">
      <alignment horizontal="center" vertical="top" wrapText="1"/>
      <protection hidden="1"/>
    </xf>
    <xf numFmtId="0" fontId="6" fillId="4" borderId="7" xfId="0" applyFont="1" applyFill="1" applyBorder="1" applyAlignment="1" applyProtection="1">
      <alignment horizontal="left" vertical="top" wrapText="1"/>
      <protection hidden="1"/>
    </xf>
    <xf numFmtId="0" fontId="6" fillId="4" borderId="8" xfId="0" applyFont="1" applyFill="1" applyBorder="1" applyAlignment="1" applyProtection="1">
      <alignment horizontal="left" vertical="top" wrapText="1"/>
      <protection hidden="1"/>
    </xf>
    <xf numFmtId="0" fontId="6" fillId="4" borderId="9" xfId="0" applyFont="1" applyFill="1" applyBorder="1" applyAlignment="1" applyProtection="1">
      <alignment horizontal="left" vertical="top" wrapText="1"/>
      <protection hidden="1"/>
    </xf>
    <xf numFmtId="0" fontId="25" fillId="7" borderId="10" xfId="0" applyFont="1" applyFill="1" applyBorder="1" applyAlignment="1" applyProtection="1">
      <alignment horizontal="left" vertical="top"/>
      <protection hidden="1"/>
    </xf>
    <xf numFmtId="0" fontId="6" fillId="6" borderId="7" xfId="0" quotePrefix="1" applyFont="1" applyFill="1" applyBorder="1" applyAlignment="1" applyProtection="1">
      <alignment horizontal="left" vertical="top" wrapText="1"/>
      <protection hidden="1"/>
    </xf>
    <xf numFmtId="0" fontId="6" fillId="6" borderId="8" xfId="0" quotePrefix="1" applyFont="1" applyFill="1" applyBorder="1" applyAlignment="1" applyProtection="1">
      <alignment horizontal="left" vertical="top" wrapText="1"/>
      <protection hidden="1"/>
    </xf>
    <xf numFmtId="0" fontId="6" fillId="6" borderId="9" xfId="0" quotePrefix="1" applyFont="1" applyFill="1" applyBorder="1" applyAlignment="1" applyProtection="1">
      <alignment horizontal="left" vertical="top" wrapText="1"/>
      <protection hidden="1"/>
    </xf>
    <xf numFmtId="0" fontId="26" fillId="0" borderId="7" xfId="0" applyFont="1" applyBorder="1" applyAlignment="1" applyProtection="1">
      <alignment horizontal="left" vertical="center" wrapText="1"/>
      <protection hidden="1"/>
    </xf>
    <xf numFmtId="0" fontId="26" fillId="0" borderId="8" xfId="0" applyFont="1" applyBorder="1" applyAlignment="1" applyProtection="1">
      <alignment horizontal="left" vertical="center" wrapText="1"/>
      <protection hidden="1"/>
    </xf>
    <xf numFmtId="0" fontId="26" fillId="0" borderId="9" xfId="0" applyFont="1" applyBorder="1" applyAlignment="1" applyProtection="1">
      <alignment horizontal="left" vertical="center" wrapText="1"/>
      <protection hidden="1"/>
    </xf>
    <xf numFmtId="0" fontId="6" fillId="6" borderId="3" xfId="0" applyFont="1" applyFill="1" applyBorder="1" applyAlignment="1" applyProtection="1">
      <alignment vertical="top" wrapText="1"/>
      <protection hidden="1"/>
    </xf>
    <xf numFmtId="0" fontId="6" fillId="6" borderId="4" xfId="0" applyFont="1" applyFill="1" applyBorder="1" applyAlignment="1" applyProtection="1">
      <alignment vertical="top" wrapText="1"/>
      <protection hidden="1"/>
    </xf>
    <xf numFmtId="0" fontId="6" fillId="6" borderId="5" xfId="0" applyFont="1" applyFill="1" applyBorder="1" applyAlignment="1" applyProtection="1">
      <alignment vertical="top" wrapText="1"/>
      <protection hidden="1"/>
    </xf>
    <xf numFmtId="2" fontId="25" fillId="4" borderId="14" xfId="0" applyNumberFormat="1" applyFont="1" applyFill="1" applyBorder="1" applyAlignment="1" applyProtection="1">
      <alignment horizontal="center" vertical="top" wrapText="1"/>
      <protection hidden="1"/>
    </xf>
    <xf numFmtId="2" fontId="25" fillId="4" borderId="13" xfId="0" applyNumberFormat="1" applyFont="1" applyFill="1" applyBorder="1" applyAlignment="1" applyProtection="1">
      <alignment horizontal="center" vertical="top" wrapText="1"/>
      <protection hidden="1"/>
    </xf>
    <xf numFmtId="166" fontId="26" fillId="4" borderId="14" xfId="0" applyNumberFormat="1" applyFont="1" applyFill="1" applyBorder="1" applyAlignment="1" applyProtection="1">
      <alignment horizontal="center" vertical="top" wrapText="1"/>
      <protection hidden="1"/>
    </xf>
    <xf numFmtId="166" fontId="26" fillId="4" borderId="13" xfId="0" applyNumberFormat="1" applyFont="1" applyFill="1" applyBorder="1" applyAlignment="1" applyProtection="1">
      <alignment horizontal="center" vertical="top" wrapText="1"/>
      <protection hidden="1"/>
    </xf>
    <xf numFmtId="0" fontId="6" fillId="0" borderId="14"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4" borderId="11" xfId="0" applyFont="1" applyFill="1" applyBorder="1" applyAlignment="1" applyProtection="1">
      <alignment horizontal="left" vertical="top" wrapText="1"/>
      <protection hidden="1"/>
    </xf>
    <xf numFmtId="0" fontId="6" fillId="4" borderId="1" xfId="0" applyFont="1" applyFill="1" applyBorder="1" applyAlignment="1" applyProtection="1">
      <alignment horizontal="left" vertical="top" wrapText="1"/>
      <protection hidden="1"/>
    </xf>
    <xf numFmtId="0" fontId="6" fillId="4" borderId="12" xfId="0" applyFont="1" applyFill="1" applyBorder="1" applyAlignment="1" applyProtection="1">
      <alignment horizontal="left" vertical="top" wrapText="1"/>
      <protection hidden="1"/>
    </xf>
    <xf numFmtId="0" fontId="85" fillId="0" borderId="7" xfId="0" applyFont="1" applyBorder="1" applyAlignment="1" applyProtection="1">
      <alignment horizontal="center" vertical="center"/>
      <protection hidden="1"/>
    </xf>
    <xf numFmtId="0" fontId="85" fillId="0" borderId="8" xfId="0" applyFont="1" applyBorder="1" applyAlignment="1" applyProtection="1">
      <alignment horizontal="center" vertical="center"/>
      <protection hidden="1"/>
    </xf>
    <xf numFmtId="0" fontId="85" fillId="0" borderId="9" xfId="0" applyFont="1" applyBorder="1" applyAlignment="1" applyProtection="1">
      <alignment horizontal="center" vertical="center"/>
      <protection hidden="1"/>
    </xf>
    <xf numFmtId="0" fontId="8" fillId="0" borderId="14" xfId="0" quotePrefix="1" applyFont="1" applyBorder="1" applyAlignment="1" applyProtection="1">
      <alignment horizontal="center" vertical="top" wrapText="1"/>
      <protection hidden="1"/>
    </xf>
    <xf numFmtId="0" fontId="15" fillId="4" borderId="8" xfId="0" quotePrefix="1" applyFont="1" applyFill="1" applyBorder="1" applyAlignment="1" applyProtection="1">
      <alignment horizontal="center" vertical="center" wrapText="1"/>
      <protection hidden="1"/>
    </xf>
    <xf numFmtId="0" fontId="25" fillId="7" borderId="4" xfId="0" applyFont="1" applyFill="1" applyBorder="1" applyAlignment="1" applyProtection="1">
      <alignment horizontal="left" vertical="top" wrapText="1"/>
      <protection hidden="1"/>
    </xf>
    <xf numFmtId="0" fontId="26" fillId="0" borderId="4" xfId="0" applyFont="1" applyBorder="1" applyAlignment="1" applyProtection="1">
      <alignment horizontal="left" vertical="top"/>
      <protection hidden="1"/>
    </xf>
    <xf numFmtId="0" fontId="26" fillId="12" borderId="7" xfId="0" applyFont="1" applyFill="1" applyBorder="1" applyAlignment="1" applyProtection="1">
      <alignment wrapText="1"/>
      <protection hidden="1"/>
    </xf>
    <xf numFmtId="0" fontId="26" fillId="12" borderId="8" xfId="0" quotePrefix="1" applyFont="1" applyFill="1" applyBorder="1" applyAlignment="1" applyProtection="1">
      <alignment wrapText="1"/>
      <protection hidden="1"/>
    </xf>
    <xf numFmtId="0" fontId="26" fillId="12" borderId="41" xfId="0" quotePrefix="1" applyFont="1" applyFill="1" applyBorder="1" applyAlignment="1" applyProtection="1">
      <alignment wrapText="1"/>
      <protection hidden="1"/>
    </xf>
    <xf numFmtId="0" fontId="6" fillId="4" borderId="23" xfId="0" applyFont="1" applyFill="1" applyBorder="1" applyAlignment="1" applyProtection="1">
      <alignment horizontal="left" vertical="top" wrapText="1"/>
      <protection hidden="1"/>
    </xf>
    <xf numFmtId="0" fontId="81" fillId="12" borderId="7" xfId="0" applyFont="1" applyFill="1" applyBorder="1" applyAlignment="1" applyProtection="1">
      <alignment horizontal="left" vertical="top" wrapText="1"/>
      <protection hidden="1"/>
    </xf>
    <xf numFmtId="0" fontId="81" fillId="12" borderId="8" xfId="0" applyFont="1" applyFill="1" applyBorder="1" applyAlignment="1" applyProtection="1">
      <alignment horizontal="left" vertical="top" wrapText="1"/>
      <protection hidden="1"/>
    </xf>
    <xf numFmtId="0" fontId="81" fillId="12" borderId="9" xfId="0" applyFont="1" applyFill="1" applyBorder="1" applyAlignment="1" applyProtection="1">
      <alignment horizontal="left" vertical="top" wrapText="1"/>
      <protection hidden="1"/>
    </xf>
    <xf numFmtId="0" fontId="57" fillId="0" borderId="8" xfId="0" applyFont="1" applyBorder="1" applyAlignment="1" applyProtection="1">
      <alignment horizontal="left" vertical="top" wrapText="1"/>
      <protection hidden="1"/>
    </xf>
    <xf numFmtId="0" fontId="57" fillId="0" borderId="8" xfId="0" quotePrefix="1" applyFont="1" applyBorder="1" applyAlignment="1" applyProtection="1">
      <alignment horizontal="left" vertical="top" wrapText="1"/>
      <protection hidden="1"/>
    </xf>
    <xf numFmtId="0" fontId="57" fillId="0" borderId="9" xfId="0" quotePrefix="1" applyFont="1" applyBorder="1" applyAlignment="1" applyProtection="1">
      <alignment horizontal="left" vertical="top" wrapText="1"/>
      <protection hidden="1"/>
    </xf>
    <xf numFmtId="0" fontId="17" fillId="0" borderId="8" xfId="0" applyFont="1" applyBorder="1" applyAlignment="1" applyProtection="1">
      <alignment horizontal="left" vertical="top" wrapText="1"/>
      <protection hidden="1"/>
    </xf>
    <xf numFmtId="0" fontId="17" fillId="0" borderId="8" xfId="0" quotePrefix="1" applyFont="1" applyBorder="1" applyAlignment="1" applyProtection="1">
      <alignment horizontal="left" vertical="top" wrapText="1"/>
      <protection hidden="1"/>
    </xf>
    <xf numFmtId="0" fontId="17" fillId="0" borderId="9" xfId="0" quotePrefix="1" applyFont="1" applyBorder="1" applyAlignment="1" applyProtection="1">
      <alignment horizontal="left" vertical="top" wrapText="1"/>
      <protection hidden="1"/>
    </xf>
    <xf numFmtId="0" fontId="57" fillId="0" borderId="8" xfId="0" applyFont="1" applyBorder="1" applyAlignment="1" applyProtection="1">
      <alignment vertical="top" wrapText="1"/>
      <protection hidden="1"/>
    </xf>
    <xf numFmtId="0" fontId="57" fillId="0" borderId="8" xfId="0" quotePrefix="1" applyFont="1" applyBorder="1" applyAlignment="1" applyProtection="1">
      <alignment vertical="top" wrapText="1"/>
      <protection hidden="1"/>
    </xf>
    <xf numFmtId="0" fontId="57" fillId="0" borderId="9" xfId="0" quotePrefix="1" applyFont="1" applyBorder="1" applyAlignment="1" applyProtection="1">
      <alignment vertical="top" wrapText="1"/>
      <protection hidden="1"/>
    </xf>
    <xf numFmtId="0" fontId="56" fillId="0" borderId="8" xfId="0" applyFont="1" applyBorder="1" applyAlignment="1" applyProtection="1">
      <alignment horizontal="left" vertical="top" wrapText="1"/>
      <protection hidden="1"/>
    </xf>
    <xf numFmtId="0" fontId="56" fillId="0" borderId="8" xfId="0" quotePrefix="1" applyFont="1" applyBorder="1" applyAlignment="1" applyProtection="1">
      <alignment horizontal="left" vertical="top" wrapText="1"/>
      <protection hidden="1"/>
    </xf>
    <xf numFmtId="0" fontId="56" fillId="0" borderId="9" xfId="0" quotePrefix="1" applyFont="1" applyBorder="1" applyAlignment="1" applyProtection="1">
      <alignment horizontal="left" vertical="top" wrapText="1"/>
      <protection hidden="1"/>
    </xf>
    <xf numFmtId="14" fontId="54" fillId="0" borderId="7" xfId="0" applyNumberFormat="1" applyFont="1" applyBorder="1" applyAlignment="1" applyProtection="1">
      <alignment wrapText="1"/>
      <protection hidden="1"/>
    </xf>
    <xf numFmtId="0" fontId="54" fillId="0" borderId="41" xfId="0" applyFont="1" applyBorder="1" applyAlignment="1" applyProtection="1">
      <alignment wrapText="1"/>
      <protection hidden="1"/>
    </xf>
    <xf numFmtId="0" fontId="81" fillId="0" borderId="14" xfId="0" applyFont="1" applyBorder="1" applyAlignment="1" applyProtection="1">
      <alignment horizontal="center" vertical="center" wrapText="1"/>
      <protection hidden="1"/>
    </xf>
    <xf numFmtId="0" fontId="81" fillId="0" borderId="15" xfId="0" applyFont="1" applyBorder="1" applyAlignment="1" applyProtection="1">
      <alignment horizontal="center" vertical="center" wrapText="1"/>
      <protection hidden="1"/>
    </xf>
    <xf numFmtId="0" fontId="81" fillId="0" borderId="3" xfId="0" applyFont="1" applyBorder="1" applyAlignment="1" applyProtection="1">
      <alignment wrapText="1"/>
      <protection hidden="1"/>
    </xf>
    <xf numFmtId="0" fontId="81" fillId="0" borderId="4" xfId="0" applyFont="1" applyBorder="1" applyAlignment="1" applyProtection="1">
      <alignment wrapText="1"/>
      <protection hidden="1"/>
    </xf>
    <xf numFmtId="0" fontId="81" fillId="0" borderId="42" xfId="0" applyFont="1" applyBorder="1" applyAlignment="1" applyProtection="1">
      <alignment wrapText="1"/>
      <protection hidden="1"/>
    </xf>
    <xf numFmtId="0" fontId="81" fillId="0" borderId="43" xfId="0" applyFont="1" applyBorder="1" applyAlignment="1" applyProtection="1">
      <alignment wrapText="1"/>
      <protection hidden="1"/>
    </xf>
    <xf numFmtId="0" fontId="81" fillId="0" borderId="44" xfId="0" applyFont="1" applyBorder="1" applyAlignment="1" applyProtection="1">
      <alignment wrapText="1"/>
      <protection hidden="1"/>
    </xf>
    <xf numFmtId="0" fontId="81" fillId="0" borderId="45" xfId="0" applyFont="1" applyBorder="1" applyAlignment="1" applyProtection="1">
      <alignment wrapText="1"/>
      <protection hidden="1"/>
    </xf>
    <xf numFmtId="0" fontId="81" fillId="0" borderId="8" xfId="0" applyFont="1" applyBorder="1" applyAlignment="1" applyProtection="1">
      <alignment wrapText="1"/>
      <protection hidden="1"/>
    </xf>
    <xf numFmtId="0" fontId="81" fillId="0" borderId="9" xfId="0" applyFont="1" applyBorder="1" applyAlignment="1" applyProtection="1">
      <alignment wrapText="1"/>
      <protection hidden="1"/>
    </xf>
    <xf numFmtId="0" fontId="81" fillId="6" borderId="7" xfId="0" quotePrefix="1" applyFont="1" applyFill="1" applyBorder="1" applyAlignment="1" applyProtection="1">
      <alignment horizontal="left" vertical="top" wrapText="1"/>
      <protection hidden="1"/>
    </xf>
    <xf numFmtId="0" fontId="81" fillId="6" borderId="8" xfId="0" quotePrefix="1" applyFont="1" applyFill="1" applyBorder="1" applyAlignment="1" applyProtection="1">
      <alignment horizontal="left" vertical="top" wrapText="1"/>
      <protection hidden="1"/>
    </xf>
    <xf numFmtId="0" fontId="81" fillId="6" borderId="9" xfId="0" quotePrefix="1" applyFont="1" applyFill="1" applyBorder="1" applyAlignment="1" applyProtection="1">
      <alignment horizontal="left" vertical="top" wrapText="1"/>
      <protection hidden="1"/>
    </xf>
    <xf numFmtId="0" fontId="57" fillId="0" borderId="10" xfId="0" quotePrefix="1" applyFont="1" applyBorder="1" applyAlignment="1" applyProtection="1">
      <alignment horizontal="left" vertical="top" wrapText="1"/>
      <protection hidden="1"/>
    </xf>
    <xf numFmtId="165" fontId="6" fillId="0" borderId="7" xfId="0" applyNumberFormat="1" applyFont="1" applyBorder="1" applyAlignment="1" applyProtection="1">
      <alignment horizontal="center" vertical="center" wrapText="1"/>
      <protection hidden="1"/>
    </xf>
    <xf numFmtId="165" fontId="6" fillId="0" borderId="9" xfId="0" applyNumberFormat="1" applyFont="1" applyBorder="1" applyAlignment="1" applyProtection="1">
      <alignment horizontal="center" vertical="center" wrapText="1"/>
      <protection hidden="1"/>
    </xf>
    <xf numFmtId="0" fontId="6" fillId="0" borderId="14" xfId="0" applyFont="1" applyBorder="1" applyAlignment="1" applyProtection="1">
      <alignment horizontal="left" vertical="top" wrapText="1"/>
      <protection hidden="1"/>
    </xf>
    <xf numFmtId="0" fontId="6" fillId="0" borderId="13" xfId="0" applyFont="1" applyBorder="1" applyAlignment="1" applyProtection="1">
      <alignment horizontal="left" vertical="top" wrapText="1"/>
      <protection hidden="1"/>
    </xf>
    <xf numFmtId="0" fontId="25" fillId="7" borderId="7" xfId="0" applyFont="1" applyFill="1" applyBorder="1" applyAlignment="1" applyProtection="1">
      <alignment horizontal="center" vertical="top" wrapText="1"/>
      <protection hidden="1"/>
    </xf>
    <xf numFmtId="0" fontId="26" fillId="4" borderId="23" xfId="0" applyFont="1" applyFill="1" applyBorder="1" applyAlignment="1" applyProtection="1">
      <alignment horizontal="left" vertical="top" wrapText="1"/>
      <protection hidden="1"/>
    </xf>
    <xf numFmtId="0" fontId="25" fillId="7" borderId="4" xfId="0" applyFont="1" applyFill="1" applyBorder="1" applyAlignment="1" applyProtection="1">
      <alignment horizontal="center" vertical="top" wrapText="1"/>
      <protection hidden="1"/>
    </xf>
    <xf numFmtId="0" fontId="26" fillId="0" borderId="14" xfId="0" applyFont="1" applyBorder="1" applyAlignment="1" applyProtection="1">
      <alignment horizontal="center" vertical="center" wrapText="1"/>
      <protection hidden="1"/>
    </xf>
    <xf numFmtId="0" fontId="26" fillId="0" borderId="13" xfId="0" applyFont="1" applyBorder="1" applyAlignment="1" applyProtection="1">
      <alignment horizontal="center" vertical="center" wrapText="1"/>
      <protection hidden="1"/>
    </xf>
    <xf numFmtId="0" fontId="31" fillId="6" borderId="7" xfId="0" quotePrefix="1" applyFont="1" applyFill="1" applyBorder="1" applyAlignment="1" applyProtection="1">
      <alignment horizontal="left" vertical="top" wrapText="1"/>
      <protection hidden="1"/>
    </xf>
    <xf numFmtId="2" fontId="25" fillId="4" borderId="14" xfId="0" applyNumberFormat="1" applyFont="1" applyFill="1" applyBorder="1" applyAlignment="1" applyProtection="1">
      <alignment horizontal="center" vertical="center" wrapText="1"/>
      <protection hidden="1"/>
    </xf>
    <xf numFmtId="2" fontId="25" fillId="4" borderId="13" xfId="0" applyNumberFormat="1" applyFont="1" applyFill="1" applyBorder="1" applyAlignment="1" applyProtection="1">
      <alignment horizontal="center" vertical="center" wrapText="1"/>
      <protection hidden="1"/>
    </xf>
    <xf numFmtId="0" fontId="27" fillId="4" borderId="11" xfId="0" applyFont="1" applyFill="1" applyBorder="1" applyAlignment="1" applyProtection="1">
      <alignment horizontal="left" vertical="top" wrapText="1"/>
      <protection hidden="1"/>
    </xf>
    <xf numFmtId="0" fontId="27" fillId="4" borderId="1" xfId="0" applyFont="1" applyFill="1" applyBorder="1" applyAlignment="1" applyProtection="1">
      <alignment horizontal="left" vertical="top" wrapText="1"/>
      <protection hidden="1"/>
    </xf>
    <xf numFmtId="0" fontId="27" fillId="4" borderId="12" xfId="0" applyFont="1" applyFill="1" applyBorder="1" applyAlignment="1" applyProtection="1">
      <alignment horizontal="left" vertical="top" wrapText="1"/>
      <protection hidden="1"/>
    </xf>
    <xf numFmtId="0" fontId="6" fillId="4" borderId="6" xfId="0" applyFont="1" applyFill="1" applyBorder="1" applyAlignment="1" applyProtection="1">
      <alignment horizontal="left" vertical="top" wrapText="1"/>
      <protection hidden="1"/>
    </xf>
    <xf numFmtId="0" fontId="6" fillId="4" borderId="0" xfId="0" applyFont="1" applyFill="1" applyAlignment="1" applyProtection="1">
      <alignment horizontal="left" vertical="top" wrapText="1"/>
      <protection hidden="1"/>
    </xf>
    <xf numFmtId="0" fontId="27" fillId="4" borderId="7" xfId="0" applyFont="1" applyFill="1" applyBorder="1" applyAlignment="1" applyProtection="1">
      <alignment horizontal="left" vertical="top" wrapText="1"/>
      <protection hidden="1"/>
    </xf>
    <xf numFmtId="0" fontId="27" fillId="4" borderId="8" xfId="0" applyFont="1" applyFill="1" applyBorder="1" applyAlignment="1" applyProtection="1">
      <alignment horizontal="left" vertical="top" wrapText="1"/>
      <protection hidden="1"/>
    </xf>
    <xf numFmtId="0" fontId="27" fillId="4" borderId="9" xfId="0" applyFont="1" applyFill="1" applyBorder="1" applyAlignment="1" applyProtection="1">
      <alignment horizontal="left" vertical="top" wrapText="1"/>
      <protection hidden="1"/>
    </xf>
    <xf numFmtId="0" fontId="25" fillId="6" borderId="3" xfId="0" applyFont="1" applyFill="1" applyBorder="1" applyAlignment="1" applyProtection="1">
      <alignment horizontal="left" vertical="top"/>
      <protection hidden="1"/>
    </xf>
    <xf numFmtId="0" fontId="25" fillId="6" borderId="4" xfId="0" applyFont="1" applyFill="1" applyBorder="1" applyAlignment="1" applyProtection="1">
      <alignment horizontal="left" vertical="top"/>
      <protection hidden="1"/>
    </xf>
    <xf numFmtId="0" fontId="25" fillId="6" borderId="5" xfId="0" applyFont="1" applyFill="1" applyBorder="1" applyAlignment="1" applyProtection="1">
      <alignment horizontal="left" vertical="top"/>
      <protection hidden="1"/>
    </xf>
    <xf numFmtId="0" fontId="27" fillId="0" borderId="14" xfId="0" applyFont="1" applyBorder="1" applyAlignment="1" applyProtection="1">
      <alignment horizontal="center" vertical="center" textRotation="90" wrapText="1"/>
      <protection hidden="1"/>
    </xf>
    <xf numFmtId="0" fontId="27" fillId="0" borderId="16" xfId="0" applyFont="1" applyBorder="1" applyAlignment="1" applyProtection="1">
      <alignment horizontal="center" vertical="center" textRotation="90" wrapText="1"/>
      <protection hidden="1"/>
    </xf>
    <xf numFmtId="0" fontId="27" fillId="3" borderId="14" xfId="0" applyFont="1" applyFill="1" applyBorder="1" applyAlignment="1" applyProtection="1">
      <alignment horizontal="center" vertical="center" textRotation="90" wrapText="1"/>
      <protection hidden="1"/>
    </xf>
    <xf numFmtId="0" fontId="27" fillId="3" borderId="16" xfId="0" applyFont="1" applyFill="1" applyBorder="1" applyAlignment="1" applyProtection="1">
      <alignment horizontal="center" vertical="center" textRotation="90" wrapText="1"/>
      <protection hidden="1"/>
    </xf>
    <xf numFmtId="0" fontId="6" fillId="0" borderId="16" xfId="0" applyFont="1" applyBorder="1" applyAlignment="1" applyProtection="1">
      <alignment horizontal="left" vertical="top" wrapText="1"/>
      <protection hidden="1"/>
    </xf>
    <xf numFmtId="0" fontId="7" fillId="0" borderId="14" xfId="0" applyFont="1" applyBorder="1" applyAlignment="1" applyProtection="1">
      <alignment horizontal="left" vertical="top" wrapText="1"/>
      <protection hidden="1"/>
    </xf>
    <xf numFmtId="0" fontId="7" fillId="0" borderId="16" xfId="0" applyFont="1" applyBorder="1" applyAlignment="1" applyProtection="1">
      <alignment horizontal="left" vertical="top" wrapText="1"/>
      <protection hidden="1"/>
    </xf>
    <xf numFmtId="0" fontId="44" fillId="3" borderId="14" xfId="0" applyFont="1" applyFill="1" applyBorder="1" applyAlignment="1" applyProtection="1">
      <alignment horizontal="center" vertical="center" textRotation="90" wrapText="1"/>
      <protection hidden="1"/>
    </xf>
    <xf numFmtId="0" fontId="44" fillId="3" borderId="16" xfId="0" applyFont="1" applyFill="1" applyBorder="1" applyAlignment="1" applyProtection="1">
      <alignment horizontal="center" vertical="center" textRotation="90" wrapText="1"/>
      <protection hidden="1"/>
    </xf>
    <xf numFmtId="0" fontId="27" fillId="6" borderId="14" xfId="0" applyFont="1" applyFill="1" applyBorder="1" applyAlignment="1" applyProtection="1">
      <alignment horizontal="center" vertical="center" textRotation="90" wrapText="1"/>
      <protection hidden="1"/>
    </xf>
    <xf numFmtId="0" fontId="27" fillId="6" borderId="16" xfId="0" applyFont="1" applyFill="1" applyBorder="1" applyAlignment="1" applyProtection="1">
      <alignment horizontal="center" vertical="center" textRotation="90" wrapText="1"/>
      <protection hidden="1"/>
    </xf>
    <xf numFmtId="0" fontId="6" fillId="6" borderId="3" xfId="0" applyFont="1" applyFill="1" applyBorder="1" applyAlignment="1" applyProtection="1">
      <alignment horizontal="left" vertical="top" wrapText="1"/>
      <protection hidden="1"/>
    </xf>
    <xf numFmtId="0" fontId="6" fillId="6" borderId="4" xfId="0" applyFont="1" applyFill="1" applyBorder="1" applyAlignment="1" applyProtection="1">
      <alignment horizontal="left" vertical="top" wrapText="1"/>
      <protection hidden="1"/>
    </xf>
    <xf numFmtId="0" fontId="6" fillId="6" borderId="5" xfId="0" applyFont="1" applyFill="1" applyBorder="1" applyAlignment="1" applyProtection="1">
      <alignment horizontal="left" vertical="top" wrapText="1"/>
      <protection hidden="1"/>
    </xf>
    <xf numFmtId="0" fontId="6" fillId="6" borderId="6" xfId="0" applyFont="1" applyFill="1" applyBorder="1" applyAlignment="1" applyProtection="1">
      <alignment horizontal="left" vertical="top" wrapText="1"/>
      <protection hidden="1"/>
    </xf>
    <xf numFmtId="0" fontId="6" fillId="6" borderId="0" xfId="0" applyFont="1" applyFill="1" applyAlignment="1" applyProtection="1">
      <alignment horizontal="left" vertical="top" wrapText="1"/>
      <protection hidden="1"/>
    </xf>
    <xf numFmtId="0" fontId="6" fillId="6" borderId="2" xfId="0" applyFont="1" applyFill="1" applyBorder="1" applyAlignment="1" applyProtection="1">
      <alignment horizontal="left" vertical="top" wrapText="1"/>
      <protection hidden="1"/>
    </xf>
    <xf numFmtId="0" fontId="8" fillId="0" borderId="3" xfId="0" quotePrefix="1" applyFont="1" applyBorder="1" applyAlignment="1" applyProtection="1">
      <alignment horizontal="left" vertical="top" wrapText="1"/>
      <protection hidden="1"/>
    </xf>
    <xf numFmtId="0" fontId="8" fillId="0" borderId="4" xfId="0" quotePrefix="1" applyFont="1" applyBorder="1" applyAlignment="1" applyProtection="1">
      <alignment horizontal="left" vertical="top" wrapText="1"/>
      <protection hidden="1"/>
    </xf>
    <xf numFmtId="0" fontId="8" fillId="0" borderId="5" xfId="0" quotePrefix="1" applyFont="1" applyBorder="1" applyAlignment="1" applyProtection="1">
      <alignment horizontal="left" vertical="top" wrapText="1"/>
      <protection hidden="1"/>
    </xf>
    <xf numFmtId="0" fontId="8" fillId="0" borderId="6" xfId="0" quotePrefix="1" applyFont="1" applyBorder="1" applyAlignment="1" applyProtection="1">
      <alignment horizontal="left" vertical="top" wrapText="1"/>
      <protection hidden="1"/>
    </xf>
    <xf numFmtId="0" fontId="8" fillId="0" borderId="0" xfId="0" quotePrefix="1" applyFont="1" applyAlignment="1" applyProtection="1">
      <alignment horizontal="left" vertical="top" wrapText="1"/>
      <protection hidden="1"/>
    </xf>
    <xf numFmtId="0" fontId="8" fillId="0" borderId="2" xfId="0" quotePrefix="1" applyFont="1" applyBorder="1" applyAlignment="1" applyProtection="1">
      <alignment horizontal="left" vertical="top" wrapText="1"/>
      <protection hidden="1"/>
    </xf>
    <xf numFmtId="164" fontId="26" fillId="0" borderId="14" xfId="0" applyNumberFormat="1" applyFont="1" applyBorder="1" applyAlignment="1" applyProtection="1">
      <alignment horizontal="center" vertical="top" wrapText="1"/>
      <protection hidden="1"/>
    </xf>
    <xf numFmtId="164" fontId="26" fillId="0" borderId="16" xfId="0" applyNumberFormat="1" applyFont="1" applyBorder="1" applyAlignment="1" applyProtection="1">
      <alignment horizontal="center" vertical="top" wrapText="1"/>
      <protection hidden="1"/>
    </xf>
    <xf numFmtId="0" fontId="26" fillId="0" borderId="10" xfId="0" applyFont="1" applyBorder="1" applyAlignment="1" applyProtection="1">
      <alignment horizontal="center" vertical="center" wrapText="1"/>
      <protection hidden="1"/>
    </xf>
    <xf numFmtId="0" fontId="25" fillId="0" borderId="10" xfId="0" applyFont="1" applyBorder="1" applyAlignment="1" applyProtection="1">
      <alignment horizontal="right" vertical="center"/>
      <protection hidden="1"/>
    </xf>
    <xf numFmtId="0" fontId="54" fillId="0" borderId="10" xfId="0" applyFont="1" applyBorder="1" applyAlignment="1" applyProtection="1">
      <alignment horizontal="left" vertical="top" wrapText="1"/>
      <protection hidden="1"/>
    </xf>
    <xf numFmtId="0" fontId="56" fillId="0" borderId="7" xfId="0" quotePrefix="1" applyFont="1" applyBorder="1" applyAlignment="1" applyProtection="1">
      <alignment horizontal="left" vertical="top" wrapText="1"/>
      <protection hidden="1"/>
    </xf>
    <xf numFmtId="0" fontId="8" fillId="0" borderId="7" xfId="0" applyFont="1" applyBorder="1" applyAlignment="1" applyProtection="1">
      <alignment horizontal="left" vertical="top" wrapText="1"/>
      <protection hidden="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26" fillId="6" borderId="10" xfId="0" quotePrefix="1" applyFont="1" applyFill="1" applyBorder="1" applyAlignment="1" applyProtection="1">
      <alignment horizontal="left" vertical="top" wrapText="1"/>
      <protection hidden="1"/>
    </xf>
    <xf numFmtId="0" fontId="53" fillId="0" borderId="7" xfId="0" applyFont="1" applyBorder="1" applyAlignment="1" applyProtection="1">
      <alignment horizontal="left" vertical="top" wrapText="1"/>
      <protection hidden="1"/>
    </xf>
    <xf numFmtId="2" fontId="25" fillId="4" borderId="10" xfId="0" applyNumberFormat="1" applyFont="1" applyFill="1" applyBorder="1" applyAlignment="1" applyProtection="1">
      <alignment horizontal="center" vertical="center" wrapText="1"/>
      <protection hidden="1"/>
    </xf>
    <xf numFmtId="0" fontId="68" fillId="0" borderId="7" xfId="0" applyFont="1" applyBorder="1" applyAlignment="1" applyProtection="1">
      <alignment horizontal="center" vertical="center" textRotation="90" wrapText="1"/>
      <protection hidden="1"/>
    </xf>
    <xf numFmtId="0" fontId="31" fillId="6" borderId="10" xfId="0" quotePrefix="1" applyFont="1" applyFill="1" applyBorder="1" applyAlignment="1" applyProtection="1">
      <alignment horizontal="left" vertical="top" wrapText="1"/>
      <protection hidden="1"/>
    </xf>
    <xf numFmtId="0" fontId="70" fillId="0" borderId="7" xfId="0" applyFont="1" applyBorder="1" applyAlignment="1" applyProtection="1">
      <alignment horizontal="center" vertical="center"/>
      <protection hidden="1"/>
    </xf>
    <xf numFmtId="0" fontId="65" fillId="0" borderId="3" xfId="0" applyFont="1" applyBorder="1" applyAlignment="1" applyProtection="1">
      <alignment horizontal="center" vertical="center"/>
      <protection hidden="1"/>
    </xf>
    <xf numFmtId="0" fontId="46" fillId="0" borderId="10" xfId="0" applyFont="1" applyBorder="1" applyAlignment="1" applyProtection="1">
      <alignment horizontal="center" vertical="center" textRotation="90"/>
      <protection hidden="1"/>
    </xf>
    <xf numFmtId="165" fontId="26" fillId="0" borderId="10" xfId="0" applyNumberFormat="1" applyFont="1" applyBorder="1" applyAlignment="1" applyProtection="1">
      <alignment vertical="center" wrapText="1"/>
      <protection hidden="1"/>
    </xf>
    <xf numFmtId="165" fontId="26" fillId="0" borderId="10" xfId="0" applyNumberFormat="1" applyFont="1" applyBorder="1" applyAlignment="1" applyProtection="1">
      <alignment horizontal="center" vertical="center" wrapText="1"/>
      <protection hidden="1"/>
    </xf>
    <xf numFmtId="0" fontId="26" fillId="10" borderId="9" xfId="0" applyFont="1" applyFill="1" applyBorder="1" applyAlignment="1" applyProtection="1">
      <alignment horizontal="center" vertical="center"/>
      <protection hidden="1"/>
    </xf>
    <xf numFmtId="0" fontId="25" fillId="4" borderId="10" xfId="0" applyFont="1" applyFill="1" applyBorder="1" applyAlignment="1" applyProtection="1">
      <alignment horizontal="center" vertical="center" wrapText="1"/>
      <protection hidden="1"/>
    </xf>
    <xf numFmtId="0" fontId="15" fillId="4" borderId="10" xfId="0" quotePrefix="1" applyFont="1" applyFill="1" applyBorder="1" applyAlignment="1" applyProtection="1">
      <alignment horizontal="center" vertical="center" wrapText="1"/>
      <protection hidden="1"/>
    </xf>
    <xf numFmtId="0" fontId="26" fillId="7" borderId="10" xfId="0" applyFont="1" applyFill="1" applyBorder="1" applyAlignment="1" applyProtection="1">
      <alignment horizontal="left" vertical="top" wrapText="1"/>
      <protection hidden="1"/>
    </xf>
    <xf numFmtId="0" fontId="26" fillId="7" borderId="10" xfId="0" applyFont="1" applyFill="1" applyBorder="1" applyAlignment="1" applyProtection="1">
      <alignment horizontal="center" vertical="top"/>
      <protection hidden="1"/>
    </xf>
    <xf numFmtId="2" fontId="25" fillId="4" borderId="10" xfId="0" applyNumberFormat="1" applyFont="1" applyFill="1" applyBorder="1" applyAlignment="1" applyProtection="1">
      <alignment horizontal="center" vertical="top" wrapText="1"/>
      <protection hidden="1"/>
    </xf>
    <xf numFmtId="0" fontId="25" fillId="7" borderId="10" xfId="0" applyFont="1" applyFill="1" applyBorder="1" applyAlignment="1" applyProtection="1">
      <alignment horizontal="left" vertical="top" wrapText="1"/>
      <protection hidden="1"/>
    </xf>
    <xf numFmtId="0" fontId="26" fillId="4" borderId="10" xfId="0" applyFont="1" applyFill="1" applyBorder="1" applyAlignment="1" applyProtection="1">
      <alignment horizontal="left" vertical="top"/>
      <protection hidden="1"/>
    </xf>
    <xf numFmtId="0" fontId="65" fillId="0" borderId="10" xfId="0" applyFont="1" applyBorder="1" applyAlignment="1" applyProtection="1">
      <alignment horizontal="center" vertical="center"/>
      <protection hidden="1"/>
    </xf>
    <xf numFmtId="0" fontId="26" fillId="0" borderId="0" xfId="0" quotePrefix="1" applyFont="1" applyAlignment="1" applyProtection="1">
      <alignment horizontal="left" vertical="top" wrapText="1"/>
      <protection hidden="1"/>
    </xf>
    <xf numFmtId="0" fontId="26" fillId="0" borderId="0" xfId="0" quotePrefix="1" applyFont="1" applyAlignment="1" applyProtection="1">
      <alignment horizontal="left" vertical="top"/>
      <protection hidden="1"/>
    </xf>
    <xf numFmtId="0" fontId="26" fillId="10" borderId="7" xfId="0" applyFont="1" applyFill="1" applyBorder="1" applyAlignment="1" applyProtection="1">
      <alignment horizontal="center" vertical="center" wrapText="1"/>
      <protection hidden="1"/>
    </xf>
    <xf numFmtId="0" fontId="26" fillId="4" borderId="61" xfId="0" applyFont="1" applyFill="1" applyBorder="1" applyAlignment="1" applyProtection="1">
      <alignment horizontal="center" vertical="center" wrapText="1"/>
      <protection hidden="1"/>
    </xf>
    <xf numFmtId="0" fontId="61" fillId="0" borderId="10" xfId="0" applyFont="1" applyBorder="1" applyAlignment="1" applyProtection="1">
      <alignment horizontal="left" vertical="top" wrapText="1"/>
      <protection hidden="1"/>
    </xf>
    <xf numFmtId="2" fontId="25" fillId="0" borderId="14" xfId="0" applyNumberFormat="1" applyFont="1" applyBorder="1" applyAlignment="1" applyProtection="1">
      <alignment horizontal="center" vertical="top" wrapText="1"/>
      <protection hidden="1"/>
    </xf>
    <xf numFmtId="2" fontId="25" fillId="0" borderId="13" xfId="0" applyNumberFormat="1" applyFont="1" applyBorder="1" applyAlignment="1" applyProtection="1">
      <alignment horizontal="center" vertical="top" wrapText="1"/>
      <protection hidden="1"/>
    </xf>
    <xf numFmtId="0" fontId="77" fillId="0" borderId="7" xfId="0" applyFont="1" applyBorder="1" applyAlignment="1" applyProtection="1">
      <alignment horizontal="center" vertical="center"/>
      <protection hidden="1"/>
    </xf>
    <xf numFmtId="0" fontId="77" fillId="0" borderId="8" xfId="0" applyFont="1" applyBorder="1" applyAlignment="1" applyProtection="1">
      <alignment horizontal="center" vertical="center"/>
      <protection hidden="1"/>
    </xf>
    <xf numFmtId="0" fontId="77" fillId="0" borderId="9" xfId="0" applyFont="1" applyBorder="1" applyAlignment="1" applyProtection="1">
      <alignment horizontal="center" vertical="center"/>
      <protection hidden="1"/>
    </xf>
    <xf numFmtId="166" fontId="25" fillId="4" borderId="14" xfId="0" applyNumberFormat="1" applyFont="1" applyFill="1" applyBorder="1" applyAlignment="1" applyProtection="1">
      <alignment horizontal="center" vertical="center" wrapText="1"/>
      <protection hidden="1"/>
    </xf>
    <xf numFmtId="166" fontId="25" fillId="4" borderId="13" xfId="0" applyNumberFormat="1" applyFont="1" applyFill="1" applyBorder="1" applyAlignment="1" applyProtection="1">
      <alignment horizontal="center" vertical="center" wrapText="1"/>
      <protection hidden="1"/>
    </xf>
    <xf numFmtId="2" fontId="26" fillId="4" borderId="14" xfId="0" applyNumberFormat="1" applyFont="1" applyFill="1" applyBorder="1" applyAlignment="1" applyProtection="1">
      <alignment horizontal="center" vertical="top" wrapText="1"/>
      <protection hidden="1"/>
    </xf>
    <xf numFmtId="2" fontId="26" fillId="4" borderId="13" xfId="0" applyNumberFormat="1" applyFont="1" applyFill="1" applyBorder="1" applyAlignment="1" applyProtection="1">
      <alignment horizontal="center" vertical="top" wrapText="1"/>
      <protection hidden="1"/>
    </xf>
    <xf numFmtId="0" fontId="26" fillId="4" borderId="12" xfId="0" applyFont="1" applyFill="1" applyBorder="1" applyAlignment="1" applyProtection="1">
      <alignment horizontal="left" vertical="top" wrapText="1"/>
      <protection hidden="1"/>
    </xf>
    <xf numFmtId="0" fontId="62" fillId="6" borderId="7" xfId="0" quotePrefix="1" applyFont="1" applyFill="1" applyBorder="1" applyAlignment="1" applyProtection="1">
      <alignment horizontal="left" vertical="top" wrapText="1"/>
      <protection hidden="1"/>
    </xf>
    <xf numFmtId="0" fontId="62" fillId="6" borderId="8" xfId="0" quotePrefix="1" applyFont="1" applyFill="1" applyBorder="1" applyAlignment="1" applyProtection="1">
      <alignment horizontal="left" vertical="top" wrapText="1"/>
      <protection hidden="1"/>
    </xf>
    <xf numFmtId="0" fontId="62" fillId="6" borderId="9" xfId="0" quotePrefix="1" applyFont="1" applyFill="1" applyBorder="1" applyAlignment="1" applyProtection="1">
      <alignment horizontal="left" vertical="top" wrapText="1"/>
      <protection hidden="1"/>
    </xf>
    <xf numFmtId="0" fontId="67" fillId="0" borderId="10" xfId="0" applyFont="1" applyBorder="1" applyAlignment="1" applyProtection="1">
      <alignment horizontal="left" vertical="center"/>
      <protection hidden="1"/>
    </xf>
    <xf numFmtId="0" fontId="60" fillId="0" borderId="10" xfId="0" applyFont="1" applyBorder="1" applyAlignment="1" applyProtection="1">
      <alignment horizontal="left" vertical="top" wrapText="1"/>
      <protection hidden="1"/>
    </xf>
    <xf numFmtId="0" fontId="8" fillId="0" borderId="10" xfId="0" applyFont="1" applyBorder="1" applyAlignment="1" applyProtection="1">
      <alignment horizontal="left" vertical="top" wrapText="1"/>
      <protection hidden="1"/>
    </xf>
    <xf numFmtId="0" fontId="56" fillId="4" borderId="10" xfId="0" applyFont="1" applyFill="1" applyBorder="1" applyAlignment="1" applyProtection="1">
      <alignment horizontal="left" vertical="top" wrapText="1"/>
      <protection hidden="1"/>
    </xf>
    <xf numFmtId="165" fontId="67" fillId="0" borderId="8" xfId="0" applyNumberFormat="1" applyFont="1" applyBorder="1" applyAlignment="1" applyProtection="1">
      <alignment horizontal="center" vertical="center" wrapText="1"/>
      <protection hidden="1"/>
    </xf>
    <xf numFmtId="0" fontId="67" fillId="0" borderId="10" xfId="0" applyFont="1" applyBorder="1" applyAlignment="1" applyProtection="1">
      <alignment vertical="center" wrapText="1"/>
      <protection hidden="1"/>
    </xf>
    <xf numFmtId="0" fontId="69" fillId="0" borderId="10" xfId="0" quotePrefix="1" applyFont="1" applyBorder="1" applyAlignment="1" applyProtection="1">
      <alignment horizontal="left" vertical="top" wrapText="1"/>
      <protection hidden="1"/>
    </xf>
    <xf numFmtId="0" fontId="18" fillId="0" borderId="10" xfId="0" quotePrefix="1" applyFont="1" applyBorder="1" applyAlignment="1" applyProtection="1">
      <alignment horizontal="left" vertical="top" wrapText="1"/>
      <protection hidden="1"/>
    </xf>
    <xf numFmtId="0" fontId="66" fillId="0" borderId="7" xfId="0" applyFont="1" applyBorder="1" applyAlignment="1" applyProtection="1">
      <alignment horizontal="center" vertical="center" textRotation="90" wrapText="1"/>
      <protection hidden="1"/>
    </xf>
    <xf numFmtId="0" fontId="66" fillId="0" borderId="8" xfId="0" applyFont="1" applyBorder="1" applyAlignment="1" applyProtection="1">
      <alignment horizontal="center" vertical="center" textRotation="90" wrapText="1"/>
      <protection hidden="1"/>
    </xf>
    <xf numFmtId="0" fontId="66" fillId="0" borderId="9" xfId="0" applyFont="1" applyBorder="1" applyAlignment="1" applyProtection="1">
      <alignment horizontal="center" vertical="center" textRotation="90" wrapText="1"/>
      <protection hidden="1"/>
    </xf>
    <xf numFmtId="0" fontId="21" fillId="6" borderId="10" xfId="0" applyFont="1" applyFill="1" applyBorder="1" applyAlignment="1" applyProtection="1">
      <alignment horizontal="left" vertical="top" wrapText="1"/>
      <protection hidden="1"/>
    </xf>
    <xf numFmtId="0" fontId="26" fillId="0" borderId="0" xfId="0" applyFont="1" applyAlignment="1" applyProtection="1">
      <alignment horizontal="center" vertical="center" wrapText="1"/>
      <protection hidden="1"/>
    </xf>
    <xf numFmtId="0" fontId="6" fillId="0" borderId="10" xfId="0" applyFont="1" applyBorder="1" applyAlignment="1" applyProtection="1">
      <alignment horizontal="center" vertical="center"/>
      <protection hidden="1"/>
    </xf>
    <xf numFmtId="0" fontId="26" fillId="0" borderId="7" xfId="0" applyFont="1" applyBorder="1" applyAlignment="1" applyProtection="1">
      <alignment horizontal="left" vertical="top" wrapText="1"/>
      <protection hidden="1"/>
    </xf>
    <xf numFmtId="0" fontId="26" fillId="0" borderId="9" xfId="0" applyFont="1" applyBorder="1" applyAlignment="1" applyProtection="1">
      <alignment horizontal="left" vertical="top" wrapText="1"/>
      <protection hidden="1"/>
    </xf>
    <xf numFmtId="0" fontId="2" fillId="0" borderId="10" xfId="0" applyFont="1" applyBorder="1" applyAlignment="1" applyProtection="1">
      <alignment horizontal="right"/>
      <protection hidden="1"/>
    </xf>
    <xf numFmtId="0" fontId="4" fillId="9" borderId="7" xfId="0" applyFont="1" applyFill="1" applyBorder="1" applyAlignment="1" applyProtection="1">
      <alignment horizontal="right" vertical="center" wrapText="1"/>
      <protection hidden="1"/>
    </xf>
    <xf numFmtId="0" fontId="4" fillId="9" borderId="8" xfId="0" applyFont="1" applyFill="1" applyBorder="1" applyAlignment="1" applyProtection="1">
      <alignment horizontal="right" vertical="center" wrapText="1"/>
      <protection hidden="1"/>
    </xf>
    <xf numFmtId="0" fontId="26" fillId="0" borderId="7" xfId="0" applyFont="1" applyBorder="1" applyAlignment="1" applyProtection="1">
      <alignment vertical="top" wrapText="1"/>
      <protection hidden="1"/>
    </xf>
    <xf numFmtId="0" fontId="26" fillId="0" borderId="8" xfId="0" applyFont="1" applyBorder="1" applyAlignment="1" applyProtection="1">
      <alignment vertical="top" wrapText="1"/>
      <protection hidden="1"/>
    </xf>
    <xf numFmtId="0" fontId="4" fillId="9" borderId="7" xfId="0" applyFont="1" applyFill="1" applyBorder="1" applyAlignment="1" applyProtection="1">
      <alignment vertical="center"/>
      <protection hidden="1"/>
    </xf>
    <xf numFmtId="0" fontId="4" fillId="9" borderId="8" xfId="0" applyFont="1" applyFill="1" applyBorder="1" applyAlignment="1" applyProtection="1">
      <alignment vertical="center"/>
      <protection hidden="1"/>
    </xf>
    <xf numFmtId="0" fontId="40" fillId="4" borderId="10" xfId="0" applyFont="1" applyFill="1" applyBorder="1" applyAlignment="1" applyProtection="1">
      <alignment horizontal="center" vertical="center"/>
      <protection hidden="1"/>
    </xf>
    <xf numFmtId="2" fontId="40" fillId="4" borderId="10" xfId="0" applyNumberFormat="1" applyFont="1" applyFill="1" applyBorder="1" applyAlignment="1" applyProtection="1">
      <alignment horizontal="center" vertical="center"/>
      <protection hidden="1"/>
    </xf>
    <xf numFmtId="166" fontId="34" fillId="4" borderId="10" xfId="0" applyNumberFormat="1" applyFont="1" applyFill="1" applyBorder="1" applyAlignment="1" applyProtection="1">
      <alignment horizontal="center" vertical="center"/>
      <protection hidden="1"/>
    </xf>
    <xf numFmtId="0" fontId="40" fillId="0" borderId="10" xfId="0" applyFont="1" applyBorder="1" applyAlignment="1" applyProtection="1">
      <alignment horizontal="center" vertical="center" wrapText="1"/>
      <protection hidden="1"/>
    </xf>
    <xf numFmtId="0" fontId="35" fillId="0" borderId="10" xfId="0" applyFont="1" applyBorder="1" applyAlignment="1" applyProtection="1">
      <alignment horizontal="left" vertical="top" wrapText="1"/>
      <protection hidden="1"/>
    </xf>
    <xf numFmtId="0" fontId="50" fillId="0" borderId="10" xfId="0" applyFont="1" applyBorder="1" applyAlignment="1" applyProtection="1">
      <alignment horizontal="left" vertical="top"/>
      <protection hidden="1"/>
    </xf>
    <xf numFmtId="0" fontId="48" fillId="0" borderId="10" xfId="0" applyFont="1" applyBorder="1" applyAlignment="1" applyProtection="1">
      <alignment horizontal="center"/>
      <protection hidden="1"/>
    </xf>
    <xf numFmtId="0" fontId="48" fillId="0" borderId="1" xfId="0" applyFont="1" applyBorder="1" applyAlignment="1" applyProtection="1">
      <alignment horizontal="center"/>
      <protection hidden="1"/>
    </xf>
    <xf numFmtId="0" fontId="50" fillId="0" borderId="10" xfId="0" applyFont="1" applyBorder="1" applyAlignment="1" applyProtection="1">
      <alignment horizontal="left"/>
      <protection hidden="1"/>
    </xf>
    <xf numFmtId="15" fontId="49" fillId="0" borderId="10" xfId="0" applyNumberFormat="1" applyFont="1" applyBorder="1" applyAlignment="1" applyProtection="1">
      <alignment horizontal="left"/>
      <protection hidden="1"/>
    </xf>
    <xf numFmtId="0" fontId="49" fillId="0" borderId="10" xfId="0" applyFont="1" applyBorder="1" applyAlignment="1" applyProtection="1">
      <alignment horizontal="left"/>
      <protection hidden="1"/>
    </xf>
    <xf numFmtId="2" fontId="49" fillId="0" borderId="10" xfId="0" applyNumberFormat="1" applyFont="1" applyBorder="1" applyAlignment="1" applyProtection="1">
      <alignment horizontal="left"/>
      <protection hidden="1"/>
    </xf>
    <xf numFmtId="0" fontId="48" fillId="0" borderId="0" xfId="0" applyFont="1" applyAlignment="1" applyProtection="1">
      <protection hidden="1"/>
    </xf>
    <xf numFmtId="0" fontId="48" fillId="0" borderId="2" xfId="0" applyFont="1" applyBorder="1" applyAlignment="1" applyProtection="1">
      <protection hidden="1"/>
    </xf>
    <xf numFmtId="0" fontId="40" fillId="0" borderId="14" xfId="0" applyFont="1" applyBorder="1" applyAlignment="1" applyProtection="1">
      <alignment horizontal="center" vertical="center" wrapText="1"/>
      <protection hidden="1"/>
    </xf>
    <xf numFmtId="0" fontId="40" fillId="0" borderId="16" xfId="0" applyFont="1" applyBorder="1" applyAlignment="1" applyProtection="1">
      <alignment horizontal="center" vertical="center" wrapText="1"/>
      <protection hidden="1"/>
    </xf>
    <xf numFmtId="0" fontId="40" fillId="0" borderId="13" xfId="0" applyFont="1" applyBorder="1" applyAlignment="1" applyProtection="1">
      <alignment horizontal="center" vertical="center" wrapText="1"/>
      <protection hidden="1"/>
    </xf>
    <xf numFmtId="0" fontId="40" fillId="0" borderId="14" xfId="0" applyFont="1" applyBorder="1" applyAlignment="1" applyProtection="1">
      <alignment horizontal="left" vertical="center" wrapText="1"/>
      <protection hidden="1"/>
    </xf>
    <xf numFmtId="0" fontId="40" fillId="0" borderId="16" xfId="0" applyFont="1" applyBorder="1" applyAlignment="1" applyProtection="1">
      <alignment horizontal="left" vertical="center" wrapText="1"/>
      <protection hidden="1"/>
    </xf>
    <xf numFmtId="0" fontId="40" fillId="0" borderId="13" xfId="0" applyFont="1" applyBorder="1" applyAlignment="1" applyProtection="1">
      <alignment horizontal="left" vertical="center" wrapText="1"/>
      <protection hidden="1"/>
    </xf>
    <xf numFmtId="0" fontId="40" fillId="4" borderId="14" xfId="0" applyFont="1" applyFill="1" applyBorder="1" applyAlignment="1" applyProtection="1">
      <alignment horizontal="center" vertical="top"/>
      <protection hidden="1"/>
    </xf>
    <xf numFmtId="0" fontId="40" fillId="4" borderId="16" xfId="0" applyFont="1" applyFill="1" applyBorder="1" applyAlignment="1" applyProtection="1">
      <alignment horizontal="center" vertical="top"/>
      <protection hidden="1"/>
    </xf>
    <xf numFmtId="0" fontId="40" fillId="4" borderId="13" xfId="0" applyFont="1" applyFill="1" applyBorder="1" applyAlignment="1" applyProtection="1">
      <alignment horizontal="center" vertical="top"/>
      <protection hidden="1"/>
    </xf>
    <xf numFmtId="0" fontId="40" fillId="4" borderId="14" xfId="0" applyFont="1" applyFill="1" applyBorder="1" applyAlignment="1" applyProtection="1">
      <alignment horizontal="center" vertical="top" wrapText="1"/>
      <protection hidden="1"/>
    </xf>
    <xf numFmtId="0" fontId="40" fillId="4" borderId="16" xfId="0" applyFont="1" applyFill="1" applyBorder="1" applyAlignment="1" applyProtection="1">
      <alignment horizontal="center" vertical="top" wrapText="1"/>
      <protection hidden="1"/>
    </xf>
    <xf numFmtId="0" fontId="40" fillId="4" borderId="13" xfId="0" applyFont="1" applyFill="1" applyBorder="1" applyAlignment="1" applyProtection="1">
      <alignment horizontal="center" vertical="top" wrapText="1"/>
      <protection hidden="1"/>
    </xf>
    <xf numFmtId="0" fontId="34" fillId="7" borderId="10" xfId="0" applyFont="1" applyFill="1" applyBorder="1" applyAlignment="1" applyProtection="1">
      <alignment horizontal="center" vertical="center"/>
      <protection hidden="1"/>
    </xf>
    <xf numFmtId="0" fontId="86" fillId="4" borderId="10" xfId="0" applyFont="1" applyFill="1" applyBorder="1" applyAlignment="1" applyProtection="1">
      <alignment horizontal="left" vertical="top" wrapText="1"/>
      <protection hidden="1"/>
    </xf>
    <xf numFmtId="0" fontId="51" fillId="7" borderId="12" xfId="0" applyFont="1" applyFill="1" applyBorder="1" applyAlignment="1" applyProtection="1">
      <alignment horizontal="center" vertical="top" wrapText="1"/>
      <protection hidden="1"/>
    </xf>
    <xf numFmtId="0" fontId="51" fillId="7" borderId="10" xfId="0" applyFont="1" applyFill="1" applyBorder="1" applyAlignment="1" applyProtection="1">
      <alignment horizontal="center" vertical="top" wrapText="1"/>
      <protection hidden="1"/>
    </xf>
    <xf numFmtId="0" fontId="34" fillId="7" borderId="10" xfId="0" applyFont="1" applyFill="1" applyBorder="1" applyAlignment="1" applyProtection="1">
      <alignment horizontal="center" vertical="center" wrapText="1"/>
      <protection hidden="1"/>
    </xf>
    <xf numFmtId="0" fontId="34" fillId="7" borderId="7" xfId="0" applyFont="1" applyFill="1" applyBorder="1" applyAlignment="1" applyProtection="1">
      <alignment horizontal="center" vertical="center" wrapText="1"/>
      <protection hidden="1"/>
    </xf>
    <xf numFmtId="0" fontId="51" fillId="7" borderId="23" xfId="0" applyFont="1" applyFill="1" applyBorder="1" applyAlignment="1" applyProtection="1">
      <alignment horizontal="center" vertical="top" wrapText="1"/>
      <protection hidden="1"/>
    </xf>
    <xf numFmtId="0" fontId="48" fillId="0" borderId="0" xfId="0" applyFont="1" applyAlignment="1" applyProtection="1">
      <alignment horizontal="center"/>
      <protection hidden="1"/>
    </xf>
    <xf numFmtId="0" fontId="40" fillId="0" borderId="0" xfId="0" applyFont="1" applyAlignment="1" applyProtection="1">
      <alignment horizontal="center"/>
      <protection hidden="1"/>
    </xf>
    <xf numFmtId="0" fontId="40" fillId="0" borderId="2" xfId="0" applyFont="1" applyBorder="1" applyAlignment="1" applyProtection="1">
      <alignment horizontal="center"/>
      <protection hidden="1"/>
    </xf>
    <xf numFmtId="0" fontId="86" fillId="4" borderId="14" xfId="0" applyFont="1" applyFill="1" applyBorder="1" applyAlignment="1" applyProtection="1">
      <alignment vertical="top" wrapText="1"/>
      <protection hidden="1"/>
    </xf>
    <xf numFmtId="0" fontId="86" fillId="4" borderId="10" xfId="0" applyFont="1" applyFill="1" applyBorder="1" applyAlignment="1" applyProtection="1">
      <alignment vertical="top" wrapText="1"/>
      <protection hidden="1"/>
    </xf>
    <xf numFmtId="0" fontId="40" fillId="7" borderId="10" xfId="0" applyFont="1" applyFill="1" applyBorder="1" applyAlignment="1" applyProtection="1">
      <alignment horizontal="left" vertical="top"/>
      <protection hidden="1"/>
    </xf>
    <xf numFmtId="0" fontId="40" fillId="7" borderId="14" xfId="0" applyFont="1" applyFill="1" applyBorder="1" applyAlignment="1" applyProtection="1">
      <alignment horizontal="left" vertical="top" wrapText="1"/>
      <protection hidden="1"/>
    </xf>
    <xf numFmtId="0" fontId="48" fillId="7" borderId="10" xfId="0" applyFont="1" applyFill="1" applyBorder="1" applyAlignment="1" applyProtection="1">
      <alignment horizontal="center"/>
      <protection hidden="1"/>
    </xf>
    <xf numFmtId="0" fontId="5" fillId="2" borderId="46" xfId="0" applyFont="1" applyFill="1" applyBorder="1" applyAlignment="1" applyProtection="1">
      <alignment horizontal="center" vertical="center"/>
      <protection hidden="1"/>
    </xf>
    <xf numFmtId="0" fontId="5" fillId="2" borderId="52" xfId="0" applyFont="1" applyFill="1" applyBorder="1" applyAlignment="1" applyProtection="1">
      <alignment horizontal="center" vertical="center"/>
      <protection hidden="1"/>
    </xf>
    <xf numFmtId="0" fontId="94" fillId="2" borderId="47" xfId="0" applyFont="1" applyFill="1" applyBorder="1" applyAlignment="1" applyProtection="1">
      <alignment horizontal="center" vertical="center"/>
      <protection hidden="1"/>
    </xf>
    <xf numFmtId="0" fontId="94" fillId="2" borderId="6" xfId="0" applyFont="1" applyFill="1" applyBorder="1" applyAlignment="1" applyProtection="1">
      <alignment horizontal="center" vertical="center"/>
      <protection hidden="1"/>
    </xf>
    <xf numFmtId="0" fontId="5" fillId="2" borderId="48" xfId="0" applyFont="1" applyFill="1" applyBorder="1" applyAlignment="1" applyProtection="1">
      <alignment horizontal="center"/>
      <protection hidden="1"/>
    </xf>
    <xf numFmtId="0" fontId="5" fillId="2" borderId="49" xfId="0" applyFont="1" applyFill="1" applyBorder="1" applyAlignment="1" applyProtection="1">
      <alignment horizontal="center"/>
      <protection hidden="1"/>
    </xf>
    <xf numFmtId="0" fontId="5" fillId="2" borderId="50" xfId="0" applyFont="1" applyFill="1" applyBorder="1" applyAlignment="1" applyProtection="1">
      <alignment horizontal="center"/>
      <protection hidden="1"/>
    </xf>
    <xf numFmtId="0" fontId="5" fillId="2" borderId="7" xfId="0" applyFont="1" applyFill="1" applyBorder="1" applyAlignment="1" applyProtection="1">
      <alignment horizontal="center" vertical="center" wrapText="1"/>
      <protection hidden="1"/>
    </xf>
    <xf numFmtId="0" fontId="5" fillId="2" borderId="8" xfId="0" applyFont="1" applyFill="1" applyBorder="1" applyAlignment="1" applyProtection="1">
      <alignment horizontal="center" vertical="center" wrapText="1"/>
      <protection hidden="1"/>
    </xf>
    <xf numFmtId="0" fontId="5" fillId="2" borderId="9" xfId="0" applyFont="1" applyFill="1" applyBorder="1" applyAlignment="1" applyProtection="1">
      <alignment horizontal="center" vertical="center" wrapText="1"/>
      <protection hidden="1"/>
    </xf>
    <xf numFmtId="0" fontId="6" fillId="0" borderId="7" xfId="0" applyFont="1" applyBorder="1" applyAlignment="1" applyProtection="1">
      <alignment horizontal="left" vertical="center" wrapText="1"/>
      <protection hidden="1"/>
    </xf>
    <xf numFmtId="0" fontId="6" fillId="0" borderId="8" xfId="0" applyFont="1" applyBorder="1" applyAlignment="1" applyProtection="1">
      <alignment horizontal="left" vertical="center" wrapText="1"/>
      <protection hidden="1"/>
    </xf>
    <xf numFmtId="0" fontId="6" fillId="0" borderId="56" xfId="0" applyFont="1" applyBorder="1" applyAlignment="1" applyProtection="1">
      <alignment horizontal="left" vertical="center" wrapText="1"/>
      <protection hidden="1"/>
    </xf>
    <xf numFmtId="0" fontId="5" fillId="2" borderId="56" xfId="0" applyFont="1" applyFill="1" applyBorder="1" applyAlignment="1" applyProtection="1">
      <alignment horizontal="center" vertical="center" wrapText="1"/>
      <protection hidden="1"/>
    </xf>
    <xf numFmtId="0" fontId="26" fillId="13" borderId="10" xfId="0" applyFont="1" applyFill="1" applyBorder="1" applyAlignment="1" applyProtection="1">
      <alignment horizontal="left" vertical="center" wrapText="1"/>
      <protection hidden="1"/>
    </xf>
    <xf numFmtId="0" fontId="0" fillId="0" borderId="54" xfId="0" applyBorder="1" applyAlignment="1" applyProtection="1">
      <alignment horizontal="center" vertical="center" wrapText="1"/>
      <protection hidden="1"/>
    </xf>
    <xf numFmtId="0" fontId="0" fillId="0" borderId="55" xfId="0" applyBorder="1" applyAlignment="1" applyProtection="1">
      <alignment horizontal="center" vertical="center" wrapText="1"/>
      <protection hidden="1"/>
    </xf>
    <xf numFmtId="0" fontId="0" fillId="0" borderId="58" xfId="0" applyBorder="1" applyAlignment="1" applyProtection="1">
      <alignment horizontal="center" vertical="center" wrapText="1"/>
      <protection hidden="1"/>
    </xf>
    <xf numFmtId="0" fontId="0" fillId="0" borderId="10" xfId="0" applyBorder="1" applyAlignment="1" applyProtection="1">
      <alignment horizontal="center" vertical="center"/>
      <protection hidden="1"/>
    </xf>
    <xf numFmtId="0" fontId="54" fillId="4" borderId="10" xfId="0" applyFont="1" applyFill="1" applyBorder="1" applyAlignment="1" applyProtection="1">
      <alignment horizontal="left" vertical="top" wrapText="1"/>
      <protection hidden="1"/>
    </xf>
    <xf numFmtId="0" fontId="25" fillId="7" borderId="7" xfId="0" applyFont="1" applyFill="1" applyBorder="1" applyAlignment="1" applyProtection="1">
      <alignment horizontal="center" vertical="center" wrapText="1"/>
      <protection hidden="1"/>
    </xf>
    <xf numFmtId="0" fontId="25" fillId="7" borderId="9" xfId="0" applyFont="1" applyFill="1" applyBorder="1" applyAlignment="1" applyProtection="1">
      <alignment horizontal="center" vertical="center" wrapText="1"/>
      <protection hidden="1"/>
    </xf>
    <xf numFmtId="0" fontId="25" fillId="7" borderId="53" xfId="0" applyFont="1" applyFill="1" applyBorder="1" applyAlignment="1" applyProtection="1">
      <alignment horizontal="center" vertical="center" wrapText="1"/>
      <protection hidden="1"/>
    </xf>
    <xf numFmtId="0" fontId="26" fillId="7" borderId="10" xfId="0" applyFont="1" applyFill="1" applyBorder="1" applyAlignment="1" applyProtection="1">
      <alignment horizontal="left" vertical="center" wrapText="1"/>
      <protection hidden="1"/>
    </xf>
    <xf numFmtId="0" fontId="26" fillId="7" borderId="7" xfId="0" applyFont="1" applyFill="1" applyBorder="1" applyAlignment="1" applyProtection="1">
      <alignment vertical="center" wrapText="1"/>
      <protection hidden="1"/>
    </xf>
    <xf numFmtId="0" fontId="26" fillId="7" borderId="9" xfId="0" applyFont="1" applyFill="1" applyBorder="1" applyAlignment="1" applyProtection="1">
      <alignment vertical="center" wrapText="1"/>
      <protection hidden="1"/>
    </xf>
    <xf numFmtId="14" fontId="26" fillId="0" borderId="10" xfId="0" applyNumberFormat="1" applyFont="1" applyBorder="1" applyAlignment="1" applyProtection="1">
      <alignment horizontal="center" vertical="center" wrapText="1"/>
      <protection hidden="1"/>
    </xf>
    <xf numFmtId="0" fontId="20" fillId="0" borderId="3" xfId="0" applyFont="1" applyBorder="1" applyAlignment="1" applyProtection="1">
      <alignment horizontal="center" vertical="top" wrapText="1"/>
      <protection hidden="1"/>
    </xf>
    <xf numFmtId="0" fontId="20" fillId="0" borderId="4" xfId="0" applyFont="1" applyBorder="1" applyAlignment="1" applyProtection="1">
      <alignment horizontal="center" vertical="top" wrapText="1"/>
      <protection hidden="1"/>
    </xf>
    <xf numFmtId="0" fontId="20" fillId="0" borderId="57" xfId="0" applyFont="1" applyBorder="1" applyAlignment="1" applyProtection="1">
      <alignment horizontal="center" vertical="top" wrapText="1"/>
      <protection hidden="1"/>
    </xf>
    <xf numFmtId="0" fontId="26" fillId="0" borderId="56" xfId="0" applyFont="1" applyBorder="1" applyAlignment="1" applyProtection="1">
      <alignment horizontal="center" vertical="center" wrapText="1"/>
      <protection hidden="1"/>
    </xf>
    <xf numFmtId="0" fontId="6" fillId="0" borderId="10" xfId="0" applyFont="1" applyBorder="1" applyAlignment="1" applyProtection="1">
      <alignment horizontal="center" vertical="top" wrapText="1"/>
      <protection hidden="1"/>
    </xf>
    <xf numFmtId="0" fontId="6" fillId="0" borderId="53" xfId="0" applyFont="1" applyBorder="1" applyAlignment="1" applyProtection="1">
      <alignment horizontal="center" vertical="top" wrapText="1"/>
      <protection hidden="1"/>
    </xf>
    <xf numFmtId="0" fontId="94" fillId="2" borderId="4" xfId="0" applyFont="1" applyFill="1" applyBorder="1" applyAlignment="1" applyProtection="1">
      <alignment horizontal="center" vertical="center"/>
      <protection hidden="1"/>
    </xf>
    <xf numFmtId="0" fontId="94" fillId="2" borderId="59" xfId="0" applyFont="1" applyFill="1" applyBorder="1" applyAlignment="1" applyProtection="1">
      <alignment horizontal="center" vertical="center"/>
      <protection hidden="1"/>
    </xf>
    <xf numFmtId="166" fontId="95" fillId="13" borderId="4" xfId="0" applyNumberFormat="1" applyFont="1" applyFill="1" applyBorder="1" applyAlignment="1" applyProtection="1">
      <alignment horizontal="center" vertical="center"/>
      <protection hidden="1"/>
    </xf>
    <xf numFmtId="166" fontId="95" fillId="13" borderId="57" xfId="0" applyNumberFormat="1" applyFont="1" applyFill="1" applyBorder="1" applyAlignment="1" applyProtection="1">
      <alignment horizontal="center" vertical="center"/>
      <protection hidden="1"/>
    </xf>
    <xf numFmtId="166" fontId="95" fillId="13" borderId="59" xfId="0" applyNumberFormat="1" applyFont="1" applyFill="1" applyBorder="1" applyAlignment="1" applyProtection="1">
      <alignment horizontal="center" vertical="center"/>
      <protection hidden="1"/>
    </xf>
    <xf numFmtId="166" fontId="95" fillId="13" borderId="60" xfId="0" applyNumberFormat="1" applyFont="1" applyFill="1" applyBorder="1" applyAlignment="1" applyProtection="1">
      <alignment horizontal="center" vertical="center"/>
      <protection hidden="1"/>
    </xf>
    <xf numFmtId="0" fontId="6" fillId="0" borderId="53" xfId="0" applyFont="1" applyBorder="1" applyAlignment="1" applyProtection="1">
      <alignment horizontal="left" vertical="top" wrapText="1"/>
      <protection hidden="1"/>
    </xf>
    <xf numFmtId="0" fontId="26" fillId="13" borderId="10" xfId="0" applyFont="1" applyFill="1" applyBorder="1" applyAlignment="1" applyProtection="1">
      <alignment horizontal="center" vertical="center" wrapText="1"/>
      <protection hidden="1"/>
    </xf>
    <xf numFmtId="0" fontId="21" fillId="0" borderId="3" xfId="0" applyFont="1" applyBorder="1" applyAlignment="1" applyProtection="1">
      <alignment horizontal="center" vertical="top" wrapText="1"/>
      <protection hidden="1"/>
    </xf>
    <xf numFmtId="0" fontId="21" fillId="0" borderId="4" xfId="0" applyFont="1" applyBorder="1" applyAlignment="1" applyProtection="1">
      <alignment horizontal="center" vertical="top" wrapText="1"/>
      <protection hidden="1"/>
    </xf>
    <xf numFmtId="0" fontId="21" fillId="0" borderId="57" xfId="0" applyFont="1" applyBorder="1" applyAlignment="1" applyProtection="1">
      <alignment horizontal="center" vertical="top" wrapText="1"/>
      <protection hidden="1"/>
    </xf>
    <xf numFmtId="0" fontId="6" fillId="0" borderId="10" xfId="0" applyFont="1" applyBorder="1" applyAlignment="1" applyProtection="1">
      <alignment horizontal="left" vertical="center" wrapText="1"/>
      <protection hidden="1"/>
    </xf>
    <xf numFmtId="0" fontId="6" fillId="0" borderId="53" xfId="0" applyFont="1" applyBorder="1" applyAlignment="1" applyProtection="1">
      <alignment horizontal="left" vertical="center" wrapText="1"/>
      <protection hidden="1"/>
    </xf>
    <xf numFmtId="0" fontId="6" fillId="0" borderId="3" xfId="0" applyFont="1" applyBorder="1" applyAlignment="1" applyProtection="1">
      <alignment horizontal="center" vertical="top" wrapText="1"/>
      <protection hidden="1"/>
    </xf>
    <xf numFmtId="0" fontId="6" fillId="0" borderId="4" xfId="0" applyFont="1" applyBorder="1" applyAlignment="1" applyProtection="1">
      <alignment horizontal="center" vertical="top" wrapText="1"/>
      <protection hidden="1"/>
    </xf>
    <xf numFmtId="0" fontId="6" fillId="0" borderId="57" xfId="0" applyFont="1" applyBorder="1" applyAlignment="1" applyProtection="1">
      <alignment horizontal="center" vertical="top" wrapText="1"/>
      <protection hidden="1"/>
    </xf>
    <xf numFmtId="0" fontId="2" fillId="0" borderId="0" xfId="0" applyFont="1" applyAlignment="1">
      <alignment horizontal="center"/>
    </xf>
    <xf numFmtId="0" fontId="24" fillId="0" borderId="1" xfId="0" applyFont="1" applyBorder="1" applyAlignment="1">
      <alignment horizontal="center" wrapText="1"/>
    </xf>
    <xf numFmtId="0" fontId="4" fillId="9" borderId="7" xfId="0" applyFont="1" applyFill="1" applyBorder="1" applyAlignment="1">
      <alignment horizontal="left" vertical="top" wrapText="1"/>
    </xf>
    <xf numFmtId="0" fontId="4" fillId="9" borderId="9" xfId="0" applyFont="1" applyFill="1" applyBorder="1" applyAlignment="1">
      <alignment horizontal="left" vertical="top" wrapText="1"/>
    </xf>
    <xf numFmtId="0" fontId="6" fillId="4" borderId="10" xfId="0" applyFont="1" applyFill="1" applyBorder="1" applyAlignment="1">
      <alignment horizontal="left" vertical="top" wrapText="1"/>
    </xf>
    <xf numFmtId="0" fontId="6" fillId="4" borderId="7" xfId="0" applyFont="1" applyFill="1" applyBorder="1" applyAlignment="1">
      <alignment horizontal="left" vertical="top" wrapText="1"/>
    </xf>
    <xf numFmtId="0" fontId="6" fillId="4" borderId="8" xfId="0" applyFont="1" applyFill="1" applyBorder="1" applyAlignment="1">
      <alignment horizontal="left" vertical="top" wrapText="1"/>
    </xf>
    <xf numFmtId="0" fontId="6" fillId="4" borderId="9" xfId="0" applyFont="1" applyFill="1" applyBorder="1" applyAlignment="1">
      <alignment horizontal="left" vertical="top" wrapText="1"/>
    </xf>
    <xf numFmtId="0" fontId="4" fillId="9" borderId="8" xfId="0" applyFont="1" applyFill="1" applyBorder="1" applyAlignment="1">
      <alignment horizontal="center" vertical="center" wrapText="1"/>
    </xf>
    <xf numFmtId="0" fontId="4" fillId="9" borderId="0" xfId="0" applyFont="1" applyFill="1" applyAlignment="1">
      <alignment vertical="center" wrapText="1"/>
    </xf>
    <xf numFmtId="0" fontId="6" fillId="0" borderId="10" xfId="0" applyFont="1" applyBorder="1" applyAlignment="1">
      <alignment horizontal="left" vertical="top" wrapText="1"/>
    </xf>
    <xf numFmtId="0" fontId="6" fillId="0" borderId="10" xfId="0" applyFont="1" applyBorder="1" applyAlignment="1">
      <alignment vertical="top" wrapText="1"/>
    </xf>
    <xf numFmtId="0" fontId="6" fillId="0" borderId="10" xfId="0" quotePrefix="1" applyFont="1" applyBorder="1" applyAlignment="1">
      <alignment horizontal="left" vertical="top" wrapText="1"/>
    </xf>
    <xf numFmtId="0" fontId="3" fillId="0" borderId="7" xfId="0" applyFont="1" applyBorder="1" applyAlignment="1">
      <alignment horizontal="left" vertical="top" wrapText="1"/>
    </xf>
    <xf numFmtId="0" fontId="3" fillId="0" borderId="9" xfId="0" applyFont="1" applyBorder="1" applyAlignment="1">
      <alignment horizontal="left" vertical="top" wrapText="1"/>
    </xf>
    <xf numFmtId="0" fontId="4" fillId="9" borderId="10" xfId="0" applyFont="1" applyFill="1" applyBorder="1" applyAlignment="1">
      <alignment horizontal="center" vertical="center" wrapText="1"/>
    </xf>
    <xf numFmtId="0" fontId="4" fillId="0" borderId="0" xfId="0" applyFont="1" applyAlignment="1">
      <alignment vertical="center" wrapText="1"/>
    </xf>
    <xf numFmtId="0" fontId="6" fillId="0" borderId="0" xfId="0" applyFont="1" applyAlignment="1">
      <alignment horizontal="left" vertical="top" wrapText="1"/>
    </xf>
    <xf numFmtId="0" fontId="6" fillId="0" borderId="0" xfId="0" quotePrefix="1" applyFont="1" applyAlignment="1">
      <alignment horizontal="left" vertical="top" wrapText="1"/>
    </xf>
    <xf numFmtId="0" fontId="6" fillId="0" borderId="0" xfId="0" applyFont="1" applyAlignment="1">
      <alignment vertical="top" wrapText="1"/>
    </xf>
    <xf numFmtId="0" fontId="6" fillId="4" borderId="10" xfId="0" applyFont="1" applyFill="1" applyBorder="1" applyAlignment="1">
      <alignment horizontal="center" vertical="top" wrapText="1"/>
    </xf>
    <xf numFmtId="0" fontId="6" fillId="0" borderId="13" xfId="0" applyFont="1" applyBorder="1" applyAlignment="1">
      <alignment vertical="top" wrapText="1"/>
    </xf>
    <xf numFmtId="0" fontId="3" fillId="4" borderId="10" xfId="0" quotePrefix="1" applyFont="1" applyFill="1" applyBorder="1" applyAlignment="1">
      <alignment horizontal="left" vertical="top" wrapText="1"/>
    </xf>
    <xf numFmtId="0" fontId="3" fillId="4" borderId="10" xfId="0" applyFont="1" applyFill="1" applyBorder="1" applyAlignment="1">
      <alignment horizontal="left" vertical="top" wrapText="1"/>
    </xf>
    <xf numFmtId="0" fontId="3" fillId="4" borderId="10" xfId="0" quotePrefix="1" applyFont="1" applyFill="1" applyBorder="1" applyAlignment="1" applyProtection="1">
      <alignment horizontal="left" vertical="top" wrapText="1"/>
      <protection locked="0"/>
    </xf>
    <xf numFmtId="0" fontId="3" fillId="4" borderId="10" xfId="0" applyFont="1" applyFill="1" applyBorder="1" applyAlignment="1" applyProtection="1">
      <alignment horizontal="left" vertical="top" wrapText="1"/>
      <protection locked="0"/>
    </xf>
    <xf numFmtId="0" fontId="3" fillId="0" borderId="7"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14" fillId="0" borderId="10" xfId="0" applyFont="1" applyBorder="1" applyAlignment="1" applyProtection="1">
      <protection locked="0"/>
    </xf>
    <xf numFmtId="0" fontId="4" fillId="9" borderId="10" xfId="0" applyFont="1" applyFill="1" applyBorder="1" applyAlignment="1" applyProtection="1">
      <alignment horizontal="center" vertical="center" wrapText="1"/>
      <protection locked="0"/>
    </xf>
    <xf numFmtId="0" fontId="6" fillId="0" borderId="10" xfId="0" applyFont="1" applyBorder="1" applyAlignment="1" applyProtection="1">
      <alignment vertical="top" wrapText="1"/>
      <protection locked="0"/>
    </xf>
    <xf numFmtId="0" fontId="2" fillId="0" borderId="0" xfId="0" applyFont="1" applyAlignment="1" applyProtection="1">
      <alignment horizontal="center"/>
      <protection locked="0"/>
    </xf>
    <xf numFmtId="0" fontId="24" fillId="0" borderId="0" xfId="0" applyFont="1" applyAlignment="1" applyProtection="1">
      <alignment horizontal="center" wrapText="1"/>
      <protection locked="0"/>
    </xf>
    <xf numFmtId="0" fontId="33" fillId="9" borderId="10" xfId="0" applyFont="1" applyFill="1" applyBorder="1" applyAlignment="1" applyProtection="1">
      <alignment horizontal="center"/>
      <protection locked="0"/>
    </xf>
    <xf numFmtId="0" fontId="3" fillId="0" borderId="14" xfId="0"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0" fontId="3" fillId="0" borderId="13" xfId="0" applyFont="1" applyBorder="1" applyAlignment="1" applyProtection="1">
      <alignment horizontal="center" vertical="center"/>
      <protection locked="0"/>
    </xf>
    <xf numFmtId="0" fontId="4" fillId="9" borderId="10" xfId="0" applyFont="1" applyFill="1" applyBorder="1" applyAlignment="1" applyProtection="1">
      <alignment vertical="center" wrapText="1"/>
      <protection locked="0"/>
    </xf>
    <xf numFmtId="0" fontId="14" fillId="0" borderId="0" xfId="0" applyFont="1" applyAlignment="1">
      <alignment horizontal="left" wrapText="1"/>
    </xf>
    <xf numFmtId="0" fontId="14" fillId="0" borderId="0" xfId="0" applyFont="1" applyAlignment="1">
      <alignment horizontal="left"/>
    </xf>
    <xf numFmtId="0" fontId="3" fillId="4" borderId="10" xfId="0" applyFont="1" applyFill="1" applyBorder="1" applyAlignment="1">
      <alignment vertical="top" wrapText="1"/>
    </xf>
    <xf numFmtId="0" fontId="4" fillId="9" borderId="10" xfId="0" applyFont="1" applyFill="1" applyBorder="1" applyAlignment="1">
      <alignment horizontal="center"/>
    </xf>
    <xf numFmtId="0" fontId="4" fillId="9" borderId="7" xfId="0" applyFont="1" applyFill="1" applyBorder="1" applyAlignment="1">
      <alignment horizontal="left" vertical="center" wrapText="1"/>
    </xf>
    <xf numFmtId="0" fontId="4" fillId="9" borderId="8" xfId="0" applyFont="1" applyFill="1" applyBorder="1" applyAlignment="1">
      <alignment horizontal="left" vertical="center" wrapText="1"/>
    </xf>
    <xf numFmtId="0" fontId="4" fillId="9" borderId="9" xfId="0" applyFont="1" applyFill="1" applyBorder="1" applyAlignment="1">
      <alignment horizontal="left" vertical="center" wrapText="1"/>
    </xf>
  </cellXfs>
  <cellStyles count="4">
    <cellStyle name="Hipervínculo" xfId="3" builtinId="8"/>
    <cellStyle name="Moneda [0]" xfId="1" builtinId="7"/>
    <cellStyle name="Normal" xfId="0" builtinId="0"/>
    <cellStyle name="Normal 3" xfId="2"/>
  </cellStyles>
  <dxfs count="508">
    <dxf>
      <fill>
        <patternFill>
          <bgColor theme="0"/>
        </patternFill>
      </fill>
    </dxf>
    <dxf>
      <fill>
        <patternFill>
          <bgColor theme="5" tint="0.79998168889431442"/>
        </patternFill>
      </fill>
    </dxf>
    <dxf>
      <fill>
        <patternFill>
          <bgColor theme="0"/>
        </patternFill>
      </fill>
    </dxf>
    <dxf>
      <fill>
        <patternFill patternType="none">
          <bgColor auto="1"/>
        </patternFill>
      </fill>
    </dxf>
    <dxf>
      <fill>
        <patternFill>
          <bgColor theme="5" tint="0.79998168889431442"/>
        </patternFill>
      </fill>
    </dxf>
    <dxf>
      <fill>
        <patternFill>
          <bgColor theme="5" tint="0.59996337778862885"/>
        </patternFill>
      </fill>
    </dxf>
    <dxf>
      <fill>
        <patternFill>
          <bgColor theme="0"/>
        </patternFill>
      </fill>
    </dxf>
    <dxf>
      <fill>
        <patternFill>
          <bgColor theme="5" tint="0.79998168889431442"/>
        </patternFill>
      </fill>
    </dxf>
    <dxf>
      <fill>
        <patternFill>
          <bgColor theme="5" tint="0.79998168889431442"/>
        </patternFill>
      </fill>
    </dxf>
    <dxf>
      <fill>
        <patternFill>
          <bgColor theme="0"/>
        </patternFill>
      </fill>
    </dxf>
    <dxf>
      <fill>
        <patternFill>
          <bgColor theme="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ont>
        <color theme="1"/>
      </font>
      <fill>
        <patternFill>
          <bgColor theme="9" tint="0.3999450666829432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theme="1"/>
      </font>
      <fill>
        <patternFill>
          <bgColor theme="0"/>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theme="1"/>
      </font>
      <fill>
        <patternFill>
          <bgColor theme="9" tint="0.3999450666829432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ont>
        <color theme="1"/>
      </font>
      <fill>
        <patternFill>
          <bgColor theme="9" tint="0.3999450666829432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59996337778862885"/>
        </patternFill>
      </fill>
    </dxf>
    <dxf>
      <font>
        <color theme="1"/>
      </font>
      <fill>
        <patternFill>
          <bgColor theme="9" tint="0.3999450666829432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theme="1"/>
      </font>
      <fill>
        <patternFill>
          <bgColor theme="9" tint="0.3999450666829432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7" tint="0.5999633777886288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8" tint="0.59996337778862885"/>
        </patternFill>
      </fill>
    </dxf>
    <dxf>
      <fill>
        <patternFill>
          <bgColor theme="8" tint="0.59996337778862885"/>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8" tint="0.59996337778862885"/>
        </patternFill>
      </fill>
    </dxf>
    <dxf>
      <font>
        <color rgb="FFFF0000"/>
      </font>
      <fill>
        <patternFill patternType="none">
          <bgColor auto="1"/>
        </patternFill>
      </fill>
    </dxf>
    <dxf>
      <font>
        <color rgb="FFFF0000"/>
      </font>
      <fill>
        <patternFill patternType="none">
          <bgColor auto="1"/>
        </patternFill>
      </fill>
    </dxf>
    <dxf>
      <fill>
        <patternFill>
          <bgColor theme="4" tint="0.59996337778862885"/>
        </patternFill>
      </fill>
    </dxf>
    <dxf>
      <fill>
        <patternFill>
          <bgColor theme="5" tint="0.59996337778862885"/>
        </patternFill>
      </fill>
    </dxf>
    <dxf>
      <font>
        <color rgb="FFFF0000"/>
      </font>
      <fill>
        <patternFill patternType="none">
          <bgColor auto="1"/>
        </patternFill>
      </fill>
    </dxf>
    <dxf>
      <fill>
        <patternFill>
          <bgColor theme="4" tint="0.59996337778862885"/>
        </patternFill>
      </fill>
    </dxf>
    <dxf>
      <fill>
        <patternFill>
          <bgColor theme="5" tint="0.59996337778862885"/>
        </patternFill>
      </fill>
    </dxf>
    <dxf>
      <font>
        <color rgb="FFFF0000"/>
      </font>
      <fill>
        <patternFill patternType="none">
          <bgColor auto="1"/>
        </patternFill>
      </fill>
    </dxf>
    <dxf>
      <fill>
        <patternFill>
          <bgColor theme="5" tint="0.59996337778862885"/>
        </patternFill>
      </fill>
    </dxf>
    <dxf>
      <fill>
        <patternFill>
          <bgColor theme="4" tint="0.59996337778862885"/>
        </patternFill>
      </fill>
    </dxf>
    <dxf>
      <font>
        <color rgb="FFFF0000"/>
      </font>
      <fill>
        <patternFill patternType="none">
          <bgColor auto="1"/>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5" tint="0.59996337778862885"/>
        </patternFill>
      </fill>
    </dxf>
    <dxf>
      <font>
        <color rgb="FFFF0000"/>
      </font>
      <fill>
        <patternFill patternType="none">
          <bgColor auto="1"/>
        </patternFill>
      </fill>
    </dxf>
    <dxf>
      <fill>
        <patternFill>
          <bgColor theme="4" tint="0.59996337778862885"/>
        </patternFill>
      </fill>
    </dxf>
    <dxf>
      <fill>
        <patternFill>
          <bgColor theme="5" tint="0.59996337778862885"/>
        </patternFill>
      </fill>
    </dxf>
    <dxf>
      <fill>
        <patternFill>
          <bgColor theme="5" tint="0.59996337778862885"/>
        </patternFill>
      </fill>
    </dxf>
    <dxf>
      <fill>
        <patternFill>
          <bgColor theme="4" tint="0.59996337778862885"/>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5" tint="0.59996337778862885"/>
        </patternFill>
      </fill>
    </dxf>
    <dxf>
      <fill>
        <patternFill>
          <bgColor theme="5" tint="0.59996337778862885"/>
        </patternFill>
      </fill>
    </dxf>
    <dxf>
      <fill>
        <patternFill>
          <bgColor theme="4" tint="0.59996337778862885"/>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8" tint="0.59996337778862885"/>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ont>
        <color rgb="FFFF0000"/>
      </font>
      <fill>
        <patternFill patternType="none">
          <bgColor auto="1"/>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8" tint="0.59996337778862885"/>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8" tint="0.59996337778862885"/>
        </patternFill>
      </fill>
    </dxf>
    <dxf>
      <fill>
        <patternFill>
          <bgColor theme="8" tint="0.59996337778862885"/>
        </patternFill>
      </fill>
    </dxf>
    <dxf>
      <fill>
        <patternFill>
          <bgColor theme="4" tint="0.59996337778862885"/>
        </patternFill>
      </fill>
    </dxf>
    <dxf>
      <fill>
        <patternFill>
          <bgColor theme="5" tint="0.59996337778862885"/>
        </patternFill>
      </fill>
    </dxf>
    <dxf>
      <fill>
        <patternFill>
          <bgColor theme="5" tint="0.79998168889431442"/>
        </patternFill>
      </fill>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ctrlProps/ctrlProp1.xml><?xml version="1.0" encoding="utf-8"?>
<formControlPr xmlns="http://schemas.microsoft.com/office/spreadsheetml/2009/9/main" objectType="CheckBox" checked="Checked" fmlaLink="$B$18" lockText="1" noThreeD="1"/>
</file>

<file path=xl/ctrlProps/ctrlProp2.xml><?xml version="1.0" encoding="utf-8"?>
<formControlPr xmlns="http://schemas.microsoft.com/office/spreadsheetml/2009/9/main" objectType="CheckBox" checked="Checked" fmlaLink="$B$19" lockText="1" noThreeD="1"/>
</file>

<file path=xl/ctrlProps/ctrlProp3.xml><?xml version="1.0" encoding="utf-8"?>
<formControlPr xmlns="http://schemas.microsoft.com/office/spreadsheetml/2009/9/main" objectType="CheckBox" checked="Checked" fmlaLink="$B$20" lockText="1" noThreeD="1"/>
</file>

<file path=xl/ctrlProps/ctrlProp4.xml><?xml version="1.0" encoding="utf-8"?>
<formControlPr xmlns="http://schemas.microsoft.com/office/spreadsheetml/2009/9/main" objectType="CheckBox" checked="Checked" fmlaLink="$B$21" lockText="1" noThreeD="1"/>
</file>

<file path=xl/ctrlProps/ctrlProp5.xml><?xml version="1.0" encoding="utf-8"?>
<formControlPr xmlns="http://schemas.microsoft.com/office/spreadsheetml/2009/9/main" objectType="CheckBox" checked="Checked" fmlaLink="$B$22" lockText="1" noThreeD="1"/>
</file>

<file path=xl/ctrlProps/ctrlProp6.xml><?xml version="1.0" encoding="utf-8"?>
<formControlPr xmlns="http://schemas.microsoft.com/office/spreadsheetml/2009/9/main" objectType="CheckBox" checked="Checked" fmlaLink="$L19" lockText="1" noThreeD="1"/>
</file>

<file path=xl/ctrlProps/ctrlProp7.xml><?xml version="1.0" encoding="utf-8"?>
<formControlPr xmlns="http://schemas.microsoft.com/office/spreadsheetml/2009/9/main" objectType="CheckBox" checked="Checked" fmlaLink="$L20" lockText="1" noThreeD="1"/>
</file>

<file path=xl/ctrlProps/ctrlProp8.xml><?xml version="1.0" encoding="utf-8"?>
<formControlPr xmlns="http://schemas.microsoft.com/office/spreadsheetml/2009/9/main" objectType="CheckBox" checked="Checked" fmlaLink="$L21" lockText="1" noThreeD="1"/>
</file>

<file path=xl/ctrlProps/ctrlProp9.xml><?xml version="1.0" encoding="utf-8"?>
<formControlPr xmlns="http://schemas.microsoft.com/office/spreadsheetml/2009/9/main" objectType="CheckBox" checked="Checked" fmlaLink="$L22" lockText="1" noThreeD="1"/>
</file>

<file path=xl/ctrlProps/ctrlProp10.xml><?xml version="1.0" encoding="utf-8"?>
<formControlPr xmlns="http://schemas.microsoft.com/office/spreadsheetml/2009/9/main" objectType="CheckBox" checked="Checked" fmlaLink="$L24" lockText="1" noThreeD="1"/>
</file>

<file path=xl/ctrlProps/ctrlProp11.xml><?xml version="1.0" encoding="utf-8"?>
<formControlPr xmlns="http://schemas.microsoft.com/office/spreadsheetml/2009/9/main" objectType="CheckBox" checked="Checked" fmlaLink="$L25" lockText="1" noThreeD="1"/>
</file>

<file path=xl/ctrlProps/ctrlProp12.xml><?xml version="1.0" encoding="utf-8"?>
<formControlPr xmlns="http://schemas.microsoft.com/office/spreadsheetml/2009/9/main" objectType="CheckBox" checked="Checked" fmlaLink="$L29" lockText="1" noThreeD="1"/>
</file>

<file path=xl/ctrlProps/ctrlProp13.xml><?xml version="1.0" encoding="utf-8"?>
<formControlPr xmlns="http://schemas.microsoft.com/office/spreadsheetml/2009/9/main" objectType="CheckBox" checked="Checked" fmlaLink="$L30" lockText="1" noThreeD="1"/>
</file>

<file path=xl/ctrlProps/ctrlProp14.xml><?xml version="1.0" encoding="utf-8"?>
<formControlPr xmlns="http://schemas.microsoft.com/office/spreadsheetml/2009/9/main" objectType="CheckBox" fmlaLink="$N29" lockText="1" noThreeD="1"/>
</file>

<file path=xl/ctrlProps/ctrlProp15.xml><?xml version="1.0" encoding="utf-8"?>
<formControlPr xmlns="http://schemas.microsoft.com/office/spreadsheetml/2009/9/main" objectType="CheckBox" fmlaLink="$N30" lockText="1" noThreeD="1"/>
</file>

<file path=xl/ctrlProps/ctrlProp16.xml><?xml version="1.0" encoding="utf-8"?>
<formControlPr xmlns="http://schemas.microsoft.com/office/spreadsheetml/2009/9/main" objectType="CheckBox" fmlaLink="$N31" lockText="1" noThreeD="1"/>
</file>

<file path=xl/ctrlProps/ctrlProp17.xml><?xml version="1.0" encoding="utf-8"?>
<formControlPr xmlns="http://schemas.microsoft.com/office/spreadsheetml/2009/9/main" objectType="CheckBox" checked="Checked" fmlaLink="$L32" lockText="1" noThreeD="1"/>
</file>

<file path=xl/ctrlProps/ctrlProp18.xml><?xml version="1.0" encoding="utf-8"?>
<formControlPr xmlns="http://schemas.microsoft.com/office/spreadsheetml/2009/9/main" objectType="CheckBox" checked="Checked" fmlaLink="$L36" lockText="1" noThreeD="1"/>
</file>

<file path=xl/ctrlProps/ctrlProp19.xml><?xml version="1.0" encoding="utf-8"?>
<formControlPr xmlns="http://schemas.microsoft.com/office/spreadsheetml/2009/9/main" objectType="CheckBox" checked="Checked" fmlaLink="$L37" lockText="1" noThreeD="1"/>
</file>

<file path=xl/ctrlProps/ctrlProp20.xml><?xml version="1.0" encoding="utf-8"?>
<formControlPr xmlns="http://schemas.microsoft.com/office/spreadsheetml/2009/9/main" objectType="CheckBox" checked="Checked" fmlaLink="$L40" lockText="1" noThreeD="1"/>
</file>

<file path=xl/ctrlProps/ctrlProp21.xml><?xml version="1.0" encoding="utf-8"?>
<formControlPr xmlns="http://schemas.microsoft.com/office/spreadsheetml/2009/9/main" objectType="CheckBox" fmlaLink="$N38" lockText="1" noThreeD="1"/>
</file>

<file path=xl/ctrlProps/ctrlProp22.xml><?xml version="1.0" encoding="utf-8"?>
<formControlPr xmlns="http://schemas.microsoft.com/office/spreadsheetml/2009/9/main" objectType="CheckBox" checked="Checked" fmlaLink="$L41" lockText="1" noThreeD="1"/>
</file>

<file path=xl/ctrlProps/ctrlProp23.xml><?xml version="1.0" encoding="utf-8"?>
<formControlPr xmlns="http://schemas.microsoft.com/office/spreadsheetml/2009/9/main" objectType="CheckBox" fmlaLink="$L39" lockText="1" noThreeD="1"/>
</file>

<file path=xl/ctrlProps/ctrlProp24.xml><?xml version="1.0" encoding="utf-8"?>
<formControlPr xmlns="http://schemas.microsoft.com/office/spreadsheetml/2009/9/main" objectType="CheckBox" fmlaLink="$N39" lockText="1" noThreeD="1"/>
</file>

<file path=xl/ctrlProps/ctrlProp25.xml><?xml version="1.0" encoding="utf-8"?>
<formControlPr xmlns="http://schemas.microsoft.com/office/spreadsheetml/2009/9/main" objectType="CheckBox" fmlaLink="$L38" lockText="1" noThreeD="1"/>
</file>

<file path=xl/ctrlProps/ctrlProp26.xml><?xml version="1.0" encoding="utf-8"?>
<formControlPr xmlns="http://schemas.microsoft.com/office/spreadsheetml/2009/9/main" objectType="CheckBox" fmlaLink="$A$7" lockText="1" noThreeD="1"/>
</file>

<file path=xl/ctrlProps/ctrlProp27.xml><?xml version="1.0" encoding="utf-8"?>
<formControlPr xmlns="http://schemas.microsoft.com/office/spreadsheetml/2009/9/main" objectType="CheckBox" checked="Checked" fmlaLink="$E$7" lockText="1" noThreeD="1"/>
</file>

<file path=xl/ctrlProps/ctrlProp28.xml><?xml version="1.0" encoding="utf-8"?>
<formControlPr xmlns="http://schemas.microsoft.com/office/spreadsheetml/2009/9/main" objectType="CheckBox" checked="Checked" fmlaLink="$G$7" lockText="1" noThreeD="1"/>
</file>

<file path=xl/ctrlProps/ctrlProp29.xml><?xml version="1.0" encoding="utf-8"?>
<formControlPr xmlns="http://schemas.microsoft.com/office/spreadsheetml/2009/9/main" objectType="CheckBox" fmlaLink="$H$7" lockText="1" noThreeD="1"/>
</file>

<file path=xl/ctrlProps/ctrlProp30.xml><?xml version="1.0" encoding="utf-8"?>
<formControlPr xmlns="http://schemas.microsoft.com/office/spreadsheetml/2009/9/main" objectType="CheckBox" checked="Checked" fmlaLink="$L33" lockText="1" noThreeD="1"/>
</file>

<file path=xl/ctrlProps/ctrlProp31.xml><?xml version="1.0" encoding="utf-8"?>
<formControlPr xmlns="http://schemas.microsoft.com/office/spreadsheetml/2009/9/main" objectType="CheckBox" checked="Checked" fmlaLink="$L34" lockText="1" noThreeD="1"/>
</file>

<file path=xl/ctrlProps/ctrlProp32.xml><?xml version="1.0" encoding="utf-8"?>
<formControlPr xmlns="http://schemas.microsoft.com/office/spreadsheetml/2009/9/main" objectType="CheckBox" fmlaLink="$K$7" lockText="1" noThreeD="1"/>
</file>

<file path=xl/ctrlProps/ctrlProp33.xml><?xml version="1.0" encoding="utf-8"?>
<formControlPr xmlns="http://schemas.microsoft.com/office/spreadsheetml/2009/9/main" objectType="CheckBox" checked="Checked" fmlaLink="$L26" lockText="1" noThreeD="1"/>
</file>

<file path=xl/ctrlProps/ctrlProp34.xml><?xml version="1.0" encoding="utf-8"?>
<formControlPr xmlns="http://schemas.microsoft.com/office/spreadsheetml/2009/9/main" objectType="CheckBox" checked="Checked" fmlaLink="$L27" lockText="1" noThreeD="1"/>
</file>

<file path=xl/ctrlProps/ctrlProp35.xml><?xml version="1.0" encoding="utf-8"?>
<formControlPr xmlns="http://schemas.microsoft.com/office/spreadsheetml/2009/9/main" objectType="CheckBox" checked="Checked" fmlaLink="$B47" lockText="1" noThreeD="1"/>
</file>

<file path=xl/ctrlProps/ctrlProp36.xml><?xml version="1.0" encoding="utf-8"?>
<formControlPr xmlns="http://schemas.microsoft.com/office/spreadsheetml/2009/9/main" objectType="CheckBox" checked="Checked" fmlaLink="$B48" lockText="1" noThreeD="1"/>
</file>

<file path=xl/ctrlProps/ctrlProp37.xml><?xml version="1.0" encoding="utf-8"?>
<formControlPr xmlns="http://schemas.microsoft.com/office/spreadsheetml/2009/9/main" objectType="CheckBox" checked="Checked" fmlaLink="$B49" lockText="1" noThreeD="1"/>
</file>

<file path=xl/ctrlProps/ctrlProp38.xml><?xml version="1.0" encoding="utf-8"?>
<formControlPr xmlns="http://schemas.microsoft.com/office/spreadsheetml/2009/9/main" objectType="CheckBox" fmlaLink="$B50" lockText="1" noThreeD="1"/>
</file>

<file path=xl/ctrlProps/ctrlProp39.xml><?xml version="1.0" encoding="utf-8"?>
<formControlPr xmlns="http://schemas.microsoft.com/office/spreadsheetml/2009/9/main" objectType="CheckBox" checked="Checked" fmlaLink="$B51" lockText="1" noThreeD="1"/>
</file>

<file path=xl/ctrlProps/ctrlProp40.xml><?xml version="1.0" encoding="utf-8"?>
<formControlPr xmlns="http://schemas.microsoft.com/office/spreadsheetml/2009/9/main" objectType="CheckBox" checked="Checked" fmlaLink="$L48" lockText="1" noThreeD="1"/>
</file>

<file path=xl/ctrlProps/ctrlProp41.xml><?xml version="1.0" encoding="utf-8"?>
<formControlPr xmlns="http://schemas.microsoft.com/office/spreadsheetml/2009/9/main" objectType="CheckBox" checked="Checked" fmlaLink="$L49" lockText="1" noThreeD="1"/>
</file>

<file path=xl/ctrlProps/ctrlProp42.xml><?xml version="1.0" encoding="utf-8"?>
<formControlPr xmlns="http://schemas.microsoft.com/office/spreadsheetml/2009/9/main" objectType="CheckBox" checked="Checked" fmlaLink="$L50" lockText="1" noThreeD="1"/>
</file>

<file path=xl/ctrlProps/ctrlProp43.xml><?xml version="1.0" encoding="utf-8"?>
<formControlPr xmlns="http://schemas.microsoft.com/office/spreadsheetml/2009/9/main" objectType="CheckBox" checked="Checked" fmlaLink="$L51" lockText="1" noThreeD="1"/>
</file>

<file path=xl/ctrlProps/ctrlProp44.xml><?xml version="1.0" encoding="utf-8"?>
<formControlPr xmlns="http://schemas.microsoft.com/office/spreadsheetml/2009/9/main" objectType="CheckBox" checked="Checked" fmlaLink="$L53" lockText="1" noThreeD="1"/>
</file>

<file path=xl/ctrlProps/ctrlProp45.xml><?xml version="1.0" encoding="utf-8"?>
<formControlPr xmlns="http://schemas.microsoft.com/office/spreadsheetml/2009/9/main" objectType="CheckBox" checked="Checked" fmlaLink="$L54" lockText="1" noThreeD="1"/>
</file>

<file path=xl/ctrlProps/ctrlProp46.xml><?xml version="1.0" encoding="utf-8"?>
<formControlPr xmlns="http://schemas.microsoft.com/office/spreadsheetml/2009/9/main" objectType="CheckBox" fmlaLink="$L58" lockText="1" noThreeD="1"/>
</file>

<file path=xl/ctrlProps/ctrlProp47.xml><?xml version="1.0" encoding="utf-8"?>
<formControlPr xmlns="http://schemas.microsoft.com/office/spreadsheetml/2009/9/main" objectType="CheckBox" fmlaLink="$L59" lockText="1" noThreeD="1"/>
</file>

<file path=xl/ctrlProps/ctrlProp48.xml><?xml version="1.0" encoding="utf-8"?>
<formControlPr xmlns="http://schemas.microsoft.com/office/spreadsheetml/2009/9/main" objectType="CheckBox" fmlaLink="$N58" lockText="1" noThreeD="1"/>
</file>

<file path=xl/ctrlProps/ctrlProp49.xml><?xml version="1.0" encoding="utf-8"?>
<formControlPr xmlns="http://schemas.microsoft.com/office/spreadsheetml/2009/9/main" objectType="CheckBox" fmlaLink="$N59" lockText="1" noThreeD="1"/>
</file>

<file path=xl/ctrlProps/ctrlProp50.xml><?xml version="1.0" encoding="utf-8"?>
<formControlPr xmlns="http://schemas.microsoft.com/office/spreadsheetml/2009/9/main" objectType="CheckBox" fmlaLink="$N60" lockText="1" noThreeD="1"/>
</file>

<file path=xl/ctrlProps/ctrlProp51.xml><?xml version="1.0" encoding="utf-8"?>
<formControlPr xmlns="http://schemas.microsoft.com/office/spreadsheetml/2009/9/main" objectType="CheckBox" checked="Checked" fmlaLink="$L61" lockText="1" noThreeD="1"/>
</file>

<file path=xl/ctrlProps/ctrlProp52.xml><?xml version="1.0" encoding="utf-8"?>
<formControlPr xmlns="http://schemas.microsoft.com/office/spreadsheetml/2009/9/main" objectType="CheckBox" checked="Checked" fmlaLink="$L65" lockText="1" noThreeD="1"/>
</file>

<file path=xl/ctrlProps/ctrlProp53.xml><?xml version="1.0" encoding="utf-8"?>
<formControlPr xmlns="http://schemas.microsoft.com/office/spreadsheetml/2009/9/main" objectType="CheckBox" checked="Checked" fmlaLink="$L66" lockText="1" noThreeD="1"/>
</file>

<file path=xl/ctrlProps/ctrlProp54.xml><?xml version="1.0" encoding="utf-8"?>
<formControlPr xmlns="http://schemas.microsoft.com/office/spreadsheetml/2009/9/main" objectType="CheckBox" checked="Checked" fmlaLink="$L69" lockText="1" noThreeD="1"/>
</file>

<file path=xl/ctrlProps/ctrlProp55.xml><?xml version="1.0" encoding="utf-8"?>
<formControlPr xmlns="http://schemas.microsoft.com/office/spreadsheetml/2009/9/main" objectType="CheckBox" fmlaLink="$N67" lockText="1" noThreeD="1"/>
</file>

<file path=xl/ctrlProps/ctrlProp56.xml><?xml version="1.0" encoding="utf-8"?>
<formControlPr xmlns="http://schemas.microsoft.com/office/spreadsheetml/2009/9/main" objectType="CheckBox" checked="Checked" fmlaLink="$L70" lockText="1" noThreeD="1"/>
</file>

<file path=xl/ctrlProps/ctrlProp57.xml><?xml version="1.0" encoding="utf-8"?>
<formControlPr xmlns="http://schemas.microsoft.com/office/spreadsheetml/2009/9/main" objectType="CheckBox" fmlaLink="$L68" lockText="1" noThreeD="1"/>
</file>

<file path=xl/ctrlProps/ctrlProp58.xml><?xml version="1.0" encoding="utf-8"?>
<formControlPr xmlns="http://schemas.microsoft.com/office/spreadsheetml/2009/9/main" objectType="CheckBox" fmlaLink="$N68" lockText="1" noThreeD="1"/>
</file>

<file path=xl/ctrlProps/ctrlProp59.xml><?xml version="1.0" encoding="utf-8"?>
<formControlPr xmlns="http://schemas.microsoft.com/office/spreadsheetml/2009/9/main" objectType="CheckBox" fmlaLink="$L67" lockText="1" noThreeD="1"/>
</file>

<file path=xl/ctrlProps/ctrlProp60.xml><?xml version="1.0" encoding="utf-8"?>
<formControlPr xmlns="http://schemas.microsoft.com/office/spreadsheetml/2009/9/main" objectType="CheckBox" checked="Checked" fmlaLink="$L62" lockText="1" noThreeD="1"/>
</file>

<file path=xl/ctrlProps/ctrlProp61.xml><?xml version="1.0" encoding="utf-8"?>
<formControlPr xmlns="http://schemas.microsoft.com/office/spreadsheetml/2009/9/main" objectType="CheckBox" fmlaLink="$L63" lockText="1" noThreeD="1"/>
</file>

<file path=xl/ctrlProps/ctrlProp62.xml><?xml version="1.0" encoding="utf-8"?>
<formControlPr xmlns="http://schemas.microsoft.com/office/spreadsheetml/2009/9/main" objectType="CheckBox" checked="Checked" fmlaLink="$L55" lockText="1" noThreeD="1"/>
</file>

<file path=xl/ctrlProps/ctrlProp63.xml><?xml version="1.0" encoding="utf-8"?>
<formControlPr xmlns="http://schemas.microsoft.com/office/spreadsheetml/2009/9/main" objectType="CheckBox" fmlaLink="$L56" lockText="1" noThreeD="1"/>
</file>

<file path=xl/ctrlProps/ctrlProp64.xml><?xml version="1.0" encoding="utf-8"?>
<formControlPr xmlns="http://schemas.microsoft.com/office/spreadsheetml/2009/9/main" objectType="CheckBox" checked="Checked" fmlaLink="$B76" lockText="1" noThreeD="1"/>
</file>

<file path=xl/ctrlProps/ctrlProp65.xml><?xml version="1.0" encoding="utf-8"?>
<formControlPr xmlns="http://schemas.microsoft.com/office/spreadsheetml/2009/9/main" objectType="CheckBox" checked="Checked" fmlaLink="$B77" lockText="1" noThreeD="1"/>
</file>

<file path=xl/ctrlProps/ctrlProp66.xml><?xml version="1.0" encoding="utf-8"?>
<formControlPr xmlns="http://schemas.microsoft.com/office/spreadsheetml/2009/9/main" objectType="CheckBox" checked="Checked" fmlaLink="$B78" lockText="1" noThreeD="1"/>
</file>

<file path=xl/ctrlProps/ctrlProp67.xml><?xml version="1.0" encoding="utf-8"?>
<formControlPr xmlns="http://schemas.microsoft.com/office/spreadsheetml/2009/9/main" objectType="CheckBox" fmlaLink="$B79" lockText="1" noThreeD="1"/>
</file>

<file path=xl/ctrlProps/ctrlProp68.xml><?xml version="1.0" encoding="utf-8"?>
<formControlPr xmlns="http://schemas.microsoft.com/office/spreadsheetml/2009/9/main" objectType="CheckBox" checked="Checked" fmlaLink="$B80" lockText="1" noThreeD="1"/>
</file>

<file path=xl/ctrlProps/ctrlProp69.xml><?xml version="1.0" encoding="utf-8"?>
<formControlPr xmlns="http://schemas.microsoft.com/office/spreadsheetml/2009/9/main" objectType="CheckBox" checked="Checked" fmlaLink="$L77" lockText="1" noThreeD="1"/>
</file>

<file path=xl/ctrlProps/ctrlProp70.xml><?xml version="1.0" encoding="utf-8"?>
<formControlPr xmlns="http://schemas.microsoft.com/office/spreadsheetml/2009/9/main" objectType="CheckBox" checked="Checked" fmlaLink="$L78" lockText="1" noThreeD="1"/>
</file>

<file path=xl/ctrlProps/ctrlProp71.xml><?xml version="1.0" encoding="utf-8"?>
<formControlPr xmlns="http://schemas.microsoft.com/office/spreadsheetml/2009/9/main" objectType="CheckBox" checked="Checked" fmlaLink="$L79" lockText="1" noThreeD="1"/>
</file>

<file path=xl/ctrlProps/ctrlProp72.xml><?xml version="1.0" encoding="utf-8"?>
<formControlPr xmlns="http://schemas.microsoft.com/office/spreadsheetml/2009/9/main" objectType="CheckBox" checked="Checked" fmlaLink="$L80" lockText="1" noThreeD="1"/>
</file>

<file path=xl/ctrlProps/ctrlProp73.xml><?xml version="1.0" encoding="utf-8"?>
<formControlPr xmlns="http://schemas.microsoft.com/office/spreadsheetml/2009/9/main" objectType="CheckBox" checked="Checked" fmlaLink="$L82" lockText="1" noThreeD="1"/>
</file>

<file path=xl/ctrlProps/ctrlProp74.xml><?xml version="1.0" encoding="utf-8"?>
<formControlPr xmlns="http://schemas.microsoft.com/office/spreadsheetml/2009/9/main" objectType="CheckBox" checked="Checked" fmlaLink="$L83" lockText="1" noThreeD="1"/>
</file>

<file path=xl/ctrlProps/ctrlProp75.xml><?xml version="1.0" encoding="utf-8"?>
<formControlPr xmlns="http://schemas.microsoft.com/office/spreadsheetml/2009/9/main" objectType="CheckBox" checked="Checked" fmlaLink="$L87" lockText="1" noThreeD="1"/>
</file>

<file path=xl/ctrlProps/ctrlProp76.xml><?xml version="1.0" encoding="utf-8"?>
<formControlPr xmlns="http://schemas.microsoft.com/office/spreadsheetml/2009/9/main" objectType="CheckBox" fmlaLink="$L88" lockText="1" noThreeD="1"/>
</file>

<file path=xl/ctrlProps/ctrlProp77.xml><?xml version="1.0" encoding="utf-8"?>
<formControlPr xmlns="http://schemas.microsoft.com/office/spreadsheetml/2009/9/main" objectType="CheckBox" fmlaLink="$N87" lockText="1" noThreeD="1"/>
</file>

<file path=xl/ctrlProps/ctrlProp78.xml><?xml version="1.0" encoding="utf-8"?>
<formControlPr xmlns="http://schemas.microsoft.com/office/spreadsheetml/2009/9/main" objectType="CheckBox" fmlaLink="$N88" lockText="1" noThreeD="1"/>
</file>

<file path=xl/ctrlProps/ctrlProp79.xml><?xml version="1.0" encoding="utf-8"?>
<formControlPr xmlns="http://schemas.microsoft.com/office/spreadsheetml/2009/9/main" objectType="CheckBox" fmlaLink="$N89" lockText="1" noThreeD="1"/>
</file>

<file path=xl/ctrlProps/ctrlProp80.xml><?xml version="1.0" encoding="utf-8"?>
<formControlPr xmlns="http://schemas.microsoft.com/office/spreadsheetml/2009/9/main" objectType="CheckBox" checked="Checked" fmlaLink="$L90" lockText="1" noThreeD="1"/>
</file>

<file path=xl/ctrlProps/ctrlProp81.xml><?xml version="1.0" encoding="utf-8"?>
<formControlPr xmlns="http://schemas.microsoft.com/office/spreadsheetml/2009/9/main" objectType="CheckBox" checked="Checked" fmlaLink="$L94" lockText="1" noThreeD="1"/>
</file>

<file path=xl/ctrlProps/ctrlProp82.xml><?xml version="1.0" encoding="utf-8"?>
<formControlPr xmlns="http://schemas.microsoft.com/office/spreadsheetml/2009/9/main" objectType="CheckBox" checked="Checked" fmlaLink="$L95" lockText="1" noThreeD="1"/>
</file>

<file path=xl/ctrlProps/ctrlProp83.xml><?xml version="1.0" encoding="utf-8"?>
<formControlPr xmlns="http://schemas.microsoft.com/office/spreadsheetml/2009/9/main" objectType="CheckBox" checked="Checked" fmlaLink="$L98" lockText="1" noThreeD="1"/>
</file>

<file path=xl/ctrlProps/ctrlProp84.xml><?xml version="1.0" encoding="utf-8"?>
<formControlPr xmlns="http://schemas.microsoft.com/office/spreadsheetml/2009/9/main" objectType="CheckBox" fmlaLink="$N96" lockText="1" noThreeD="1"/>
</file>

<file path=xl/ctrlProps/ctrlProp85.xml><?xml version="1.0" encoding="utf-8"?>
<formControlPr xmlns="http://schemas.microsoft.com/office/spreadsheetml/2009/9/main" objectType="CheckBox" checked="Checked" fmlaLink="$L99" lockText="1" noThreeD="1"/>
</file>

<file path=xl/ctrlProps/ctrlProp86.xml><?xml version="1.0" encoding="utf-8"?>
<formControlPr xmlns="http://schemas.microsoft.com/office/spreadsheetml/2009/9/main" objectType="CheckBox" fmlaLink="$L97" lockText="1" noThreeD="1"/>
</file>

<file path=xl/ctrlProps/ctrlProp87.xml><?xml version="1.0" encoding="utf-8"?>
<formControlPr xmlns="http://schemas.microsoft.com/office/spreadsheetml/2009/9/main" objectType="CheckBox" fmlaLink="$N97" lockText="1" noThreeD="1"/>
</file>

<file path=xl/ctrlProps/ctrlProp88.xml><?xml version="1.0" encoding="utf-8"?>
<formControlPr xmlns="http://schemas.microsoft.com/office/spreadsheetml/2009/9/main" objectType="CheckBox" fmlaLink="$L96" lockText="1" noThreeD="1"/>
</file>

<file path=xl/ctrlProps/ctrlProp89.xml><?xml version="1.0" encoding="utf-8"?>
<formControlPr xmlns="http://schemas.microsoft.com/office/spreadsheetml/2009/9/main" objectType="CheckBox" checked="Checked" fmlaLink="$L91" lockText="1" noThreeD="1"/>
</file>

<file path=xl/ctrlProps/ctrlProp90.xml><?xml version="1.0" encoding="utf-8"?>
<formControlPr xmlns="http://schemas.microsoft.com/office/spreadsheetml/2009/9/main" objectType="CheckBox" fmlaLink="$L92" lockText="1" noThreeD="1"/>
</file>

<file path=xl/ctrlProps/ctrlProp91.xml><?xml version="1.0" encoding="utf-8"?>
<formControlPr xmlns="http://schemas.microsoft.com/office/spreadsheetml/2009/9/main" objectType="CheckBox" checked="Checked" fmlaLink="$L84" lockText="1" noThreeD="1"/>
</file>

<file path=xl/ctrlProps/ctrlProp92.xml><?xml version="1.0" encoding="utf-8"?>
<formControlPr xmlns="http://schemas.microsoft.com/office/spreadsheetml/2009/9/main" objectType="CheckBox" checked="Checked" fmlaLink="$L85" lockText="1" noThreeD="1"/>
</file>

<file path=xl/ctrlProps/ctrlProp93.xml><?xml version="1.0" encoding="utf-8"?>
<formControlPr xmlns="http://schemas.microsoft.com/office/spreadsheetml/2009/9/main" objectType="CheckBox" fmlaLink="$B105" lockText="1" noThreeD="1"/>
</file>

<file path=xl/ctrlProps/ctrlProp94.xml><?xml version="1.0" encoding="utf-8"?>
<formControlPr xmlns="http://schemas.microsoft.com/office/spreadsheetml/2009/9/main" objectType="CheckBox" fmlaLink="$B106" lockText="1" noThreeD="1"/>
</file>

<file path=xl/ctrlProps/ctrlProp95.xml><?xml version="1.0" encoding="utf-8"?>
<formControlPr xmlns="http://schemas.microsoft.com/office/spreadsheetml/2009/9/main" objectType="CheckBox" fmlaLink="$B107" lockText="1" noThreeD="1"/>
</file>

<file path=xl/ctrlProps/ctrlProp96.xml><?xml version="1.0" encoding="utf-8"?>
<formControlPr xmlns="http://schemas.microsoft.com/office/spreadsheetml/2009/9/main" objectType="CheckBox" fmlaLink="$B108" lockText="1" noThreeD="1"/>
</file>

<file path=xl/ctrlProps/ctrlProp97.xml><?xml version="1.0" encoding="utf-8"?>
<formControlPr xmlns="http://schemas.microsoft.com/office/spreadsheetml/2009/9/main" objectType="CheckBox" fmlaLink="$B109" lockText="1" noThreeD="1"/>
</file>

<file path=xl/ctrlProps/ctrlProp98.xml><?xml version="1.0" encoding="utf-8"?>
<formControlPr xmlns="http://schemas.microsoft.com/office/spreadsheetml/2009/9/main" objectType="CheckBox" fmlaLink="$L106" lockText="1" noThreeD="1"/>
</file>

<file path=xl/ctrlProps/ctrlProp99.xml><?xml version="1.0" encoding="utf-8"?>
<formControlPr xmlns="http://schemas.microsoft.com/office/spreadsheetml/2009/9/main" objectType="CheckBox" fmlaLink="$L107" lockText="1" noThreeD="1"/>
</file>

<file path=xl/ctrlProps/ctrlProp100.xml><?xml version="1.0" encoding="utf-8"?>
<formControlPr xmlns="http://schemas.microsoft.com/office/spreadsheetml/2009/9/main" objectType="CheckBox" fmlaLink="$L108" lockText="1" noThreeD="1"/>
</file>

<file path=xl/ctrlProps/ctrlProp101.xml><?xml version="1.0" encoding="utf-8"?>
<formControlPr xmlns="http://schemas.microsoft.com/office/spreadsheetml/2009/9/main" objectType="CheckBox" fmlaLink="$L109" lockText="1" noThreeD="1"/>
</file>

<file path=xl/ctrlProps/ctrlProp102.xml><?xml version="1.0" encoding="utf-8"?>
<formControlPr xmlns="http://schemas.microsoft.com/office/spreadsheetml/2009/9/main" objectType="CheckBox" fmlaLink="$L111" lockText="1" noThreeD="1"/>
</file>

<file path=xl/ctrlProps/ctrlProp103.xml><?xml version="1.0" encoding="utf-8"?>
<formControlPr xmlns="http://schemas.microsoft.com/office/spreadsheetml/2009/9/main" objectType="CheckBox" fmlaLink="$L112" lockText="1" noThreeD="1"/>
</file>

<file path=xl/ctrlProps/ctrlProp104.xml><?xml version="1.0" encoding="utf-8"?>
<formControlPr xmlns="http://schemas.microsoft.com/office/spreadsheetml/2009/9/main" objectType="CheckBox" fmlaLink="$L116" lockText="1" noThreeD="1"/>
</file>

<file path=xl/ctrlProps/ctrlProp105.xml><?xml version="1.0" encoding="utf-8"?>
<formControlPr xmlns="http://schemas.microsoft.com/office/spreadsheetml/2009/9/main" objectType="CheckBox" fmlaLink="$L117" lockText="1" noThreeD="1"/>
</file>

<file path=xl/ctrlProps/ctrlProp106.xml><?xml version="1.0" encoding="utf-8"?>
<formControlPr xmlns="http://schemas.microsoft.com/office/spreadsheetml/2009/9/main" objectType="CheckBox" fmlaLink="$N116" lockText="1" noThreeD="1"/>
</file>

<file path=xl/ctrlProps/ctrlProp107.xml><?xml version="1.0" encoding="utf-8"?>
<formControlPr xmlns="http://schemas.microsoft.com/office/spreadsheetml/2009/9/main" objectType="CheckBox" fmlaLink="$N117" lockText="1" noThreeD="1"/>
</file>

<file path=xl/ctrlProps/ctrlProp108.xml><?xml version="1.0" encoding="utf-8"?>
<formControlPr xmlns="http://schemas.microsoft.com/office/spreadsheetml/2009/9/main" objectType="CheckBox" fmlaLink="$N118" lockText="1" noThreeD="1"/>
</file>

<file path=xl/ctrlProps/ctrlProp109.xml><?xml version="1.0" encoding="utf-8"?>
<formControlPr xmlns="http://schemas.microsoft.com/office/spreadsheetml/2009/9/main" objectType="CheckBox" fmlaLink="$L119" lockText="1" noThreeD="1"/>
</file>

<file path=xl/ctrlProps/ctrlProp110.xml><?xml version="1.0" encoding="utf-8"?>
<formControlPr xmlns="http://schemas.microsoft.com/office/spreadsheetml/2009/9/main" objectType="CheckBox" fmlaLink="$L123" lockText="1" noThreeD="1"/>
</file>

<file path=xl/ctrlProps/ctrlProp111.xml><?xml version="1.0" encoding="utf-8"?>
<formControlPr xmlns="http://schemas.microsoft.com/office/spreadsheetml/2009/9/main" objectType="CheckBox" fmlaLink="$L124" lockText="1" noThreeD="1"/>
</file>

<file path=xl/ctrlProps/ctrlProp112.xml><?xml version="1.0" encoding="utf-8"?>
<formControlPr xmlns="http://schemas.microsoft.com/office/spreadsheetml/2009/9/main" objectType="CheckBox" fmlaLink="$L127" lockText="1" noThreeD="1"/>
</file>

<file path=xl/ctrlProps/ctrlProp113.xml><?xml version="1.0" encoding="utf-8"?>
<formControlPr xmlns="http://schemas.microsoft.com/office/spreadsheetml/2009/9/main" objectType="CheckBox" fmlaLink="$N125" lockText="1" noThreeD="1"/>
</file>

<file path=xl/ctrlProps/ctrlProp114.xml><?xml version="1.0" encoding="utf-8"?>
<formControlPr xmlns="http://schemas.microsoft.com/office/spreadsheetml/2009/9/main" objectType="CheckBox" fmlaLink="$L128" lockText="1" noThreeD="1"/>
</file>

<file path=xl/ctrlProps/ctrlProp115.xml><?xml version="1.0" encoding="utf-8"?>
<formControlPr xmlns="http://schemas.microsoft.com/office/spreadsheetml/2009/9/main" objectType="CheckBox" fmlaLink="$L126" lockText="1" noThreeD="1"/>
</file>

<file path=xl/ctrlProps/ctrlProp116.xml><?xml version="1.0" encoding="utf-8"?>
<formControlPr xmlns="http://schemas.microsoft.com/office/spreadsheetml/2009/9/main" objectType="CheckBox" fmlaLink="$N126" lockText="1" noThreeD="1"/>
</file>

<file path=xl/ctrlProps/ctrlProp117.xml><?xml version="1.0" encoding="utf-8"?>
<formControlPr xmlns="http://schemas.microsoft.com/office/spreadsheetml/2009/9/main" objectType="CheckBox" fmlaLink="$L125" lockText="1" noThreeD="1"/>
</file>

<file path=xl/ctrlProps/ctrlProp118.xml><?xml version="1.0" encoding="utf-8"?>
<formControlPr xmlns="http://schemas.microsoft.com/office/spreadsheetml/2009/9/main" objectType="CheckBox" fmlaLink="$L120" lockText="1" noThreeD="1"/>
</file>

<file path=xl/ctrlProps/ctrlProp119.xml><?xml version="1.0" encoding="utf-8"?>
<formControlPr xmlns="http://schemas.microsoft.com/office/spreadsheetml/2009/9/main" objectType="CheckBox" fmlaLink="$L121" lockText="1" noThreeD="1"/>
</file>

<file path=xl/ctrlProps/ctrlProp120.xml><?xml version="1.0" encoding="utf-8"?>
<formControlPr xmlns="http://schemas.microsoft.com/office/spreadsheetml/2009/9/main" objectType="CheckBox" fmlaLink="$L113" lockText="1" noThreeD="1"/>
</file>

<file path=xl/ctrlProps/ctrlProp121.xml><?xml version="1.0" encoding="utf-8"?>
<formControlPr xmlns="http://schemas.microsoft.com/office/spreadsheetml/2009/9/main" objectType="CheckBox" fmlaLink="$L114" lockText="1" noThreeD="1"/>
</file>

<file path=xl/ctrlProps/ctrlProp122.xml><?xml version="1.0" encoding="utf-8"?>
<formControlPr xmlns="http://schemas.microsoft.com/office/spreadsheetml/2009/9/main" objectType="CheckBox" fmlaLink="$B134" lockText="1" noThreeD="1"/>
</file>

<file path=xl/ctrlProps/ctrlProp123.xml><?xml version="1.0" encoding="utf-8"?>
<formControlPr xmlns="http://schemas.microsoft.com/office/spreadsheetml/2009/9/main" objectType="CheckBox" fmlaLink="$B$135" lockText="1" noThreeD="1"/>
</file>

<file path=xl/ctrlProps/ctrlProp124.xml><?xml version="1.0" encoding="utf-8"?>
<formControlPr xmlns="http://schemas.microsoft.com/office/spreadsheetml/2009/9/main" objectType="CheckBox" fmlaLink="$B136" lockText="1" noThreeD="1"/>
</file>

<file path=xl/ctrlProps/ctrlProp125.xml><?xml version="1.0" encoding="utf-8"?>
<formControlPr xmlns="http://schemas.microsoft.com/office/spreadsheetml/2009/9/main" objectType="CheckBox" fmlaLink="$B137" lockText="1" noThreeD="1"/>
</file>

<file path=xl/ctrlProps/ctrlProp126.xml><?xml version="1.0" encoding="utf-8"?>
<formControlPr xmlns="http://schemas.microsoft.com/office/spreadsheetml/2009/9/main" objectType="CheckBox" fmlaLink="$B138" lockText="1" noThreeD="1"/>
</file>

<file path=xl/ctrlProps/ctrlProp127.xml><?xml version="1.0" encoding="utf-8"?>
<formControlPr xmlns="http://schemas.microsoft.com/office/spreadsheetml/2009/9/main" objectType="CheckBox" fmlaLink="$L135" lockText="1" noThreeD="1"/>
</file>

<file path=xl/ctrlProps/ctrlProp128.xml><?xml version="1.0" encoding="utf-8"?>
<formControlPr xmlns="http://schemas.microsoft.com/office/spreadsheetml/2009/9/main" objectType="CheckBox" fmlaLink="$L136" lockText="1" noThreeD="1"/>
</file>

<file path=xl/ctrlProps/ctrlProp129.xml><?xml version="1.0" encoding="utf-8"?>
<formControlPr xmlns="http://schemas.microsoft.com/office/spreadsheetml/2009/9/main" objectType="CheckBox" fmlaLink="$L137" lockText="1" noThreeD="1"/>
</file>

<file path=xl/ctrlProps/ctrlProp130.xml><?xml version="1.0" encoding="utf-8"?>
<formControlPr xmlns="http://schemas.microsoft.com/office/spreadsheetml/2009/9/main" objectType="CheckBox" fmlaLink="$L138" lockText="1" noThreeD="1"/>
</file>

<file path=xl/ctrlProps/ctrlProp131.xml><?xml version="1.0" encoding="utf-8"?>
<formControlPr xmlns="http://schemas.microsoft.com/office/spreadsheetml/2009/9/main" objectType="CheckBox" fmlaLink="$L140" lockText="1" noThreeD="1"/>
</file>

<file path=xl/ctrlProps/ctrlProp132.xml><?xml version="1.0" encoding="utf-8"?>
<formControlPr xmlns="http://schemas.microsoft.com/office/spreadsheetml/2009/9/main" objectType="CheckBox" fmlaLink="$L141" lockText="1" noThreeD="1"/>
</file>

<file path=xl/ctrlProps/ctrlProp133.xml><?xml version="1.0" encoding="utf-8"?>
<formControlPr xmlns="http://schemas.microsoft.com/office/spreadsheetml/2009/9/main" objectType="CheckBox" fmlaLink="$L145" lockText="1" noThreeD="1"/>
</file>

<file path=xl/ctrlProps/ctrlProp134.xml><?xml version="1.0" encoding="utf-8"?>
<formControlPr xmlns="http://schemas.microsoft.com/office/spreadsheetml/2009/9/main" objectType="CheckBox" fmlaLink="$L146" lockText="1" noThreeD="1"/>
</file>

<file path=xl/ctrlProps/ctrlProp135.xml><?xml version="1.0" encoding="utf-8"?>
<formControlPr xmlns="http://schemas.microsoft.com/office/spreadsheetml/2009/9/main" objectType="CheckBox" fmlaLink="$N145" lockText="1" noThreeD="1"/>
</file>

<file path=xl/ctrlProps/ctrlProp136.xml><?xml version="1.0" encoding="utf-8"?>
<formControlPr xmlns="http://schemas.microsoft.com/office/spreadsheetml/2009/9/main" objectType="CheckBox" fmlaLink="$N146" lockText="1" noThreeD="1"/>
</file>

<file path=xl/ctrlProps/ctrlProp137.xml><?xml version="1.0" encoding="utf-8"?>
<formControlPr xmlns="http://schemas.microsoft.com/office/spreadsheetml/2009/9/main" objectType="CheckBox" fmlaLink="$N147" lockText="1" noThreeD="1"/>
</file>

<file path=xl/ctrlProps/ctrlProp138.xml><?xml version="1.0" encoding="utf-8"?>
<formControlPr xmlns="http://schemas.microsoft.com/office/spreadsheetml/2009/9/main" objectType="CheckBox" fmlaLink="$L148" lockText="1" noThreeD="1"/>
</file>

<file path=xl/ctrlProps/ctrlProp139.xml><?xml version="1.0" encoding="utf-8"?>
<formControlPr xmlns="http://schemas.microsoft.com/office/spreadsheetml/2009/9/main" objectType="CheckBox" fmlaLink="$L152" lockText="1" noThreeD="1"/>
</file>

<file path=xl/ctrlProps/ctrlProp140.xml><?xml version="1.0" encoding="utf-8"?>
<formControlPr xmlns="http://schemas.microsoft.com/office/spreadsheetml/2009/9/main" objectType="CheckBox" fmlaLink="$L153" lockText="1" noThreeD="1"/>
</file>

<file path=xl/ctrlProps/ctrlProp141.xml><?xml version="1.0" encoding="utf-8"?>
<formControlPr xmlns="http://schemas.microsoft.com/office/spreadsheetml/2009/9/main" objectType="CheckBox" fmlaLink="$L156" lockText="1" noThreeD="1"/>
</file>

<file path=xl/ctrlProps/ctrlProp142.xml><?xml version="1.0" encoding="utf-8"?>
<formControlPr xmlns="http://schemas.microsoft.com/office/spreadsheetml/2009/9/main" objectType="CheckBox" fmlaLink="$N154" lockText="1" noThreeD="1"/>
</file>

<file path=xl/ctrlProps/ctrlProp143.xml><?xml version="1.0" encoding="utf-8"?>
<formControlPr xmlns="http://schemas.microsoft.com/office/spreadsheetml/2009/9/main" objectType="CheckBox" fmlaLink="$L157" lockText="1" noThreeD="1"/>
</file>

<file path=xl/ctrlProps/ctrlProp144.xml><?xml version="1.0" encoding="utf-8"?>
<formControlPr xmlns="http://schemas.microsoft.com/office/spreadsheetml/2009/9/main" objectType="CheckBox" fmlaLink="$L155" lockText="1" noThreeD="1"/>
</file>

<file path=xl/ctrlProps/ctrlProp145.xml><?xml version="1.0" encoding="utf-8"?>
<formControlPr xmlns="http://schemas.microsoft.com/office/spreadsheetml/2009/9/main" objectType="CheckBox" fmlaLink="$N155" lockText="1" noThreeD="1"/>
</file>

<file path=xl/ctrlProps/ctrlProp146.xml><?xml version="1.0" encoding="utf-8"?>
<formControlPr xmlns="http://schemas.microsoft.com/office/spreadsheetml/2009/9/main" objectType="CheckBox" fmlaLink="$L154" lockText="1" noThreeD="1"/>
</file>

<file path=xl/ctrlProps/ctrlProp147.xml><?xml version="1.0" encoding="utf-8"?>
<formControlPr xmlns="http://schemas.microsoft.com/office/spreadsheetml/2009/9/main" objectType="CheckBox" fmlaLink="$L149" lockText="1" noThreeD="1"/>
</file>

<file path=xl/ctrlProps/ctrlProp148.xml><?xml version="1.0" encoding="utf-8"?>
<formControlPr xmlns="http://schemas.microsoft.com/office/spreadsheetml/2009/9/main" objectType="CheckBox" fmlaLink="$L150" lockText="1" noThreeD="1"/>
</file>

<file path=xl/ctrlProps/ctrlProp149.xml><?xml version="1.0" encoding="utf-8"?>
<formControlPr xmlns="http://schemas.microsoft.com/office/spreadsheetml/2009/9/main" objectType="CheckBox" fmlaLink="$L142" lockText="1" noThreeD="1"/>
</file>

<file path=xl/ctrlProps/ctrlProp150.xml><?xml version="1.0" encoding="utf-8"?>
<formControlPr xmlns="http://schemas.microsoft.com/office/spreadsheetml/2009/9/main" objectType="CheckBox" fmlaLink="$L143" lockText="1" noThreeD="1"/>
</file>

<file path=xl/ctrlProps/ctrlProp151.xml><?xml version="1.0" encoding="utf-8"?>
<formControlPr xmlns="http://schemas.microsoft.com/office/spreadsheetml/2009/9/main" objectType="CheckBox" fmlaLink="$B163" lockText="1" noThreeD="1"/>
</file>

<file path=xl/ctrlProps/ctrlProp152.xml><?xml version="1.0" encoding="utf-8"?>
<formControlPr xmlns="http://schemas.microsoft.com/office/spreadsheetml/2009/9/main" objectType="CheckBox" fmlaLink="$B164" lockText="1" noThreeD="1"/>
</file>

<file path=xl/ctrlProps/ctrlProp153.xml><?xml version="1.0" encoding="utf-8"?>
<formControlPr xmlns="http://schemas.microsoft.com/office/spreadsheetml/2009/9/main" objectType="CheckBox" fmlaLink="$B165" lockText="1" noThreeD="1"/>
</file>

<file path=xl/ctrlProps/ctrlProp154.xml><?xml version="1.0" encoding="utf-8"?>
<formControlPr xmlns="http://schemas.microsoft.com/office/spreadsheetml/2009/9/main" objectType="CheckBox" fmlaLink="$B166" lockText="1" noThreeD="1"/>
</file>

<file path=xl/ctrlProps/ctrlProp155.xml><?xml version="1.0" encoding="utf-8"?>
<formControlPr xmlns="http://schemas.microsoft.com/office/spreadsheetml/2009/9/main" objectType="CheckBox" fmlaLink="$B167" lockText="1" noThreeD="1"/>
</file>

<file path=xl/ctrlProps/ctrlProp156.xml><?xml version="1.0" encoding="utf-8"?>
<formControlPr xmlns="http://schemas.microsoft.com/office/spreadsheetml/2009/9/main" objectType="CheckBox" fmlaLink="$L164" lockText="1" noThreeD="1"/>
</file>

<file path=xl/ctrlProps/ctrlProp157.xml><?xml version="1.0" encoding="utf-8"?>
<formControlPr xmlns="http://schemas.microsoft.com/office/spreadsheetml/2009/9/main" objectType="CheckBox" fmlaLink="$L165" lockText="1" noThreeD="1"/>
</file>

<file path=xl/ctrlProps/ctrlProp158.xml><?xml version="1.0" encoding="utf-8"?>
<formControlPr xmlns="http://schemas.microsoft.com/office/spreadsheetml/2009/9/main" objectType="CheckBox" fmlaLink="$L166" lockText="1" noThreeD="1"/>
</file>

<file path=xl/ctrlProps/ctrlProp159.xml><?xml version="1.0" encoding="utf-8"?>
<formControlPr xmlns="http://schemas.microsoft.com/office/spreadsheetml/2009/9/main" objectType="CheckBox" fmlaLink="$L167" lockText="1" noThreeD="1"/>
</file>

<file path=xl/ctrlProps/ctrlProp160.xml><?xml version="1.0" encoding="utf-8"?>
<formControlPr xmlns="http://schemas.microsoft.com/office/spreadsheetml/2009/9/main" objectType="CheckBox" fmlaLink="$L169" lockText="1" noThreeD="1"/>
</file>

<file path=xl/ctrlProps/ctrlProp161.xml><?xml version="1.0" encoding="utf-8"?>
<formControlPr xmlns="http://schemas.microsoft.com/office/spreadsheetml/2009/9/main" objectType="CheckBox" fmlaLink="$L170" lockText="1" noThreeD="1"/>
</file>

<file path=xl/ctrlProps/ctrlProp162.xml><?xml version="1.0" encoding="utf-8"?>
<formControlPr xmlns="http://schemas.microsoft.com/office/spreadsheetml/2009/9/main" objectType="CheckBox" fmlaLink="$L174" lockText="1" noThreeD="1"/>
</file>

<file path=xl/ctrlProps/ctrlProp163.xml><?xml version="1.0" encoding="utf-8"?>
<formControlPr xmlns="http://schemas.microsoft.com/office/spreadsheetml/2009/9/main" objectType="CheckBox" fmlaLink="$L175" lockText="1" noThreeD="1"/>
</file>

<file path=xl/ctrlProps/ctrlProp164.xml><?xml version="1.0" encoding="utf-8"?>
<formControlPr xmlns="http://schemas.microsoft.com/office/spreadsheetml/2009/9/main" objectType="CheckBox" fmlaLink="$N174" lockText="1" noThreeD="1"/>
</file>

<file path=xl/ctrlProps/ctrlProp165.xml><?xml version="1.0" encoding="utf-8"?>
<formControlPr xmlns="http://schemas.microsoft.com/office/spreadsheetml/2009/9/main" objectType="CheckBox" fmlaLink="$N175" lockText="1" noThreeD="1"/>
</file>

<file path=xl/ctrlProps/ctrlProp166.xml><?xml version="1.0" encoding="utf-8"?>
<formControlPr xmlns="http://schemas.microsoft.com/office/spreadsheetml/2009/9/main" objectType="CheckBox" fmlaLink="$N176" lockText="1" noThreeD="1"/>
</file>

<file path=xl/ctrlProps/ctrlProp167.xml><?xml version="1.0" encoding="utf-8"?>
<formControlPr xmlns="http://schemas.microsoft.com/office/spreadsheetml/2009/9/main" objectType="CheckBox" fmlaLink="$L177" lockText="1" noThreeD="1"/>
</file>

<file path=xl/ctrlProps/ctrlProp168.xml><?xml version="1.0" encoding="utf-8"?>
<formControlPr xmlns="http://schemas.microsoft.com/office/spreadsheetml/2009/9/main" objectType="CheckBox" fmlaLink="$L181" lockText="1" noThreeD="1"/>
</file>

<file path=xl/ctrlProps/ctrlProp169.xml><?xml version="1.0" encoding="utf-8"?>
<formControlPr xmlns="http://schemas.microsoft.com/office/spreadsheetml/2009/9/main" objectType="CheckBox" fmlaLink="$L182" lockText="1" noThreeD="1"/>
</file>

<file path=xl/ctrlProps/ctrlProp170.xml><?xml version="1.0" encoding="utf-8"?>
<formControlPr xmlns="http://schemas.microsoft.com/office/spreadsheetml/2009/9/main" objectType="CheckBox" fmlaLink="$L185" lockText="1" noThreeD="1"/>
</file>

<file path=xl/ctrlProps/ctrlProp171.xml><?xml version="1.0" encoding="utf-8"?>
<formControlPr xmlns="http://schemas.microsoft.com/office/spreadsheetml/2009/9/main" objectType="CheckBox" fmlaLink="$N183" lockText="1" noThreeD="1"/>
</file>

<file path=xl/ctrlProps/ctrlProp172.xml><?xml version="1.0" encoding="utf-8"?>
<formControlPr xmlns="http://schemas.microsoft.com/office/spreadsheetml/2009/9/main" objectType="CheckBox" fmlaLink="$L186" lockText="1" noThreeD="1"/>
</file>

<file path=xl/ctrlProps/ctrlProp173.xml><?xml version="1.0" encoding="utf-8"?>
<formControlPr xmlns="http://schemas.microsoft.com/office/spreadsheetml/2009/9/main" objectType="CheckBox" fmlaLink="$L184" lockText="1" noThreeD="1"/>
</file>

<file path=xl/ctrlProps/ctrlProp174.xml><?xml version="1.0" encoding="utf-8"?>
<formControlPr xmlns="http://schemas.microsoft.com/office/spreadsheetml/2009/9/main" objectType="CheckBox" fmlaLink="$N184" lockText="1" noThreeD="1"/>
</file>

<file path=xl/ctrlProps/ctrlProp175.xml><?xml version="1.0" encoding="utf-8"?>
<formControlPr xmlns="http://schemas.microsoft.com/office/spreadsheetml/2009/9/main" objectType="CheckBox" fmlaLink="$L183" lockText="1" noThreeD="1"/>
</file>

<file path=xl/ctrlProps/ctrlProp176.xml><?xml version="1.0" encoding="utf-8"?>
<formControlPr xmlns="http://schemas.microsoft.com/office/spreadsheetml/2009/9/main" objectType="CheckBox" fmlaLink="$L178" lockText="1" noThreeD="1"/>
</file>

<file path=xl/ctrlProps/ctrlProp177.xml><?xml version="1.0" encoding="utf-8"?>
<formControlPr xmlns="http://schemas.microsoft.com/office/spreadsheetml/2009/9/main" objectType="CheckBox" fmlaLink="$L179" lockText="1" noThreeD="1"/>
</file>

<file path=xl/ctrlProps/ctrlProp178.xml><?xml version="1.0" encoding="utf-8"?>
<formControlPr xmlns="http://schemas.microsoft.com/office/spreadsheetml/2009/9/main" objectType="CheckBox" fmlaLink="$L171" lockText="1" noThreeD="1"/>
</file>

<file path=xl/ctrlProps/ctrlProp179.xml><?xml version="1.0" encoding="utf-8"?>
<formControlPr xmlns="http://schemas.microsoft.com/office/spreadsheetml/2009/9/main" objectType="CheckBox" fmlaLink="$L172" lockText="1" noThreeD="1"/>
</file>

<file path=xl/ctrlProps/ctrlProp180.xml><?xml version="1.0" encoding="utf-8"?>
<formControlPr xmlns="http://schemas.microsoft.com/office/spreadsheetml/2009/9/main" objectType="CheckBox" fmlaLink="$B$18" lockText="1" noThreeD="1"/>
</file>

<file path=xl/ctrlProps/ctrlProp181.xml><?xml version="1.0" encoding="utf-8"?>
<formControlPr xmlns="http://schemas.microsoft.com/office/spreadsheetml/2009/9/main" objectType="CheckBox" fmlaLink="$B$19" lockText="1" noThreeD="1"/>
</file>

<file path=xl/ctrlProps/ctrlProp182.xml><?xml version="1.0" encoding="utf-8"?>
<formControlPr xmlns="http://schemas.microsoft.com/office/spreadsheetml/2009/9/main" objectType="CheckBox" checked="Checked" fmlaLink="$B$20" lockText="1" noThreeD="1"/>
</file>

<file path=xl/ctrlProps/ctrlProp183.xml><?xml version="1.0" encoding="utf-8"?>
<formControlPr xmlns="http://schemas.microsoft.com/office/spreadsheetml/2009/9/main" objectType="CheckBox" fmlaLink="$B$21" lockText="1" noThreeD="1"/>
</file>

<file path=xl/ctrlProps/ctrlProp184.xml><?xml version="1.0" encoding="utf-8"?>
<formControlPr xmlns="http://schemas.microsoft.com/office/spreadsheetml/2009/9/main" objectType="CheckBox" checked="Checked" fmlaLink="$B$22" lockText="1" noThreeD="1"/>
</file>

<file path=xl/ctrlProps/ctrlProp185.xml><?xml version="1.0" encoding="utf-8"?>
<formControlPr xmlns="http://schemas.microsoft.com/office/spreadsheetml/2009/9/main" objectType="CheckBox" checked="Checked" fmlaLink="$L19" lockText="1" noThreeD="1"/>
</file>

<file path=xl/ctrlProps/ctrlProp186.xml><?xml version="1.0" encoding="utf-8"?>
<formControlPr xmlns="http://schemas.microsoft.com/office/spreadsheetml/2009/9/main" objectType="CheckBox" checked="Checked" fmlaLink="$L20" lockText="1" noThreeD="1"/>
</file>

<file path=xl/ctrlProps/ctrlProp187.xml><?xml version="1.0" encoding="utf-8"?>
<formControlPr xmlns="http://schemas.microsoft.com/office/spreadsheetml/2009/9/main" objectType="CheckBox" checked="Checked" fmlaLink="$L21" lockText="1" noThreeD="1"/>
</file>

<file path=xl/ctrlProps/ctrlProp188.xml><?xml version="1.0" encoding="utf-8"?>
<formControlPr xmlns="http://schemas.microsoft.com/office/spreadsheetml/2009/9/main" objectType="CheckBox" checked="Checked" fmlaLink="$L22" lockText="1" noThreeD="1"/>
</file>

<file path=xl/ctrlProps/ctrlProp189.xml><?xml version="1.0" encoding="utf-8"?>
<formControlPr xmlns="http://schemas.microsoft.com/office/spreadsheetml/2009/9/main" objectType="CheckBox" checked="Checked" fmlaLink="$L24" lockText="1" noThreeD="1"/>
</file>

<file path=xl/ctrlProps/ctrlProp190.xml><?xml version="1.0" encoding="utf-8"?>
<formControlPr xmlns="http://schemas.microsoft.com/office/spreadsheetml/2009/9/main" objectType="CheckBox" checked="Checked" fmlaLink="$L25" lockText="1" noThreeD="1"/>
</file>

<file path=xl/ctrlProps/ctrlProp191.xml><?xml version="1.0" encoding="utf-8"?>
<formControlPr xmlns="http://schemas.microsoft.com/office/spreadsheetml/2009/9/main" objectType="CheckBox" fmlaLink="$L29" lockText="1" noThreeD="1"/>
</file>

<file path=xl/ctrlProps/ctrlProp192.xml><?xml version="1.0" encoding="utf-8"?>
<formControlPr xmlns="http://schemas.microsoft.com/office/spreadsheetml/2009/9/main" objectType="CheckBox" checked="Checked" fmlaLink="$L30" lockText="1" noThreeD="1"/>
</file>

<file path=xl/ctrlProps/ctrlProp193.xml><?xml version="1.0" encoding="utf-8"?>
<formControlPr xmlns="http://schemas.microsoft.com/office/spreadsheetml/2009/9/main" objectType="CheckBox" fmlaLink="$N29" lockText="1" noThreeD="1"/>
</file>

<file path=xl/ctrlProps/ctrlProp194.xml><?xml version="1.0" encoding="utf-8"?>
<formControlPr xmlns="http://schemas.microsoft.com/office/spreadsheetml/2009/9/main" objectType="CheckBox" fmlaLink="$N30" lockText="1" noThreeD="1"/>
</file>

<file path=xl/ctrlProps/ctrlProp195.xml><?xml version="1.0" encoding="utf-8"?>
<formControlPr xmlns="http://schemas.microsoft.com/office/spreadsheetml/2009/9/main" objectType="CheckBox" fmlaLink="$N31" lockText="1" noThreeD="1"/>
</file>

<file path=xl/ctrlProps/ctrlProp196.xml><?xml version="1.0" encoding="utf-8"?>
<formControlPr xmlns="http://schemas.microsoft.com/office/spreadsheetml/2009/9/main" objectType="CheckBox" checked="Checked" fmlaLink="$L32" lockText="1" noThreeD="1"/>
</file>

<file path=xl/ctrlProps/ctrlProp197.xml><?xml version="1.0" encoding="utf-8"?>
<formControlPr xmlns="http://schemas.microsoft.com/office/spreadsheetml/2009/9/main" objectType="CheckBox" checked="Checked" fmlaLink="$L36" lockText="1" noThreeD="1"/>
</file>

<file path=xl/ctrlProps/ctrlProp198.xml><?xml version="1.0" encoding="utf-8"?>
<formControlPr xmlns="http://schemas.microsoft.com/office/spreadsheetml/2009/9/main" objectType="CheckBox" checked="Checked" fmlaLink="$L37" lockText="1" noThreeD="1"/>
</file>

<file path=xl/ctrlProps/ctrlProp199.xml><?xml version="1.0" encoding="utf-8"?>
<formControlPr xmlns="http://schemas.microsoft.com/office/spreadsheetml/2009/9/main" objectType="CheckBox" checked="Checked" fmlaLink="$L40" lockText="1" noThreeD="1"/>
</file>

<file path=xl/ctrlProps/ctrlProp200.xml><?xml version="1.0" encoding="utf-8"?>
<formControlPr xmlns="http://schemas.microsoft.com/office/spreadsheetml/2009/9/main" objectType="CheckBox" fmlaLink="$N38" lockText="1" noThreeD="1"/>
</file>

<file path=xl/ctrlProps/ctrlProp201.xml><?xml version="1.0" encoding="utf-8"?>
<formControlPr xmlns="http://schemas.microsoft.com/office/spreadsheetml/2009/9/main" objectType="CheckBox" checked="Checked" fmlaLink="$L41" lockText="1" noThreeD="1"/>
</file>

<file path=xl/ctrlProps/ctrlProp202.xml><?xml version="1.0" encoding="utf-8"?>
<formControlPr xmlns="http://schemas.microsoft.com/office/spreadsheetml/2009/9/main" objectType="CheckBox" fmlaLink="$L39" lockText="1" noThreeD="1"/>
</file>

<file path=xl/ctrlProps/ctrlProp203.xml><?xml version="1.0" encoding="utf-8"?>
<formControlPr xmlns="http://schemas.microsoft.com/office/spreadsheetml/2009/9/main" objectType="CheckBox" fmlaLink="$N39" lockText="1" noThreeD="1"/>
</file>

<file path=xl/ctrlProps/ctrlProp204.xml><?xml version="1.0" encoding="utf-8"?>
<formControlPr xmlns="http://schemas.microsoft.com/office/spreadsheetml/2009/9/main" objectType="CheckBox" fmlaLink="$L38" lockText="1" noThreeD="1"/>
</file>

<file path=xl/ctrlProps/ctrlProp205.xml><?xml version="1.0" encoding="utf-8"?>
<formControlPr xmlns="http://schemas.microsoft.com/office/spreadsheetml/2009/9/main" objectType="CheckBox" checked="Checked" fmlaLink="$A$7" lockText="1" noThreeD="1"/>
</file>

<file path=xl/ctrlProps/ctrlProp206.xml><?xml version="1.0" encoding="utf-8"?>
<formControlPr xmlns="http://schemas.microsoft.com/office/spreadsheetml/2009/9/main" objectType="CheckBox" checked="Checked" fmlaLink="$E$7" lockText="1" noThreeD="1"/>
</file>

<file path=xl/ctrlProps/ctrlProp207.xml><?xml version="1.0" encoding="utf-8"?>
<formControlPr xmlns="http://schemas.microsoft.com/office/spreadsheetml/2009/9/main" objectType="CheckBox" checked="Checked" fmlaLink="$G$7" lockText="1" noThreeD="1"/>
</file>

<file path=xl/ctrlProps/ctrlProp208.xml><?xml version="1.0" encoding="utf-8"?>
<formControlPr xmlns="http://schemas.microsoft.com/office/spreadsheetml/2009/9/main" objectType="CheckBox" fmlaLink="$H$7" lockText="1" noThreeD="1"/>
</file>

<file path=xl/ctrlProps/ctrlProp209.xml><?xml version="1.0" encoding="utf-8"?>
<formControlPr xmlns="http://schemas.microsoft.com/office/spreadsheetml/2009/9/main" objectType="CheckBox" checked="Checked" fmlaLink="$L33" lockText="1" noThreeD="1"/>
</file>

<file path=xl/ctrlProps/ctrlProp210.xml><?xml version="1.0" encoding="utf-8"?>
<formControlPr xmlns="http://schemas.microsoft.com/office/spreadsheetml/2009/9/main" objectType="CheckBox" checked="Checked" fmlaLink="$L34" lockText="1" noThreeD="1"/>
</file>

<file path=xl/ctrlProps/ctrlProp211.xml><?xml version="1.0" encoding="utf-8"?>
<formControlPr xmlns="http://schemas.microsoft.com/office/spreadsheetml/2009/9/main" objectType="CheckBox" fmlaLink="$K$7" lockText="1" noThreeD="1"/>
</file>

<file path=xl/ctrlProps/ctrlProp212.xml><?xml version="1.0" encoding="utf-8"?>
<formControlPr xmlns="http://schemas.microsoft.com/office/spreadsheetml/2009/9/main" objectType="CheckBox" checked="Checked" fmlaLink="$L26" lockText="1" noThreeD="1"/>
</file>

<file path=xl/ctrlProps/ctrlProp213.xml><?xml version="1.0" encoding="utf-8"?>
<formControlPr xmlns="http://schemas.microsoft.com/office/spreadsheetml/2009/9/main" objectType="CheckBox" checked="Checked" fmlaLink="$L27" lockText="1" noThreeD="1"/>
</file>

<file path=xl/ctrlProps/ctrlProp214.xml><?xml version="1.0" encoding="utf-8"?>
<formControlPr xmlns="http://schemas.microsoft.com/office/spreadsheetml/2009/9/main" objectType="CheckBox" fmlaLink="$B47" lockText="1" noThreeD="1"/>
</file>

<file path=xl/ctrlProps/ctrlProp215.xml><?xml version="1.0" encoding="utf-8"?>
<formControlPr xmlns="http://schemas.microsoft.com/office/spreadsheetml/2009/9/main" objectType="CheckBox" fmlaLink="$B48" lockText="1" noThreeD="1"/>
</file>

<file path=xl/ctrlProps/ctrlProp216.xml><?xml version="1.0" encoding="utf-8"?>
<formControlPr xmlns="http://schemas.microsoft.com/office/spreadsheetml/2009/9/main" objectType="CheckBox" checked="Checked" fmlaLink="$B49" lockText="1" noThreeD="1"/>
</file>

<file path=xl/ctrlProps/ctrlProp217.xml><?xml version="1.0" encoding="utf-8"?>
<formControlPr xmlns="http://schemas.microsoft.com/office/spreadsheetml/2009/9/main" objectType="CheckBox" fmlaLink="$B50" lockText="1" noThreeD="1"/>
</file>

<file path=xl/ctrlProps/ctrlProp218.xml><?xml version="1.0" encoding="utf-8"?>
<formControlPr xmlns="http://schemas.microsoft.com/office/spreadsheetml/2009/9/main" objectType="CheckBox" fmlaLink="$B51" lockText="1" noThreeD="1"/>
</file>

<file path=xl/ctrlProps/ctrlProp219.xml><?xml version="1.0" encoding="utf-8"?>
<formControlPr xmlns="http://schemas.microsoft.com/office/spreadsheetml/2009/9/main" objectType="CheckBox" checked="Checked" fmlaLink="$L48" lockText="1" noThreeD="1"/>
</file>

<file path=xl/ctrlProps/ctrlProp220.xml><?xml version="1.0" encoding="utf-8"?>
<formControlPr xmlns="http://schemas.microsoft.com/office/spreadsheetml/2009/9/main" objectType="CheckBox" checked="Checked" fmlaLink="$L49" lockText="1" noThreeD="1"/>
</file>

<file path=xl/ctrlProps/ctrlProp221.xml><?xml version="1.0" encoding="utf-8"?>
<formControlPr xmlns="http://schemas.microsoft.com/office/spreadsheetml/2009/9/main" objectType="CheckBox" checked="Checked" fmlaLink="$L50" lockText="1" noThreeD="1"/>
</file>

<file path=xl/ctrlProps/ctrlProp222.xml><?xml version="1.0" encoding="utf-8"?>
<formControlPr xmlns="http://schemas.microsoft.com/office/spreadsheetml/2009/9/main" objectType="CheckBox" checked="Checked" fmlaLink="$L51" lockText="1" noThreeD="1"/>
</file>

<file path=xl/ctrlProps/ctrlProp223.xml><?xml version="1.0" encoding="utf-8"?>
<formControlPr xmlns="http://schemas.microsoft.com/office/spreadsheetml/2009/9/main" objectType="CheckBox" checked="Checked" fmlaLink="$L53" lockText="1" noThreeD="1"/>
</file>

<file path=xl/ctrlProps/ctrlProp224.xml><?xml version="1.0" encoding="utf-8"?>
<formControlPr xmlns="http://schemas.microsoft.com/office/spreadsheetml/2009/9/main" objectType="CheckBox" checked="Checked" fmlaLink="$L54" lockText="1" noThreeD="1"/>
</file>

<file path=xl/ctrlProps/ctrlProp225.xml><?xml version="1.0" encoding="utf-8"?>
<formControlPr xmlns="http://schemas.microsoft.com/office/spreadsheetml/2009/9/main" objectType="CheckBox" fmlaLink="$L58" lockText="1" noThreeD="1"/>
</file>

<file path=xl/ctrlProps/ctrlProp226.xml><?xml version="1.0" encoding="utf-8"?>
<formControlPr xmlns="http://schemas.microsoft.com/office/spreadsheetml/2009/9/main" objectType="CheckBox" fmlaLink="$L59" lockText="1" noThreeD="1"/>
</file>

<file path=xl/ctrlProps/ctrlProp227.xml><?xml version="1.0" encoding="utf-8"?>
<formControlPr xmlns="http://schemas.microsoft.com/office/spreadsheetml/2009/9/main" objectType="CheckBox" fmlaLink="$N58" lockText="1" noThreeD="1"/>
</file>

<file path=xl/ctrlProps/ctrlProp228.xml><?xml version="1.0" encoding="utf-8"?>
<formControlPr xmlns="http://schemas.microsoft.com/office/spreadsheetml/2009/9/main" objectType="CheckBox" fmlaLink="$N59" lockText="1" noThreeD="1"/>
</file>

<file path=xl/ctrlProps/ctrlProp229.xml><?xml version="1.0" encoding="utf-8"?>
<formControlPr xmlns="http://schemas.microsoft.com/office/spreadsheetml/2009/9/main" objectType="CheckBox" fmlaLink="$N60" lockText="1" noThreeD="1"/>
</file>

<file path=xl/ctrlProps/ctrlProp230.xml><?xml version="1.0" encoding="utf-8"?>
<formControlPr xmlns="http://schemas.microsoft.com/office/spreadsheetml/2009/9/main" objectType="CheckBox" checked="Checked" fmlaLink="$L61" lockText="1" noThreeD="1"/>
</file>

<file path=xl/ctrlProps/ctrlProp231.xml><?xml version="1.0" encoding="utf-8"?>
<formControlPr xmlns="http://schemas.microsoft.com/office/spreadsheetml/2009/9/main" objectType="CheckBox" checked="Checked" fmlaLink="$L65" lockText="1" noThreeD="1"/>
</file>

<file path=xl/ctrlProps/ctrlProp232.xml><?xml version="1.0" encoding="utf-8"?>
<formControlPr xmlns="http://schemas.microsoft.com/office/spreadsheetml/2009/9/main" objectType="CheckBox" checked="Checked" fmlaLink="$L66" lockText="1" noThreeD="1"/>
</file>

<file path=xl/ctrlProps/ctrlProp233.xml><?xml version="1.0" encoding="utf-8"?>
<formControlPr xmlns="http://schemas.microsoft.com/office/spreadsheetml/2009/9/main" objectType="CheckBox" checked="Checked" fmlaLink="$L69" lockText="1" noThreeD="1"/>
</file>

<file path=xl/ctrlProps/ctrlProp234.xml><?xml version="1.0" encoding="utf-8"?>
<formControlPr xmlns="http://schemas.microsoft.com/office/spreadsheetml/2009/9/main" objectType="CheckBox" fmlaLink="$N67" lockText="1" noThreeD="1"/>
</file>

<file path=xl/ctrlProps/ctrlProp235.xml><?xml version="1.0" encoding="utf-8"?>
<formControlPr xmlns="http://schemas.microsoft.com/office/spreadsheetml/2009/9/main" objectType="CheckBox" checked="Checked" fmlaLink="$L70" lockText="1" noThreeD="1"/>
</file>

<file path=xl/ctrlProps/ctrlProp236.xml><?xml version="1.0" encoding="utf-8"?>
<formControlPr xmlns="http://schemas.microsoft.com/office/spreadsheetml/2009/9/main" objectType="CheckBox" fmlaLink="$L68" lockText="1" noThreeD="1"/>
</file>

<file path=xl/ctrlProps/ctrlProp237.xml><?xml version="1.0" encoding="utf-8"?>
<formControlPr xmlns="http://schemas.microsoft.com/office/spreadsheetml/2009/9/main" objectType="CheckBox" fmlaLink="$N68" lockText="1" noThreeD="1"/>
</file>

<file path=xl/ctrlProps/ctrlProp238.xml><?xml version="1.0" encoding="utf-8"?>
<formControlPr xmlns="http://schemas.microsoft.com/office/spreadsheetml/2009/9/main" objectType="CheckBox" fmlaLink="$L67" lockText="1" noThreeD="1"/>
</file>

<file path=xl/ctrlProps/ctrlProp239.xml><?xml version="1.0" encoding="utf-8"?>
<formControlPr xmlns="http://schemas.microsoft.com/office/spreadsheetml/2009/9/main" objectType="CheckBox" checked="Checked" fmlaLink="$L62" lockText="1" noThreeD="1"/>
</file>

<file path=xl/ctrlProps/ctrlProp240.xml><?xml version="1.0" encoding="utf-8"?>
<formControlPr xmlns="http://schemas.microsoft.com/office/spreadsheetml/2009/9/main" objectType="CheckBox" fmlaLink="$L63" lockText="1" noThreeD="1"/>
</file>

<file path=xl/ctrlProps/ctrlProp241.xml><?xml version="1.0" encoding="utf-8"?>
<formControlPr xmlns="http://schemas.microsoft.com/office/spreadsheetml/2009/9/main" objectType="CheckBox" checked="Checked" fmlaLink="$L55" lockText="1" noThreeD="1"/>
</file>

<file path=xl/ctrlProps/ctrlProp242.xml><?xml version="1.0" encoding="utf-8"?>
<formControlPr xmlns="http://schemas.microsoft.com/office/spreadsheetml/2009/9/main" objectType="CheckBox" checked="Checked" fmlaLink="$L56" lockText="1" noThreeD="1"/>
</file>

<file path=xl/ctrlProps/ctrlProp243.xml><?xml version="1.0" encoding="utf-8"?>
<formControlPr xmlns="http://schemas.microsoft.com/office/spreadsheetml/2009/9/main" objectType="CheckBox" checked="Checked" fmlaLink="$B76" lockText="1" noThreeD="1"/>
</file>

<file path=xl/ctrlProps/ctrlProp244.xml><?xml version="1.0" encoding="utf-8"?>
<formControlPr xmlns="http://schemas.microsoft.com/office/spreadsheetml/2009/9/main" objectType="CheckBox" checked="Checked" fmlaLink="$B77" lockText="1" noThreeD="1"/>
</file>

<file path=xl/ctrlProps/ctrlProp245.xml><?xml version="1.0" encoding="utf-8"?>
<formControlPr xmlns="http://schemas.microsoft.com/office/spreadsheetml/2009/9/main" objectType="CheckBox" fmlaLink="$B78" lockText="1" noThreeD="1"/>
</file>

<file path=xl/ctrlProps/ctrlProp246.xml><?xml version="1.0" encoding="utf-8"?>
<formControlPr xmlns="http://schemas.microsoft.com/office/spreadsheetml/2009/9/main" objectType="CheckBox" fmlaLink="$B79" lockText="1" noThreeD="1"/>
</file>

<file path=xl/ctrlProps/ctrlProp247.xml><?xml version="1.0" encoding="utf-8"?>
<formControlPr xmlns="http://schemas.microsoft.com/office/spreadsheetml/2009/9/main" objectType="CheckBox" fmlaLink="$B80" lockText="1" noThreeD="1"/>
</file>

<file path=xl/ctrlProps/ctrlProp248.xml><?xml version="1.0" encoding="utf-8"?>
<formControlPr xmlns="http://schemas.microsoft.com/office/spreadsheetml/2009/9/main" objectType="CheckBox" checked="Checked" fmlaLink="$L77" lockText="1" noThreeD="1"/>
</file>

<file path=xl/ctrlProps/ctrlProp249.xml><?xml version="1.0" encoding="utf-8"?>
<formControlPr xmlns="http://schemas.microsoft.com/office/spreadsheetml/2009/9/main" objectType="CheckBox" checked="Checked" fmlaLink="$L78" lockText="1" noThreeD="1"/>
</file>

<file path=xl/ctrlProps/ctrlProp250.xml><?xml version="1.0" encoding="utf-8"?>
<formControlPr xmlns="http://schemas.microsoft.com/office/spreadsheetml/2009/9/main" objectType="CheckBox" checked="Checked" fmlaLink="$L79" lockText="1" noThreeD="1"/>
</file>

<file path=xl/ctrlProps/ctrlProp251.xml><?xml version="1.0" encoding="utf-8"?>
<formControlPr xmlns="http://schemas.microsoft.com/office/spreadsheetml/2009/9/main" objectType="CheckBox" checked="Checked" fmlaLink="$L80" lockText="1" noThreeD="1"/>
</file>

<file path=xl/ctrlProps/ctrlProp252.xml><?xml version="1.0" encoding="utf-8"?>
<formControlPr xmlns="http://schemas.microsoft.com/office/spreadsheetml/2009/9/main" objectType="CheckBox" checked="Checked" fmlaLink="$L82" lockText="1" noThreeD="1"/>
</file>

<file path=xl/ctrlProps/ctrlProp253.xml><?xml version="1.0" encoding="utf-8"?>
<formControlPr xmlns="http://schemas.microsoft.com/office/spreadsheetml/2009/9/main" objectType="CheckBox" checked="Checked" fmlaLink="$L83" lockText="1" noThreeD="1"/>
</file>

<file path=xl/ctrlProps/ctrlProp254.xml><?xml version="1.0" encoding="utf-8"?>
<formControlPr xmlns="http://schemas.microsoft.com/office/spreadsheetml/2009/9/main" objectType="CheckBox" checked="Checked" fmlaLink="$L87" lockText="1" noThreeD="1"/>
</file>

<file path=xl/ctrlProps/ctrlProp255.xml><?xml version="1.0" encoding="utf-8"?>
<formControlPr xmlns="http://schemas.microsoft.com/office/spreadsheetml/2009/9/main" objectType="CheckBox" fmlaLink="$L88" lockText="1" noThreeD="1"/>
</file>

<file path=xl/ctrlProps/ctrlProp256.xml><?xml version="1.0" encoding="utf-8"?>
<formControlPr xmlns="http://schemas.microsoft.com/office/spreadsheetml/2009/9/main" objectType="CheckBox" fmlaLink="$N87" lockText="1" noThreeD="1"/>
</file>

<file path=xl/ctrlProps/ctrlProp257.xml><?xml version="1.0" encoding="utf-8"?>
<formControlPr xmlns="http://schemas.microsoft.com/office/spreadsheetml/2009/9/main" objectType="CheckBox" fmlaLink="$N88" lockText="1" noThreeD="1"/>
</file>

<file path=xl/ctrlProps/ctrlProp258.xml><?xml version="1.0" encoding="utf-8"?>
<formControlPr xmlns="http://schemas.microsoft.com/office/spreadsheetml/2009/9/main" objectType="CheckBox" fmlaLink="$N89" lockText="1" noThreeD="1"/>
</file>

<file path=xl/ctrlProps/ctrlProp259.xml><?xml version="1.0" encoding="utf-8"?>
<formControlPr xmlns="http://schemas.microsoft.com/office/spreadsheetml/2009/9/main" objectType="CheckBox" checked="Checked" fmlaLink="$L90" lockText="1" noThreeD="1"/>
</file>

<file path=xl/ctrlProps/ctrlProp260.xml><?xml version="1.0" encoding="utf-8"?>
<formControlPr xmlns="http://schemas.microsoft.com/office/spreadsheetml/2009/9/main" objectType="CheckBox" checked="Checked" fmlaLink="$L94" lockText="1" noThreeD="1"/>
</file>

<file path=xl/ctrlProps/ctrlProp261.xml><?xml version="1.0" encoding="utf-8"?>
<formControlPr xmlns="http://schemas.microsoft.com/office/spreadsheetml/2009/9/main" objectType="CheckBox" checked="Checked" fmlaLink="$L95" lockText="1" noThreeD="1"/>
</file>

<file path=xl/ctrlProps/ctrlProp262.xml><?xml version="1.0" encoding="utf-8"?>
<formControlPr xmlns="http://schemas.microsoft.com/office/spreadsheetml/2009/9/main" objectType="CheckBox" checked="Checked" fmlaLink="$L98" lockText="1" noThreeD="1"/>
</file>

<file path=xl/ctrlProps/ctrlProp263.xml><?xml version="1.0" encoding="utf-8"?>
<formControlPr xmlns="http://schemas.microsoft.com/office/spreadsheetml/2009/9/main" objectType="CheckBox" checked="Checked" fmlaLink="$N96" lockText="1" noThreeD="1"/>
</file>

<file path=xl/ctrlProps/ctrlProp264.xml><?xml version="1.0" encoding="utf-8"?>
<formControlPr xmlns="http://schemas.microsoft.com/office/spreadsheetml/2009/9/main" objectType="CheckBox" checked="Checked" fmlaLink="$L99" lockText="1" noThreeD="1"/>
</file>

<file path=xl/ctrlProps/ctrlProp265.xml><?xml version="1.0" encoding="utf-8"?>
<formControlPr xmlns="http://schemas.microsoft.com/office/spreadsheetml/2009/9/main" objectType="CheckBox" fmlaLink="$L97" lockText="1" noThreeD="1"/>
</file>

<file path=xl/ctrlProps/ctrlProp266.xml><?xml version="1.0" encoding="utf-8"?>
<formControlPr xmlns="http://schemas.microsoft.com/office/spreadsheetml/2009/9/main" objectType="CheckBox" fmlaLink="$N97" lockText="1" noThreeD="1"/>
</file>

<file path=xl/ctrlProps/ctrlProp267.xml><?xml version="1.0" encoding="utf-8"?>
<formControlPr xmlns="http://schemas.microsoft.com/office/spreadsheetml/2009/9/main" objectType="CheckBox" checked="Checked" fmlaLink="$L96" lockText="1" noThreeD="1"/>
</file>

<file path=xl/ctrlProps/ctrlProp268.xml><?xml version="1.0" encoding="utf-8"?>
<formControlPr xmlns="http://schemas.microsoft.com/office/spreadsheetml/2009/9/main" objectType="CheckBox" checked="Checked" fmlaLink="$L91" lockText="1" noThreeD="1"/>
</file>

<file path=xl/ctrlProps/ctrlProp269.xml><?xml version="1.0" encoding="utf-8"?>
<formControlPr xmlns="http://schemas.microsoft.com/office/spreadsheetml/2009/9/main" objectType="CheckBox" checked="Checked" fmlaLink="$L92" lockText="1" noThreeD="1"/>
</file>

<file path=xl/ctrlProps/ctrlProp270.xml><?xml version="1.0" encoding="utf-8"?>
<formControlPr xmlns="http://schemas.microsoft.com/office/spreadsheetml/2009/9/main" objectType="CheckBox" checked="Checked" fmlaLink="$L84" lockText="1" noThreeD="1"/>
</file>

<file path=xl/ctrlProps/ctrlProp271.xml><?xml version="1.0" encoding="utf-8"?>
<formControlPr xmlns="http://schemas.microsoft.com/office/spreadsheetml/2009/9/main" objectType="CheckBox" fmlaLink="$L85" lockText="1" noThreeD="1"/>
</file>

<file path=xl/ctrlProps/ctrlProp272.xml><?xml version="1.0" encoding="utf-8"?>
<formControlPr xmlns="http://schemas.microsoft.com/office/spreadsheetml/2009/9/main" objectType="CheckBox" fmlaLink="$B105" lockText="1" noThreeD="1"/>
</file>

<file path=xl/ctrlProps/ctrlProp273.xml><?xml version="1.0" encoding="utf-8"?>
<formControlPr xmlns="http://schemas.microsoft.com/office/spreadsheetml/2009/9/main" objectType="CheckBox" fmlaLink="$B106" lockText="1" noThreeD="1"/>
</file>

<file path=xl/ctrlProps/ctrlProp274.xml><?xml version="1.0" encoding="utf-8"?>
<formControlPr xmlns="http://schemas.microsoft.com/office/spreadsheetml/2009/9/main" objectType="CheckBox" fmlaLink="$B107" lockText="1" noThreeD="1"/>
</file>

<file path=xl/ctrlProps/ctrlProp275.xml><?xml version="1.0" encoding="utf-8"?>
<formControlPr xmlns="http://schemas.microsoft.com/office/spreadsheetml/2009/9/main" objectType="CheckBox" fmlaLink="$B108" lockText="1" noThreeD="1"/>
</file>

<file path=xl/ctrlProps/ctrlProp276.xml><?xml version="1.0" encoding="utf-8"?>
<formControlPr xmlns="http://schemas.microsoft.com/office/spreadsheetml/2009/9/main" objectType="CheckBox" fmlaLink="$B109" lockText="1" noThreeD="1"/>
</file>

<file path=xl/ctrlProps/ctrlProp277.xml><?xml version="1.0" encoding="utf-8"?>
<formControlPr xmlns="http://schemas.microsoft.com/office/spreadsheetml/2009/9/main" objectType="CheckBox" fmlaLink="$L106" lockText="1" noThreeD="1"/>
</file>

<file path=xl/ctrlProps/ctrlProp278.xml><?xml version="1.0" encoding="utf-8"?>
<formControlPr xmlns="http://schemas.microsoft.com/office/spreadsheetml/2009/9/main" objectType="CheckBox" fmlaLink="$L107" lockText="1" noThreeD="1"/>
</file>

<file path=xl/ctrlProps/ctrlProp279.xml><?xml version="1.0" encoding="utf-8"?>
<formControlPr xmlns="http://schemas.microsoft.com/office/spreadsheetml/2009/9/main" objectType="CheckBox" fmlaLink="$L108" lockText="1" noThreeD="1"/>
</file>

<file path=xl/ctrlProps/ctrlProp280.xml><?xml version="1.0" encoding="utf-8"?>
<formControlPr xmlns="http://schemas.microsoft.com/office/spreadsheetml/2009/9/main" objectType="CheckBox" fmlaLink="$L109" lockText="1" noThreeD="1"/>
</file>

<file path=xl/ctrlProps/ctrlProp281.xml><?xml version="1.0" encoding="utf-8"?>
<formControlPr xmlns="http://schemas.microsoft.com/office/spreadsheetml/2009/9/main" objectType="CheckBox" fmlaLink="$L111" lockText="1" noThreeD="1"/>
</file>

<file path=xl/ctrlProps/ctrlProp282.xml><?xml version="1.0" encoding="utf-8"?>
<formControlPr xmlns="http://schemas.microsoft.com/office/spreadsheetml/2009/9/main" objectType="CheckBox" fmlaLink="$L112" lockText="1" noThreeD="1"/>
</file>

<file path=xl/ctrlProps/ctrlProp283.xml><?xml version="1.0" encoding="utf-8"?>
<formControlPr xmlns="http://schemas.microsoft.com/office/spreadsheetml/2009/9/main" objectType="CheckBox" fmlaLink="$L116" lockText="1" noThreeD="1"/>
</file>

<file path=xl/ctrlProps/ctrlProp284.xml><?xml version="1.0" encoding="utf-8"?>
<formControlPr xmlns="http://schemas.microsoft.com/office/spreadsheetml/2009/9/main" objectType="CheckBox" fmlaLink="$L117" lockText="1" noThreeD="1"/>
</file>

<file path=xl/ctrlProps/ctrlProp285.xml><?xml version="1.0" encoding="utf-8"?>
<formControlPr xmlns="http://schemas.microsoft.com/office/spreadsheetml/2009/9/main" objectType="CheckBox" fmlaLink="$N116" lockText="1" noThreeD="1"/>
</file>

<file path=xl/ctrlProps/ctrlProp286.xml><?xml version="1.0" encoding="utf-8"?>
<formControlPr xmlns="http://schemas.microsoft.com/office/spreadsheetml/2009/9/main" objectType="CheckBox" fmlaLink="$N117" lockText="1" noThreeD="1"/>
</file>

<file path=xl/ctrlProps/ctrlProp287.xml><?xml version="1.0" encoding="utf-8"?>
<formControlPr xmlns="http://schemas.microsoft.com/office/spreadsheetml/2009/9/main" objectType="CheckBox" fmlaLink="$N118" lockText="1" noThreeD="1"/>
</file>

<file path=xl/ctrlProps/ctrlProp288.xml><?xml version="1.0" encoding="utf-8"?>
<formControlPr xmlns="http://schemas.microsoft.com/office/spreadsheetml/2009/9/main" objectType="CheckBox" fmlaLink="$L119" lockText="1" noThreeD="1"/>
</file>

<file path=xl/ctrlProps/ctrlProp289.xml><?xml version="1.0" encoding="utf-8"?>
<formControlPr xmlns="http://schemas.microsoft.com/office/spreadsheetml/2009/9/main" objectType="CheckBox" fmlaLink="$L123" lockText="1" noThreeD="1"/>
</file>

<file path=xl/ctrlProps/ctrlProp290.xml><?xml version="1.0" encoding="utf-8"?>
<formControlPr xmlns="http://schemas.microsoft.com/office/spreadsheetml/2009/9/main" objectType="CheckBox" fmlaLink="$L124" lockText="1" noThreeD="1"/>
</file>

<file path=xl/ctrlProps/ctrlProp291.xml><?xml version="1.0" encoding="utf-8"?>
<formControlPr xmlns="http://schemas.microsoft.com/office/spreadsheetml/2009/9/main" objectType="CheckBox" fmlaLink="$L127" lockText="1" noThreeD="1"/>
</file>

<file path=xl/ctrlProps/ctrlProp292.xml><?xml version="1.0" encoding="utf-8"?>
<formControlPr xmlns="http://schemas.microsoft.com/office/spreadsheetml/2009/9/main" objectType="CheckBox" fmlaLink="$N125" lockText="1" noThreeD="1"/>
</file>

<file path=xl/ctrlProps/ctrlProp293.xml><?xml version="1.0" encoding="utf-8"?>
<formControlPr xmlns="http://schemas.microsoft.com/office/spreadsheetml/2009/9/main" objectType="CheckBox" fmlaLink="$L128" lockText="1" noThreeD="1"/>
</file>

<file path=xl/ctrlProps/ctrlProp294.xml><?xml version="1.0" encoding="utf-8"?>
<formControlPr xmlns="http://schemas.microsoft.com/office/spreadsheetml/2009/9/main" objectType="CheckBox" fmlaLink="$L126" lockText="1" noThreeD="1"/>
</file>

<file path=xl/ctrlProps/ctrlProp295.xml><?xml version="1.0" encoding="utf-8"?>
<formControlPr xmlns="http://schemas.microsoft.com/office/spreadsheetml/2009/9/main" objectType="CheckBox" fmlaLink="$N126" lockText="1" noThreeD="1"/>
</file>

<file path=xl/ctrlProps/ctrlProp296.xml><?xml version="1.0" encoding="utf-8"?>
<formControlPr xmlns="http://schemas.microsoft.com/office/spreadsheetml/2009/9/main" objectType="CheckBox" fmlaLink="$L125" lockText="1" noThreeD="1"/>
</file>

<file path=xl/ctrlProps/ctrlProp297.xml><?xml version="1.0" encoding="utf-8"?>
<formControlPr xmlns="http://schemas.microsoft.com/office/spreadsheetml/2009/9/main" objectType="CheckBox" fmlaLink="$L120" lockText="1" noThreeD="1"/>
</file>

<file path=xl/ctrlProps/ctrlProp298.xml><?xml version="1.0" encoding="utf-8"?>
<formControlPr xmlns="http://schemas.microsoft.com/office/spreadsheetml/2009/9/main" objectType="CheckBox" fmlaLink="$L121" lockText="1" noThreeD="1"/>
</file>

<file path=xl/ctrlProps/ctrlProp299.xml><?xml version="1.0" encoding="utf-8"?>
<formControlPr xmlns="http://schemas.microsoft.com/office/spreadsheetml/2009/9/main" objectType="CheckBox" fmlaLink="$L113" lockText="1" noThreeD="1"/>
</file>

<file path=xl/ctrlProps/ctrlProp300.xml><?xml version="1.0" encoding="utf-8"?>
<formControlPr xmlns="http://schemas.microsoft.com/office/spreadsheetml/2009/9/main" objectType="CheckBox" fmlaLink="$L114" lockText="1" noThreeD="1"/>
</file>

<file path=xl/ctrlProps/ctrlProp301.xml><?xml version="1.0" encoding="utf-8"?>
<formControlPr xmlns="http://schemas.microsoft.com/office/spreadsheetml/2009/9/main" objectType="CheckBox" fmlaLink="$B134" lockText="1" noThreeD="1"/>
</file>

<file path=xl/ctrlProps/ctrlProp302.xml><?xml version="1.0" encoding="utf-8"?>
<formControlPr xmlns="http://schemas.microsoft.com/office/spreadsheetml/2009/9/main" objectType="CheckBox" fmlaLink="$B$135" lockText="1" noThreeD="1"/>
</file>

<file path=xl/ctrlProps/ctrlProp303.xml><?xml version="1.0" encoding="utf-8"?>
<formControlPr xmlns="http://schemas.microsoft.com/office/spreadsheetml/2009/9/main" objectType="CheckBox" fmlaLink="$B136" lockText="1" noThreeD="1"/>
</file>

<file path=xl/ctrlProps/ctrlProp304.xml><?xml version="1.0" encoding="utf-8"?>
<formControlPr xmlns="http://schemas.microsoft.com/office/spreadsheetml/2009/9/main" objectType="CheckBox" fmlaLink="$B137" lockText="1" noThreeD="1"/>
</file>

<file path=xl/ctrlProps/ctrlProp305.xml><?xml version="1.0" encoding="utf-8"?>
<formControlPr xmlns="http://schemas.microsoft.com/office/spreadsheetml/2009/9/main" objectType="CheckBox" fmlaLink="$B138" lockText="1" noThreeD="1"/>
</file>

<file path=xl/ctrlProps/ctrlProp306.xml><?xml version="1.0" encoding="utf-8"?>
<formControlPr xmlns="http://schemas.microsoft.com/office/spreadsheetml/2009/9/main" objectType="CheckBox" fmlaLink="$L135" lockText="1" noThreeD="1"/>
</file>

<file path=xl/ctrlProps/ctrlProp307.xml><?xml version="1.0" encoding="utf-8"?>
<formControlPr xmlns="http://schemas.microsoft.com/office/spreadsheetml/2009/9/main" objectType="CheckBox" fmlaLink="$L136" lockText="1" noThreeD="1"/>
</file>

<file path=xl/ctrlProps/ctrlProp308.xml><?xml version="1.0" encoding="utf-8"?>
<formControlPr xmlns="http://schemas.microsoft.com/office/spreadsheetml/2009/9/main" objectType="CheckBox" fmlaLink="$L137" lockText="1" noThreeD="1"/>
</file>

<file path=xl/ctrlProps/ctrlProp309.xml><?xml version="1.0" encoding="utf-8"?>
<formControlPr xmlns="http://schemas.microsoft.com/office/spreadsheetml/2009/9/main" objectType="CheckBox" fmlaLink="$L138" lockText="1" noThreeD="1"/>
</file>

<file path=xl/ctrlProps/ctrlProp310.xml><?xml version="1.0" encoding="utf-8"?>
<formControlPr xmlns="http://schemas.microsoft.com/office/spreadsheetml/2009/9/main" objectType="CheckBox" fmlaLink="$L140" lockText="1" noThreeD="1"/>
</file>

<file path=xl/ctrlProps/ctrlProp311.xml><?xml version="1.0" encoding="utf-8"?>
<formControlPr xmlns="http://schemas.microsoft.com/office/spreadsheetml/2009/9/main" objectType="CheckBox" fmlaLink="$L141" lockText="1" noThreeD="1"/>
</file>

<file path=xl/ctrlProps/ctrlProp312.xml><?xml version="1.0" encoding="utf-8"?>
<formControlPr xmlns="http://schemas.microsoft.com/office/spreadsheetml/2009/9/main" objectType="CheckBox" fmlaLink="$L145" lockText="1" noThreeD="1"/>
</file>

<file path=xl/ctrlProps/ctrlProp313.xml><?xml version="1.0" encoding="utf-8"?>
<formControlPr xmlns="http://schemas.microsoft.com/office/spreadsheetml/2009/9/main" objectType="CheckBox" fmlaLink="$L146" lockText="1" noThreeD="1"/>
</file>

<file path=xl/ctrlProps/ctrlProp314.xml><?xml version="1.0" encoding="utf-8"?>
<formControlPr xmlns="http://schemas.microsoft.com/office/spreadsheetml/2009/9/main" objectType="CheckBox" fmlaLink="$N145" lockText="1" noThreeD="1"/>
</file>

<file path=xl/ctrlProps/ctrlProp315.xml><?xml version="1.0" encoding="utf-8"?>
<formControlPr xmlns="http://schemas.microsoft.com/office/spreadsheetml/2009/9/main" objectType="CheckBox" fmlaLink="$N146" lockText="1" noThreeD="1"/>
</file>

<file path=xl/ctrlProps/ctrlProp316.xml><?xml version="1.0" encoding="utf-8"?>
<formControlPr xmlns="http://schemas.microsoft.com/office/spreadsheetml/2009/9/main" objectType="CheckBox" fmlaLink="$N147" lockText="1" noThreeD="1"/>
</file>

<file path=xl/ctrlProps/ctrlProp317.xml><?xml version="1.0" encoding="utf-8"?>
<formControlPr xmlns="http://schemas.microsoft.com/office/spreadsheetml/2009/9/main" objectType="CheckBox" fmlaLink="$L148" lockText="1" noThreeD="1"/>
</file>

<file path=xl/ctrlProps/ctrlProp318.xml><?xml version="1.0" encoding="utf-8"?>
<formControlPr xmlns="http://schemas.microsoft.com/office/spreadsheetml/2009/9/main" objectType="CheckBox" fmlaLink="$L152" lockText="1" noThreeD="1"/>
</file>

<file path=xl/ctrlProps/ctrlProp319.xml><?xml version="1.0" encoding="utf-8"?>
<formControlPr xmlns="http://schemas.microsoft.com/office/spreadsheetml/2009/9/main" objectType="CheckBox" fmlaLink="$L153" lockText="1" noThreeD="1"/>
</file>

<file path=xl/ctrlProps/ctrlProp320.xml><?xml version="1.0" encoding="utf-8"?>
<formControlPr xmlns="http://schemas.microsoft.com/office/spreadsheetml/2009/9/main" objectType="CheckBox" fmlaLink="$L156" lockText="1" noThreeD="1"/>
</file>

<file path=xl/ctrlProps/ctrlProp321.xml><?xml version="1.0" encoding="utf-8"?>
<formControlPr xmlns="http://schemas.microsoft.com/office/spreadsheetml/2009/9/main" objectType="CheckBox" fmlaLink="$N154" lockText="1" noThreeD="1"/>
</file>

<file path=xl/ctrlProps/ctrlProp322.xml><?xml version="1.0" encoding="utf-8"?>
<formControlPr xmlns="http://schemas.microsoft.com/office/spreadsheetml/2009/9/main" objectType="CheckBox" fmlaLink="$L157" lockText="1" noThreeD="1"/>
</file>

<file path=xl/ctrlProps/ctrlProp323.xml><?xml version="1.0" encoding="utf-8"?>
<formControlPr xmlns="http://schemas.microsoft.com/office/spreadsheetml/2009/9/main" objectType="CheckBox" fmlaLink="$L155" lockText="1" noThreeD="1"/>
</file>

<file path=xl/ctrlProps/ctrlProp324.xml><?xml version="1.0" encoding="utf-8"?>
<formControlPr xmlns="http://schemas.microsoft.com/office/spreadsheetml/2009/9/main" objectType="CheckBox" fmlaLink="$N155" lockText="1" noThreeD="1"/>
</file>

<file path=xl/ctrlProps/ctrlProp325.xml><?xml version="1.0" encoding="utf-8"?>
<formControlPr xmlns="http://schemas.microsoft.com/office/spreadsheetml/2009/9/main" objectType="CheckBox" fmlaLink="$L154" lockText="1" noThreeD="1"/>
</file>

<file path=xl/ctrlProps/ctrlProp326.xml><?xml version="1.0" encoding="utf-8"?>
<formControlPr xmlns="http://schemas.microsoft.com/office/spreadsheetml/2009/9/main" objectType="CheckBox" fmlaLink="$L149" lockText="1" noThreeD="1"/>
</file>

<file path=xl/ctrlProps/ctrlProp327.xml><?xml version="1.0" encoding="utf-8"?>
<formControlPr xmlns="http://schemas.microsoft.com/office/spreadsheetml/2009/9/main" objectType="CheckBox" fmlaLink="$L150" lockText="1" noThreeD="1"/>
</file>

<file path=xl/ctrlProps/ctrlProp328.xml><?xml version="1.0" encoding="utf-8"?>
<formControlPr xmlns="http://schemas.microsoft.com/office/spreadsheetml/2009/9/main" objectType="CheckBox" fmlaLink="$L142" lockText="1" noThreeD="1"/>
</file>

<file path=xl/ctrlProps/ctrlProp329.xml><?xml version="1.0" encoding="utf-8"?>
<formControlPr xmlns="http://schemas.microsoft.com/office/spreadsheetml/2009/9/main" objectType="CheckBox" fmlaLink="$L143" lockText="1" noThreeD="1"/>
</file>

<file path=xl/ctrlProps/ctrlProp330.xml><?xml version="1.0" encoding="utf-8"?>
<formControlPr xmlns="http://schemas.microsoft.com/office/spreadsheetml/2009/9/main" objectType="CheckBox" fmlaLink="$B163" lockText="1" noThreeD="1"/>
</file>

<file path=xl/ctrlProps/ctrlProp331.xml><?xml version="1.0" encoding="utf-8"?>
<formControlPr xmlns="http://schemas.microsoft.com/office/spreadsheetml/2009/9/main" objectType="CheckBox" fmlaLink="$B164" lockText="1" noThreeD="1"/>
</file>

<file path=xl/ctrlProps/ctrlProp332.xml><?xml version="1.0" encoding="utf-8"?>
<formControlPr xmlns="http://schemas.microsoft.com/office/spreadsheetml/2009/9/main" objectType="CheckBox" fmlaLink="$B165" lockText="1" noThreeD="1"/>
</file>

<file path=xl/ctrlProps/ctrlProp333.xml><?xml version="1.0" encoding="utf-8"?>
<formControlPr xmlns="http://schemas.microsoft.com/office/spreadsheetml/2009/9/main" objectType="CheckBox" fmlaLink="$B166" lockText="1" noThreeD="1"/>
</file>

<file path=xl/ctrlProps/ctrlProp334.xml><?xml version="1.0" encoding="utf-8"?>
<formControlPr xmlns="http://schemas.microsoft.com/office/spreadsheetml/2009/9/main" objectType="CheckBox" fmlaLink="$B167" lockText="1" noThreeD="1"/>
</file>

<file path=xl/ctrlProps/ctrlProp335.xml><?xml version="1.0" encoding="utf-8"?>
<formControlPr xmlns="http://schemas.microsoft.com/office/spreadsheetml/2009/9/main" objectType="CheckBox" fmlaLink="$L164" lockText="1" noThreeD="1"/>
</file>

<file path=xl/ctrlProps/ctrlProp336.xml><?xml version="1.0" encoding="utf-8"?>
<formControlPr xmlns="http://schemas.microsoft.com/office/spreadsheetml/2009/9/main" objectType="CheckBox" fmlaLink="$L165" lockText="1" noThreeD="1"/>
</file>

<file path=xl/ctrlProps/ctrlProp337.xml><?xml version="1.0" encoding="utf-8"?>
<formControlPr xmlns="http://schemas.microsoft.com/office/spreadsheetml/2009/9/main" objectType="CheckBox" fmlaLink="$L166" lockText="1" noThreeD="1"/>
</file>

<file path=xl/ctrlProps/ctrlProp338.xml><?xml version="1.0" encoding="utf-8"?>
<formControlPr xmlns="http://schemas.microsoft.com/office/spreadsheetml/2009/9/main" objectType="CheckBox" fmlaLink="$L167" lockText="1" noThreeD="1"/>
</file>

<file path=xl/ctrlProps/ctrlProp339.xml><?xml version="1.0" encoding="utf-8"?>
<formControlPr xmlns="http://schemas.microsoft.com/office/spreadsheetml/2009/9/main" objectType="CheckBox" fmlaLink="$L169" lockText="1" noThreeD="1"/>
</file>

<file path=xl/ctrlProps/ctrlProp340.xml><?xml version="1.0" encoding="utf-8"?>
<formControlPr xmlns="http://schemas.microsoft.com/office/spreadsheetml/2009/9/main" objectType="CheckBox" fmlaLink="$L170" lockText="1" noThreeD="1"/>
</file>

<file path=xl/ctrlProps/ctrlProp341.xml><?xml version="1.0" encoding="utf-8"?>
<formControlPr xmlns="http://schemas.microsoft.com/office/spreadsheetml/2009/9/main" objectType="CheckBox" fmlaLink="$L174" lockText="1" noThreeD="1"/>
</file>

<file path=xl/ctrlProps/ctrlProp342.xml><?xml version="1.0" encoding="utf-8"?>
<formControlPr xmlns="http://schemas.microsoft.com/office/spreadsheetml/2009/9/main" objectType="CheckBox" fmlaLink="$L175" lockText="1" noThreeD="1"/>
</file>

<file path=xl/ctrlProps/ctrlProp343.xml><?xml version="1.0" encoding="utf-8"?>
<formControlPr xmlns="http://schemas.microsoft.com/office/spreadsheetml/2009/9/main" objectType="CheckBox" fmlaLink="$N174" lockText="1" noThreeD="1"/>
</file>

<file path=xl/ctrlProps/ctrlProp344.xml><?xml version="1.0" encoding="utf-8"?>
<formControlPr xmlns="http://schemas.microsoft.com/office/spreadsheetml/2009/9/main" objectType="CheckBox" fmlaLink="$N175" lockText="1" noThreeD="1"/>
</file>

<file path=xl/ctrlProps/ctrlProp345.xml><?xml version="1.0" encoding="utf-8"?>
<formControlPr xmlns="http://schemas.microsoft.com/office/spreadsheetml/2009/9/main" objectType="CheckBox" fmlaLink="$N176" lockText="1" noThreeD="1"/>
</file>

<file path=xl/ctrlProps/ctrlProp346.xml><?xml version="1.0" encoding="utf-8"?>
<formControlPr xmlns="http://schemas.microsoft.com/office/spreadsheetml/2009/9/main" objectType="CheckBox" fmlaLink="$L177" lockText="1" noThreeD="1"/>
</file>

<file path=xl/ctrlProps/ctrlProp347.xml><?xml version="1.0" encoding="utf-8"?>
<formControlPr xmlns="http://schemas.microsoft.com/office/spreadsheetml/2009/9/main" objectType="CheckBox" fmlaLink="$L181" lockText="1" noThreeD="1"/>
</file>

<file path=xl/ctrlProps/ctrlProp348.xml><?xml version="1.0" encoding="utf-8"?>
<formControlPr xmlns="http://schemas.microsoft.com/office/spreadsheetml/2009/9/main" objectType="CheckBox" fmlaLink="$L182" lockText="1" noThreeD="1"/>
</file>

<file path=xl/ctrlProps/ctrlProp349.xml><?xml version="1.0" encoding="utf-8"?>
<formControlPr xmlns="http://schemas.microsoft.com/office/spreadsheetml/2009/9/main" objectType="CheckBox" fmlaLink="$L185" lockText="1" noThreeD="1"/>
</file>

<file path=xl/ctrlProps/ctrlProp350.xml><?xml version="1.0" encoding="utf-8"?>
<formControlPr xmlns="http://schemas.microsoft.com/office/spreadsheetml/2009/9/main" objectType="CheckBox" fmlaLink="$N183" lockText="1" noThreeD="1"/>
</file>

<file path=xl/ctrlProps/ctrlProp351.xml><?xml version="1.0" encoding="utf-8"?>
<formControlPr xmlns="http://schemas.microsoft.com/office/spreadsheetml/2009/9/main" objectType="CheckBox" fmlaLink="$L186" lockText="1" noThreeD="1"/>
</file>

<file path=xl/ctrlProps/ctrlProp352.xml><?xml version="1.0" encoding="utf-8"?>
<formControlPr xmlns="http://schemas.microsoft.com/office/spreadsheetml/2009/9/main" objectType="CheckBox" fmlaLink="$L184" lockText="1" noThreeD="1"/>
</file>

<file path=xl/ctrlProps/ctrlProp353.xml><?xml version="1.0" encoding="utf-8"?>
<formControlPr xmlns="http://schemas.microsoft.com/office/spreadsheetml/2009/9/main" objectType="CheckBox" fmlaLink="$N184" lockText="1" noThreeD="1"/>
</file>

<file path=xl/ctrlProps/ctrlProp354.xml><?xml version="1.0" encoding="utf-8"?>
<formControlPr xmlns="http://schemas.microsoft.com/office/spreadsheetml/2009/9/main" objectType="CheckBox" fmlaLink="$L183" lockText="1" noThreeD="1"/>
</file>

<file path=xl/ctrlProps/ctrlProp355.xml><?xml version="1.0" encoding="utf-8"?>
<formControlPr xmlns="http://schemas.microsoft.com/office/spreadsheetml/2009/9/main" objectType="CheckBox" fmlaLink="$L178" lockText="1" noThreeD="1"/>
</file>

<file path=xl/ctrlProps/ctrlProp356.xml><?xml version="1.0" encoding="utf-8"?>
<formControlPr xmlns="http://schemas.microsoft.com/office/spreadsheetml/2009/9/main" objectType="CheckBox" fmlaLink="$L179" lockText="1" noThreeD="1"/>
</file>

<file path=xl/ctrlProps/ctrlProp357.xml><?xml version="1.0" encoding="utf-8"?>
<formControlPr xmlns="http://schemas.microsoft.com/office/spreadsheetml/2009/9/main" objectType="CheckBox" fmlaLink="$L171" lockText="1" noThreeD="1"/>
</file>

<file path=xl/ctrlProps/ctrlProp358.xml><?xml version="1.0" encoding="utf-8"?>
<formControlPr xmlns="http://schemas.microsoft.com/office/spreadsheetml/2009/9/main" objectType="CheckBox" fmlaLink="$L172" lockText="1" noThreeD="1"/>
</file>

<file path=xl/ctrlProps/ctrlProp359.xml><?xml version="1.0" encoding="utf-8"?>
<formControlPr xmlns="http://schemas.microsoft.com/office/spreadsheetml/2009/9/main" objectType="CheckBox" checked="Checked" fmlaLink="$B$18" lockText="1" noThreeD="1"/>
</file>

<file path=xl/ctrlProps/ctrlProp360.xml><?xml version="1.0" encoding="utf-8"?>
<formControlPr xmlns="http://schemas.microsoft.com/office/spreadsheetml/2009/9/main" objectType="CheckBox" checked="Checked" fmlaLink="$B$19" lockText="1" noThreeD="1"/>
</file>

<file path=xl/ctrlProps/ctrlProp361.xml><?xml version="1.0" encoding="utf-8"?>
<formControlPr xmlns="http://schemas.microsoft.com/office/spreadsheetml/2009/9/main" objectType="CheckBox" checked="Checked" fmlaLink="$B$20" lockText="1" noThreeD="1"/>
</file>

<file path=xl/ctrlProps/ctrlProp362.xml><?xml version="1.0" encoding="utf-8"?>
<formControlPr xmlns="http://schemas.microsoft.com/office/spreadsheetml/2009/9/main" objectType="CheckBox" checked="Checked" fmlaLink="$B$21" lockText="1" noThreeD="1"/>
</file>

<file path=xl/ctrlProps/ctrlProp363.xml><?xml version="1.0" encoding="utf-8"?>
<formControlPr xmlns="http://schemas.microsoft.com/office/spreadsheetml/2009/9/main" objectType="CheckBox" checked="Checked" fmlaLink="$B$22" lockText="1" noThreeD="1"/>
</file>

<file path=xl/ctrlProps/ctrlProp364.xml><?xml version="1.0" encoding="utf-8"?>
<formControlPr xmlns="http://schemas.microsoft.com/office/spreadsheetml/2009/9/main" objectType="CheckBox" checked="Checked" fmlaLink="$L19" lockText="1" noThreeD="1"/>
</file>

<file path=xl/ctrlProps/ctrlProp365.xml><?xml version="1.0" encoding="utf-8"?>
<formControlPr xmlns="http://schemas.microsoft.com/office/spreadsheetml/2009/9/main" objectType="CheckBox" checked="Checked" fmlaLink="$L20" lockText="1" noThreeD="1"/>
</file>

<file path=xl/ctrlProps/ctrlProp366.xml><?xml version="1.0" encoding="utf-8"?>
<formControlPr xmlns="http://schemas.microsoft.com/office/spreadsheetml/2009/9/main" objectType="CheckBox" fmlaLink="$L21" lockText="1" noThreeD="1"/>
</file>

<file path=xl/ctrlProps/ctrlProp367.xml><?xml version="1.0" encoding="utf-8"?>
<formControlPr xmlns="http://schemas.microsoft.com/office/spreadsheetml/2009/9/main" objectType="CheckBox" checked="Checked" fmlaLink="$L22" lockText="1" noThreeD="1"/>
</file>

<file path=xl/ctrlProps/ctrlProp368.xml><?xml version="1.0" encoding="utf-8"?>
<formControlPr xmlns="http://schemas.microsoft.com/office/spreadsheetml/2009/9/main" objectType="CheckBox" checked="Checked" fmlaLink="$L24" lockText="1" noThreeD="1"/>
</file>

<file path=xl/ctrlProps/ctrlProp369.xml><?xml version="1.0" encoding="utf-8"?>
<formControlPr xmlns="http://schemas.microsoft.com/office/spreadsheetml/2009/9/main" objectType="CheckBox" checked="Checked" fmlaLink="$L25" lockText="1" noThreeD="1"/>
</file>

<file path=xl/ctrlProps/ctrlProp370.xml><?xml version="1.0" encoding="utf-8"?>
<formControlPr xmlns="http://schemas.microsoft.com/office/spreadsheetml/2009/9/main" objectType="CheckBox" fmlaLink="$L29" lockText="1" noThreeD="1"/>
</file>

<file path=xl/ctrlProps/ctrlProp371.xml><?xml version="1.0" encoding="utf-8"?>
<formControlPr xmlns="http://schemas.microsoft.com/office/spreadsheetml/2009/9/main" objectType="CheckBox" checked="Checked" fmlaLink="$L30" lockText="1" noThreeD="1"/>
</file>

<file path=xl/ctrlProps/ctrlProp372.xml><?xml version="1.0" encoding="utf-8"?>
<formControlPr xmlns="http://schemas.microsoft.com/office/spreadsheetml/2009/9/main" objectType="CheckBox" fmlaLink="$N29" lockText="1" noThreeD="1"/>
</file>

<file path=xl/ctrlProps/ctrlProp373.xml><?xml version="1.0" encoding="utf-8"?>
<formControlPr xmlns="http://schemas.microsoft.com/office/spreadsheetml/2009/9/main" objectType="CheckBox" fmlaLink="$N30" lockText="1" noThreeD="1"/>
</file>

<file path=xl/ctrlProps/ctrlProp374.xml><?xml version="1.0" encoding="utf-8"?>
<formControlPr xmlns="http://schemas.microsoft.com/office/spreadsheetml/2009/9/main" objectType="CheckBox" fmlaLink="$N31" lockText="1" noThreeD="1"/>
</file>

<file path=xl/ctrlProps/ctrlProp375.xml><?xml version="1.0" encoding="utf-8"?>
<formControlPr xmlns="http://schemas.microsoft.com/office/spreadsheetml/2009/9/main" objectType="CheckBox" checked="Checked" fmlaLink="$L32" lockText="1" noThreeD="1"/>
</file>

<file path=xl/ctrlProps/ctrlProp376.xml><?xml version="1.0" encoding="utf-8"?>
<formControlPr xmlns="http://schemas.microsoft.com/office/spreadsheetml/2009/9/main" objectType="CheckBox" checked="Checked" fmlaLink="$L36" lockText="1" noThreeD="1"/>
</file>

<file path=xl/ctrlProps/ctrlProp377.xml><?xml version="1.0" encoding="utf-8"?>
<formControlPr xmlns="http://schemas.microsoft.com/office/spreadsheetml/2009/9/main" objectType="CheckBox" checked="Checked" fmlaLink="$L37" lockText="1" noThreeD="1"/>
</file>

<file path=xl/ctrlProps/ctrlProp378.xml><?xml version="1.0" encoding="utf-8"?>
<formControlPr xmlns="http://schemas.microsoft.com/office/spreadsheetml/2009/9/main" objectType="CheckBox" checked="Checked" fmlaLink="$L40" lockText="1" noThreeD="1"/>
</file>

<file path=xl/ctrlProps/ctrlProp379.xml><?xml version="1.0" encoding="utf-8"?>
<formControlPr xmlns="http://schemas.microsoft.com/office/spreadsheetml/2009/9/main" objectType="CheckBox" fmlaLink="$N38" lockText="1" noThreeD="1"/>
</file>

<file path=xl/ctrlProps/ctrlProp380.xml><?xml version="1.0" encoding="utf-8"?>
<formControlPr xmlns="http://schemas.microsoft.com/office/spreadsheetml/2009/9/main" objectType="CheckBox" checked="Checked" fmlaLink="$L41" lockText="1" noThreeD="1"/>
</file>

<file path=xl/ctrlProps/ctrlProp381.xml><?xml version="1.0" encoding="utf-8"?>
<formControlPr xmlns="http://schemas.microsoft.com/office/spreadsheetml/2009/9/main" objectType="CheckBox" fmlaLink="$L39" lockText="1" noThreeD="1"/>
</file>

<file path=xl/ctrlProps/ctrlProp382.xml><?xml version="1.0" encoding="utf-8"?>
<formControlPr xmlns="http://schemas.microsoft.com/office/spreadsheetml/2009/9/main" objectType="CheckBox" fmlaLink="$N39" lockText="1" noThreeD="1"/>
</file>

<file path=xl/ctrlProps/ctrlProp383.xml><?xml version="1.0" encoding="utf-8"?>
<formControlPr xmlns="http://schemas.microsoft.com/office/spreadsheetml/2009/9/main" objectType="CheckBox" fmlaLink="$L38" lockText="1" noThreeD="1"/>
</file>

<file path=xl/ctrlProps/ctrlProp384.xml><?xml version="1.0" encoding="utf-8"?>
<formControlPr xmlns="http://schemas.microsoft.com/office/spreadsheetml/2009/9/main" objectType="CheckBox" checked="Checked" fmlaLink="$A$7" lockText="1" noThreeD="1"/>
</file>

<file path=xl/ctrlProps/ctrlProp385.xml><?xml version="1.0" encoding="utf-8"?>
<formControlPr xmlns="http://schemas.microsoft.com/office/spreadsheetml/2009/9/main" objectType="CheckBox" checked="Checked" fmlaLink="$E$7" lockText="1" noThreeD="1"/>
</file>

<file path=xl/ctrlProps/ctrlProp386.xml><?xml version="1.0" encoding="utf-8"?>
<formControlPr xmlns="http://schemas.microsoft.com/office/spreadsheetml/2009/9/main" objectType="CheckBox" checked="Checked" fmlaLink="$G$7" lockText="1" noThreeD="1"/>
</file>

<file path=xl/ctrlProps/ctrlProp387.xml><?xml version="1.0" encoding="utf-8"?>
<formControlPr xmlns="http://schemas.microsoft.com/office/spreadsheetml/2009/9/main" objectType="CheckBox" fmlaLink="$H$7" lockText="1" noThreeD="1"/>
</file>

<file path=xl/ctrlProps/ctrlProp388.xml><?xml version="1.0" encoding="utf-8"?>
<formControlPr xmlns="http://schemas.microsoft.com/office/spreadsheetml/2009/9/main" objectType="CheckBox" checked="Checked" fmlaLink="$L33" lockText="1" noThreeD="1"/>
</file>

<file path=xl/ctrlProps/ctrlProp389.xml><?xml version="1.0" encoding="utf-8"?>
<formControlPr xmlns="http://schemas.microsoft.com/office/spreadsheetml/2009/9/main" objectType="CheckBox" checked="Checked" fmlaLink="$L34" lockText="1" noThreeD="1"/>
</file>

<file path=xl/ctrlProps/ctrlProp390.xml><?xml version="1.0" encoding="utf-8"?>
<formControlPr xmlns="http://schemas.microsoft.com/office/spreadsheetml/2009/9/main" objectType="CheckBox" fmlaLink="$K$7" lockText="1" noThreeD="1"/>
</file>

<file path=xl/ctrlProps/ctrlProp391.xml><?xml version="1.0" encoding="utf-8"?>
<formControlPr xmlns="http://schemas.microsoft.com/office/spreadsheetml/2009/9/main" objectType="CheckBox" checked="Checked" fmlaLink="$L26" lockText="1" noThreeD="1"/>
</file>

<file path=xl/ctrlProps/ctrlProp392.xml><?xml version="1.0" encoding="utf-8"?>
<formControlPr xmlns="http://schemas.microsoft.com/office/spreadsheetml/2009/9/main" objectType="CheckBox" checked="Checked" fmlaLink="$L27" lockText="1" noThreeD="1"/>
</file>

<file path=xl/ctrlProps/ctrlProp393.xml><?xml version="1.0" encoding="utf-8"?>
<formControlPr xmlns="http://schemas.microsoft.com/office/spreadsheetml/2009/9/main" objectType="CheckBox" fmlaLink="$L28" lockText="1" noThreeD="1"/>
</file>

<file path=xl/ctrlProps/ctrlProp394.xml><?xml version="1.0" encoding="utf-8"?>
<formControlPr xmlns="http://schemas.microsoft.com/office/spreadsheetml/2009/9/main" objectType="CheckBox" checked="Checked" fmlaLink="$B47" lockText="1" noThreeD="1"/>
</file>

<file path=xl/ctrlProps/ctrlProp395.xml><?xml version="1.0" encoding="utf-8"?>
<formControlPr xmlns="http://schemas.microsoft.com/office/spreadsheetml/2009/9/main" objectType="CheckBox" checked="Checked" fmlaLink="$B48" lockText="1" noThreeD="1"/>
</file>

<file path=xl/ctrlProps/ctrlProp396.xml><?xml version="1.0" encoding="utf-8"?>
<formControlPr xmlns="http://schemas.microsoft.com/office/spreadsheetml/2009/9/main" objectType="CheckBox" fmlaLink="$B49" lockText="1" noThreeD="1"/>
</file>

<file path=xl/ctrlProps/ctrlProp397.xml><?xml version="1.0" encoding="utf-8"?>
<formControlPr xmlns="http://schemas.microsoft.com/office/spreadsheetml/2009/9/main" objectType="CheckBox" fmlaLink="$B50" lockText="1" noThreeD="1"/>
</file>

<file path=xl/ctrlProps/ctrlProp398.xml><?xml version="1.0" encoding="utf-8"?>
<formControlPr xmlns="http://schemas.microsoft.com/office/spreadsheetml/2009/9/main" objectType="CheckBox" fmlaLink="$B51" lockText="1" noThreeD="1"/>
</file>

<file path=xl/ctrlProps/ctrlProp399.xml><?xml version="1.0" encoding="utf-8"?>
<formControlPr xmlns="http://schemas.microsoft.com/office/spreadsheetml/2009/9/main" objectType="CheckBox" checked="Checked" fmlaLink="$L48" lockText="1" noThreeD="1"/>
</file>

<file path=xl/ctrlProps/ctrlProp400.xml><?xml version="1.0" encoding="utf-8"?>
<formControlPr xmlns="http://schemas.microsoft.com/office/spreadsheetml/2009/9/main" objectType="CheckBox" checked="Checked" fmlaLink="$L49" lockText="1" noThreeD="1"/>
</file>

<file path=xl/ctrlProps/ctrlProp401.xml><?xml version="1.0" encoding="utf-8"?>
<formControlPr xmlns="http://schemas.microsoft.com/office/spreadsheetml/2009/9/main" objectType="CheckBox" checked="Checked" fmlaLink="$L50" lockText="1" noThreeD="1"/>
</file>

<file path=xl/ctrlProps/ctrlProp402.xml><?xml version="1.0" encoding="utf-8"?>
<formControlPr xmlns="http://schemas.microsoft.com/office/spreadsheetml/2009/9/main" objectType="CheckBox" checked="Checked" fmlaLink="$L51" lockText="1" noThreeD="1"/>
</file>

<file path=xl/ctrlProps/ctrlProp403.xml><?xml version="1.0" encoding="utf-8"?>
<formControlPr xmlns="http://schemas.microsoft.com/office/spreadsheetml/2009/9/main" objectType="CheckBox" checked="Checked" fmlaLink="$L53" lockText="1" noThreeD="1"/>
</file>

<file path=xl/ctrlProps/ctrlProp404.xml><?xml version="1.0" encoding="utf-8"?>
<formControlPr xmlns="http://schemas.microsoft.com/office/spreadsheetml/2009/9/main" objectType="CheckBox" fmlaLink="$L54" lockText="1" noThreeD="1"/>
</file>

<file path=xl/ctrlProps/ctrlProp405.xml><?xml version="1.0" encoding="utf-8"?>
<formControlPr xmlns="http://schemas.microsoft.com/office/spreadsheetml/2009/9/main" objectType="CheckBox" fmlaLink="$L58" lockText="1" noThreeD="1"/>
</file>

<file path=xl/ctrlProps/ctrlProp406.xml><?xml version="1.0" encoding="utf-8"?>
<formControlPr xmlns="http://schemas.microsoft.com/office/spreadsheetml/2009/9/main" objectType="CheckBox" fmlaLink="$L59" lockText="1" noThreeD="1"/>
</file>

<file path=xl/ctrlProps/ctrlProp407.xml><?xml version="1.0" encoding="utf-8"?>
<formControlPr xmlns="http://schemas.microsoft.com/office/spreadsheetml/2009/9/main" objectType="CheckBox" fmlaLink="$N58" lockText="1" noThreeD="1"/>
</file>

<file path=xl/ctrlProps/ctrlProp408.xml><?xml version="1.0" encoding="utf-8"?>
<formControlPr xmlns="http://schemas.microsoft.com/office/spreadsheetml/2009/9/main" objectType="CheckBox" fmlaLink="$N59" lockText="1" noThreeD="1"/>
</file>

<file path=xl/ctrlProps/ctrlProp409.xml><?xml version="1.0" encoding="utf-8"?>
<formControlPr xmlns="http://schemas.microsoft.com/office/spreadsheetml/2009/9/main" objectType="CheckBox" fmlaLink="$N60" lockText="1" noThreeD="1"/>
</file>

<file path=xl/ctrlProps/ctrlProp410.xml><?xml version="1.0" encoding="utf-8"?>
<formControlPr xmlns="http://schemas.microsoft.com/office/spreadsheetml/2009/9/main" objectType="CheckBox" checked="Checked" fmlaLink="$L61" lockText="1" noThreeD="1"/>
</file>

<file path=xl/ctrlProps/ctrlProp411.xml><?xml version="1.0" encoding="utf-8"?>
<formControlPr xmlns="http://schemas.microsoft.com/office/spreadsheetml/2009/9/main" objectType="CheckBox" checked="Checked" fmlaLink="$L65" lockText="1" noThreeD="1"/>
</file>

<file path=xl/ctrlProps/ctrlProp412.xml><?xml version="1.0" encoding="utf-8"?>
<formControlPr xmlns="http://schemas.microsoft.com/office/spreadsheetml/2009/9/main" objectType="CheckBox" checked="Checked" fmlaLink="$L66" lockText="1" noThreeD="1"/>
</file>

<file path=xl/ctrlProps/ctrlProp413.xml><?xml version="1.0" encoding="utf-8"?>
<formControlPr xmlns="http://schemas.microsoft.com/office/spreadsheetml/2009/9/main" objectType="CheckBox" checked="Checked" fmlaLink="$L69" lockText="1" noThreeD="1"/>
</file>

<file path=xl/ctrlProps/ctrlProp414.xml><?xml version="1.0" encoding="utf-8"?>
<formControlPr xmlns="http://schemas.microsoft.com/office/spreadsheetml/2009/9/main" objectType="CheckBox" fmlaLink="$N67" lockText="1" noThreeD="1"/>
</file>

<file path=xl/ctrlProps/ctrlProp415.xml><?xml version="1.0" encoding="utf-8"?>
<formControlPr xmlns="http://schemas.microsoft.com/office/spreadsheetml/2009/9/main" objectType="CheckBox" checked="Checked" fmlaLink="$L70" lockText="1" noThreeD="1"/>
</file>

<file path=xl/ctrlProps/ctrlProp416.xml><?xml version="1.0" encoding="utf-8"?>
<formControlPr xmlns="http://schemas.microsoft.com/office/spreadsheetml/2009/9/main" objectType="CheckBox" fmlaLink="$L68" lockText="1" noThreeD="1"/>
</file>

<file path=xl/ctrlProps/ctrlProp417.xml><?xml version="1.0" encoding="utf-8"?>
<formControlPr xmlns="http://schemas.microsoft.com/office/spreadsheetml/2009/9/main" objectType="CheckBox" fmlaLink="$N68" lockText="1" noThreeD="1"/>
</file>

<file path=xl/ctrlProps/ctrlProp418.xml><?xml version="1.0" encoding="utf-8"?>
<formControlPr xmlns="http://schemas.microsoft.com/office/spreadsheetml/2009/9/main" objectType="CheckBox" fmlaLink="$L67" lockText="1" noThreeD="1"/>
</file>

<file path=xl/ctrlProps/ctrlProp419.xml><?xml version="1.0" encoding="utf-8"?>
<formControlPr xmlns="http://schemas.microsoft.com/office/spreadsheetml/2009/9/main" objectType="CheckBox" checked="Checked" fmlaLink="$L62" lockText="1" noThreeD="1"/>
</file>

<file path=xl/ctrlProps/ctrlProp420.xml><?xml version="1.0" encoding="utf-8"?>
<formControlPr xmlns="http://schemas.microsoft.com/office/spreadsheetml/2009/9/main" objectType="CheckBox" checked="Checked" fmlaLink="$L63" lockText="1" noThreeD="1"/>
</file>

<file path=xl/ctrlProps/ctrlProp421.xml><?xml version="1.0" encoding="utf-8"?>
<formControlPr xmlns="http://schemas.microsoft.com/office/spreadsheetml/2009/9/main" objectType="CheckBox" checked="Checked" fmlaLink="$L55" lockText="1" noThreeD="1"/>
</file>

<file path=xl/ctrlProps/ctrlProp422.xml><?xml version="1.0" encoding="utf-8"?>
<formControlPr xmlns="http://schemas.microsoft.com/office/spreadsheetml/2009/9/main" objectType="CheckBox" checked="Checked" fmlaLink="$L56" lockText="1" noThreeD="1"/>
</file>

<file path=xl/ctrlProps/ctrlProp423.xml><?xml version="1.0" encoding="utf-8"?>
<formControlPr xmlns="http://schemas.microsoft.com/office/spreadsheetml/2009/9/main" objectType="CheckBox" fmlaLink="$L57" lockText="1" noThreeD="1"/>
</file>

<file path=xl/ctrlProps/ctrlProp424.xml><?xml version="1.0" encoding="utf-8"?>
<formControlPr xmlns="http://schemas.microsoft.com/office/spreadsheetml/2009/9/main" objectType="CheckBox" fmlaLink="$B76" lockText="1" noThreeD="1"/>
</file>

<file path=xl/ctrlProps/ctrlProp425.xml><?xml version="1.0" encoding="utf-8"?>
<formControlPr xmlns="http://schemas.microsoft.com/office/spreadsheetml/2009/9/main" objectType="CheckBox" fmlaLink="$B77" lockText="1" noThreeD="1"/>
</file>

<file path=xl/ctrlProps/ctrlProp426.xml><?xml version="1.0" encoding="utf-8"?>
<formControlPr xmlns="http://schemas.microsoft.com/office/spreadsheetml/2009/9/main" objectType="CheckBox" fmlaLink="$B78" lockText="1" noThreeD="1"/>
</file>

<file path=xl/ctrlProps/ctrlProp427.xml><?xml version="1.0" encoding="utf-8"?>
<formControlPr xmlns="http://schemas.microsoft.com/office/spreadsheetml/2009/9/main" objectType="CheckBox" fmlaLink="$B79" lockText="1" noThreeD="1"/>
</file>

<file path=xl/ctrlProps/ctrlProp428.xml><?xml version="1.0" encoding="utf-8"?>
<formControlPr xmlns="http://schemas.microsoft.com/office/spreadsheetml/2009/9/main" objectType="CheckBox" fmlaLink="$B80" lockText="1" noThreeD="1"/>
</file>

<file path=xl/ctrlProps/ctrlProp429.xml><?xml version="1.0" encoding="utf-8"?>
<formControlPr xmlns="http://schemas.microsoft.com/office/spreadsheetml/2009/9/main" objectType="CheckBox" fmlaLink="$L77" lockText="1" noThreeD="1"/>
</file>

<file path=xl/ctrlProps/ctrlProp430.xml><?xml version="1.0" encoding="utf-8"?>
<formControlPr xmlns="http://schemas.microsoft.com/office/spreadsheetml/2009/9/main" objectType="CheckBox" fmlaLink="$L78" lockText="1" noThreeD="1"/>
</file>

<file path=xl/ctrlProps/ctrlProp431.xml><?xml version="1.0" encoding="utf-8"?>
<formControlPr xmlns="http://schemas.microsoft.com/office/spreadsheetml/2009/9/main" objectType="CheckBox" fmlaLink="$L79" lockText="1" noThreeD="1"/>
</file>

<file path=xl/ctrlProps/ctrlProp432.xml><?xml version="1.0" encoding="utf-8"?>
<formControlPr xmlns="http://schemas.microsoft.com/office/spreadsheetml/2009/9/main" objectType="CheckBox" fmlaLink="$L80" lockText="1" noThreeD="1"/>
</file>

<file path=xl/ctrlProps/ctrlProp433.xml><?xml version="1.0" encoding="utf-8"?>
<formControlPr xmlns="http://schemas.microsoft.com/office/spreadsheetml/2009/9/main" objectType="CheckBox" fmlaLink="$L82" lockText="1" noThreeD="1"/>
</file>

<file path=xl/ctrlProps/ctrlProp434.xml><?xml version="1.0" encoding="utf-8"?>
<formControlPr xmlns="http://schemas.microsoft.com/office/spreadsheetml/2009/9/main" objectType="CheckBox" fmlaLink="$L83" lockText="1" noThreeD="1"/>
</file>

<file path=xl/ctrlProps/ctrlProp435.xml><?xml version="1.0" encoding="utf-8"?>
<formControlPr xmlns="http://schemas.microsoft.com/office/spreadsheetml/2009/9/main" objectType="CheckBox" fmlaLink="$L87" lockText="1" noThreeD="1"/>
</file>

<file path=xl/ctrlProps/ctrlProp436.xml><?xml version="1.0" encoding="utf-8"?>
<formControlPr xmlns="http://schemas.microsoft.com/office/spreadsheetml/2009/9/main" objectType="CheckBox" fmlaLink="$L88" lockText="1" noThreeD="1"/>
</file>

<file path=xl/ctrlProps/ctrlProp437.xml><?xml version="1.0" encoding="utf-8"?>
<formControlPr xmlns="http://schemas.microsoft.com/office/spreadsheetml/2009/9/main" objectType="CheckBox" fmlaLink="$N87" lockText="1" noThreeD="1"/>
</file>

<file path=xl/ctrlProps/ctrlProp438.xml><?xml version="1.0" encoding="utf-8"?>
<formControlPr xmlns="http://schemas.microsoft.com/office/spreadsheetml/2009/9/main" objectType="CheckBox" fmlaLink="$N88" lockText="1" noThreeD="1"/>
</file>

<file path=xl/ctrlProps/ctrlProp439.xml><?xml version="1.0" encoding="utf-8"?>
<formControlPr xmlns="http://schemas.microsoft.com/office/spreadsheetml/2009/9/main" objectType="CheckBox" fmlaLink="$N89" lockText="1" noThreeD="1"/>
</file>

<file path=xl/ctrlProps/ctrlProp440.xml><?xml version="1.0" encoding="utf-8"?>
<formControlPr xmlns="http://schemas.microsoft.com/office/spreadsheetml/2009/9/main" objectType="CheckBox" fmlaLink="$L90" lockText="1" noThreeD="1"/>
</file>

<file path=xl/ctrlProps/ctrlProp441.xml><?xml version="1.0" encoding="utf-8"?>
<formControlPr xmlns="http://schemas.microsoft.com/office/spreadsheetml/2009/9/main" objectType="CheckBox" fmlaLink="$L94" lockText="1" noThreeD="1"/>
</file>

<file path=xl/ctrlProps/ctrlProp442.xml><?xml version="1.0" encoding="utf-8"?>
<formControlPr xmlns="http://schemas.microsoft.com/office/spreadsheetml/2009/9/main" objectType="CheckBox" fmlaLink="$L95" lockText="1" noThreeD="1"/>
</file>

<file path=xl/ctrlProps/ctrlProp443.xml><?xml version="1.0" encoding="utf-8"?>
<formControlPr xmlns="http://schemas.microsoft.com/office/spreadsheetml/2009/9/main" objectType="CheckBox" fmlaLink="$L98" lockText="1" noThreeD="1"/>
</file>

<file path=xl/ctrlProps/ctrlProp444.xml><?xml version="1.0" encoding="utf-8"?>
<formControlPr xmlns="http://schemas.microsoft.com/office/spreadsheetml/2009/9/main" objectType="CheckBox" fmlaLink="$N96" lockText="1" noThreeD="1"/>
</file>

<file path=xl/ctrlProps/ctrlProp445.xml><?xml version="1.0" encoding="utf-8"?>
<formControlPr xmlns="http://schemas.microsoft.com/office/spreadsheetml/2009/9/main" objectType="CheckBox" fmlaLink="$L99" lockText="1" noThreeD="1"/>
</file>

<file path=xl/ctrlProps/ctrlProp446.xml><?xml version="1.0" encoding="utf-8"?>
<formControlPr xmlns="http://schemas.microsoft.com/office/spreadsheetml/2009/9/main" objectType="CheckBox" fmlaLink="$L97" lockText="1" noThreeD="1"/>
</file>

<file path=xl/ctrlProps/ctrlProp447.xml><?xml version="1.0" encoding="utf-8"?>
<formControlPr xmlns="http://schemas.microsoft.com/office/spreadsheetml/2009/9/main" objectType="CheckBox" fmlaLink="$N97" lockText="1" noThreeD="1"/>
</file>

<file path=xl/ctrlProps/ctrlProp448.xml><?xml version="1.0" encoding="utf-8"?>
<formControlPr xmlns="http://schemas.microsoft.com/office/spreadsheetml/2009/9/main" objectType="CheckBox" fmlaLink="$L96" lockText="1" noThreeD="1"/>
</file>

<file path=xl/ctrlProps/ctrlProp449.xml><?xml version="1.0" encoding="utf-8"?>
<formControlPr xmlns="http://schemas.microsoft.com/office/spreadsheetml/2009/9/main" objectType="CheckBox" fmlaLink="$L91" lockText="1" noThreeD="1"/>
</file>

<file path=xl/ctrlProps/ctrlProp450.xml><?xml version="1.0" encoding="utf-8"?>
<formControlPr xmlns="http://schemas.microsoft.com/office/spreadsheetml/2009/9/main" objectType="CheckBox" fmlaLink="$L92" lockText="1" noThreeD="1"/>
</file>

<file path=xl/ctrlProps/ctrlProp451.xml><?xml version="1.0" encoding="utf-8"?>
<formControlPr xmlns="http://schemas.microsoft.com/office/spreadsheetml/2009/9/main" objectType="CheckBox" fmlaLink="$L84" lockText="1" noThreeD="1"/>
</file>

<file path=xl/ctrlProps/ctrlProp452.xml><?xml version="1.0" encoding="utf-8"?>
<formControlPr xmlns="http://schemas.microsoft.com/office/spreadsheetml/2009/9/main" objectType="CheckBox" fmlaLink="$L85" lockText="1" noThreeD="1"/>
</file>

<file path=xl/ctrlProps/ctrlProp453.xml><?xml version="1.0" encoding="utf-8"?>
<formControlPr xmlns="http://schemas.microsoft.com/office/spreadsheetml/2009/9/main" objectType="CheckBox" fmlaLink="$L86" lockText="1" noThreeD="1"/>
</file>

<file path=xl/ctrlProps/ctrlProp454.xml><?xml version="1.0" encoding="utf-8"?>
<formControlPr xmlns="http://schemas.microsoft.com/office/spreadsheetml/2009/9/main" objectType="CheckBox" fmlaLink="$B105" lockText="1" noThreeD="1"/>
</file>

<file path=xl/ctrlProps/ctrlProp455.xml><?xml version="1.0" encoding="utf-8"?>
<formControlPr xmlns="http://schemas.microsoft.com/office/spreadsheetml/2009/9/main" objectType="CheckBox" fmlaLink="$B106" lockText="1" noThreeD="1"/>
</file>

<file path=xl/ctrlProps/ctrlProp456.xml><?xml version="1.0" encoding="utf-8"?>
<formControlPr xmlns="http://schemas.microsoft.com/office/spreadsheetml/2009/9/main" objectType="CheckBox" fmlaLink="$B107" lockText="1" noThreeD="1"/>
</file>

<file path=xl/ctrlProps/ctrlProp457.xml><?xml version="1.0" encoding="utf-8"?>
<formControlPr xmlns="http://schemas.microsoft.com/office/spreadsheetml/2009/9/main" objectType="CheckBox" fmlaLink="$B108" lockText="1" noThreeD="1"/>
</file>

<file path=xl/ctrlProps/ctrlProp458.xml><?xml version="1.0" encoding="utf-8"?>
<formControlPr xmlns="http://schemas.microsoft.com/office/spreadsheetml/2009/9/main" objectType="CheckBox" fmlaLink="$B109" lockText="1" noThreeD="1"/>
</file>

<file path=xl/ctrlProps/ctrlProp459.xml><?xml version="1.0" encoding="utf-8"?>
<formControlPr xmlns="http://schemas.microsoft.com/office/spreadsheetml/2009/9/main" objectType="CheckBox" fmlaLink="$L106" lockText="1" noThreeD="1"/>
</file>

<file path=xl/ctrlProps/ctrlProp460.xml><?xml version="1.0" encoding="utf-8"?>
<formControlPr xmlns="http://schemas.microsoft.com/office/spreadsheetml/2009/9/main" objectType="CheckBox" fmlaLink="$L107" lockText="1" noThreeD="1"/>
</file>

<file path=xl/ctrlProps/ctrlProp461.xml><?xml version="1.0" encoding="utf-8"?>
<formControlPr xmlns="http://schemas.microsoft.com/office/spreadsheetml/2009/9/main" objectType="CheckBox" fmlaLink="$L108" lockText="1" noThreeD="1"/>
</file>

<file path=xl/ctrlProps/ctrlProp462.xml><?xml version="1.0" encoding="utf-8"?>
<formControlPr xmlns="http://schemas.microsoft.com/office/spreadsheetml/2009/9/main" objectType="CheckBox" fmlaLink="$L109" lockText="1" noThreeD="1"/>
</file>

<file path=xl/ctrlProps/ctrlProp463.xml><?xml version="1.0" encoding="utf-8"?>
<formControlPr xmlns="http://schemas.microsoft.com/office/spreadsheetml/2009/9/main" objectType="CheckBox" fmlaLink="$L111" lockText="1" noThreeD="1"/>
</file>

<file path=xl/ctrlProps/ctrlProp464.xml><?xml version="1.0" encoding="utf-8"?>
<formControlPr xmlns="http://schemas.microsoft.com/office/spreadsheetml/2009/9/main" objectType="CheckBox" fmlaLink="$L112" lockText="1" noThreeD="1"/>
</file>

<file path=xl/ctrlProps/ctrlProp465.xml><?xml version="1.0" encoding="utf-8"?>
<formControlPr xmlns="http://schemas.microsoft.com/office/spreadsheetml/2009/9/main" objectType="CheckBox" fmlaLink="$L116" lockText="1" noThreeD="1"/>
</file>

<file path=xl/ctrlProps/ctrlProp466.xml><?xml version="1.0" encoding="utf-8"?>
<formControlPr xmlns="http://schemas.microsoft.com/office/spreadsheetml/2009/9/main" objectType="CheckBox" fmlaLink="$L117" lockText="1" noThreeD="1"/>
</file>

<file path=xl/ctrlProps/ctrlProp467.xml><?xml version="1.0" encoding="utf-8"?>
<formControlPr xmlns="http://schemas.microsoft.com/office/spreadsheetml/2009/9/main" objectType="CheckBox" fmlaLink="$N116" lockText="1" noThreeD="1"/>
</file>

<file path=xl/ctrlProps/ctrlProp468.xml><?xml version="1.0" encoding="utf-8"?>
<formControlPr xmlns="http://schemas.microsoft.com/office/spreadsheetml/2009/9/main" objectType="CheckBox" fmlaLink="$N117" lockText="1" noThreeD="1"/>
</file>

<file path=xl/ctrlProps/ctrlProp469.xml><?xml version="1.0" encoding="utf-8"?>
<formControlPr xmlns="http://schemas.microsoft.com/office/spreadsheetml/2009/9/main" objectType="CheckBox" fmlaLink="$N118" lockText="1" noThreeD="1"/>
</file>

<file path=xl/ctrlProps/ctrlProp470.xml><?xml version="1.0" encoding="utf-8"?>
<formControlPr xmlns="http://schemas.microsoft.com/office/spreadsheetml/2009/9/main" objectType="CheckBox" fmlaLink="$L119" lockText="1" noThreeD="1"/>
</file>

<file path=xl/ctrlProps/ctrlProp471.xml><?xml version="1.0" encoding="utf-8"?>
<formControlPr xmlns="http://schemas.microsoft.com/office/spreadsheetml/2009/9/main" objectType="CheckBox" fmlaLink="$L123" lockText="1" noThreeD="1"/>
</file>

<file path=xl/ctrlProps/ctrlProp472.xml><?xml version="1.0" encoding="utf-8"?>
<formControlPr xmlns="http://schemas.microsoft.com/office/spreadsheetml/2009/9/main" objectType="CheckBox" fmlaLink="$L124" lockText="1" noThreeD="1"/>
</file>

<file path=xl/ctrlProps/ctrlProp473.xml><?xml version="1.0" encoding="utf-8"?>
<formControlPr xmlns="http://schemas.microsoft.com/office/spreadsheetml/2009/9/main" objectType="CheckBox" fmlaLink="$L127" lockText="1" noThreeD="1"/>
</file>

<file path=xl/ctrlProps/ctrlProp474.xml><?xml version="1.0" encoding="utf-8"?>
<formControlPr xmlns="http://schemas.microsoft.com/office/spreadsheetml/2009/9/main" objectType="CheckBox" fmlaLink="$N125" lockText="1" noThreeD="1"/>
</file>

<file path=xl/ctrlProps/ctrlProp475.xml><?xml version="1.0" encoding="utf-8"?>
<formControlPr xmlns="http://schemas.microsoft.com/office/spreadsheetml/2009/9/main" objectType="CheckBox" fmlaLink="$L128" lockText="1" noThreeD="1"/>
</file>

<file path=xl/ctrlProps/ctrlProp476.xml><?xml version="1.0" encoding="utf-8"?>
<formControlPr xmlns="http://schemas.microsoft.com/office/spreadsheetml/2009/9/main" objectType="CheckBox" fmlaLink="$L126" lockText="1" noThreeD="1"/>
</file>

<file path=xl/ctrlProps/ctrlProp477.xml><?xml version="1.0" encoding="utf-8"?>
<formControlPr xmlns="http://schemas.microsoft.com/office/spreadsheetml/2009/9/main" objectType="CheckBox" fmlaLink="$N126" lockText="1" noThreeD="1"/>
</file>

<file path=xl/ctrlProps/ctrlProp478.xml><?xml version="1.0" encoding="utf-8"?>
<formControlPr xmlns="http://schemas.microsoft.com/office/spreadsheetml/2009/9/main" objectType="CheckBox" fmlaLink="$L125" lockText="1" noThreeD="1"/>
</file>

<file path=xl/ctrlProps/ctrlProp479.xml><?xml version="1.0" encoding="utf-8"?>
<formControlPr xmlns="http://schemas.microsoft.com/office/spreadsheetml/2009/9/main" objectType="CheckBox" fmlaLink="$L120" lockText="1" noThreeD="1"/>
</file>

<file path=xl/ctrlProps/ctrlProp480.xml><?xml version="1.0" encoding="utf-8"?>
<formControlPr xmlns="http://schemas.microsoft.com/office/spreadsheetml/2009/9/main" objectType="CheckBox" fmlaLink="$L121" lockText="1" noThreeD="1"/>
</file>

<file path=xl/ctrlProps/ctrlProp481.xml><?xml version="1.0" encoding="utf-8"?>
<formControlPr xmlns="http://schemas.microsoft.com/office/spreadsheetml/2009/9/main" objectType="CheckBox" fmlaLink="$L113" lockText="1" noThreeD="1"/>
</file>

<file path=xl/ctrlProps/ctrlProp482.xml><?xml version="1.0" encoding="utf-8"?>
<formControlPr xmlns="http://schemas.microsoft.com/office/spreadsheetml/2009/9/main" objectType="CheckBox" fmlaLink="$L114" lockText="1" noThreeD="1"/>
</file>

<file path=xl/ctrlProps/ctrlProp483.xml><?xml version="1.0" encoding="utf-8"?>
<formControlPr xmlns="http://schemas.microsoft.com/office/spreadsheetml/2009/9/main" objectType="CheckBox" fmlaLink="$L115" lockText="1" noThreeD="1"/>
</file>

<file path=xl/ctrlProps/ctrlProp484.xml><?xml version="1.0" encoding="utf-8"?>
<formControlPr xmlns="http://schemas.microsoft.com/office/spreadsheetml/2009/9/main" objectType="CheckBox" fmlaLink="$B134" lockText="1" noThreeD="1"/>
</file>

<file path=xl/ctrlProps/ctrlProp485.xml><?xml version="1.0" encoding="utf-8"?>
<formControlPr xmlns="http://schemas.microsoft.com/office/spreadsheetml/2009/9/main" objectType="CheckBox" fmlaLink="$B$135" lockText="1" noThreeD="1"/>
</file>

<file path=xl/ctrlProps/ctrlProp486.xml><?xml version="1.0" encoding="utf-8"?>
<formControlPr xmlns="http://schemas.microsoft.com/office/spreadsheetml/2009/9/main" objectType="CheckBox" fmlaLink="$B136" lockText="1" noThreeD="1"/>
</file>

<file path=xl/ctrlProps/ctrlProp487.xml><?xml version="1.0" encoding="utf-8"?>
<formControlPr xmlns="http://schemas.microsoft.com/office/spreadsheetml/2009/9/main" objectType="CheckBox" fmlaLink="$B137" lockText="1" noThreeD="1"/>
</file>

<file path=xl/ctrlProps/ctrlProp488.xml><?xml version="1.0" encoding="utf-8"?>
<formControlPr xmlns="http://schemas.microsoft.com/office/spreadsheetml/2009/9/main" objectType="CheckBox" fmlaLink="$B138" lockText="1" noThreeD="1"/>
</file>

<file path=xl/ctrlProps/ctrlProp489.xml><?xml version="1.0" encoding="utf-8"?>
<formControlPr xmlns="http://schemas.microsoft.com/office/spreadsheetml/2009/9/main" objectType="CheckBox" fmlaLink="$L135" lockText="1" noThreeD="1"/>
</file>

<file path=xl/ctrlProps/ctrlProp490.xml><?xml version="1.0" encoding="utf-8"?>
<formControlPr xmlns="http://schemas.microsoft.com/office/spreadsheetml/2009/9/main" objectType="CheckBox" fmlaLink="$L136" lockText="1" noThreeD="1"/>
</file>

<file path=xl/ctrlProps/ctrlProp491.xml><?xml version="1.0" encoding="utf-8"?>
<formControlPr xmlns="http://schemas.microsoft.com/office/spreadsheetml/2009/9/main" objectType="CheckBox" fmlaLink="$L137" lockText="1" noThreeD="1"/>
</file>

<file path=xl/ctrlProps/ctrlProp492.xml><?xml version="1.0" encoding="utf-8"?>
<formControlPr xmlns="http://schemas.microsoft.com/office/spreadsheetml/2009/9/main" objectType="CheckBox" fmlaLink="$L138" lockText="1" noThreeD="1"/>
</file>

<file path=xl/ctrlProps/ctrlProp493.xml><?xml version="1.0" encoding="utf-8"?>
<formControlPr xmlns="http://schemas.microsoft.com/office/spreadsheetml/2009/9/main" objectType="CheckBox" fmlaLink="$L140" lockText="1" noThreeD="1"/>
</file>

<file path=xl/ctrlProps/ctrlProp494.xml><?xml version="1.0" encoding="utf-8"?>
<formControlPr xmlns="http://schemas.microsoft.com/office/spreadsheetml/2009/9/main" objectType="CheckBox" fmlaLink="$L141" lockText="1" noThreeD="1"/>
</file>

<file path=xl/ctrlProps/ctrlProp495.xml><?xml version="1.0" encoding="utf-8"?>
<formControlPr xmlns="http://schemas.microsoft.com/office/spreadsheetml/2009/9/main" objectType="CheckBox" fmlaLink="$L145" lockText="1" noThreeD="1"/>
</file>

<file path=xl/ctrlProps/ctrlProp496.xml><?xml version="1.0" encoding="utf-8"?>
<formControlPr xmlns="http://schemas.microsoft.com/office/spreadsheetml/2009/9/main" objectType="CheckBox" fmlaLink="$L146" lockText="1" noThreeD="1"/>
</file>

<file path=xl/ctrlProps/ctrlProp497.xml><?xml version="1.0" encoding="utf-8"?>
<formControlPr xmlns="http://schemas.microsoft.com/office/spreadsheetml/2009/9/main" objectType="CheckBox" fmlaLink="$N145" lockText="1" noThreeD="1"/>
</file>

<file path=xl/ctrlProps/ctrlProp498.xml><?xml version="1.0" encoding="utf-8"?>
<formControlPr xmlns="http://schemas.microsoft.com/office/spreadsheetml/2009/9/main" objectType="CheckBox" fmlaLink="$N146" lockText="1" noThreeD="1"/>
</file>

<file path=xl/ctrlProps/ctrlProp499.xml><?xml version="1.0" encoding="utf-8"?>
<formControlPr xmlns="http://schemas.microsoft.com/office/spreadsheetml/2009/9/main" objectType="CheckBox" fmlaLink="$N147" lockText="1" noThreeD="1"/>
</file>

<file path=xl/ctrlProps/ctrlProp500.xml><?xml version="1.0" encoding="utf-8"?>
<formControlPr xmlns="http://schemas.microsoft.com/office/spreadsheetml/2009/9/main" objectType="CheckBox" fmlaLink="$L148" lockText="1" noThreeD="1"/>
</file>

<file path=xl/ctrlProps/ctrlProp501.xml><?xml version="1.0" encoding="utf-8"?>
<formControlPr xmlns="http://schemas.microsoft.com/office/spreadsheetml/2009/9/main" objectType="CheckBox" fmlaLink="$L152" lockText="1" noThreeD="1"/>
</file>

<file path=xl/ctrlProps/ctrlProp502.xml><?xml version="1.0" encoding="utf-8"?>
<formControlPr xmlns="http://schemas.microsoft.com/office/spreadsheetml/2009/9/main" objectType="CheckBox" fmlaLink="$L153" lockText="1" noThreeD="1"/>
</file>

<file path=xl/ctrlProps/ctrlProp503.xml><?xml version="1.0" encoding="utf-8"?>
<formControlPr xmlns="http://schemas.microsoft.com/office/spreadsheetml/2009/9/main" objectType="CheckBox" fmlaLink="$L156" lockText="1" noThreeD="1"/>
</file>

<file path=xl/ctrlProps/ctrlProp504.xml><?xml version="1.0" encoding="utf-8"?>
<formControlPr xmlns="http://schemas.microsoft.com/office/spreadsheetml/2009/9/main" objectType="CheckBox" fmlaLink="$N154" lockText="1" noThreeD="1"/>
</file>

<file path=xl/ctrlProps/ctrlProp505.xml><?xml version="1.0" encoding="utf-8"?>
<formControlPr xmlns="http://schemas.microsoft.com/office/spreadsheetml/2009/9/main" objectType="CheckBox" fmlaLink="$L157" lockText="1" noThreeD="1"/>
</file>

<file path=xl/ctrlProps/ctrlProp506.xml><?xml version="1.0" encoding="utf-8"?>
<formControlPr xmlns="http://schemas.microsoft.com/office/spreadsheetml/2009/9/main" objectType="CheckBox" fmlaLink="$L155" lockText="1" noThreeD="1"/>
</file>

<file path=xl/ctrlProps/ctrlProp507.xml><?xml version="1.0" encoding="utf-8"?>
<formControlPr xmlns="http://schemas.microsoft.com/office/spreadsheetml/2009/9/main" objectType="CheckBox" fmlaLink="$N155" lockText="1" noThreeD="1"/>
</file>

<file path=xl/ctrlProps/ctrlProp508.xml><?xml version="1.0" encoding="utf-8"?>
<formControlPr xmlns="http://schemas.microsoft.com/office/spreadsheetml/2009/9/main" objectType="CheckBox" fmlaLink="$L154" lockText="1" noThreeD="1"/>
</file>

<file path=xl/ctrlProps/ctrlProp509.xml><?xml version="1.0" encoding="utf-8"?>
<formControlPr xmlns="http://schemas.microsoft.com/office/spreadsheetml/2009/9/main" objectType="CheckBox" fmlaLink="$L149" lockText="1" noThreeD="1"/>
</file>

<file path=xl/ctrlProps/ctrlProp510.xml><?xml version="1.0" encoding="utf-8"?>
<formControlPr xmlns="http://schemas.microsoft.com/office/spreadsheetml/2009/9/main" objectType="CheckBox" fmlaLink="$L150" lockText="1" noThreeD="1"/>
</file>

<file path=xl/ctrlProps/ctrlProp511.xml><?xml version="1.0" encoding="utf-8"?>
<formControlPr xmlns="http://schemas.microsoft.com/office/spreadsheetml/2009/9/main" objectType="CheckBox" fmlaLink="$L142" lockText="1" noThreeD="1"/>
</file>

<file path=xl/ctrlProps/ctrlProp512.xml><?xml version="1.0" encoding="utf-8"?>
<formControlPr xmlns="http://schemas.microsoft.com/office/spreadsheetml/2009/9/main" objectType="CheckBox" fmlaLink="$L143" lockText="1" noThreeD="1"/>
</file>

<file path=xl/ctrlProps/ctrlProp513.xml><?xml version="1.0" encoding="utf-8"?>
<formControlPr xmlns="http://schemas.microsoft.com/office/spreadsheetml/2009/9/main" objectType="CheckBox" fmlaLink="$L144" lockText="1" noThreeD="1"/>
</file>

<file path=xl/ctrlProps/ctrlProp514.xml><?xml version="1.0" encoding="utf-8"?>
<formControlPr xmlns="http://schemas.microsoft.com/office/spreadsheetml/2009/9/main" objectType="CheckBox" fmlaLink="$B163" lockText="1" noThreeD="1"/>
</file>

<file path=xl/ctrlProps/ctrlProp515.xml><?xml version="1.0" encoding="utf-8"?>
<formControlPr xmlns="http://schemas.microsoft.com/office/spreadsheetml/2009/9/main" objectType="CheckBox" fmlaLink="$B164" lockText="1" noThreeD="1"/>
</file>

<file path=xl/ctrlProps/ctrlProp516.xml><?xml version="1.0" encoding="utf-8"?>
<formControlPr xmlns="http://schemas.microsoft.com/office/spreadsheetml/2009/9/main" objectType="CheckBox" fmlaLink="$B165" lockText="1" noThreeD="1"/>
</file>

<file path=xl/ctrlProps/ctrlProp517.xml><?xml version="1.0" encoding="utf-8"?>
<formControlPr xmlns="http://schemas.microsoft.com/office/spreadsheetml/2009/9/main" objectType="CheckBox" fmlaLink="$B166" lockText="1" noThreeD="1"/>
</file>

<file path=xl/ctrlProps/ctrlProp518.xml><?xml version="1.0" encoding="utf-8"?>
<formControlPr xmlns="http://schemas.microsoft.com/office/spreadsheetml/2009/9/main" objectType="CheckBox" fmlaLink="$B167" lockText="1" noThreeD="1"/>
</file>

<file path=xl/ctrlProps/ctrlProp519.xml><?xml version="1.0" encoding="utf-8"?>
<formControlPr xmlns="http://schemas.microsoft.com/office/spreadsheetml/2009/9/main" objectType="CheckBox" fmlaLink="$L164" lockText="1" noThreeD="1"/>
</file>

<file path=xl/ctrlProps/ctrlProp520.xml><?xml version="1.0" encoding="utf-8"?>
<formControlPr xmlns="http://schemas.microsoft.com/office/spreadsheetml/2009/9/main" objectType="CheckBox" fmlaLink="$L165" lockText="1" noThreeD="1"/>
</file>

<file path=xl/ctrlProps/ctrlProp521.xml><?xml version="1.0" encoding="utf-8"?>
<formControlPr xmlns="http://schemas.microsoft.com/office/spreadsheetml/2009/9/main" objectType="CheckBox" fmlaLink="$L166" lockText="1" noThreeD="1"/>
</file>

<file path=xl/ctrlProps/ctrlProp522.xml><?xml version="1.0" encoding="utf-8"?>
<formControlPr xmlns="http://schemas.microsoft.com/office/spreadsheetml/2009/9/main" objectType="CheckBox" fmlaLink="$L167" lockText="1" noThreeD="1"/>
</file>

<file path=xl/ctrlProps/ctrlProp523.xml><?xml version="1.0" encoding="utf-8"?>
<formControlPr xmlns="http://schemas.microsoft.com/office/spreadsheetml/2009/9/main" objectType="CheckBox" fmlaLink="$L169" lockText="1" noThreeD="1"/>
</file>

<file path=xl/ctrlProps/ctrlProp524.xml><?xml version="1.0" encoding="utf-8"?>
<formControlPr xmlns="http://schemas.microsoft.com/office/spreadsheetml/2009/9/main" objectType="CheckBox" fmlaLink="$L170" lockText="1" noThreeD="1"/>
</file>

<file path=xl/ctrlProps/ctrlProp525.xml><?xml version="1.0" encoding="utf-8"?>
<formControlPr xmlns="http://schemas.microsoft.com/office/spreadsheetml/2009/9/main" objectType="CheckBox" fmlaLink="$L174" lockText="1" noThreeD="1"/>
</file>

<file path=xl/ctrlProps/ctrlProp526.xml><?xml version="1.0" encoding="utf-8"?>
<formControlPr xmlns="http://schemas.microsoft.com/office/spreadsheetml/2009/9/main" objectType="CheckBox" fmlaLink="$L175" lockText="1" noThreeD="1"/>
</file>

<file path=xl/ctrlProps/ctrlProp527.xml><?xml version="1.0" encoding="utf-8"?>
<formControlPr xmlns="http://schemas.microsoft.com/office/spreadsheetml/2009/9/main" objectType="CheckBox" fmlaLink="$N174" lockText="1" noThreeD="1"/>
</file>

<file path=xl/ctrlProps/ctrlProp528.xml><?xml version="1.0" encoding="utf-8"?>
<formControlPr xmlns="http://schemas.microsoft.com/office/spreadsheetml/2009/9/main" objectType="CheckBox" fmlaLink="$N175" lockText="1" noThreeD="1"/>
</file>

<file path=xl/ctrlProps/ctrlProp529.xml><?xml version="1.0" encoding="utf-8"?>
<formControlPr xmlns="http://schemas.microsoft.com/office/spreadsheetml/2009/9/main" objectType="CheckBox" fmlaLink="$N176" lockText="1" noThreeD="1"/>
</file>

<file path=xl/ctrlProps/ctrlProp530.xml><?xml version="1.0" encoding="utf-8"?>
<formControlPr xmlns="http://schemas.microsoft.com/office/spreadsheetml/2009/9/main" objectType="CheckBox" fmlaLink="$L177" lockText="1" noThreeD="1"/>
</file>

<file path=xl/ctrlProps/ctrlProp531.xml><?xml version="1.0" encoding="utf-8"?>
<formControlPr xmlns="http://schemas.microsoft.com/office/spreadsheetml/2009/9/main" objectType="CheckBox" fmlaLink="$L181" lockText="1" noThreeD="1"/>
</file>

<file path=xl/ctrlProps/ctrlProp532.xml><?xml version="1.0" encoding="utf-8"?>
<formControlPr xmlns="http://schemas.microsoft.com/office/spreadsheetml/2009/9/main" objectType="CheckBox" fmlaLink="$L182" lockText="1" noThreeD="1"/>
</file>

<file path=xl/ctrlProps/ctrlProp533.xml><?xml version="1.0" encoding="utf-8"?>
<formControlPr xmlns="http://schemas.microsoft.com/office/spreadsheetml/2009/9/main" objectType="CheckBox" fmlaLink="$L185" lockText="1" noThreeD="1"/>
</file>

<file path=xl/ctrlProps/ctrlProp534.xml><?xml version="1.0" encoding="utf-8"?>
<formControlPr xmlns="http://schemas.microsoft.com/office/spreadsheetml/2009/9/main" objectType="CheckBox" fmlaLink="$N183" lockText="1" noThreeD="1"/>
</file>

<file path=xl/ctrlProps/ctrlProp535.xml><?xml version="1.0" encoding="utf-8"?>
<formControlPr xmlns="http://schemas.microsoft.com/office/spreadsheetml/2009/9/main" objectType="CheckBox" fmlaLink="$L186" lockText="1" noThreeD="1"/>
</file>

<file path=xl/ctrlProps/ctrlProp536.xml><?xml version="1.0" encoding="utf-8"?>
<formControlPr xmlns="http://schemas.microsoft.com/office/spreadsheetml/2009/9/main" objectType="CheckBox" fmlaLink="$L184" lockText="1" noThreeD="1"/>
</file>

<file path=xl/ctrlProps/ctrlProp537.xml><?xml version="1.0" encoding="utf-8"?>
<formControlPr xmlns="http://schemas.microsoft.com/office/spreadsheetml/2009/9/main" objectType="CheckBox" fmlaLink="$N184" lockText="1" noThreeD="1"/>
</file>

<file path=xl/ctrlProps/ctrlProp538.xml><?xml version="1.0" encoding="utf-8"?>
<formControlPr xmlns="http://schemas.microsoft.com/office/spreadsheetml/2009/9/main" objectType="CheckBox" fmlaLink="$L183" lockText="1" noThreeD="1"/>
</file>

<file path=xl/ctrlProps/ctrlProp539.xml><?xml version="1.0" encoding="utf-8"?>
<formControlPr xmlns="http://schemas.microsoft.com/office/spreadsheetml/2009/9/main" objectType="CheckBox" fmlaLink="$L178" lockText="1" noThreeD="1"/>
</file>

<file path=xl/ctrlProps/ctrlProp540.xml><?xml version="1.0" encoding="utf-8"?>
<formControlPr xmlns="http://schemas.microsoft.com/office/spreadsheetml/2009/9/main" objectType="CheckBox" fmlaLink="$L179" lockText="1" noThreeD="1"/>
</file>

<file path=xl/ctrlProps/ctrlProp541.xml><?xml version="1.0" encoding="utf-8"?>
<formControlPr xmlns="http://schemas.microsoft.com/office/spreadsheetml/2009/9/main" objectType="CheckBox" fmlaLink="$L171" lockText="1" noThreeD="1"/>
</file>

<file path=xl/ctrlProps/ctrlProp542.xml><?xml version="1.0" encoding="utf-8"?>
<formControlPr xmlns="http://schemas.microsoft.com/office/spreadsheetml/2009/9/main" objectType="CheckBox" fmlaLink="$L172" lockText="1" noThreeD="1"/>
</file>

<file path=xl/ctrlProps/ctrlProp543.xml><?xml version="1.0" encoding="utf-8"?>
<formControlPr xmlns="http://schemas.microsoft.com/office/spreadsheetml/2009/9/main" objectType="CheckBox" fmlaLink="$L173" lockText="1" noThreeD="1"/>
</file>

<file path=xl/ctrlProps/ctrlProp544.xml><?xml version="1.0" encoding="utf-8"?>
<formControlPr xmlns="http://schemas.microsoft.com/office/spreadsheetml/2009/9/main" objectType="CheckBox" checked="Checked" fmlaLink="$B$18" lockText="1" noThreeD="1"/>
</file>

<file path=xl/ctrlProps/ctrlProp545.xml><?xml version="1.0" encoding="utf-8"?>
<formControlPr xmlns="http://schemas.microsoft.com/office/spreadsheetml/2009/9/main" objectType="CheckBox" checked="Checked" fmlaLink="$B$19" lockText="1" noThreeD="1"/>
</file>

<file path=xl/ctrlProps/ctrlProp546.xml><?xml version="1.0" encoding="utf-8"?>
<formControlPr xmlns="http://schemas.microsoft.com/office/spreadsheetml/2009/9/main" objectType="CheckBox" checked="Checked" fmlaLink="$B$20" lockText="1" noThreeD="1"/>
</file>

<file path=xl/ctrlProps/ctrlProp547.xml><?xml version="1.0" encoding="utf-8"?>
<formControlPr xmlns="http://schemas.microsoft.com/office/spreadsheetml/2009/9/main" objectType="CheckBox" checked="Checked" fmlaLink="$B$21" lockText="1" noThreeD="1"/>
</file>

<file path=xl/ctrlProps/ctrlProp548.xml><?xml version="1.0" encoding="utf-8"?>
<formControlPr xmlns="http://schemas.microsoft.com/office/spreadsheetml/2009/9/main" objectType="CheckBox" checked="Checked" fmlaLink="$B$22" lockText="1" noThreeD="1"/>
</file>

<file path=xl/ctrlProps/ctrlProp549.xml><?xml version="1.0" encoding="utf-8"?>
<formControlPr xmlns="http://schemas.microsoft.com/office/spreadsheetml/2009/9/main" objectType="CheckBox" checked="Checked" fmlaLink="$L19" lockText="1" noThreeD="1"/>
</file>

<file path=xl/ctrlProps/ctrlProp550.xml><?xml version="1.0" encoding="utf-8"?>
<formControlPr xmlns="http://schemas.microsoft.com/office/spreadsheetml/2009/9/main" objectType="CheckBox" checked="Checked" fmlaLink="$L20" lockText="1" noThreeD="1"/>
</file>

<file path=xl/ctrlProps/ctrlProp551.xml><?xml version="1.0" encoding="utf-8"?>
<formControlPr xmlns="http://schemas.microsoft.com/office/spreadsheetml/2009/9/main" objectType="CheckBox" checked="Checked" fmlaLink="$L21" lockText="1" noThreeD="1"/>
</file>

<file path=xl/ctrlProps/ctrlProp552.xml><?xml version="1.0" encoding="utf-8"?>
<formControlPr xmlns="http://schemas.microsoft.com/office/spreadsheetml/2009/9/main" objectType="CheckBox" checked="Checked" fmlaLink="$L22" lockText="1" noThreeD="1"/>
</file>

<file path=xl/ctrlProps/ctrlProp553.xml><?xml version="1.0" encoding="utf-8"?>
<formControlPr xmlns="http://schemas.microsoft.com/office/spreadsheetml/2009/9/main" objectType="CheckBox" checked="Checked" fmlaLink="$L24" lockText="1" noThreeD="1"/>
</file>

<file path=xl/ctrlProps/ctrlProp554.xml><?xml version="1.0" encoding="utf-8"?>
<formControlPr xmlns="http://schemas.microsoft.com/office/spreadsheetml/2009/9/main" objectType="CheckBox" checked="Checked" fmlaLink="$L25" lockText="1" noThreeD="1"/>
</file>

<file path=xl/ctrlProps/ctrlProp555.xml><?xml version="1.0" encoding="utf-8"?>
<formControlPr xmlns="http://schemas.microsoft.com/office/spreadsheetml/2009/9/main" objectType="CheckBox" checked="Checked" fmlaLink="$L29" lockText="1" noThreeD="1"/>
</file>

<file path=xl/ctrlProps/ctrlProp556.xml><?xml version="1.0" encoding="utf-8"?>
<formControlPr xmlns="http://schemas.microsoft.com/office/spreadsheetml/2009/9/main" objectType="CheckBox" fmlaLink="$L30" lockText="1" noThreeD="1"/>
</file>

<file path=xl/ctrlProps/ctrlProp557.xml><?xml version="1.0" encoding="utf-8"?>
<formControlPr xmlns="http://schemas.microsoft.com/office/spreadsheetml/2009/9/main" objectType="CheckBox" fmlaLink="$N29" lockText="1" noThreeD="1"/>
</file>

<file path=xl/ctrlProps/ctrlProp558.xml><?xml version="1.0" encoding="utf-8"?>
<formControlPr xmlns="http://schemas.microsoft.com/office/spreadsheetml/2009/9/main" objectType="CheckBox" fmlaLink="$N30" lockText="1" noThreeD="1"/>
</file>

<file path=xl/ctrlProps/ctrlProp559.xml><?xml version="1.0" encoding="utf-8"?>
<formControlPr xmlns="http://schemas.microsoft.com/office/spreadsheetml/2009/9/main" objectType="CheckBox" fmlaLink="$N31" lockText="1" noThreeD="1"/>
</file>

<file path=xl/ctrlProps/ctrlProp560.xml><?xml version="1.0" encoding="utf-8"?>
<formControlPr xmlns="http://schemas.microsoft.com/office/spreadsheetml/2009/9/main" objectType="CheckBox" checked="Checked" fmlaLink="$L32" lockText="1" noThreeD="1"/>
</file>

<file path=xl/ctrlProps/ctrlProp561.xml><?xml version="1.0" encoding="utf-8"?>
<formControlPr xmlns="http://schemas.microsoft.com/office/spreadsheetml/2009/9/main" objectType="CheckBox" checked="Checked" fmlaLink="$L36" lockText="1" noThreeD="1"/>
</file>

<file path=xl/ctrlProps/ctrlProp562.xml><?xml version="1.0" encoding="utf-8"?>
<formControlPr xmlns="http://schemas.microsoft.com/office/spreadsheetml/2009/9/main" objectType="CheckBox" checked="Checked" fmlaLink="$L37" lockText="1" noThreeD="1"/>
</file>

<file path=xl/ctrlProps/ctrlProp563.xml><?xml version="1.0" encoding="utf-8"?>
<formControlPr xmlns="http://schemas.microsoft.com/office/spreadsheetml/2009/9/main" objectType="CheckBox" checked="Checked" fmlaLink="$L40" lockText="1" noThreeD="1"/>
</file>

<file path=xl/ctrlProps/ctrlProp564.xml><?xml version="1.0" encoding="utf-8"?>
<formControlPr xmlns="http://schemas.microsoft.com/office/spreadsheetml/2009/9/main" objectType="CheckBox" fmlaLink="$N38" lockText="1" noThreeD="1"/>
</file>

<file path=xl/ctrlProps/ctrlProp565.xml><?xml version="1.0" encoding="utf-8"?>
<formControlPr xmlns="http://schemas.microsoft.com/office/spreadsheetml/2009/9/main" objectType="CheckBox" checked="Checked" fmlaLink="$L41" lockText="1" noThreeD="1"/>
</file>

<file path=xl/ctrlProps/ctrlProp566.xml><?xml version="1.0" encoding="utf-8"?>
<formControlPr xmlns="http://schemas.microsoft.com/office/spreadsheetml/2009/9/main" objectType="CheckBox" fmlaLink="$L39" lockText="1" noThreeD="1"/>
</file>

<file path=xl/ctrlProps/ctrlProp567.xml><?xml version="1.0" encoding="utf-8"?>
<formControlPr xmlns="http://schemas.microsoft.com/office/spreadsheetml/2009/9/main" objectType="CheckBox" fmlaLink="$N39" lockText="1" noThreeD="1"/>
</file>

<file path=xl/ctrlProps/ctrlProp568.xml><?xml version="1.0" encoding="utf-8"?>
<formControlPr xmlns="http://schemas.microsoft.com/office/spreadsheetml/2009/9/main" objectType="CheckBox" fmlaLink="$L38" lockText="1" noThreeD="1"/>
</file>

<file path=xl/ctrlProps/ctrlProp569.xml><?xml version="1.0" encoding="utf-8"?>
<formControlPr xmlns="http://schemas.microsoft.com/office/spreadsheetml/2009/9/main" objectType="CheckBox" checked="Checked" fmlaLink="$A$7" lockText="1" noThreeD="1"/>
</file>

<file path=xl/ctrlProps/ctrlProp570.xml><?xml version="1.0" encoding="utf-8"?>
<formControlPr xmlns="http://schemas.microsoft.com/office/spreadsheetml/2009/9/main" objectType="CheckBox" checked="Checked" fmlaLink="$E$7" lockText="1" noThreeD="1"/>
</file>

<file path=xl/ctrlProps/ctrlProp571.xml><?xml version="1.0" encoding="utf-8"?>
<formControlPr xmlns="http://schemas.microsoft.com/office/spreadsheetml/2009/9/main" objectType="CheckBox" fmlaLink="$G$7" lockText="1" noThreeD="1"/>
</file>

<file path=xl/ctrlProps/ctrlProp572.xml><?xml version="1.0" encoding="utf-8"?>
<formControlPr xmlns="http://schemas.microsoft.com/office/spreadsheetml/2009/9/main" objectType="CheckBox" fmlaLink="$H$7" lockText="1" noThreeD="1"/>
</file>

<file path=xl/ctrlProps/ctrlProp573.xml><?xml version="1.0" encoding="utf-8"?>
<formControlPr xmlns="http://schemas.microsoft.com/office/spreadsheetml/2009/9/main" objectType="CheckBox" checked="Checked" fmlaLink="$L33" lockText="1" noThreeD="1"/>
</file>

<file path=xl/ctrlProps/ctrlProp574.xml><?xml version="1.0" encoding="utf-8"?>
<formControlPr xmlns="http://schemas.microsoft.com/office/spreadsheetml/2009/9/main" objectType="CheckBox" checked="Checked" fmlaLink="$L34" lockText="1" noThreeD="1"/>
</file>

<file path=xl/ctrlProps/ctrlProp575.xml><?xml version="1.0" encoding="utf-8"?>
<formControlPr xmlns="http://schemas.microsoft.com/office/spreadsheetml/2009/9/main" objectType="CheckBox" fmlaLink="$K$7" lockText="1" noThreeD="1"/>
</file>

<file path=xl/ctrlProps/ctrlProp576.xml><?xml version="1.0" encoding="utf-8"?>
<formControlPr xmlns="http://schemas.microsoft.com/office/spreadsheetml/2009/9/main" objectType="CheckBox" checked="Checked" fmlaLink="$L26" lockText="1" noThreeD="1"/>
</file>

<file path=xl/ctrlProps/ctrlProp577.xml><?xml version="1.0" encoding="utf-8"?>
<formControlPr xmlns="http://schemas.microsoft.com/office/spreadsheetml/2009/9/main" objectType="CheckBox" checked="Checked" fmlaLink="$L27" lockText="1" noThreeD="1"/>
</file>

<file path=xl/ctrlProps/ctrlProp578.xml><?xml version="1.0" encoding="utf-8"?>
<formControlPr xmlns="http://schemas.microsoft.com/office/spreadsheetml/2009/9/main" objectType="CheckBox" fmlaLink="$L28" lockText="1" noThreeD="1"/>
</file>

<file path=xl/ctrlProps/ctrlProp579.xml><?xml version="1.0" encoding="utf-8"?>
<formControlPr xmlns="http://schemas.microsoft.com/office/spreadsheetml/2009/9/main" objectType="CheckBox" checked="Checked" fmlaLink="$B47" lockText="1" noThreeD="1"/>
</file>

<file path=xl/ctrlProps/ctrlProp580.xml><?xml version="1.0" encoding="utf-8"?>
<formControlPr xmlns="http://schemas.microsoft.com/office/spreadsheetml/2009/9/main" objectType="CheckBox" checked="Checked" fmlaLink="$B48" lockText="1" noThreeD="1"/>
</file>

<file path=xl/ctrlProps/ctrlProp581.xml><?xml version="1.0" encoding="utf-8"?>
<formControlPr xmlns="http://schemas.microsoft.com/office/spreadsheetml/2009/9/main" objectType="CheckBox" checked="Checked" fmlaLink="$B49" lockText="1" noThreeD="1"/>
</file>

<file path=xl/ctrlProps/ctrlProp582.xml><?xml version="1.0" encoding="utf-8"?>
<formControlPr xmlns="http://schemas.microsoft.com/office/spreadsheetml/2009/9/main" objectType="CheckBox" checked="Checked" fmlaLink="$B50" lockText="1" noThreeD="1"/>
</file>

<file path=xl/ctrlProps/ctrlProp583.xml><?xml version="1.0" encoding="utf-8"?>
<formControlPr xmlns="http://schemas.microsoft.com/office/spreadsheetml/2009/9/main" objectType="CheckBox" checked="Checked" fmlaLink="$B51" lockText="1" noThreeD="1"/>
</file>

<file path=xl/ctrlProps/ctrlProp584.xml><?xml version="1.0" encoding="utf-8"?>
<formControlPr xmlns="http://schemas.microsoft.com/office/spreadsheetml/2009/9/main" objectType="CheckBox" checked="Checked" fmlaLink="$L48" lockText="1" noThreeD="1"/>
</file>

<file path=xl/ctrlProps/ctrlProp585.xml><?xml version="1.0" encoding="utf-8"?>
<formControlPr xmlns="http://schemas.microsoft.com/office/spreadsheetml/2009/9/main" objectType="CheckBox" checked="Checked" fmlaLink="$L49" lockText="1" noThreeD="1"/>
</file>

<file path=xl/ctrlProps/ctrlProp586.xml><?xml version="1.0" encoding="utf-8"?>
<formControlPr xmlns="http://schemas.microsoft.com/office/spreadsheetml/2009/9/main" objectType="CheckBox" checked="Checked" fmlaLink="$L50" lockText="1" noThreeD="1"/>
</file>

<file path=xl/ctrlProps/ctrlProp587.xml><?xml version="1.0" encoding="utf-8"?>
<formControlPr xmlns="http://schemas.microsoft.com/office/spreadsheetml/2009/9/main" objectType="CheckBox" checked="Checked" fmlaLink="$L51" lockText="1" noThreeD="1"/>
</file>

<file path=xl/ctrlProps/ctrlProp588.xml><?xml version="1.0" encoding="utf-8"?>
<formControlPr xmlns="http://schemas.microsoft.com/office/spreadsheetml/2009/9/main" objectType="CheckBox" checked="Checked" fmlaLink="$L53" lockText="1" noThreeD="1"/>
</file>

<file path=xl/ctrlProps/ctrlProp589.xml><?xml version="1.0" encoding="utf-8"?>
<formControlPr xmlns="http://schemas.microsoft.com/office/spreadsheetml/2009/9/main" objectType="CheckBox" checked="Checked" fmlaLink="$L54" lockText="1" noThreeD="1"/>
</file>

<file path=xl/ctrlProps/ctrlProp590.xml><?xml version="1.0" encoding="utf-8"?>
<formControlPr xmlns="http://schemas.microsoft.com/office/spreadsheetml/2009/9/main" objectType="CheckBox" fmlaLink="$L58" lockText="1" noThreeD="1"/>
</file>

<file path=xl/ctrlProps/ctrlProp591.xml><?xml version="1.0" encoding="utf-8"?>
<formControlPr xmlns="http://schemas.microsoft.com/office/spreadsheetml/2009/9/main" objectType="CheckBox" fmlaLink="$L59" lockText="1" noThreeD="1"/>
</file>

<file path=xl/ctrlProps/ctrlProp592.xml><?xml version="1.0" encoding="utf-8"?>
<formControlPr xmlns="http://schemas.microsoft.com/office/spreadsheetml/2009/9/main" objectType="CheckBox" fmlaLink="$N58" lockText="1" noThreeD="1"/>
</file>

<file path=xl/ctrlProps/ctrlProp593.xml><?xml version="1.0" encoding="utf-8"?>
<formControlPr xmlns="http://schemas.microsoft.com/office/spreadsheetml/2009/9/main" objectType="CheckBox" fmlaLink="$N59" lockText="1" noThreeD="1"/>
</file>

<file path=xl/ctrlProps/ctrlProp594.xml><?xml version="1.0" encoding="utf-8"?>
<formControlPr xmlns="http://schemas.microsoft.com/office/spreadsheetml/2009/9/main" objectType="CheckBox" fmlaLink="$N60" lockText="1" noThreeD="1"/>
</file>

<file path=xl/ctrlProps/ctrlProp595.xml><?xml version="1.0" encoding="utf-8"?>
<formControlPr xmlns="http://schemas.microsoft.com/office/spreadsheetml/2009/9/main" objectType="CheckBox" checked="Checked" fmlaLink="$L61" lockText="1" noThreeD="1"/>
</file>

<file path=xl/ctrlProps/ctrlProp596.xml><?xml version="1.0" encoding="utf-8"?>
<formControlPr xmlns="http://schemas.microsoft.com/office/spreadsheetml/2009/9/main" objectType="CheckBox" checked="Checked" fmlaLink="$L65" lockText="1" noThreeD="1"/>
</file>

<file path=xl/ctrlProps/ctrlProp597.xml><?xml version="1.0" encoding="utf-8"?>
<formControlPr xmlns="http://schemas.microsoft.com/office/spreadsheetml/2009/9/main" objectType="CheckBox" checked="Checked" fmlaLink="$L66" lockText="1" noThreeD="1"/>
</file>

<file path=xl/ctrlProps/ctrlProp598.xml><?xml version="1.0" encoding="utf-8"?>
<formControlPr xmlns="http://schemas.microsoft.com/office/spreadsheetml/2009/9/main" objectType="CheckBox" checked="Checked" fmlaLink="$L69" lockText="1" noThreeD="1"/>
</file>

<file path=xl/ctrlProps/ctrlProp599.xml><?xml version="1.0" encoding="utf-8"?>
<formControlPr xmlns="http://schemas.microsoft.com/office/spreadsheetml/2009/9/main" objectType="CheckBox" fmlaLink="$N67" lockText="1" noThreeD="1"/>
</file>

<file path=xl/ctrlProps/ctrlProp600.xml><?xml version="1.0" encoding="utf-8"?>
<formControlPr xmlns="http://schemas.microsoft.com/office/spreadsheetml/2009/9/main" objectType="CheckBox" checked="Checked" fmlaLink="$L70" lockText="1" noThreeD="1"/>
</file>

<file path=xl/ctrlProps/ctrlProp601.xml><?xml version="1.0" encoding="utf-8"?>
<formControlPr xmlns="http://schemas.microsoft.com/office/spreadsheetml/2009/9/main" objectType="CheckBox" fmlaLink="$L68" lockText="1" noThreeD="1"/>
</file>

<file path=xl/ctrlProps/ctrlProp602.xml><?xml version="1.0" encoding="utf-8"?>
<formControlPr xmlns="http://schemas.microsoft.com/office/spreadsheetml/2009/9/main" objectType="CheckBox" fmlaLink="$N68" lockText="1" noThreeD="1"/>
</file>

<file path=xl/ctrlProps/ctrlProp603.xml><?xml version="1.0" encoding="utf-8"?>
<formControlPr xmlns="http://schemas.microsoft.com/office/spreadsheetml/2009/9/main" objectType="CheckBox" fmlaLink="$L67" lockText="1" noThreeD="1"/>
</file>

<file path=xl/ctrlProps/ctrlProp604.xml><?xml version="1.0" encoding="utf-8"?>
<formControlPr xmlns="http://schemas.microsoft.com/office/spreadsheetml/2009/9/main" objectType="CheckBox" checked="Checked" fmlaLink="$L62" lockText="1" noThreeD="1"/>
</file>

<file path=xl/ctrlProps/ctrlProp605.xml><?xml version="1.0" encoding="utf-8"?>
<formControlPr xmlns="http://schemas.microsoft.com/office/spreadsheetml/2009/9/main" objectType="CheckBox" fmlaLink="$L63" lockText="1" noThreeD="1"/>
</file>

<file path=xl/ctrlProps/ctrlProp606.xml><?xml version="1.0" encoding="utf-8"?>
<formControlPr xmlns="http://schemas.microsoft.com/office/spreadsheetml/2009/9/main" objectType="CheckBox" checked="Checked" fmlaLink="$L55" lockText="1" noThreeD="1"/>
</file>

<file path=xl/ctrlProps/ctrlProp607.xml><?xml version="1.0" encoding="utf-8"?>
<formControlPr xmlns="http://schemas.microsoft.com/office/spreadsheetml/2009/9/main" objectType="CheckBox" checked="Checked" fmlaLink="$L56" lockText="1" noThreeD="1"/>
</file>

<file path=xl/ctrlProps/ctrlProp608.xml><?xml version="1.0" encoding="utf-8"?>
<formControlPr xmlns="http://schemas.microsoft.com/office/spreadsheetml/2009/9/main" objectType="CheckBox" fmlaLink="$L57" lockText="1" noThreeD="1"/>
</file>

<file path=xl/ctrlProps/ctrlProp609.xml><?xml version="1.0" encoding="utf-8"?>
<formControlPr xmlns="http://schemas.microsoft.com/office/spreadsheetml/2009/9/main" objectType="CheckBox" checked="Checked" fmlaLink="$B76" lockText="1" noThreeD="1"/>
</file>

<file path=xl/ctrlProps/ctrlProp610.xml><?xml version="1.0" encoding="utf-8"?>
<formControlPr xmlns="http://schemas.microsoft.com/office/spreadsheetml/2009/9/main" objectType="CheckBox" checked="Checked" fmlaLink="$B77" lockText="1" noThreeD="1"/>
</file>

<file path=xl/ctrlProps/ctrlProp611.xml><?xml version="1.0" encoding="utf-8"?>
<formControlPr xmlns="http://schemas.microsoft.com/office/spreadsheetml/2009/9/main" objectType="CheckBox" checked="Checked" fmlaLink="$B78" lockText="1" noThreeD="1"/>
</file>

<file path=xl/ctrlProps/ctrlProp612.xml><?xml version="1.0" encoding="utf-8"?>
<formControlPr xmlns="http://schemas.microsoft.com/office/spreadsheetml/2009/9/main" objectType="CheckBox" checked="Checked" fmlaLink="$B79" lockText="1" noThreeD="1"/>
</file>

<file path=xl/ctrlProps/ctrlProp613.xml><?xml version="1.0" encoding="utf-8"?>
<formControlPr xmlns="http://schemas.microsoft.com/office/spreadsheetml/2009/9/main" objectType="CheckBox" checked="Checked" fmlaLink="$B80" lockText="1" noThreeD="1"/>
</file>

<file path=xl/ctrlProps/ctrlProp614.xml><?xml version="1.0" encoding="utf-8"?>
<formControlPr xmlns="http://schemas.microsoft.com/office/spreadsheetml/2009/9/main" objectType="CheckBox" checked="Checked" fmlaLink="$L77" lockText="1" noThreeD="1"/>
</file>

<file path=xl/ctrlProps/ctrlProp615.xml><?xml version="1.0" encoding="utf-8"?>
<formControlPr xmlns="http://schemas.microsoft.com/office/spreadsheetml/2009/9/main" objectType="CheckBox" checked="Checked" fmlaLink="$L78" lockText="1" noThreeD="1"/>
</file>

<file path=xl/ctrlProps/ctrlProp616.xml><?xml version="1.0" encoding="utf-8"?>
<formControlPr xmlns="http://schemas.microsoft.com/office/spreadsheetml/2009/9/main" objectType="CheckBox" checked="Checked" fmlaLink="$L79" lockText="1" noThreeD="1"/>
</file>

<file path=xl/ctrlProps/ctrlProp617.xml><?xml version="1.0" encoding="utf-8"?>
<formControlPr xmlns="http://schemas.microsoft.com/office/spreadsheetml/2009/9/main" objectType="CheckBox" checked="Checked" fmlaLink="$L80" lockText="1" noThreeD="1"/>
</file>

<file path=xl/ctrlProps/ctrlProp618.xml><?xml version="1.0" encoding="utf-8"?>
<formControlPr xmlns="http://schemas.microsoft.com/office/spreadsheetml/2009/9/main" objectType="CheckBox" checked="Checked" fmlaLink="$L82" lockText="1" noThreeD="1"/>
</file>

<file path=xl/ctrlProps/ctrlProp619.xml><?xml version="1.0" encoding="utf-8"?>
<formControlPr xmlns="http://schemas.microsoft.com/office/spreadsheetml/2009/9/main" objectType="CheckBox" checked="Checked" fmlaLink="$L83" lockText="1" noThreeD="1"/>
</file>

<file path=xl/ctrlProps/ctrlProp620.xml><?xml version="1.0" encoding="utf-8"?>
<formControlPr xmlns="http://schemas.microsoft.com/office/spreadsheetml/2009/9/main" objectType="CheckBox" fmlaLink="$L87" lockText="1" noThreeD="1"/>
</file>

<file path=xl/ctrlProps/ctrlProp621.xml><?xml version="1.0" encoding="utf-8"?>
<formControlPr xmlns="http://schemas.microsoft.com/office/spreadsheetml/2009/9/main" objectType="CheckBox" checked="Checked" fmlaLink="$L88" lockText="1" noThreeD="1"/>
</file>

<file path=xl/ctrlProps/ctrlProp622.xml><?xml version="1.0" encoding="utf-8"?>
<formControlPr xmlns="http://schemas.microsoft.com/office/spreadsheetml/2009/9/main" objectType="CheckBox" fmlaLink="$N87" lockText="1" noThreeD="1"/>
</file>

<file path=xl/ctrlProps/ctrlProp623.xml><?xml version="1.0" encoding="utf-8"?>
<formControlPr xmlns="http://schemas.microsoft.com/office/spreadsheetml/2009/9/main" objectType="CheckBox" fmlaLink="$N88" lockText="1" noThreeD="1"/>
</file>

<file path=xl/ctrlProps/ctrlProp624.xml><?xml version="1.0" encoding="utf-8"?>
<formControlPr xmlns="http://schemas.microsoft.com/office/spreadsheetml/2009/9/main" objectType="CheckBox" fmlaLink="$N89" lockText="1" noThreeD="1"/>
</file>

<file path=xl/ctrlProps/ctrlProp625.xml><?xml version="1.0" encoding="utf-8"?>
<formControlPr xmlns="http://schemas.microsoft.com/office/spreadsheetml/2009/9/main" objectType="CheckBox" checked="Checked" fmlaLink="$L90" lockText="1" noThreeD="1"/>
</file>

<file path=xl/ctrlProps/ctrlProp626.xml><?xml version="1.0" encoding="utf-8"?>
<formControlPr xmlns="http://schemas.microsoft.com/office/spreadsheetml/2009/9/main" objectType="CheckBox" checked="Checked" fmlaLink="$L94" lockText="1" noThreeD="1"/>
</file>

<file path=xl/ctrlProps/ctrlProp627.xml><?xml version="1.0" encoding="utf-8"?>
<formControlPr xmlns="http://schemas.microsoft.com/office/spreadsheetml/2009/9/main" objectType="CheckBox" checked="Checked" fmlaLink="$L95" lockText="1" noThreeD="1"/>
</file>

<file path=xl/ctrlProps/ctrlProp628.xml><?xml version="1.0" encoding="utf-8"?>
<formControlPr xmlns="http://schemas.microsoft.com/office/spreadsheetml/2009/9/main" objectType="CheckBox" checked="Checked" fmlaLink="$L98" lockText="1" noThreeD="1"/>
</file>

<file path=xl/ctrlProps/ctrlProp629.xml><?xml version="1.0" encoding="utf-8"?>
<formControlPr xmlns="http://schemas.microsoft.com/office/spreadsheetml/2009/9/main" objectType="CheckBox" fmlaLink="$N96" lockText="1" noThreeD="1"/>
</file>

<file path=xl/ctrlProps/ctrlProp630.xml><?xml version="1.0" encoding="utf-8"?>
<formControlPr xmlns="http://schemas.microsoft.com/office/spreadsheetml/2009/9/main" objectType="CheckBox" checked="Checked" fmlaLink="$L99" lockText="1" noThreeD="1"/>
</file>

<file path=xl/ctrlProps/ctrlProp631.xml><?xml version="1.0" encoding="utf-8"?>
<formControlPr xmlns="http://schemas.microsoft.com/office/spreadsheetml/2009/9/main" objectType="CheckBox" fmlaLink="$L97" lockText="1" noThreeD="1"/>
</file>

<file path=xl/ctrlProps/ctrlProp632.xml><?xml version="1.0" encoding="utf-8"?>
<formControlPr xmlns="http://schemas.microsoft.com/office/spreadsheetml/2009/9/main" objectType="CheckBox" fmlaLink="$N97" lockText="1" noThreeD="1"/>
</file>

<file path=xl/ctrlProps/ctrlProp633.xml><?xml version="1.0" encoding="utf-8"?>
<formControlPr xmlns="http://schemas.microsoft.com/office/spreadsheetml/2009/9/main" objectType="CheckBox" fmlaLink="$L96" lockText="1" noThreeD="1"/>
</file>

<file path=xl/ctrlProps/ctrlProp634.xml><?xml version="1.0" encoding="utf-8"?>
<formControlPr xmlns="http://schemas.microsoft.com/office/spreadsheetml/2009/9/main" objectType="CheckBox" checked="Checked" fmlaLink="$L91" lockText="1" noThreeD="1"/>
</file>

<file path=xl/ctrlProps/ctrlProp635.xml><?xml version="1.0" encoding="utf-8"?>
<formControlPr xmlns="http://schemas.microsoft.com/office/spreadsheetml/2009/9/main" objectType="CheckBox" checked="Checked" fmlaLink="$L92" lockText="1" noThreeD="1"/>
</file>

<file path=xl/ctrlProps/ctrlProp636.xml><?xml version="1.0" encoding="utf-8"?>
<formControlPr xmlns="http://schemas.microsoft.com/office/spreadsheetml/2009/9/main" objectType="CheckBox" checked="Checked" fmlaLink="$L84" lockText="1" noThreeD="1"/>
</file>

<file path=xl/ctrlProps/ctrlProp637.xml><?xml version="1.0" encoding="utf-8"?>
<formControlPr xmlns="http://schemas.microsoft.com/office/spreadsheetml/2009/9/main" objectType="CheckBox" checked="Checked" fmlaLink="$L85" lockText="1" noThreeD="1"/>
</file>

<file path=xl/ctrlProps/ctrlProp638.xml><?xml version="1.0" encoding="utf-8"?>
<formControlPr xmlns="http://schemas.microsoft.com/office/spreadsheetml/2009/9/main" objectType="CheckBox" fmlaLink="$L86" lockText="1" noThreeD="1"/>
</file>

<file path=xl/ctrlProps/ctrlProp639.xml><?xml version="1.0" encoding="utf-8"?>
<formControlPr xmlns="http://schemas.microsoft.com/office/spreadsheetml/2009/9/main" objectType="CheckBox" checked="Checked" fmlaLink="$B105" lockText="1" noThreeD="1"/>
</file>

<file path=xl/ctrlProps/ctrlProp640.xml><?xml version="1.0" encoding="utf-8"?>
<formControlPr xmlns="http://schemas.microsoft.com/office/spreadsheetml/2009/9/main" objectType="CheckBox" checked="Checked" fmlaLink="$B106" lockText="1" noThreeD="1"/>
</file>

<file path=xl/ctrlProps/ctrlProp641.xml><?xml version="1.0" encoding="utf-8"?>
<formControlPr xmlns="http://schemas.microsoft.com/office/spreadsheetml/2009/9/main" objectType="CheckBox" checked="Checked" fmlaLink="$B107" lockText="1" noThreeD="1"/>
</file>

<file path=xl/ctrlProps/ctrlProp642.xml><?xml version="1.0" encoding="utf-8"?>
<formControlPr xmlns="http://schemas.microsoft.com/office/spreadsheetml/2009/9/main" objectType="CheckBox" fmlaLink="$B108" lockText="1" noThreeD="1"/>
</file>

<file path=xl/ctrlProps/ctrlProp643.xml><?xml version="1.0" encoding="utf-8"?>
<formControlPr xmlns="http://schemas.microsoft.com/office/spreadsheetml/2009/9/main" objectType="CheckBox" fmlaLink="$B109" lockText="1" noThreeD="1"/>
</file>

<file path=xl/ctrlProps/ctrlProp644.xml><?xml version="1.0" encoding="utf-8"?>
<formControlPr xmlns="http://schemas.microsoft.com/office/spreadsheetml/2009/9/main" objectType="CheckBox" checked="Checked" fmlaLink="$L106" lockText="1" noThreeD="1"/>
</file>

<file path=xl/ctrlProps/ctrlProp645.xml><?xml version="1.0" encoding="utf-8"?>
<formControlPr xmlns="http://schemas.microsoft.com/office/spreadsheetml/2009/9/main" objectType="CheckBox" checked="Checked" fmlaLink="$L107" lockText="1" noThreeD="1"/>
</file>

<file path=xl/ctrlProps/ctrlProp646.xml><?xml version="1.0" encoding="utf-8"?>
<formControlPr xmlns="http://schemas.microsoft.com/office/spreadsheetml/2009/9/main" objectType="CheckBox" checked="Checked" fmlaLink="$L108" lockText="1" noThreeD="1"/>
</file>

<file path=xl/ctrlProps/ctrlProp647.xml><?xml version="1.0" encoding="utf-8"?>
<formControlPr xmlns="http://schemas.microsoft.com/office/spreadsheetml/2009/9/main" objectType="CheckBox" checked="Checked" fmlaLink="$L109" lockText="1" noThreeD="1"/>
</file>

<file path=xl/ctrlProps/ctrlProp648.xml><?xml version="1.0" encoding="utf-8"?>
<formControlPr xmlns="http://schemas.microsoft.com/office/spreadsheetml/2009/9/main" objectType="CheckBox" checked="Checked" fmlaLink="$L111" lockText="1" noThreeD="1"/>
</file>

<file path=xl/ctrlProps/ctrlProp649.xml><?xml version="1.0" encoding="utf-8"?>
<formControlPr xmlns="http://schemas.microsoft.com/office/spreadsheetml/2009/9/main" objectType="CheckBox" checked="Checked" fmlaLink="$L112" lockText="1" noThreeD="1"/>
</file>

<file path=xl/ctrlProps/ctrlProp650.xml><?xml version="1.0" encoding="utf-8"?>
<formControlPr xmlns="http://schemas.microsoft.com/office/spreadsheetml/2009/9/main" objectType="CheckBox" fmlaLink="$L116" lockText="1" noThreeD="1"/>
</file>

<file path=xl/ctrlProps/ctrlProp651.xml><?xml version="1.0" encoding="utf-8"?>
<formControlPr xmlns="http://schemas.microsoft.com/office/spreadsheetml/2009/9/main" objectType="CheckBox" fmlaLink="$L117" lockText="1" noThreeD="1"/>
</file>

<file path=xl/ctrlProps/ctrlProp652.xml><?xml version="1.0" encoding="utf-8"?>
<formControlPr xmlns="http://schemas.microsoft.com/office/spreadsheetml/2009/9/main" objectType="CheckBox" fmlaLink="$N116" lockText="1" noThreeD="1"/>
</file>

<file path=xl/ctrlProps/ctrlProp653.xml><?xml version="1.0" encoding="utf-8"?>
<formControlPr xmlns="http://schemas.microsoft.com/office/spreadsheetml/2009/9/main" objectType="CheckBox" fmlaLink="$N117" lockText="1" noThreeD="1"/>
</file>

<file path=xl/ctrlProps/ctrlProp654.xml><?xml version="1.0" encoding="utf-8"?>
<formControlPr xmlns="http://schemas.microsoft.com/office/spreadsheetml/2009/9/main" objectType="CheckBox" fmlaLink="$N118" lockText="1" noThreeD="1"/>
</file>

<file path=xl/ctrlProps/ctrlProp655.xml><?xml version="1.0" encoding="utf-8"?>
<formControlPr xmlns="http://schemas.microsoft.com/office/spreadsheetml/2009/9/main" objectType="CheckBox" checked="Checked" fmlaLink="$L119" lockText="1" noThreeD="1"/>
</file>

<file path=xl/ctrlProps/ctrlProp656.xml><?xml version="1.0" encoding="utf-8"?>
<formControlPr xmlns="http://schemas.microsoft.com/office/spreadsheetml/2009/9/main" objectType="CheckBox" checked="Checked" fmlaLink="$L123" lockText="1" noThreeD="1"/>
</file>

<file path=xl/ctrlProps/ctrlProp657.xml><?xml version="1.0" encoding="utf-8"?>
<formControlPr xmlns="http://schemas.microsoft.com/office/spreadsheetml/2009/9/main" objectType="CheckBox" checked="Checked" fmlaLink="$L124" lockText="1" noThreeD="1"/>
</file>

<file path=xl/ctrlProps/ctrlProp658.xml><?xml version="1.0" encoding="utf-8"?>
<formControlPr xmlns="http://schemas.microsoft.com/office/spreadsheetml/2009/9/main" objectType="CheckBox" checked="Checked" fmlaLink="$L127" lockText="1" noThreeD="1"/>
</file>

<file path=xl/ctrlProps/ctrlProp659.xml><?xml version="1.0" encoding="utf-8"?>
<formControlPr xmlns="http://schemas.microsoft.com/office/spreadsheetml/2009/9/main" objectType="CheckBox" fmlaLink="$N125" lockText="1" noThreeD="1"/>
</file>

<file path=xl/ctrlProps/ctrlProp660.xml><?xml version="1.0" encoding="utf-8"?>
<formControlPr xmlns="http://schemas.microsoft.com/office/spreadsheetml/2009/9/main" objectType="CheckBox" checked="Checked" fmlaLink="$L128" lockText="1" noThreeD="1"/>
</file>

<file path=xl/ctrlProps/ctrlProp661.xml><?xml version="1.0" encoding="utf-8"?>
<formControlPr xmlns="http://schemas.microsoft.com/office/spreadsheetml/2009/9/main" objectType="CheckBox" fmlaLink="$L126" lockText="1" noThreeD="1"/>
</file>

<file path=xl/ctrlProps/ctrlProp662.xml><?xml version="1.0" encoding="utf-8"?>
<formControlPr xmlns="http://schemas.microsoft.com/office/spreadsheetml/2009/9/main" objectType="CheckBox" fmlaLink="$N126" lockText="1" noThreeD="1"/>
</file>

<file path=xl/ctrlProps/ctrlProp663.xml><?xml version="1.0" encoding="utf-8"?>
<formControlPr xmlns="http://schemas.microsoft.com/office/spreadsheetml/2009/9/main" objectType="CheckBox" fmlaLink="$L125" lockText="1" noThreeD="1"/>
</file>

<file path=xl/ctrlProps/ctrlProp664.xml><?xml version="1.0" encoding="utf-8"?>
<formControlPr xmlns="http://schemas.microsoft.com/office/spreadsheetml/2009/9/main" objectType="CheckBox" checked="Checked" fmlaLink="$L120" lockText="1" noThreeD="1"/>
</file>

<file path=xl/ctrlProps/ctrlProp665.xml><?xml version="1.0" encoding="utf-8"?>
<formControlPr xmlns="http://schemas.microsoft.com/office/spreadsheetml/2009/9/main" objectType="CheckBox" fmlaLink="$L121" lockText="1" noThreeD="1"/>
</file>

<file path=xl/ctrlProps/ctrlProp666.xml><?xml version="1.0" encoding="utf-8"?>
<formControlPr xmlns="http://schemas.microsoft.com/office/spreadsheetml/2009/9/main" objectType="CheckBox" checked="Checked" fmlaLink="$L113" lockText="1" noThreeD="1"/>
</file>

<file path=xl/ctrlProps/ctrlProp667.xml><?xml version="1.0" encoding="utf-8"?>
<formControlPr xmlns="http://schemas.microsoft.com/office/spreadsheetml/2009/9/main" objectType="CheckBox" checked="Checked" fmlaLink="$L114" lockText="1" noThreeD="1"/>
</file>

<file path=xl/ctrlProps/ctrlProp668.xml><?xml version="1.0" encoding="utf-8"?>
<formControlPr xmlns="http://schemas.microsoft.com/office/spreadsheetml/2009/9/main" objectType="CheckBox" fmlaLink="$L115" lockText="1" noThreeD="1"/>
</file>

<file path=xl/ctrlProps/ctrlProp669.xml><?xml version="1.0" encoding="utf-8"?>
<formControlPr xmlns="http://schemas.microsoft.com/office/spreadsheetml/2009/9/main" objectType="CheckBox" checked="Checked" fmlaLink="$B134" lockText="1" noThreeD="1"/>
</file>

<file path=xl/ctrlProps/ctrlProp670.xml><?xml version="1.0" encoding="utf-8"?>
<formControlPr xmlns="http://schemas.microsoft.com/office/spreadsheetml/2009/9/main" objectType="CheckBox" checked="Checked" fmlaLink="$B$135" lockText="1" noThreeD="1"/>
</file>

<file path=xl/ctrlProps/ctrlProp671.xml><?xml version="1.0" encoding="utf-8"?>
<formControlPr xmlns="http://schemas.microsoft.com/office/spreadsheetml/2009/9/main" objectType="CheckBox" checked="Checked" fmlaLink="$B136" lockText="1" noThreeD="1"/>
</file>

<file path=xl/ctrlProps/ctrlProp672.xml><?xml version="1.0" encoding="utf-8"?>
<formControlPr xmlns="http://schemas.microsoft.com/office/spreadsheetml/2009/9/main" objectType="CheckBox" fmlaLink="$B137" lockText="1" noThreeD="1"/>
</file>

<file path=xl/ctrlProps/ctrlProp673.xml><?xml version="1.0" encoding="utf-8"?>
<formControlPr xmlns="http://schemas.microsoft.com/office/spreadsheetml/2009/9/main" objectType="CheckBox" checked="Checked" fmlaLink="$B138" lockText="1" noThreeD="1"/>
</file>

<file path=xl/ctrlProps/ctrlProp674.xml><?xml version="1.0" encoding="utf-8"?>
<formControlPr xmlns="http://schemas.microsoft.com/office/spreadsheetml/2009/9/main" objectType="CheckBox" checked="Checked" fmlaLink="$L135" lockText="1" noThreeD="1"/>
</file>

<file path=xl/ctrlProps/ctrlProp675.xml><?xml version="1.0" encoding="utf-8"?>
<formControlPr xmlns="http://schemas.microsoft.com/office/spreadsheetml/2009/9/main" objectType="CheckBox" checked="Checked" fmlaLink="$L136" lockText="1" noThreeD="1"/>
</file>

<file path=xl/ctrlProps/ctrlProp676.xml><?xml version="1.0" encoding="utf-8"?>
<formControlPr xmlns="http://schemas.microsoft.com/office/spreadsheetml/2009/9/main" objectType="CheckBox" checked="Checked" fmlaLink="$L137" lockText="1" noThreeD="1"/>
</file>

<file path=xl/ctrlProps/ctrlProp677.xml><?xml version="1.0" encoding="utf-8"?>
<formControlPr xmlns="http://schemas.microsoft.com/office/spreadsheetml/2009/9/main" objectType="CheckBox" checked="Checked" fmlaLink="$L138" lockText="1" noThreeD="1"/>
</file>

<file path=xl/ctrlProps/ctrlProp678.xml><?xml version="1.0" encoding="utf-8"?>
<formControlPr xmlns="http://schemas.microsoft.com/office/spreadsheetml/2009/9/main" objectType="CheckBox" checked="Checked" fmlaLink="$L140" lockText="1" noThreeD="1"/>
</file>

<file path=xl/ctrlProps/ctrlProp679.xml><?xml version="1.0" encoding="utf-8"?>
<formControlPr xmlns="http://schemas.microsoft.com/office/spreadsheetml/2009/9/main" objectType="CheckBox" checked="Checked" fmlaLink="$L141" lockText="1" noThreeD="1"/>
</file>

<file path=xl/ctrlProps/ctrlProp680.xml><?xml version="1.0" encoding="utf-8"?>
<formControlPr xmlns="http://schemas.microsoft.com/office/spreadsheetml/2009/9/main" objectType="CheckBox" fmlaLink="$L145" lockText="1" noThreeD="1"/>
</file>

<file path=xl/ctrlProps/ctrlProp681.xml><?xml version="1.0" encoding="utf-8"?>
<formControlPr xmlns="http://schemas.microsoft.com/office/spreadsheetml/2009/9/main" objectType="CheckBox" fmlaLink="$L146" lockText="1" noThreeD="1"/>
</file>

<file path=xl/ctrlProps/ctrlProp682.xml><?xml version="1.0" encoding="utf-8"?>
<formControlPr xmlns="http://schemas.microsoft.com/office/spreadsheetml/2009/9/main" objectType="CheckBox" checked="Checked" fmlaLink="$N145" lockText="1" noThreeD="1"/>
</file>

<file path=xl/ctrlProps/ctrlProp683.xml><?xml version="1.0" encoding="utf-8"?>
<formControlPr xmlns="http://schemas.microsoft.com/office/spreadsheetml/2009/9/main" objectType="CheckBox" checked="Checked" fmlaLink="$N146" lockText="1" noThreeD="1"/>
</file>

<file path=xl/ctrlProps/ctrlProp684.xml><?xml version="1.0" encoding="utf-8"?>
<formControlPr xmlns="http://schemas.microsoft.com/office/spreadsheetml/2009/9/main" objectType="CheckBox" fmlaLink="$N147" lockText="1" noThreeD="1"/>
</file>

<file path=xl/ctrlProps/ctrlProp685.xml><?xml version="1.0" encoding="utf-8"?>
<formControlPr xmlns="http://schemas.microsoft.com/office/spreadsheetml/2009/9/main" objectType="CheckBox" checked="Checked" fmlaLink="$L148" lockText="1" noThreeD="1"/>
</file>

<file path=xl/ctrlProps/ctrlProp686.xml><?xml version="1.0" encoding="utf-8"?>
<formControlPr xmlns="http://schemas.microsoft.com/office/spreadsheetml/2009/9/main" objectType="CheckBox" checked="Checked" fmlaLink="$L152" lockText="1" noThreeD="1"/>
</file>

<file path=xl/ctrlProps/ctrlProp687.xml><?xml version="1.0" encoding="utf-8"?>
<formControlPr xmlns="http://schemas.microsoft.com/office/spreadsheetml/2009/9/main" objectType="CheckBox" checked="Checked" fmlaLink="$L153" lockText="1" noThreeD="1"/>
</file>

<file path=xl/ctrlProps/ctrlProp688.xml><?xml version="1.0" encoding="utf-8"?>
<formControlPr xmlns="http://schemas.microsoft.com/office/spreadsheetml/2009/9/main" objectType="CheckBox" checked="Checked" fmlaLink="$L156" lockText="1" noThreeD="1"/>
</file>

<file path=xl/ctrlProps/ctrlProp689.xml><?xml version="1.0" encoding="utf-8"?>
<formControlPr xmlns="http://schemas.microsoft.com/office/spreadsheetml/2009/9/main" objectType="CheckBox" checked="Checked" fmlaLink="$N154" lockText="1" noThreeD="1"/>
</file>

<file path=xl/ctrlProps/ctrlProp690.xml><?xml version="1.0" encoding="utf-8"?>
<formControlPr xmlns="http://schemas.microsoft.com/office/spreadsheetml/2009/9/main" objectType="CheckBox" fmlaLink="$L157" lockText="1" noThreeD="1"/>
</file>

<file path=xl/ctrlProps/ctrlProp691.xml><?xml version="1.0" encoding="utf-8"?>
<formControlPr xmlns="http://schemas.microsoft.com/office/spreadsheetml/2009/9/main" objectType="CheckBox" fmlaLink="$L155" lockText="1" noThreeD="1"/>
</file>

<file path=xl/ctrlProps/ctrlProp692.xml><?xml version="1.0" encoding="utf-8"?>
<formControlPr xmlns="http://schemas.microsoft.com/office/spreadsheetml/2009/9/main" objectType="CheckBox" fmlaLink="$N155" lockText="1" noThreeD="1"/>
</file>

<file path=xl/ctrlProps/ctrlProp693.xml><?xml version="1.0" encoding="utf-8"?>
<formControlPr xmlns="http://schemas.microsoft.com/office/spreadsheetml/2009/9/main" objectType="CheckBox" checked="Checked" fmlaLink="$L154" lockText="1" noThreeD="1"/>
</file>

<file path=xl/ctrlProps/ctrlProp694.xml><?xml version="1.0" encoding="utf-8"?>
<formControlPr xmlns="http://schemas.microsoft.com/office/spreadsheetml/2009/9/main" objectType="CheckBox" checked="Checked" fmlaLink="$L149" lockText="1" noThreeD="1"/>
</file>

<file path=xl/ctrlProps/ctrlProp695.xml><?xml version="1.0" encoding="utf-8"?>
<formControlPr xmlns="http://schemas.microsoft.com/office/spreadsheetml/2009/9/main" objectType="CheckBox" checked="Checked" fmlaLink="$L150" lockText="1" noThreeD="1"/>
</file>

<file path=xl/ctrlProps/ctrlProp696.xml><?xml version="1.0" encoding="utf-8"?>
<formControlPr xmlns="http://schemas.microsoft.com/office/spreadsheetml/2009/9/main" objectType="CheckBox" checked="Checked" fmlaLink="$L142" lockText="1" noThreeD="1"/>
</file>

<file path=xl/ctrlProps/ctrlProp697.xml><?xml version="1.0" encoding="utf-8"?>
<formControlPr xmlns="http://schemas.microsoft.com/office/spreadsheetml/2009/9/main" objectType="CheckBox" checked="Checked" fmlaLink="$L143" lockText="1" noThreeD="1"/>
</file>

<file path=xl/ctrlProps/ctrlProp698.xml><?xml version="1.0" encoding="utf-8"?>
<formControlPr xmlns="http://schemas.microsoft.com/office/spreadsheetml/2009/9/main" objectType="CheckBox" checked="Checked" fmlaLink="$L144" lockText="1" noThreeD="1"/>
</file>

<file path=xl/ctrlProps/ctrlProp699.xml><?xml version="1.0" encoding="utf-8"?>
<formControlPr xmlns="http://schemas.microsoft.com/office/spreadsheetml/2009/9/main" objectType="CheckBox" checked="Checked" fmlaLink="$B163" lockText="1" noThreeD="1"/>
</file>

<file path=xl/ctrlProps/ctrlProp700.xml><?xml version="1.0" encoding="utf-8"?>
<formControlPr xmlns="http://schemas.microsoft.com/office/spreadsheetml/2009/9/main" objectType="CheckBox" checked="Checked" fmlaLink="$B164" lockText="1" noThreeD="1"/>
</file>

<file path=xl/ctrlProps/ctrlProp701.xml><?xml version="1.0" encoding="utf-8"?>
<formControlPr xmlns="http://schemas.microsoft.com/office/spreadsheetml/2009/9/main" objectType="CheckBox" fmlaLink="$B165" lockText="1" noThreeD="1"/>
</file>

<file path=xl/ctrlProps/ctrlProp702.xml><?xml version="1.0" encoding="utf-8"?>
<formControlPr xmlns="http://schemas.microsoft.com/office/spreadsheetml/2009/9/main" objectType="CheckBox" checked="Checked" fmlaLink="$B166" lockText="1" noThreeD="1"/>
</file>

<file path=xl/ctrlProps/ctrlProp703.xml><?xml version="1.0" encoding="utf-8"?>
<formControlPr xmlns="http://schemas.microsoft.com/office/spreadsheetml/2009/9/main" objectType="CheckBox" checked="Checked" fmlaLink="$B167" lockText="1" noThreeD="1"/>
</file>

<file path=xl/ctrlProps/ctrlProp704.xml><?xml version="1.0" encoding="utf-8"?>
<formControlPr xmlns="http://schemas.microsoft.com/office/spreadsheetml/2009/9/main" objectType="CheckBox" checked="Checked" fmlaLink="$L164" lockText="1" noThreeD="1"/>
</file>

<file path=xl/ctrlProps/ctrlProp705.xml><?xml version="1.0" encoding="utf-8"?>
<formControlPr xmlns="http://schemas.microsoft.com/office/spreadsheetml/2009/9/main" objectType="CheckBox" checked="Checked" fmlaLink="$L165" lockText="1" noThreeD="1"/>
</file>

<file path=xl/ctrlProps/ctrlProp706.xml><?xml version="1.0" encoding="utf-8"?>
<formControlPr xmlns="http://schemas.microsoft.com/office/spreadsheetml/2009/9/main" objectType="CheckBox" fmlaLink="$L166" lockText="1" noThreeD="1"/>
</file>

<file path=xl/ctrlProps/ctrlProp707.xml><?xml version="1.0" encoding="utf-8"?>
<formControlPr xmlns="http://schemas.microsoft.com/office/spreadsheetml/2009/9/main" objectType="CheckBox" checked="Checked" fmlaLink="$L167" lockText="1" noThreeD="1"/>
</file>

<file path=xl/ctrlProps/ctrlProp708.xml><?xml version="1.0" encoding="utf-8"?>
<formControlPr xmlns="http://schemas.microsoft.com/office/spreadsheetml/2009/9/main" objectType="CheckBox" checked="Checked" fmlaLink="$L169" lockText="1" noThreeD="1"/>
</file>

<file path=xl/ctrlProps/ctrlProp709.xml><?xml version="1.0" encoding="utf-8"?>
<formControlPr xmlns="http://schemas.microsoft.com/office/spreadsheetml/2009/9/main" objectType="CheckBox" checked="Checked" fmlaLink="$L170" lockText="1" noThreeD="1"/>
</file>

<file path=xl/ctrlProps/ctrlProp710.xml><?xml version="1.0" encoding="utf-8"?>
<formControlPr xmlns="http://schemas.microsoft.com/office/spreadsheetml/2009/9/main" objectType="CheckBox" fmlaLink="$L174" lockText="1" noThreeD="1"/>
</file>

<file path=xl/ctrlProps/ctrlProp711.xml><?xml version="1.0" encoding="utf-8"?>
<formControlPr xmlns="http://schemas.microsoft.com/office/spreadsheetml/2009/9/main" objectType="CheckBox" fmlaLink="$L175" lockText="1" noThreeD="1"/>
</file>

<file path=xl/ctrlProps/ctrlProp712.xml><?xml version="1.0" encoding="utf-8"?>
<formControlPr xmlns="http://schemas.microsoft.com/office/spreadsheetml/2009/9/main" objectType="CheckBox" fmlaLink="$N174" lockText="1" noThreeD="1"/>
</file>

<file path=xl/ctrlProps/ctrlProp713.xml><?xml version="1.0" encoding="utf-8"?>
<formControlPr xmlns="http://schemas.microsoft.com/office/spreadsheetml/2009/9/main" objectType="CheckBox" fmlaLink="$N175" lockText="1" noThreeD="1"/>
</file>

<file path=xl/ctrlProps/ctrlProp714.xml><?xml version="1.0" encoding="utf-8"?>
<formControlPr xmlns="http://schemas.microsoft.com/office/spreadsheetml/2009/9/main" objectType="CheckBox" fmlaLink="$N176" lockText="1" noThreeD="1"/>
</file>

<file path=xl/ctrlProps/ctrlProp715.xml><?xml version="1.0" encoding="utf-8"?>
<formControlPr xmlns="http://schemas.microsoft.com/office/spreadsheetml/2009/9/main" objectType="CheckBox" checked="Checked" fmlaLink="$L177" lockText="1" noThreeD="1"/>
</file>

<file path=xl/ctrlProps/ctrlProp716.xml><?xml version="1.0" encoding="utf-8"?>
<formControlPr xmlns="http://schemas.microsoft.com/office/spreadsheetml/2009/9/main" objectType="CheckBox" checked="Checked" fmlaLink="$L181" lockText="1" noThreeD="1"/>
</file>

<file path=xl/ctrlProps/ctrlProp717.xml><?xml version="1.0" encoding="utf-8"?>
<formControlPr xmlns="http://schemas.microsoft.com/office/spreadsheetml/2009/9/main" objectType="CheckBox" checked="Checked" fmlaLink="$L182" lockText="1" noThreeD="1"/>
</file>

<file path=xl/ctrlProps/ctrlProp718.xml><?xml version="1.0" encoding="utf-8"?>
<formControlPr xmlns="http://schemas.microsoft.com/office/spreadsheetml/2009/9/main" objectType="CheckBox" checked="Checked" fmlaLink="$L185" lockText="1" noThreeD="1"/>
</file>

<file path=xl/ctrlProps/ctrlProp719.xml><?xml version="1.0" encoding="utf-8"?>
<formControlPr xmlns="http://schemas.microsoft.com/office/spreadsheetml/2009/9/main" objectType="CheckBox" fmlaLink="$N183" lockText="1" noThreeD="1"/>
</file>

<file path=xl/ctrlProps/ctrlProp720.xml><?xml version="1.0" encoding="utf-8"?>
<formControlPr xmlns="http://schemas.microsoft.com/office/spreadsheetml/2009/9/main" objectType="CheckBox" fmlaLink="$L186" lockText="1" noThreeD="1"/>
</file>

<file path=xl/ctrlProps/ctrlProp721.xml><?xml version="1.0" encoding="utf-8"?>
<formControlPr xmlns="http://schemas.microsoft.com/office/spreadsheetml/2009/9/main" objectType="CheckBox" fmlaLink="$L184" lockText="1" noThreeD="1"/>
</file>

<file path=xl/ctrlProps/ctrlProp722.xml><?xml version="1.0" encoding="utf-8"?>
<formControlPr xmlns="http://schemas.microsoft.com/office/spreadsheetml/2009/9/main" objectType="CheckBox" fmlaLink="$N184" lockText="1" noThreeD="1"/>
</file>

<file path=xl/ctrlProps/ctrlProp723.xml><?xml version="1.0" encoding="utf-8"?>
<formControlPr xmlns="http://schemas.microsoft.com/office/spreadsheetml/2009/9/main" objectType="CheckBox" fmlaLink="$L183" lockText="1" noThreeD="1"/>
</file>

<file path=xl/ctrlProps/ctrlProp724.xml><?xml version="1.0" encoding="utf-8"?>
<formControlPr xmlns="http://schemas.microsoft.com/office/spreadsheetml/2009/9/main" objectType="CheckBox" checked="Checked" fmlaLink="$L178" lockText="1" noThreeD="1"/>
</file>

<file path=xl/ctrlProps/ctrlProp725.xml><?xml version="1.0" encoding="utf-8"?>
<formControlPr xmlns="http://schemas.microsoft.com/office/spreadsheetml/2009/9/main" objectType="CheckBox" fmlaLink="$L179" lockText="1" noThreeD="1"/>
</file>

<file path=xl/ctrlProps/ctrlProp726.xml><?xml version="1.0" encoding="utf-8"?>
<formControlPr xmlns="http://schemas.microsoft.com/office/spreadsheetml/2009/9/main" objectType="CheckBox" checked="Checked" fmlaLink="$L171" lockText="1" noThreeD="1"/>
</file>

<file path=xl/ctrlProps/ctrlProp727.xml><?xml version="1.0" encoding="utf-8"?>
<formControlPr xmlns="http://schemas.microsoft.com/office/spreadsheetml/2009/9/main" objectType="CheckBox" checked="Checked" fmlaLink="$L172" lockText="1" noThreeD="1"/>
</file>

<file path=xl/ctrlProps/ctrlProp728.xml><?xml version="1.0" encoding="utf-8"?>
<formControlPr xmlns="http://schemas.microsoft.com/office/spreadsheetml/2009/9/main" objectType="CheckBox" fmlaLink="$L173" lockText="1" noThreeD="1"/>
</file>

<file path=xl/ctrlProps/ctrlProp729.xml><?xml version="1.0" encoding="utf-8"?>
<formControlPr xmlns="http://schemas.microsoft.com/office/spreadsheetml/2009/9/main" objectType="CheckBox" checked="Checked" fmlaLink="$B$18" lockText="1" noThreeD="1"/>
</file>

<file path=xl/ctrlProps/ctrlProp730.xml><?xml version="1.0" encoding="utf-8"?>
<formControlPr xmlns="http://schemas.microsoft.com/office/spreadsheetml/2009/9/main" objectType="CheckBox" checked="Checked" fmlaLink="$B$19" lockText="1" noThreeD="1"/>
</file>

<file path=xl/ctrlProps/ctrlProp731.xml><?xml version="1.0" encoding="utf-8"?>
<formControlPr xmlns="http://schemas.microsoft.com/office/spreadsheetml/2009/9/main" objectType="CheckBox" checked="Checked" fmlaLink="$B$20" lockText="1" noThreeD="1"/>
</file>

<file path=xl/ctrlProps/ctrlProp732.xml><?xml version="1.0" encoding="utf-8"?>
<formControlPr xmlns="http://schemas.microsoft.com/office/spreadsheetml/2009/9/main" objectType="CheckBox" checked="Checked" fmlaLink="$B$21" lockText="1" noThreeD="1"/>
</file>

<file path=xl/ctrlProps/ctrlProp733.xml><?xml version="1.0" encoding="utf-8"?>
<formControlPr xmlns="http://schemas.microsoft.com/office/spreadsheetml/2009/9/main" objectType="CheckBox" checked="Checked" fmlaLink="$B$22" lockText="1" noThreeD="1"/>
</file>

<file path=xl/ctrlProps/ctrlProp734.xml><?xml version="1.0" encoding="utf-8"?>
<formControlPr xmlns="http://schemas.microsoft.com/office/spreadsheetml/2009/9/main" objectType="CheckBox" checked="Checked" fmlaLink="$L19" lockText="1" noThreeD="1"/>
</file>

<file path=xl/ctrlProps/ctrlProp735.xml><?xml version="1.0" encoding="utf-8"?>
<formControlPr xmlns="http://schemas.microsoft.com/office/spreadsheetml/2009/9/main" objectType="CheckBox" checked="Checked" fmlaLink="$L20" lockText="1" noThreeD="1"/>
</file>

<file path=xl/ctrlProps/ctrlProp736.xml><?xml version="1.0" encoding="utf-8"?>
<formControlPr xmlns="http://schemas.microsoft.com/office/spreadsheetml/2009/9/main" objectType="CheckBox" checked="Checked" fmlaLink="$L21" lockText="1" noThreeD="1"/>
</file>

<file path=xl/ctrlProps/ctrlProp737.xml><?xml version="1.0" encoding="utf-8"?>
<formControlPr xmlns="http://schemas.microsoft.com/office/spreadsheetml/2009/9/main" objectType="CheckBox" checked="Checked" fmlaLink="$L22" lockText="1" noThreeD="1"/>
</file>

<file path=xl/ctrlProps/ctrlProp738.xml><?xml version="1.0" encoding="utf-8"?>
<formControlPr xmlns="http://schemas.microsoft.com/office/spreadsheetml/2009/9/main" objectType="CheckBox" checked="Checked" fmlaLink="$L24" lockText="1" noThreeD="1"/>
</file>

<file path=xl/ctrlProps/ctrlProp739.xml><?xml version="1.0" encoding="utf-8"?>
<formControlPr xmlns="http://schemas.microsoft.com/office/spreadsheetml/2009/9/main" objectType="CheckBox" checked="Checked" fmlaLink="$L25" lockText="1" noThreeD="1"/>
</file>

<file path=xl/ctrlProps/ctrlProp740.xml><?xml version="1.0" encoding="utf-8"?>
<formControlPr xmlns="http://schemas.microsoft.com/office/spreadsheetml/2009/9/main" objectType="CheckBox" checked="Checked" fmlaLink="$L29" lockText="1" noThreeD="1"/>
</file>

<file path=xl/ctrlProps/ctrlProp741.xml><?xml version="1.0" encoding="utf-8"?>
<formControlPr xmlns="http://schemas.microsoft.com/office/spreadsheetml/2009/9/main" objectType="CheckBox" checked="Checked" fmlaLink="$L30" lockText="1" noThreeD="1"/>
</file>

<file path=xl/ctrlProps/ctrlProp742.xml><?xml version="1.0" encoding="utf-8"?>
<formControlPr xmlns="http://schemas.microsoft.com/office/spreadsheetml/2009/9/main" objectType="CheckBox" fmlaLink="$N29" lockText="1" noThreeD="1"/>
</file>

<file path=xl/ctrlProps/ctrlProp743.xml><?xml version="1.0" encoding="utf-8"?>
<formControlPr xmlns="http://schemas.microsoft.com/office/spreadsheetml/2009/9/main" objectType="CheckBox" fmlaLink="$N30" lockText="1" noThreeD="1"/>
</file>

<file path=xl/ctrlProps/ctrlProp744.xml><?xml version="1.0" encoding="utf-8"?>
<formControlPr xmlns="http://schemas.microsoft.com/office/spreadsheetml/2009/9/main" objectType="CheckBox" fmlaLink="$N31" lockText="1" noThreeD="1"/>
</file>

<file path=xl/ctrlProps/ctrlProp745.xml><?xml version="1.0" encoding="utf-8"?>
<formControlPr xmlns="http://schemas.microsoft.com/office/spreadsheetml/2009/9/main" objectType="CheckBox" checked="Checked" fmlaLink="$L32" lockText="1" noThreeD="1"/>
</file>

<file path=xl/ctrlProps/ctrlProp746.xml><?xml version="1.0" encoding="utf-8"?>
<formControlPr xmlns="http://schemas.microsoft.com/office/spreadsheetml/2009/9/main" objectType="CheckBox" checked="Checked" fmlaLink="$L36" lockText="1" noThreeD="1"/>
</file>

<file path=xl/ctrlProps/ctrlProp747.xml><?xml version="1.0" encoding="utf-8"?>
<formControlPr xmlns="http://schemas.microsoft.com/office/spreadsheetml/2009/9/main" objectType="CheckBox" checked="Checked" fmlaLink="$L37" lockText="1" noThreeD="1"/>
</file>

<file path=xl/ctrlProps/ctrlProp748.xml><?xml version="1.0" encoding="utf-8"?>
<formControlPr xmlns="http://schemas.microsoft.com/office/spreadsheetml/2009/9/main" objectType="CheckBox" checked="Checked" fmlaLink="$L40" lockText="1" noThreeD="1"/>
</file>

<file path=xl/ctrlProps/ctrlProp749.xml><?xml version="1.0" encoding="utf-8"?>
<formControlPr xmlns="http://schemas.microsoft.com/office/spreadsheetml/2009/9/main" objectType="CheckBox" fmlaLink="$N38" lockText="1" noThreeD="1"/>
</file>

<file path=xl/ctrlProps/ctrlProp750.xml><?xml version="1.0" encoding="utf-8"?>
<formControlPr xmlns="http://schemas.microsoft.com/office/spreadsheetml/2009/9/main" objectType="CheckBox" fmlaLink="$L41" lockText="1" noThreeD="1"/>
</file>

<file path=xl/ctrlProps/ctrlProp751.xml><?xml version="1.0" encoding="utf-8"?>
<formControlPr xmlns="http://schemas.microsoft.com/office/spreadsheetml/2009/9/main" objectType="CheckBox" fmlaLink="$L39" lockText="1" noThreeD="1"/>
</file>

<file path=xl/ctrlProps/ctrlProp752.xml><?xml version="1.0" encoding="utf-8"?>
<formControlPr xmlns="http://schemas.microsoft.com/office/spreadsheetml/2009/9/main" objectType="CheckBox" fmlaLink="$N39" lockText="1" noThreeD="1"/>
</file>

<file path=xl/ctrlProps/ctrlProp753.xml><?xml version="1.0" encoding="utf-8"?>
<formControlPr xmlns="http://schemas.microsoft.com/office/spreadsheetml/2009/9/main" objectType="CheckBox" fmlaLink="$L38" lockText="1" noThreeD="1"/>
</file>

<file path=xl/ctrlProps/ctrlProp754.xml><?xml version="1.0" encoding="utf-8"?>
<formControlPr xmlns="http://schemas.microsoft.com/office/spreadsheetml/2009/9/main" objectType="CheckBox" checked="Checked" fmlaLink="$A$7" lockText="1" noThreeD="1"/>
</file>

<file path=xl/ctrlProps/ctrlProp755.xml><?xml version="1.0" encoding="utf-8"?>
<formControlPr xmlns="http://schemas.microsoft.com/office/spreadsheetml/2009/9/main" objectType="CheckBox" checked="Checked" fmlaLink="$E$7" lockText="1" noThreeD="1"/>
</file>

<file path=xl/ctrlProps/ctrlProp756.xml><?xml version="1.0" encoding="utf-8"?>
<formControlPr xmlns="http://schemas.microsoft.com/office/spreadsheetml/2009/9/main" objectType="CheckBox" fmlaLink="$G$7" lockText="1" noThreeD="1"/>
</file>

<file path=xl/ctrlProps/ctrlProp757.xml><?xml version="1.0" encoding="utf-8"?>
<formControlPr xmlns="http://schemas.microsoft.com/office/spreadsheetml/2009/9/main" objectType="CheckBox" fmlaLink="$H$7" lockText="1" noThreeD="1"/>
</file>

<file path=xl/ctrlProps/ctrlProp758.xml><?xml version="1.0" encoding="utf-8"?>
<formControlPr xmlns="http://schemas.microsoft.com/office/spreadsheetml/2009/9/main" objectType="CheckBox" checked="Checked" fmlaLink="$L33" lockText="1" noThreeD="1"/>
</file>

<file path=xl/ctrlProps/ctrlProp759.xml><?xml version="1.0" encoding="utf-8"?>
<formControlPr xmlns="http://schemas.microsoft.com/office/spreadsheetml/2009/9/main" objectType="CheckBox" checked="Checked" fmlaLink="$L34" lockText="1" noThreeD="1"/>
</file>

<file path=xl/ctrlProps/ctrlProp760.xml><?xml version="1.0" encoding="utf-8"?>
<formControlPr xmlns="http://schemas.microsoft.com/office/spreadsheetml/2009/9/main" objectType="CheckBox" fmlaLink="$K$7" lockText="1" noThreeD="1"/>
</file>

<file path=xl/ctrlProps/ctrlProp761.xml><?xml version="1.0" encoding="utf-8"?>
<formControlPr xmlns="http://schemas.microsoft.com/office/spreadsheetml/2009/9/main" objectType="CheckBox" checked="Checked" fmlaLink="$L26" lockText="1" noThreeD="1"/>
</file>

<file path=xl/ctrlProps/ctrlProp762.xml><?xml version="1.0" encoding="utf-8"?>
<formControlPr xmlns="http://schemas.microsoft.com/office/spreadsheetml/2009/9/main" objectType="CheckBox" checked="Checked" fmlaLink="$L27" lockText="1" noThreeD="1"/>
</file>

<file path=xl/ctrlProps/ctrlProp763.xml><?xml version="1.0" encoding="utf-8"?>
<formControlPr xmlns="http://schemas.microsoft.com/office/spreadsheetml/2009/9/main" objectType="CheckBox" fmlaLink="$L28" lockText="1" noThreeD="1"/>
</file>

<file path=xl/ctrlProps/ctrlProp764.xml><?xml version="1.0" encoding="utf-8"?>
<formControlPr xmlns="http://schemas.microsoft.com/office/spreadsheetml/2009/9/main" objectType="CheckBox" checked="Checked" fmlaLink="$B47" lockText="1" noThreeD="1"/>
</file>

<file path=xl/ctrlProps/ctrlProp765.xml><?xml version="1.0" encoding="utf-8"?>
<formControlPr xmlns="http://schemas.microsoft.com/office/spreadsheetml/2009/9/main" objectType="CheckBox" checked="Checked" fmlaLink="$B48" lockText="1" noThreeD="1"/>
</file>

<file path=xl/ctrlProps/ctrlProp766.xml><?xml version="1.0" encoding="utf-8"?>
<formControlPr xmlns="http://schemas.microsoft.com/office/spreadsheetml/2009/9/main" objectType="CheckBox" checked="Checked" fmlaLink="$B49" lockText="1" noThreeD="1"/>
</file>

<file path=xl/ctrlProps/ctrlProp767.xml><?xml version="1.0" encoding="utf-8"?>
<formControlPr xmlns="http://schemas.microsoft.com/office/spreadsheetml/2009/9/main" objectType="CheckBox" checked="Checked" fmlaLink="$B50" lockText="1" noThreeD="1"/>
</file>

<file path=xl/ctrlProps/ctrlProp768.xml><?xml version="1.0" encoding="utf-8"?>
<formControlPr xmlns="http://schemas.microsoft.com/office/spreadsheetml/2009/9/main" objectType="CheckBox" checked="Checked" fmlaLink="$B51" lockText="1" noThreeD="1"/>
</file>

<file path=xl/ctrlProps/ctrlProp769.xml><?xml version="1.0" encoding="utf-8"?>
<formControlPr xmlns="http://schemas.microsoft.com/office/spreadsheetml/2009/9/main" objectType="CheckBox" checked="Checked" fmlaLink="$L48" lockText="1" noThreeD="1"/>
</file>

<file path=xl/ctrlProps/ctrlProp770.xml><?xml version="1.0" encoding="utf-8"?>
<formControlPr xmlns="http://schemas.microsoft.com/office/spreadsheetml/2009/9/main" objectType="CheckBox" checked="Checked" fmlaLink="$L49" lockText="1" noThreeD="1"/>
</file>

<file path=xl/ctrlProps/ctrlProp771.xml><?xml version="1.0" encoding="utf-8"?>
<formControlPr xmlns="http://schemas.microsoft.com/office/spreadsheetml/2009/9/main" objectType="CheckBox" checked="Checked" fmlaLink="$L50" lockText="1" noThreeD="1"/>
</file>

<file path=xl/ctrlProps/ctrlProp772.xml><?xml version="1.0" encoding="utf-8"?>
<formControlPr xmlns="http://schemas.microsoft.com/office/spreadsheetml/2009/9/main" objectType="CheckBox" checked="Checked" fmlaLink="$L51" lockText="1" noThreeD="1"/>
</file>

<file path=xl/ctrlProps/ctrlProp773.xml><?xml version="1.0" encoding="utf-8"?>
<formControlPr xmlns="http://schemas.microsoft.com/office/spreadsheetml/2009/9/main" objectType="CheckBox" checked="Checked" fmlaLink="$L53" lockText="1" noThreeD="1"/>
</file>

<file path=xl/ctrlProps/ctrlProp774.xml><?xml version="1.0" encoding="utf-8"?>
<formControlPr xmlns="http://schemas.microsoft.com/office/spreadsheetml/2009/9/main" objectType="CheckBox" checked="Checked" fmlaLink="$L54" lockText="1" noThreeD="1"/>
</file>

<file path=xl/ctrlProps/ctrlProp775.xml><?xml version="1.0" encoding="utf-8"?>
<formControlPr xmlns="http://schemas.microsoft.com/office/spreadsheetml/2009/9/main" objectType="CheckBox" checked="Checked" fmlaLink="$L58" lockText="1" noThreeD="1"/>
</file>

<file path=xl/ctrlProps/ctrlProp776.xml><?xml version="1.0" encoding="utf-8"?>
<formControlPr xmlns="http://schemas.microsoft.com/office/spreadsheetml/2009/9/main" objectType="CheckBox" fmlaLink="$L59" lockText="1" noThreeD="1"/>
</file>

<file path=xl/ctrlProps/ctrlProp777.xml><?xml version="1.0" encoding="utf-8"?>
<formControlPr xmlns="http://schemas.microsoft.com/office/spreadsheetml/2009/9/main" objectType="CheckBox" fmlaLink="$N58" lockText="1" noThreeD="1"/>
</file>

<file path=xl/ctrlProps/ctrlProp778.xml><?xml version="1.0" encoding="utf-8"?>
<formControlPr xmlns="http://schemas.microsoft.com/office/spreadsheetml/2009/9/main" objectType="CheckBox" fmlaLink="$N59" lockText="1" noThreeD="1"/>
</file>

<file path=xl/ctrlProps/ctrlProp779.xml><?xml version="1.0" encoding="utf-8"?>
<formControlPr xmlns="http://schemas.microsoft.com/office/spreadsheetml/2009/9/main" objectType="CheckBox" fmlaLink="$N60" lockText="1" noThreeD="1"/>
</file>

<file path=xl/ctrlProps/ctrlProp780.xml><?xml version="1.0" encoding="utf-8"?>
<formControlPr xmlns="http://schemas.microsoft.com/office/spreadsheetml/2009/9/main" objectType="CheckBox" checked="Checked" fmlaLink="$L61" lockText="1" noThreeD="1"/>
</file>

<file path=xl/ctrlProps/ctrlProp781.xml><?xml version="1.0" encoding="utf-8"?>
<formControlPr xmlns="http://schemas.microsoft.com/office/spreadsheetml/2009/9/main" objectType="CheckBox" checked="Checked" fmlaLink="$L65" lockText="1" noThreeD="1"/>
</file>

<file path=xl/ctrlProps/ctrlProp782.xml><?xml version="1.0" encoding="utf-8"?>
<formControlPr xmlns="http://schemas.microsoft.com/office/spreadsheetml/2009/9/main" objectType="CheckBox" checked="Checked" fmlaLink="$L66" lockText="1" noThreeD="1"/>
</file>

<file path=xl/ctrlProps/ctrlProp783.xml><?xml version="1.0" encoding="utf-8"?>
<formControlPr xmlns="http://schemas.microsoft.com/office/spreadsheetml/2009/9/main" objectType="CheckBox" fmlaLink="$L69" lockText="1" noThreeD="1"/>
</file>

<file path=xl/ctrlProps/ctrlProp784.xml><?xml version="1.0" encoding="utf-8"?>
<formControlPr xmlns="http://schemas.microsoft.com/office/spreadsheetml/2009/9/main" objectType="CheckBox" checked="Checked" fmlaLink="$N67" lockText="1" noThreeD="1"/>
</file>

<file path=xl/ctrlProps/ctrlProp785.xml><?xml version="1.0" encoding="utf-8"?>
<formControlPr xmlns="http://schemas.microsoft.com/office/spreadsheetml/2009/9/main" objectType="CheckBox" fmlaLink="$L70" lockText="1" noThreeD="1"/>
</file>

<file path=xl/ctrlProps/ctrlProp786.xml><?xml version="1.0" encoding="utf-8"?>
<formControlPr xmlns="http://schemas.microsoft.com/office/spreadsheetml/2009/9/main" objectType="CheckBox" fmlaLink="$L68" lockText="1" noThreeD="1"/>
</file>

<file path=xl/ctrlProps/ctrlProp787.xml><?xml version="1.0" encoding="utf-8"?>
<formControlPr xmlns="http://schemas.microsoft.com/office/spreadsheetml/2009/9/main" objectType="CheckBox" fmlaLink="$N68" lockText="1" noThreeD="1"/>
</file>

<file path=xl/ctrlProps/ctrlProp788.xml><?xml version="1.0" encoding="utf-8"?>
<formControlPr xmlns="http://schemas.microsoft.com/office/spreadsheetml/2009/9/main" objectType="CheckBox" checked="Checked" fmlaLink="$L67" lockText="1" noThreeD="1"/>
</file>

<file path=xl/ctrlProps/ctrlProp789.xml><?xml version="1.0" encoding="utf-8"?>
<formControlPr xmlns="http://schemas.microsoft.com/office/spreadsheetml/2009/9/main" objectType="CheckBox" checked="Checked" fmlaLink="$L62" lockText="1" noThreeD="1"/>
</file>

<file path=xl/ctrlProps/ctrlProp790.xml><?xml version="1.0" encoding="utf-8"?>
<formControlPr xmlns="http://schemas.microsoft.com/office/spreadsheetml/2009/9/main" objectType="CheckBox" checked="Checked" fmlaLink="$L63" lockText="1" noThreeD="1"/>
</file>

<file path=xl/ctrlProps/ctrlProp791.xml><?xml version="1.0" encoding="utf-8"?>
<formControlPr xmlns="http://schemas.microsoft.com/office/spreadsheetml/2009/9/main" objectType="CheckBox" checked="Checked" fmlaLink="$L55" lockText="1" noThreeD="1"/>
</file>

<file path=xl/ctrlProps/ctrlProp792.xml><?xml version="1.0" encoding="utf-8"?>
<formControlPr xmlns="http://schemas.microsoft.com/office/spreadsheetml/2009/9/main" objectType="CheckBox" checked="Checked" fmlaLink="$L56" lockText="1" noThreeD="1"/>
</file>

<file path=xl/ctrlProps/ctrlProp793.xml><?xml version="1.0" encoding="utf-8"?>
<formControlPr xmlns="http://schemas.microsoft.com/office/spreadsheetml/2009/9/main" objectType="CheckBox" fmlaLink="$L57" lockText="1" noThreeD="1"/>
</file>

<file path=xl/ctrlProps/ctrlProp794.xml><?xml version="1.0" encoding="utf-8"?>
<formControlPr xmlns="http://schemas.microsoft.com/office/spreadsheetml/2009/9/main" objectType="CheckBox" checked="Checked" fmlaLink="$B76" lockText="1" noThreeD="1"/>
</file>

<file path=xl/ctrlProps/ctrlProp795.xml><?xml version="1.0" encoding="utf-8"?>
<formControlPr xmlns="http://schemas.microsoft.com/office/spreadsheetml/2009/9/main" objectType="CheckBox" checked="Checked" fmlaLink="$B77" lockText="1" noThreeD="1"/>
</file>

<file path=xl/ctrlProps/ctrlProp796.xml><?xml version="1.0" encoding="utf-8"?>
<formControlPr xmlns="http://schemas.microsoft.com/office/spreadsheetml/2009/9/main" objectType="CheckBox" checked="Checked" fmlaLink="$B78" lockText="1" noThreeD="1"/>
</file>

<file path=xl/ctrlProps/ctrlProp797.xml><?xml version="1.0" encoding="utf-8"?>
<formControlPr xmlns="http://schemas.microsoft.com/office/spreadsheetml/2009/9/main" objectType="CheckBox" checked="Checked" fmlaLink="$B79" lockText="1" noThreeD="1"/>
</file>

<file path=xl/ctrlProps/ctrlProp798.xml><?xml version="1.0" encoding="utf-8"?>
<formControlPr xmlns="http://schemas.microsoft.com/office/spreadsheetml/2009/9/main" objectType="CheckBox" checked="Checked" fmlaLink="$B80" lockText="1" noThreeD="1"/>
</file>

<file path=xl/ctrlProps/ctrlProp799.xml><?xml version="1.0" encoding="utf-8"?>
<formControlPr xmlns="http://schemas.microsoft.com/office/spreadsheetml/2009/9/main" objectType="CheckBox" checked="Checked" fmlaLink="$L77" lockText="1" noThreeD="1"/>
</file>

<file path=xl/ctrlProps/ctrlProp800.xml><?xml version="1.0" encoding="utf-8"?>
<formControlPr xmlns="http://schemas.microsoft.com/office/spreadsheetml/2009/9/main" objectType="CheckBox" checked="Checked" fmlaLink="$L78" lockText="1" noThreeD="1"/>
</file>

<file path=xl/ctrlProps/ctrlProp801.xml><?xml version="1.0" encoding="utf-8"?>
<formControlPr xmlns="http://schemas.microsoft.com/office/spreadsheetml/2009/9/main" objectType="CheckBox" checked="Checked" fmlaLink="$L79" lockText="1" noThreeD="1"/>
</file>

<file path=xl/ctrlProps/ctrlProp802.xml><?xml version="1.0" encoding="utf-8"?>
<formControlPr xmlns="http://schemas.microsoft.com/office/spreadsheetml/2009/9/main" objectType="CheckBox" checked="Checked" fmlaLink="$L80" lockText="1" noThreeD="1"/>
</file>

<file path=xl/ctrlProps/ctrlProp803.xml><?xml version="1.0" encoding="utf-8"?>
<formControlPr xmlns="http://schemas.microsoft.com/office/spreadsheetml/2009/9/main" objectType="CheckBox" checked="Checked" fmlaLink="$L82" lockText="1" noThreeD="1"/>
</file>

<file path=xl/ctrlProps/ctrlProp804.xml><?xml version="1.0" encoding="utf-8"?>
<formControlPr xmlns="http://schemas.microsoft.com/office/spreadsheetml/2009/9/main" objectType="CheckBox" checked="Checked" fmlaLink="$L83" lockText="1" noThreeD="1"/>
</file>

<file path=xl/ctrlProps/ctrlProp805.xml><?xml version="1.0" encoding="utf-8"?>
<formControlPr xmlns="http://schemas.microsoft.com/office/spreadsheetml/2009/9/main" objectType="CheckBox" checked="Checked" fmlaLink="$L87" lockText="1" noThreeD="1"/>
</file>

<file path=xl/ctrlProps/ctrlProp806.xml><?xml version="1.0" encoding="utf-8"?>
<formControlPr xmlns="http://schemas.microsoft.com/office/spreadsheetml/2009/9/main" objectType="CheckBox" fmlaLink="$L88" lockText="1" noThreeD="1"/>
</file>

<file path=xl/ctrlProps/ctrlProp807.xml><?xml version="1.0" encoding="utf-8"?>
<formControlPr xmlns="http://schemas.microsoft.com/office/spreadsheetml/2009/9/main" objectType="CheckBox" fmlaLink="$N87" lockText="1" noThreeD="1"/>
</file>

<file path=xl/ctrlProps/ctrlProp808.xml><?xml version="1.0" encoding="utf-8"?>
<formControlPr xmlns="http://schemas.microsoft.com/office/spreadsheetml/2009/9/main" objectType="CheckBox" fmlaLink="$N88" lockText="1" noThreeD="1"/>
</file>

<file path=xl/ctrlProps/ctrlProp809.xml><?xml version="1.0" encoding="utf-8"?>
<formControlPr xmlns="http://schemas.microsoft.com/office/spreadsheetml/2009/9/main" objectType="CheckBox" fmlaLink="$N89" lockText="1" noThreeD="1"/>
</file>

<file path=xl/ctrlProps/ctrlProp810.xml><?xml version="1.0" encoding="utf-8"?>
<formControlPr xmlns="http://schemas.microsoft.com/office/spreadsheetml/2009/9/main" objectType="CheckBox" checked="Checked" fmlaLink="$L90" lockText="1" noThreeD="1"/>
</file>

<file path=xl/ctrlProps/ctrlProp811.xml><?xml version="1.0" encoding="utf-8"?>
<formControlPr xmlns="http://schemas.microsoft.com/office/spreadsheetml/2009/9/main" objectType="CheckBox" checked="Checked" fmlaLink="$L94" lockText="1" noThreeD="1"/>
</file>

<file path=xl/ctrlProps/ctrlProp812.xml><?xml version="1.0" encoding="utf-8"?>
<formControlPr xmlns="http://schemas.microsoft.com/office/spreadsheetml/2009/9/main" objectType="CheckBox" checked="Checked" fmlaLink="$L95" lockText="1" noThreeD="1"/>
</file>

<file path=xl/ctrlProps/ctrlProp813.xml><?xml version="1.0" encoding="utf-8"?>
<formControlPr xmlns="http://schemas.microsoft.com/office/spreadsheetml/2009/9/main" objectType="CheckBox" checked="Checked" fmlaLink="$L98" lockText="1" noThreeD="1"/>
</file>

<file path=xl/ctrlProps/ctrlProp814.xml><?xml version="1.0" encoding="utf-8"?>
<formControlPr xmlns="http://schemas.microsoft.com/office/spreadsheetml/2009/9/main" objectType="CheckBox" checked="Checked" fmlaLink="$N96" lockText="1" noThreeD="1"/>
</file>

<file path=xl/ctrlProps/ctrlProp815.xml><?xml version="1.0" encoding="utf-8"?>
<formControlPr xmlns="http://schemas.microsoft.com/office/spreadsheetml/2009/9/main" objectType="CheckBox" fmlaLink="$L99" lockText="1" noThreeD="1"/>
</file>

<file path=xl/ctrlProps/ctrlProp816.xml><?xml version="1.0" encoding="utf-8"?>
<formControlPr xmlns="http://schemas.microsoft.com/office/spreadsheetml/2009/9/main" objectType="CheckBox" fmlaLink="$L97" lockText="1" noThreeD="1"/>
</file>

<file path=xl/ctrlProps/ctrlProp817.xml><?xml version="1.0" encoding="utf-8"?>
<formControlPr xmlns="http://schemas.microsoft.com/office/spreadsheetml/2009/9/main" objectType="CheckBox" fmlaLink="$N97" lockText="1" noThreeD="1"/>
</file>

<file path=xl/ctrlProps/ctrlProp818.xml><?xml version="1.0" encoding="utf-8"?>
<formControlPr xmlns="http://schemas.microsoft.com/office/spreadsheetml/2009/9/main" objectType="CheckBox" checked="Checked" fmlaLink="$L96" lockText="1" noThreeD="1"/>
</file>

<file path=xl/ctrlProps/ctrlProp819.xml><?xml version="1.0" encoding="utf-8"?>
<formControlPr xmlns="http://schemas.microsoft.com/office/spreadsheetml/2009/9/main" objectType="CheckBox" checked="Checked" fmlaLink="$L91" lockText="1" noThreeD="1"/>
</file>

<file path=xl/ctrlProps/ctrlProp820.xml><?xml version="1.0" encoding="utf-8"?>
<formControlPr xmlns="http://schemas.microsoft.com/office/spreadsheetml/2009/9/main" objectType="CheckBox" checked="Checked" fmlaLink="$L92" lockText="1" noThreeD="1"/>
</file>

<file path=xl/ctrlProps/ctrlProp821.xml><?xml version="1.0" encoding="utf-8"?>
<formControlPr xmlns="http://schemas.microsoft.com/office/spreadsheetml/2009/9/main" objectType="CheckBox" checked="Checked" fmlaLink="$L84" lockText="1" noThreeD="1"/>
</file>

<file path=xl/ctrlProps/ctrlProp822.xml><?xml version="1.0" encoding="utf-8"?>
<formControlPr xmlns="http://schemas.microsoft.com/office/spreadsheetml/2009/9/main" objectType="CheckBox" checked="Checked" fmlaLink="$L85" lockText="1" noThreeD="1"/>
</file>

<file path=xl/ctrlProps/ctrlProp823.xml><?xml version="1.0" encoding="utf-8"?>
<formControlPr xmlns="http://schemas.microsoft.com/office/spreadsheetml/2009/9/main" objectType="CheckBox" fmlaLink="$L86" lockText="1" noThreeD="1"/>
</file>

<file path=xl/ctrlProps/ctrlProp824.xml><?xml version="1.0" encoding="utf-8"?>
<formControlPr xmlns="http://schemas.microsoft.com/office/spreadsheetml/2009/9/main" objectType="CheckBox" checked="Checked" fmlaLink="$B105" lockText="1" noThreeD="1"/>
</file>

<file path=xl/ctrlProps/ctrlProp825.xml><?xml version="1.0" encoding="utf-8"?>
<formControlPr xmlns="http://schemas.microsoft.com/office/spreadsheetml/2009/9/main" objectType="CheckBox" checked="Checked" fmlaLink="$B106" lockText="1" noThreeD="1"/>
</file>

<file path=xl/ctrlProps/ctrlProp826.xml><?xml version="1.0" encoding="utf-8"?>
<formControlPr xmlns="http://schemas.microsoft.com/office/spreadsheetml/2009/9/main" objectType="CheckBox" checked="Checked" fmlaLink="$B107" lockText="1" noThreeD="1"/>
</file>

<file path=xl/ctrlProps/ctrlProp827.xml><?xml version="1.0" encoding="utf-8"?>
<formControlPr xmlns="http://schemas.microsoft.com/office/spreadsheetml/2009/9/main" objectType="CheckBox" checked="Checked" fmlaLink="$B108" lockText="1" noThreeD="1"/>
</file>

<file path=xl/ctrlProps/ctrlProp828.xml><?xml version="1.0" encoding="utf-8"?>
<formControlPr xmlns="http://schemas.microsoft.com/office/spreadsheetml/2009/9/main" objectType="CheckBox" checked="Checked" fmlaLink="$B109" lockText="1" noThreeD="1"/>
</file>

<file path=xl/ctrlProps/ctrlProp829.xml><?xml version="1.0" encoding="utf-8"?>
<formControlPr xmlns="http://schemas.microsoft.com/office/spreadsheetml/2009/9/main" objectType="CheckBox" checked="Checked" fmlaLink="$L106" lockText="1" noThreeD="1"/>
</file>

<file path=xl/ctrlProps/ctrlProp830.xml><?xml version="1.0" encoding="utf-8"?>
<formControlPr xmlns="http://schemas.microsoft.com/office/spreadsheetml/2009/9/main" objectType="CheckBox" checked="Checked" fmlaLink="$L107" lockText="1" noThreeD="1"/>
</file>

<file path=xl/ctrlProps/ctrlProp831.xml><?xml version="1.0" encoding="utf-8"?>
<formControlPr xmlns="http://schemas.microsoft.com/office/spreadsheetml/2009/9/main" objectType="CheckBox" checked="Checked" fmlaLink="$L108" lockText="1" noThreeD="1"/>
</file>

<file path=xl/ctrlProps/ctrlProp832.xml><?xml version="1.0" encoding="utf-8"?>
<formControlPr xmlns="http://schemas.microsoft.com/office/spreadsheetml/2009/9/main" objectType="CheckBox" checked="Checked" fmlaLink="$L109" lockText="1" noThreeD="1"/>
</file>

<file path=xl/ctrlProps/ctrlProp833.xml><?xml version="1.0" encoding="utf-8"?>
<formControlPr xmlns="http://schemas.microsoft.com/office/spreadsheetml/2009/9/main" objectType="CheckBox" checked="Checked" fmlaLink="$L111" lockText="1" noThreeD="1"/>
</file>

<file path=xl/ctrlProps/ctrlProp834.xml><?xml version="1.0" encoding="utf-8"?>
<formControlPr xmlns="http://schemas.microsoft.com/office/spreadsheetml/2009/9/main" objectType="CheckBox" checked="Checked" fmlaLink="$L112" lockText="1" noThreeD="1"/>
</file>

<file path=xl/ctrlProps/ctrlProp835.xml><?xml version="1.0" encoding="utf-8"?>
<formControlPr xmlns="http://schemas.microsoft.com/office/spreadsheetml/2009/9/main" objectType="CheckBox" fmlaLink="$L116" lockText="1" noThreeD="1"/>
</file>

<file path=xl/ctrlProps/ctrlProp836.xml><?xml version="1.0" encoding="utf-8"?>
<formControlPr xmlns="http://schemas.microsoft.com/office/spreadsheetml/2009/9/main" objectType="CheckBox" fmlaLink="$L117" lockText="1" noThreeD="1"/>
</file>

<file path=xl/ctrlProps/ctrlProp837.xml><?xml version="1.0" encoding="utf-8"?>
<formControlPr xmlns="http://schemas.microsoft.com/office/spreadsheetml/2009/9/main" objectType="CheckBox" fmlaLink="$N116" lockText="1" noThreeD="1"/>
</file>

<file path=xl/ctrlProps/ctrlProp838.xml><?xml version="1.0" encoding="utf-8"?>
<formControlPr xmlns="http://schemas.microsoft.com/office/spreadsheetml/2009/9/main" objectType="CheckBox" checked="Checked" fmlaLink="$N117" lockText="1" noThreeD="1"/>
</file>

<file path=xl/ctrlProps/ctrlProp839.xml><?xml version="1.0" encoding="utf-8"?>
<formControlPr xmlns="http://schemas.microsoft.com/office/spreadsheetml/2009/9/main" objectType="CheckBox" fmlaLink="$N118" lockText="1" noThreeD="1"/>
</file>

<file path=xl/ctrlProps/ctrlProp840.xml><?xml version="1.0" encoding="utf-8"?>
<formControlPr xmlns="http://schemas.microsoft.com/office/spreadsheetml/2009/9/main" objectType="CheckBox" checked="Checked" fmlaLink="$L119" lockText="1" noThreeD="1"/>
</file>

<file path=xl/ctrlProps/ctrlProp841.xml><?xml version="1.0" encoding="utf-8"?>
<formControlPr xmlns="http://schemas.microsoft.com/office/spreadsheetml/2009/9/main" objectType="CheckBox" checked="Checked" fmlaLink="$L123" lockText="1" noThreeD="1"/>
</file>

<file path=xl/ctrlProps/ctrlProp842.xml><?xml version="1.0" encoding="utf-8"?>
<formControlPr xmlns="http://schemas.microsoft.com/office/spreadsheetml/2009/9/main" objectType="CheckBox" checked="Checked" fmlaLink="$L124" lockText="1" noThreeD="1"/>
</file>

<file path=xl/ctrlProps/ctrlProp843.xml><?xml version="1.0" encoding="utf-8"?>
<formControlPr xmlns="http://schemas.microsoft.com/office/spreadsheetml/2009/9/main" objectType="CheckBox" checked="Checked" fmlaLink="$L127" lockText="1" noThreeD="1"/>
</file>

<file path=xl/ctrlProps/ctrlProp844.xml><?xml version="1.0" encoding="utf-8"?>
<formControlPr xmlns="http://schemas.microsoft.com/office/spreadsheetml/2009/9/main" objectType="CheckBox" checked="Checked" fmlaLink="$N125" lockText="1" noThreeD="1"/>
</file>

<file path=xl/ctrlProps/ctrlProp845.xml><?xml version="1.0" encoding="utf-8"?>
<formControlPr xmlns="http://schemas.microsoft.com/office/spreadsheetml/2009/9/main" objectType="CheckBox" fmlaLink="$L128" lockText="1" noThreeD="1"/>
</file>

<file path=xl/ctrlProps/ctrlProp846.xml><?xml version="1.0" encoding="utf-8"?>
<formControlPr xmlns="http://schemas.microsoft.com/office/spreadsheetml/2009/9/main" objectType="CheckBox" fmlaLink="$L126" lockText="1" noThreeD="1"/>
</file>

<file path=xl/ctrlProps/ctrlProp847.xml><?xml version="1.0" encoding="utf-8"?>
<formControlPr xmlns="http://schemas.microsoft.com/office/spreadsheetml/2009/9/main" objectType="CheckBox" fmlaLink="$N126" lockText="1" noThreeD="1"/>
</file>

<file path=xl/ctrlProps/ctrlProp848.xml><?xml version="1.0" encoding="utf-8"?>
<formControlPr xmlns="http://schemas.microsoft.com/office/spreadsheetml/2009/9/main" objectType="CheckBox" checked="Checked" fmlaLink="$L125" lockText="1" noThreeD="1"/>
</file>

<file path=xl/ctrlProps/ctrlProp849.xml><?xml version="1.0" encoding="utf-8"?>
<formControlPr xmlns="http://schemas.microsoft.com/office/spreadsheetml/2009/9/main" objectType="CheckBox" checked="Checked" fmlaLink="$L120" lockText="1" noThreeD="1"/>
</file>

<file path=xl/ctrlProps/ctrlProp850.xml><?xml version="1.0" encoding="utf-8"?>
<formControlPr xmlns="http://schemas.microsoft.com/office/spreadsheetml/2009/9/main" objectType="CheckBox" fmlaLink="$L121" lockText="1" noThreeD="1"/>
</file>

<file path=xl/ctrlProps/ctrlProp851.xml><?xml version="1.0" encoding="utf-8"?>
<formControlPr xmlns="http://schemas.microsoft.com/office/spreadsheetml/2009/9/main" objectType="CheckBox" checked="Checked" fmlaLink="$L113" lockText="1" noThreeD="1"/>
</file>

<file path=xl/ctrlProps/ctrlProp852.xml><?xml version="1.0" encoding="utf-8"?>
<formControlPr xmlns="http://schemas.microsoft.com/office/spreadsheetml/2009/9/main" objectType="CheckBox" checked="Checked" fmlaLink="$L114" lockText="1" noThreeD="1"/>
</file>

<file path=xl/ctrlProps/ctrlProp853.xml><?xml version="1.0" encoding="utf-8"?>
<formControlPr xmlns="http://schemas.microsoft.com/office/spreadsheetml/2009/9/main" objectType="CheckBox" fmlaLink="$L115" lockText="1" noThreeD="1"/>
</file>

<file path=xl/ctrlProps/ctrlProp854.xml><?xml version="1.0" encoding="utf-8"?>
<formControlPr xmlns="http://schemas.microsoft.com/office/spreadsheetml/2009/9/main" objectType="CheckBox" checked="Checked" fmlaLink="$B134" lockText="1" noThreeD="1"/>
</file>

<file path=xl/ctrlProps/ctrlProp855.xml><?xml version="1.0" encoding="utf-8"?>
<formControlPr xmlns="http://schemas.microsoft.com/office/spreadsheetml/2009/9/main" objectType="CheckBox" checked="Checked" fmlaLink="$B$135" lockText="1" noThreeD="1"/>
</file>

<file path=xl/ctrlProps/ctrlProp856.xml><?xml version="1.0" encoding="utf-8"?>
<formControlPr xmlns="http://schemas.microsoft.com/office/spreadsheetml/2009/9/main" objectType="CheckBox" checked="Checked" fmlaLink="$B136" lockText="1" noThreeD="1"/>
</file>

<file path=xl/ctrlProps/ctrlProp857.xml><?xml version="1.0" encoding="utf-8"?>
<formControlPr xmlns="http://schemas.microsoft.com/office/spreadsheetml/2009/9/main" objectType="CheckBox" checked="Checked" fmlaLink="$B137" lockText="1" noThreeD="1"/>
</file>

<file path=xl/ctrlProps/ctrlProp858.xml><?xml version="1.0" encoding="utf-8"?>
<formControlPr xmlns="http://schemas.microsoft.com/office/spreadsheetml/2009/9/main" objectType="CheckBox" checked="Checked" fmlaLink="$B138" lockText="1" noThreeD="1"/>
</file>

<file path=xl/ctrlProps/ctrlProp859.xml><?xml version="1.0" encoding="utf-8"?>
<formControlPr xmlns="http://schemas.microsoft.com/office/spreadsheetml/2009/9/main" objectType="CheckBox" checked="Checked" fmlaLink="$L135" lockText="1" noThreeD="1"/>
</file>

<file path=xl/ctrlProps/ctrlProp860.xml><?xml version="1.0" encoding="utf-8"?>
<formControlPr xmlns="http://schemas.microsoft.com/office/spreadsheetml/2009/9/main" objectType="CheckBox" checked="Checked" fmlaLink="$L136" lockText="1" noThreeD="1"/>
</file>

<file path=xl/ctrlProps/ctrlProp861.xml><?xml version="1.0" encoding="utf-8"?>
<formControlPr xmlns="http://schemas.microsoft.com/office/spreadsheetml/2009/9/main" objectType="CheckBox" checked="Checked" fmlaLink="$L137" lockText="1" noThreeD="1"/>
</file>

<file path=xl/ctrlProps/ctrlProp862.xml><?xml version="1.0" encoding="utf-8"?>
<formControlPr xmlns="http://schemas.microsoft.com/office/spreadsheetml/2009/9/main" objectType="CheckBox" checked="Checked" fmlaLink="$L138" lockText="1" noThreeD="1"/>
</file>

<file path=xl/ctrlProps/ctrlProp863.xml><?xml version="1.0" encoding="utf-8"?>
<formControlPr xmlns="http://schemas.microsoft.com/office/spreadsheetml/2009/9/main" objectType="CheckBox" checked="Checked" fmlaLink="$L140" lockText="1" noThreeD="1"/>
</file>

<file path=xl/ctrlProps/ctrlProp864.xml><?xml version="1.0" encoding="utf-8"?>
<formControlPr xmlns="http://schemas.microsoft.com/office/spreadsheetml/2009/9/main" objectType="CheckBox" checked="Checked" fmlaLink="$L141" lockText="1" noThreeD="1"/>
</file>

<file path=xl/ctrlProps/ctrlProp865.xml><?xml version="1.0" encoding="utf-8"?>
<formControlPr xmlns="http://schemas.microsoft.com/office/spreadsheetml/2009/9/main" objectType="CheckBox" fmlaLink="$L145" lockText="1" noThreeD="1"/>
</file>

<file path=xl/ctrlProps/ctrlProp866.xml><?xml version="1.0" encoding="utf-8"?>
<formControlPr xmlns="http://schemas.microsoft.com/office/spreadsheetml/2009/9/main" objectType="CheckBox" fmlaLink="$L146" lockText="1" noThreeD="1"/>
</file>

<file path=xl/ctrlProps/ctrlProp867.xml><?xml version="1.0" encoding="utf-8"?>
<formControlPr xmlns="http://schemas.microsoft.com/office/spreadsheetml/2009/9/main" objectType="CheckBox" fmlaLink="$N145" lockText="1" noThreeD="1"/>
</file>

<file path=xl/ctrlProps/ctrlProp868.xml><?xml version="1.0" encoding="utf-8"?>
<formControlPr xmlns="http://schemas.microsoft.com/office/spreadsheetml/2009/9/main" objectType="CheckBox" fmlaLink="$N146" lockText="1" noThreeD="1"/>
</file>

<file path=xl/ctrlProps/ctrlProp869.xml><?xml version="1.0" encoding="utf-8"?>
<formControlPr xmlns="http://schemas.microsoft.com/office/spreadsheetml/2009/9/main" objectType="CheckBox" fmlaLink="$N147" lockText="1" noThreeD="1"/>
</file>

<file path=xl/ctrlProps/ctrlProp870.xml><?xml version="1.0" encoding="utf-8"?>
<formControlPr xmlns="http://schemas.microsoft.com/office/spreadsheetml/2009/9/main" objectType="CheckBox" checked="Checked" fmlaLink="$L148" lockText="1" noThreeD="1"/>
</file>

<file path=xl/ctrlProps/ctrlProp871.xml><?xml version="1.0" encoding="utf-8"?>
<formControlPr xmlns="http://schemas.microsoft.com/office/spreadsheetml/2009/9/main" objectType="CheckBox" checked="Checked" fmlaLink="$L152" lockText="1" noThreeD="1"/>
</file>

<file path=xl/ctrlProps/ctrlProp872.xml><?xml version="1.0" encoding="utf-8"?>
<formControlPr xmlns="http://schemas.microsoft.com/office/spreadsheetml/2009/9/main" objectType="CheckBox" checked="Checked" fmlaLink="$L153" lockText="1" noThreeD="1"/>
</file>

<file path=xl/ctrlProps/ctrlProp873.xml><?xml version="1.0" encoding="utf-8"?>
<formControlPr xmlns="http://schemas.microsoft.com/office/spreadsheetml/2009/9/main" objectType="CheckBox" checked="Checked" fmlaLink="$L156" lockText="1" noThreeD="1"/>
</file>

<file path=xl/ctrlProps/ctrlProp874.xml><?xml version="1.0" encoding="utf-8"?>
<formControlPr xmlns="http://schemas.microsoft.com/office/spreadsheetml/2009/9/main" objectType="CheckBox" fmlaLink="$N154" lockText="1" noThreeD="1"/>
</file>

<file path=xl/ctrlProps/ctrlProp875.xml><?xml version="1.0" encoding="utf-8"?>
<formControlPr xmlns="http://schemas.microsoft.com/office/spreadsheetml/2009/9/main" objectType="CheckBox" fmlaLink="$L157" lockText="1" noThreeD="1"/>
</file>

<file path=xl/ctrlProps/ctrlProp876.xml><?xml version="1.0" encoding="utf-8"?>
<formControlPr xmlns="http://schemas.microsoft.com/office/spreadsheetml/2009/9/main" objectType="CheckBox" fmlaLink="$L155" lockText="1" noThreeD="1"/>
</file>

<file path=xl/ctrlProps/ctrlProp877.xml><?xml version="1.0" encoding="utf-8"?>
<formControlPr xmlns="http://schemas.microsoft.com/office/spreadsheetml/2009/9/main" objectType="CheckBox" fmlaLink="$N155" lockText="1" noThreeD="1"/>
</file>

<file path=xl/ctrlProps/ctrlProp878.xml><?xml version="1.0" encoding="utf-8"?>
<formControlPr xmlns="http://schemas.microsoft.com/office/spreadsheetml/2009/9/main" objectType="CheckBox" fmlaLink="$L154" lockText="1" noThreeD="1"/>
</file>

<file path=xl/ctrlProps/ctrlProp879.xml><?xml version="1.0" encoding="utf-8"?>
<formControlPr xmlns="http://schemas.microsoft.com/office/spreadsheetml/2009/9/main" objectType="CheckBox" checked="Checked" fmlaLink="$L149" lockText="1" noThreeD="1"/>
</file>

<file path=xl/ctrlProps/ctrlProp880.xml><?xml version="1.0" encoding="utf-8"?>
<formControlPr xmlns="http://schemas.microsoft.com/office/spreadsheetml/2009/9/main" objectType="CheckBox" fmlaLink="$L150" lockText="1" noThreeD="1"/>
</file>

<file path=xl/ctrlProps/ctrlProp881.xml><?xml version="1.0" encoding="utf-8"?>
<formControlPr xmlns="http://schemas.microsoft.com/office/spreadsheetml/2009/9/main" objectType="CheckBox" checked="Checked" fmlaLink="$L142" lockText="1" noThreeD="1"/>
</file>

<file path=xl/ctrlProps/ctrlProp882.xml><?xml version="1.0" encoding="utf-8"?>
<formControlPr xmlns="http://schemas.microsoft.com/office/spreadsheetml/2009/9/main" objectType="CheckBox" checked="Checked" fmlaLink="$L143" lockText="1" noThreeD="1"/>
</file>

<file path=xl/ctrlProps/ctrlProp883.xml><?xml version="1.0" encoding="utf-8"?>
<formControlPr xmlns="http://schemas.microsoft.com/office/spreadsheetml/2009/9/main" objectType="CheckBox" fmlaLink="$L144" lockText="1" noThreeD="1"/>
</file>

<file path=xl/ctrlProps/ctrlProp884.xml><?xml version="1.0" encoding="utf-8"?>
<formControlPr xmlns="http://schemas.microsoft.com/office/spreadsheetml/2009/9/main" objectType="CheckBox" fmlaLink="$B163" lockText="1" noThreeD="1"/>
</file>

<file path=xl/ctrlProps/ctrlProp885.xml><?xml version="1.0" encoding="utf-8"?>
<formControlPr xmlns="http://schemas.microsoft.com/office/spreadsheetml/2009/9/main" objectType="CheckBox" fmlaLink="$B164" lockText="1" noThreeD="1"/>
</file>

<file path=xl/ctrlProps/ctrlProp886.xml><?xml version="1.0" encoding="utf-8"?>
<formControlPr xmlns="http://schemas.microsoft.com/office/spreadsheetml/2009/9/main" objectType="CheckBox" fmlaLink="$B165" lockText="1" noThreeD="1"/>
</file>

<file path=xl/ctrlProps/ctrlProp887.xml><?xml version="1.0" encoding="utf-8"?>
<formControlPr xmlns="http://schemas.microsoft.com/office/spreadsheetml/2009/9/main" objectType="CheckBox" fmlaLink="$B166" lockText="1" noThreeD="1"/>
</file>

<file path=xl/ctrlProps/ctrlProp888.xml><?xml version="1.0" encoding="utf-8"?>
<formControlPr xmlns="http://schemas.microsoft.com/office/spreadsheetml/2009/9/main" objectType="CheckBox" fmlaLink="$B167" lockText="1" noThreeD="1"/>
</file>

<file path=xl/ctrlProps/ctrlProp889.xml><?xml version="1.0" encoding="utf-8"?>
<formControlPr xmlns="http://schemas.microsoft.com/office/spreadsheetml/2009/9/main" objectType="CheckBox" fmlaLink="$L164" lockText="1" noThreeD="1"/>
</file>

<file path=xl/ctrlProps/ctrlProp890.xml><?xml version="1.0" encoding="utf-8"?>
<formControlPr xmlns="http://schemas.microsoft.com/office/spreadsheetml/2009/9/main" objectType="CheckBox" fmlaLink="$L165" lockText="1" noThreeD="1"/>
</file>

<file path=xl/ctrlProps/ctrlProp891.xml><?xml version="1.0" encoding="utf-8"?>
<formControlPr xmlns="http://schemas.microsoft.com/office/spreadsheetml/2009/9/main" objectType="CheckBox" fmlaLink="$L166" lockText="1" noThreeD="1"/>
</file>

<file path=xl/ctrlProps/ctrlProp892.xml><?xml version="1.0" encoding="utf-8"?>
<formControlPr xmlns="http://schemas.microsoft.com/office/spreadsheetml/2009/9/main" objectType="CheckBox" fmlaLink="$L167" lockText="1" noThreeD="1"/>
</file>

<file path=xl/ctrlProps/ctrlProp893.xml><?xml version="1.0" encoding="utf-8"?>
<formControlPr xmlns="http://schemas.microsoft.com/office/spreadsheetml/2009/9/main" objectType="CheckBox" fmlaLink="$L169" lockText="1" noThreeD="1"/>
</file>

<file path=xl/ctrlProps/ctrlProp894.xml><?xml version="1.0" encoding="utf-8"?>
<formControlPr xmlns="http://schemas.microsoft.com/office/spreadsheetml/2009/9/main" objectType="CheckBox" fmlaLink="$L170" lockText="1" noThreeD="1"/>
</file>

<file path=xl/ctrlProps/ctrlProp895.xml><?xml version="1.0" encoding="utf-8"?>
<formControlPr xmlns="http://schemas.microsoft.com/office/spreadsheetml/2009/9/main" objectType="CheckBox" fmlaLink="$L174" lockText="1" noThreeD="1"/>
</file>

<file path=xl/ctrlProps/ctrlProp896.xml><?xml version="1.0" encoding="utf-8"?>
<formControlPr xmlns="http://schemas.microsoft.com/office/spreadsheetml/2009/9/main" objectType="CheckBox" fmlaLink="$L175" lockText="1" noThreeD="1"/>
</file>

<file path=xl/ctrlProps/ctrlProp897.xml><?xml version="1.0" encoding="utf-8"?>
<formControlPr xmlns="http://schemas.microsoft.com/office/spreadsheetml/2009/9/main" objectType="CheckBox" fmlaLink="$N174" lockText="1" noThreeD="1"/>
</file>

<file path=xl/ctrlProps/ctrlProp898.xml><?xml version="1.0" encoding="utf-8"?>
<formControlPr xmlns="http://schemas.microsoft.com/office/spreadsheetml/2009/9/main" objectType="CheckBox" fmlaLink="$N175" lockText="1" noThreeD="1"/>
</file>

<file path=xl/ctrlProps/ctrlProp899.xml><?xml version="1.0" encoding="utf-8"?>
<formControlPr xmlns="http://schemas.microsoft.com/office/spreadsheetml/2009/9/main" objectType="CheckBox" fmlaLink="$N176" lockText="1" noThreeD="1"/>
</file>

<file path=xl/ctrlProps/ctrlProp900.xml><?xml version="1.0" encoding="utf-8"?>
<formControlPr xmlns="http://schemas.microsoft.com/office/spreadsheetml/2009/9/main" objectType="CheckBox" fmlaLink="$L177" lockText="1" noThreeD="1"/>
</file>

<file path=xl/ctrlProps/ctrlProp901.xml><?xml version="1.0" encoding="utf-8"?>
<formControlPr xmlns="http://schemas.microsoft.com/office/spreadsheetml/2009/9/main" objectType="CheckBox" fmlaLink="$L181" lockText="1" noThreeD="1"/>
</file>

<file path=xl/ctrlProps/ctrlProp902.xml><?xml version="1.0" encoding="utf-8"?>
<formControlPr xmlns="http://schemas.microsoft.com/office/spreadsheetml/2009/9/main" objectType="CheckBox" fmlaLink="$L182" lockText="1" noThreeD="1"/>
</file>

<file path=xl/ctrlProps/ctrlProp903.xml><?xml version="1.0" encoding="utf-8"?>
<formControlPr xmlns="http://schemas.microsoft.com/office/spreadsheetml/2009/9/main" objectType="CheckBox" fmlaLink="$L185" lockText="1" noThreeD="1"/>
</file>

<file path=xl/ctrlProps/ctrlProp904.xml><?xml version="1.0" encoding="utf-8"?>
<formControlPr xmlns="http://schemas.microsoft.com/office/spreadsheetml/2009/9/main" objectType="CheckBox" fmlaLink="$N183" lockText="1" noThreeD="1"/>
</file>

<file path=xl/ctrlProps/ctrlProp905.xml><?xml version="1.0" encoding="utf-8"?>
<formControlPr xmlns="http://schemas.microsoft.com/office/spreadsheetml/2009/9/main" objectType="CheckBox" fmlaLink="$L186" lockText="1" noThreeD="1"/>
</file>

<file path=xl/ctrlProps/ctrlProp906.xml><?xml version="1.0" encoding="utf-8"?>
<formControlPr xmlns="http://schemas.microsoft.com/office/spreadsheetml/2009/9/main" objectType="CheckBox" fmlaLink="$L184" lockText="1" noThreeD="1"/>
</file>

<file path=xl/ctrlProps/ctrlProp907.xml><?xml version="1.0" encoding="utf-8"?>
<formControlPr xmlns="http://schemas.microsoft.com/office/spreadsheetml/2009/9/main" objectType="CheckBox" fmlaLink="$N184" lockText="1" noThreeD="1"/>
</file>

<file path=xl/ctrlProps/ctrlProp908.xml><?xml version="1.0" encoding="utf-8"?>
<formControlPr xmlns="http://schemas.microsoft.com/office/spreadsheetml/2009/9/main" objectType="CheckBox" fmlaLink="$L183" lockText="1" noThreeD="1"/>
</file>

<file path=xl/ctrlProps/ctrlProp909.xml><?xml version="1.0" encoding="utf-8"?>
<formControlPr xmlns="http://schemas.microsoft.com/office/spreadsheetml/2009/9/main" objectType="CheckBox" fmlaLink="$L178" lockText="1" noThreeD="1"/>
</file>

<file path=xl/ctrlProps/ctrlProp910.xml><?xml version="1.0" encoding="utf-8"?>
<formControlPr xmlns="http://schemas.microsoft.com/office/spreadsheetml/2009/9/main" objectType="CheckBox" fmlaLink="$L179" lockText="1" noThreeD="1"/>
</file>

<file path=xl/ctrlProps/ctrlProp911.xml><?xml version="1.0" encoding="utf-8"?>
<formControlPr xmlns="http://schemas.microsoft.com/office/spreadsheetml/2009/9/main" objectType="CheckBox" fmlaLink="$L171" lockText="1" noThreeD="1"/>
</file>

<file path=xl/ctrlProps/ctrlProp912.xml><?xml version="1.0" encoding="utf-8"?>
<formControlPr xmlns="http://schemas.microsoft.com/office/spreadsheetml/2009/9/main" objectType="CheckBox" fmlaLink="$L172" lockText="1" noThreeD="1"/>
</file>

<file path=xl/ctrlProps/ctrlProp913.xml><?xml version="1.0" encoding="utf-8"?>
<formControlPr xmlns="http://schemas.microsoft.com/office/spreadsheetml/2009/9/main" objectType="CheckBox" fmlaLink="$L173" lockText="1" noThreeD="1"/>
</file>

<file path=xl/ctrlProps/ctrlProp914.xml><?xml version="1.0" encoding="utf-8"?>
<formControlPr xmlns="http://schemas.microsoft.com/office/spreadsheetml/2009/9/main" objectType="CheckBox" checked="Checked" fmlaLink="$B8" lockText="1" noThreeD="1"/>
</file>

<file path=xl/ctrlProps/ctrlProp915.xml><?xml version="1.0" encoding="utf-8"?>
<formControlPr xmlns="http://schemas.microsoft.com/office/spreadsheetml/2009/9/main" objectType="CheckBox" checked="Checked" fmlaLink="$B9" lockText="1" noThreeD="1"/>
</file>

<file path=xl/ctrlProps/ctrlProp916.xml><?xml version="1.0" encoding="utf-8"?>
<formControlPr xmlns="http://schemas.microsoft.com/office/spreadsheetml/2009/9/main" objectType="CheckBox" checked="Checked" fmlaLink="$B10" lockText="1" noThreeD="1"/>
</file>

<file path=xl/ctrlProps/ctrlProp917.xml><?xml version="1.0" encoding="utf-8"?>
<formControlPr xmlns="http://schemas.microsoft.com/office/spreadsheetml/2009/9/main" objectType="CheckBox" checked="Checked" fmlaLink="$B14" lockText="1" noThreeD="1"/>
</file>

<file path=xl/ctrlProps/ctrlProp918.xml><?xml version="1.0" encoding="utf-8"?>
<formControlPr xmlns="http://schemas.microsoft.com/office/spreadsheetml/2009/9/main" objectType="CheckBox" checked="Checked" fmlaLink="$B15" lockText="1" noThreeD="1"/>
</file>

<file path=xl/ctrlProps/ctrlProp919.xml><?xml version="1.0" encoding="utf-8"?>
<formControlPr xmlns="http://schemas.microsoft.com/office/spreadsheetml/2009/9/main" objectType="CheckBox" checked="Checked" fmlaLink="$B16" lockText="1" noThreeD="1"/>
</file>

<file path=xl/ctrlProps/ctrlProp920.xml><?xml version="1.0" encoding="utf-8"?>
<formControlPr xmlns="http://schemas.microsoft.com/office/spreadsheetml/2009/9/main" objectType="CheckBox" checked="Checked" fmlaLink="$B20" lockText="1" noThreeD="1"/>
</file>

<file path=xl/ctrlProps/ctrlProp921.xml><?xml version="1.0" encoding="utf-8"?>
<formControlPr xmlns="http://schemas.microsoft.com/office/spreadsheetml/2009/9/main" objectType="CheckBox" checked="Checked" fmlaLink="$B21" lockText="1" noThreeD="1"/>
</file>

<file path=xl/ctrlProps/ctrlProp922.xml><?xml version="1.0" encoding="utf-8"?>
<formControlPr xmlns="http://schemas.microsoft.com/office/spreadsheetml/2009/9/main" objectType="CheckBox" checked="Checked" fmlaLink="$B22" lockText="1" noThreeD="1"/>
</file>

<file path=xl/ctrlProps/ctrlProp923.xml><?xml version="1.0" encoding="utf-8"?>
<formControlPr xmlns="http://schemas.microsoft.com/office/spreadsheetml/2009/9/main" objectType="CheckBox" checked="Checked" fmlaLink="$B26" lockText="1" noThreeD="1"/>
</file>

<file path=xl/ctrlProps/ctrlProp924.xml><?xml version="1.0" encoding="utf-8"?>
<formControlPr xmlns="http://schemas.microsoft.com/office/spreadsheetml/2009/9/main" objectType="CheckBox" checked="Checked" fmlaLink="$B27" lockText="1" noThreeD="1"/>
</file>

<file path=xl/ctrlProps/ctrlProp925.xml><?xml version="1.0" encoding="utf-8"?>
<formControlPr xmlns="http://schemas.microsoft.com/office/spreadsheetml/2009/9/main" objectType="CheckBox" checked="Checked" fmlaLink="$B28" lockText="1" noThreeD="1"/>
</file>

<file path=xl/ctrlProps/ctrlProp926.xml><?xml version="1.0" encoding="utf-8"?>
<formControlPr xmlns="http://schemas.microsoft.com/office/spreadsheetml/2009/9/main" objectType="CheckBox" checked="Checked" fmlaLink="$B32" lockText="1" noThreeD="1"/>
</file>

<file path=xl/ctrlProps/ctrlProp927.xml><?xml version="1.0" encoding="utf-8"?>
<formControlPr xmlns="http://schemas.microsoft.com/office/spreadsheetml/2009/9/main" objectType="CheckBox" checked="Checked" fmlaLink="$B33" lockText="1" noThreeD="1"/>
</file>

<file path=xl/ctrlProps/ctrlProp928.xml><?xml version="1.0" encoding="utf-8"?>
<formControlPr xmlns="http://schemas.microsoft.com/office/spreadsheetml/2009/9/main" objectType="CheckBox" checked="Checked" fmlaLink="$B34"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16</xdr:row>
          <xdr:rowOff>495300</xdr:rowOff>
        </xdr:from>
        <xdr:to>
          <xdr:col>1</xdr:col>
          <xdr:colOff>1117600</xdr:colOff>
          <xdr:row>18</xdr:row>
          <xdr:rowOff>38100</xdr:rowOff>
        </xdr:to>
        <xdr:sp macro="" textlink="">
          <xdr:nvSpPr>
            <xdr:cNvPr id="61441" name="Check Box 1" hidden="1">
              <a:extLst>
                <a:ext uri="{63B3BB69-23CF-44E3-9099-C40C66FF867C}">
                  <a14:compatExt spid="_x0000_s61441"/>
                </a:ext>
                <a:ext uri="{FF2B5EF4-FFF2-40B4-BE49-F238E27FC236}">
                  <a16:creationId xmlns:a16="http://schemas.microsoft.com/office/drawing/2014/main" id="{00000000-0008-0000-0100-00000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17</xdr:row>
          <xdr:rowOff>133350</xdr:rowOff>
        </xdr:from>
        <xdr:to>
          <xdr:col>1</xdr:col>
          <xdr:colOff>1117600</xdr:colOff>
          <xdr:row>19</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01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18</xdr:row>
          <xdr:rowOff>146050</xdr:rowOff>
        </xdr:from>
        <xdr:to>
          <xdr:col>1</xdr:col>
          <xdr:colOff>1117600</xdr:colOff>
          <xdr:row>20</xdr:row>
          <xdr:rowOff>31750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01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19</xdr:row>
          <xdr:rowOff>127000</xdr:rowOff>
        </xdr:from>
        <xdr:to>
          <xdr:col>1</xdr:col>
          <xdr:colOff>1117600</xdr:colOff>
          <xdr:row>20</xdr:row>
          <xdr:rowOff>190500</xdr:rowOff>
        </xdr:to>
        <xdr:sp macro="" textlink="">
          <xdr:nvSpPr>
            <xdr:cNvPr id="61444" name="Check Box 4" hidden="1">
              <a:extLst>
                <a:ext uri="{63B3BB69-23CF-44E3-9099-C40C66FF867C}">
                  <a14:compatExt spid="_x0000_s61444"/>
                </a:ext>
                <a:ext uri="{FF2B5EF4-FFF2-40B4-BE49-F238E27FC236}">
                  <a16:creationId xmlns:a16="http://schemas.microsoft.com/office/drawing/2014/main" id="{00000000-0008-0000-0100-00000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20</xdr:row>
          <xdr:rowOff>133350</xdr:rowOff>
        </xdr:from>
        <xdr:to>
          <xdr:col>1</xdr:col>
          <xdr:colOff>1117600</xdr:colOff>
          <xdr:row>20</xdr:row>
          <xdr:rowOff>393700</xdr:rowOff>
        </xdr:to>
        <xdr:sp macro="" textlink="">
          <xdr:nvSpPr>
            <xdr:cNvPr id="61445" name="Check Box 5" hidden="1">
              <a:extLst>
                <a:ext uri="{63B3BB69-23CF-44E3-9099-C40C66FF867C}">
                  <a14:compatExt spid="_x0000_s61445"/>
                </a:ext>
                <a:ext uri="{FF2B5EF4-FFF2-40B4-BE49-F238E27FC236}">
                  <a16:creationId xmlns:a16="http://schemas.microsoft.com/office/drawing/2014/main" id="{00000000-0008-0000-0100-00000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xdr:row>
          <xdr:rowOff>146050</xdr:rowOff>
        </xdr:from>
        <xdr:to>
          <xdr:col>13</xdr:col>
          <xdr:colOff>819150</xdr:colOff>
          <xdr:row>19</xdr:row>
          <xdr:rowOff>50800</xdr:rowOff>
        </xdr:to>
        <xdr:sp macro="" textlink="">
          <xdr:nvSpPr>
            <xdr:cNvPr id="61446" name="Check Box 6" hidden="1">
              <a:extLst>
                <a:ext uri="{63B3BB69-23CF-44E3-9099-C40C66FF867C}">
                  <a14:compatExt spid="_x0000_s61446"/>
                </a:ext>
                <a:ext uri="{FF2B5EF4-FFF2-40B4-BE49-F238E27FC236}">
                  <a16:creationId xmlns:a16="http://schemas.microsoft.com/office/drawing/2014/main" id="{00000000-0008-0000-0100-00000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146050</xdr:rowOff>
        </xdr:from>
        <xdr:to>
          <xdr:col>13</xdr:col>
          <xdr:colOff>819150</xdr:colOff>
          <xdr:row>20</xdr:row>
          <xdr:rowOff>31750</xdr:rowOff>
        </xdr:to>
        <xdr:sp macro="" textlink="">
          <xdr:nvSpPr>
            <xdr:cNvPr id="61447" name="Check Box 7" hidden="1">
              <a:extLst>
                <a:ext uri="{63B3BB69-23CF-44E3-9099-C40C66FF867C}">
                  <a14:compatExt spid="_x0000_s61447"/>
                </a:ext>
                <a:ext uri="{FF2B5EF4-FFF2-40B4-BE49-F238E27FC236}">
                  <a16:creationId xmlns:a16="http://schemas.microsoft.com/office/drawing/2014/main" id="{00000000-0008-0000-0100-00000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146050</xdr:rowOff>
        </xdr:from>
        <xdr:to>
          <xdr:col>13</xdr:col>
          <xdr:colOff>1936750</xdr:colOff>
          <xdr:row>20</xdr:row>
          <xdr:rowOff>209550</xdr:rowOff>
        </xdr:to>
        <xdr:sp macro="" textlink="">
          <xdr:nvSpPr>
            <xdr:cNvPr id="61448" name="Check Box 8" hidden="1">
              <a:extLst>
                <a:ext uri="{63B3BB69-23CF-44E3-9099-C40C66FF867C}">
                  <a14:compatExt spid="_x0000_s61448"/>
                </a:ext>
                <a:ext uri="{FF2B5EF4-FFF2-40B4-BE49-F238E27FC236}">
                  <a16:creationId xmlns:a16="http://schemas.microsoft.com/office/drawing/2014/main" id="{00000000-0008-0000-0100-00000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127000</xdr:rowOff>
        </xdr:from>
        <xdr:to>
          <xdr:col>13</xdr:col>
          <xdr:colOff>1924050</xdr:colOff>
          <xdr:row>21</xdr:row>
          <xdr:rowOff>38100</xdr:rowOff>
        </xdr:to>
        <xdr:sp macro="" textlink="">
          <xdr:nvSpPr>
            <xdr:cNvPr id="61449" name="Check Box 9" hidden="1">
              <a:extLst>
                <a:ext uri="{63B3BB69-23CF-44E3-9099-C40C66FF867C}">
                  <a14:compatExt spid="_x0000_s61449"/>
                </a:ext>
                <a:ext uri="{FF2B5EF4-FFF2-40B4-BE49-F238E27FC236}">
                  <a16:creationId xmlns:a16="http://schemas.microsoft.com/office/drawing/2014/main" id="{00000000-0008-0000-0100-00000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171450</xdr:rowOff>
        </xdr:from>
        <xdr:to>
          <xdr:col>13</xdr:col>
          <xdr:colOff>819150</xdr:colOff>
          <xdr:row>24</xdr:row>
          <xdr:rowOff>69850</xdr:rowOff>
        </xdr:to>
        <xdr:sp macro="" textlink="">
          <xdr:nvSpPr>
            <xdr:cNvPr id="61450" name="Check Box 10" hidden="1">
              <a:extLst>
                <a:ext uri="{63B3BB69-23CF-44E3-9099-C40C66FF867C}">
                  <a14:compatExt spid="_x0000_s61450"/>
                </a:ext>
                <a:ext uri="{FF2B5EF4-FFF2-40B4-BE49-F238E27FC236}">
                  <a16:creationId xmlns:a16="http://schemas.microsoft.com/office/drawing/2014/main" id="{00000000-0008-0000-0100-00000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146050</xdr:rowOff>
        </xdr:from>
        <xdr:to>
          <xdr:col>13</xdr:col>
          <xdr:colOff>819150</xdr:colOff>
          <xdr:row>25</xdr:row>
          <xdr:rowOff>38100</xdr:rowOff>
        </xdr:to>
        <xdr:sp macro="" textlink="">
          <xdr:nvSpPr>
            <xdr:cNvPr id="61451" name="Check Box 11" hidden="1">
              <a:extLst>
                <a:ext uri="{63B3BB69-23CF-44E3-9099-C40C66FF867C}">
                  <a14:compatExt spid="_x0000_s61451"/>
                </a:ext>
                <a:ext uri="{FF2B5EF4-FFF2-40B4-BE49-F238E27FC236}">
                  <a16:creationId xmlns:a16="http://schemas.microsoft.com/office/drawing/2014/main" id="{00000000-0008-0000-0100-00000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152400</xdr:rowOff>
        </xdr:from>
        <xdr:to>
          <xdr:col>13</xdr:col>
          <xdr:colOff>95250</xdr:colOff>
          <xdr:row>29</xdr:row>
          <xdr:rowOff>38100</xdr:rowOff>
        </xdr:to>
        <xdr:sp macro="" textlink="">
          <xdr:nvSpPr>
            <xdr:cNvPr id="61452" name="Check Box 12" hidden="1">
              <a:extLst>
                <a:ext uri="{63B3BB69-23CF-44E3-9099-C40C66FF867C}">
                  <a14:compatExt spid="_x0000_s61452"/>
                </a:ext>
                <a:ext uri="{FF2B5EF4-FFF2-40B4-BE49-F238E27FC236}">
                  <a16:creationId xmlns:a16="http://schemas.microsoft.com/office/drawing/2014/main" id="{00000000-0008-0000-0100-00000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171450</xdr:rowOff>
        </xdr:from>
        <xdr:to>
          <xdr:col>13</xdr:col>
          <xdr:colOff>95250</xdr:colOff>
          <xdr:row>30</xdr:row>
          <xdr:rowOff>31750</xdr:rowOff>
        </xdr:to>
        <xdr:sp macro="" textlink="">
          <xdr:nvSpPr>
            <xdr:cNvPr id="61453" name="Check Box 13" hidden="1">
              <a:extLst>
                <a:ext uri="{63B3BB69-23CF-44E3-9099-C40C66FF867C}">
                  <a14:compatExt spid="_x0000_s61453"/>
                </a:ext>
                <a:ext uri="{FF2B5EF4-FFF2-40B4-BE49-F238E27FC236}">
                  <a16:creationId xmlns:a16="http://schemas.microsoft.com/office/drawing/2014/main" id="{00000000-0008-0000-0100-00000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133350</xdr:rowOff>
        </xdr:from>
        <xdr:to>
          <xdr:col>13</xdr:col>
          <xdr:colOff>984250</xdr:colOff>
          <xdr:row>29</xdr:row>
          <xdr:rowOff>19050</xdr:rowOff>
        </xdr:to>
        <xdr:sp macro="" textlink="">
          <xdr:nvSpPr>
            <xdr:cNvPr id="61454" name="Check Box 14" hidden="1">
              <a:extLst>
                <a:ext uri="{63B3BB69-23CF-44E3-9099-C40C66FF867C}">
                  <a14:compatExt spid="_x0000_s61454"/>
                </a:ext>
                <a:ext uri="{FF2B5EF4-FFF2-40B4-BE49-F238E27FC236}">
                  <a16:creationId xmlns:a16="http://schemas.microsoft.com/office/drawing/2014/main" id="{00000000-0008-0000-0100-00000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127000</xdr:rowOff>
        </xdr:from>
        <xdr:to>
          <xdr:col>13</xdr:col>
          <xdr:colOff>984250</xdr:colOff>
          <xdr:row>30</xdr:row>
          <xdr:rowOff>19050</xdr:rowOff>
        </xdr:to>
        <xdr:sp macro="" textlink="">
          <xdr:nvSpPr>
            <xdr:cNvPr id="61455" name="Check Box 15" hidden="1">
              <a:extLst>
                <a:ext uri="{63B3BB69-23CF-44E3-9099-C40C66FF867C}">
                  <a14:compatExt spid="_x0000_s61455"/>
                </a:ext>
                <a:ext uri="{FF2B5EF4-FFF2-40B4-BE49-F238E27FC236}">
                  <a16:creationId xmlns:a16="http://schemas.microsoft.com/office/drawing/2014/main" id="{00000000-0008-0000-0100-00000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146050</xdr:rowOff>
        </xdr:from>
        <xdr:to>
          <xdr:col>14</xdr:col>
          <xdr:colOff>38100</xdr:colOff>
          <xdr:row>31</xdr:row>
          <xdr:rowOff>38100</xdr:rowOff>
        </xdr:to>
        <xdr:sp macro="" textlink="">
          <xdr:nvSpPr>
            <xdr:cNvPr id="61456" name="Check Box 16" hidden="1">
              <a:extLst>
                <a:ext uri="{63B3BB69-23CF-44E3-9099-C40C66FF867C}">
                  <a14:compatExt spid="_x0000_s61456"/>
                </a:ext>
                <a:ext uri="{FF2B5EF4-FFF2-40B4-BE49-F238E27FC236}">
                  <a16:creationId xmlns:a16="http://schemas.microsoft.com/office/drawing/2014/main" id="{00000000-0008-0000-0100-00001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19050</xdr:rowOff>
        </xdr:from>
        <xdr:to>
          <xdr:col>13</xdr:col>
          <xdr:colOff>1079500</xdr:colOff>
          <xdr:row>32</xdr:row>
          <xdr:rowOff>0</xdr:rowOff>
        </xdr:to>
        <xdr:sp macro="" textlink="">
          <xdr:nvSpPr>
            <xdr:cNvPr id="61457" name="Check Box 17" hidden="1">
              <a:extLst>
                <a:ext uri="{63B3BB69-23CF-44E3-9099-C40C66FF867C}">
                  <a14:compatExt spid="_x0000_s61457"/>
                </a:ext>
                <a:ext uri="{FF2B5EF4-FFF2-40B4-BE49-F238E27FC236}">
                  <a16:creationId xmlns:a16="http://schemas.microsoft.com/office/drawing/2014/main" id="{00000000-0008-0000-0100-00001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457200</xdr:rowOff>
        </xdr:from>
        <xdr:to>
          <xdr:col>11</xdr:col>
          <xdr:colOff>1079500</xdr:colOff>
          <xdr:row>36</xdr:row>
          <xdr:rowOff>50800</xdr:rowOff>
        </xdr:to>
        <xdr:sp macro="" textlink="">
          <xdr:nvSpPr>
            <xdr:cNvPr id="61458" name="Check Box 18" hidden="1">
              <a:extLst>
                <a:ext uri="{63B3BB69-23CF-44E3-9099-C40C66FF867C}">
                  <a14:compatExt spid="_x0000_s61458"/>
                </a:ext>
                <a:ext uri="{FF2B5EF4-FFF2-40B4-BE49-F238E27FC236}">
                  <a16:creationId xmlns:a16="http://schemas.microsoft.com/office/drawing/2014/main" id="{00000000-0008-0000-0100-00001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133350</xdr:rowOff>
        </xdr:from>
        <xdr:to>
          <xdr:col>13</xdr:col>
          <xdr:colOff>1943100</xdr:colOff>
          <xdr:row>37</xdr:row>
          <xdr:rowOff>19050</xdr:rowOff>
        </xdr:to>
        <xdr:sp macro="" textlink="">
          <xdr:nvSpPr>
            <xdr:cNvPr id="61459" name="Check Box 19" hidden="1">
              <a:extLst>
                <a:ext uri="{63B3BB69-23CF-44E3-9099-C40C66FF867C}">
                  <a14:compatExt spid="_x0000_s61459"/>
                </a:ext>
                <a:ext uri="{FF2B5EF4-FFF2-40B4-BE49-F238E27FC236}">
                  <a16:creationId xmlns:a16="http://schemas.microsoft.com/office/drawing/2014/main" id="{00000000-0008-0000-0100-00001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0</xdr:rowOff>
        </xdr:from>
        <xdr:to>
          <xdr:col>14</xdr:col>
          <xdr:colOff>0</xdr:colOff>
          <xdr:row>40</xdr:row>
          <xdr:rowOff>12700</xdr:rowOff>
        </xdr:to>
        <xdr:sp macro="" textlink="">
          <xdr:nvSpPr>
            <xdr:cNvPr id="61460" name="Check Box 20" hidden="1">
              <a:extLst>
                <a:ext uri="{63B3BB69-23CF-44E3-9099-C40C66FF867C}">
                  <a14:compatExt spid="_x0000_s61460"/>
                </a:ext>
                <a:ext uri="{FF2B5EF4-FFF2-40B4-BE49-F238E27FC236}">
                  <a16:creationId xmlns:a16="http://schemas.microsoft.com/office/drawing/2014/main" id="{00000000-0008-0000-0100-00001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133350</xdr:rowOff>
        </xdr:from>
        <xdr:to>
          <xdr:col>13</xdr:col>
          <xdr:colOff>1562100</xdr:colOff>
          <xdr:row>38</xdr:row>
          <xdr:rowOff>31750</xdr:rowOff>
        </xdr:to>
        <xdr:sp macro="" textlink="">
          <xdr:nvSpPr>
            <xdr:cNvPr id="61461" name="Check Box 21" hidden="1">
              <a:extLst>
                <a:ext uri="{63B3BB69-23CF-44E3-9099-C40C66FF867C}">
                  <a14:compatExt spid="_x0000_s61461"/>
                </a:ext>
                <a:ext uri="{FF2B5EF4-FFF2-40B4-BE49-F238E27FC236}">
                  <a16:creationId xmlns:a16="http://schemas.microsoft.com/office/drawing/2014/main" id="{00000000-0008-0000-0100-00001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13</xdr:col>
          <xdr:colOff>1085850</xdr:colOff>
          <xdr:row>40</xdr:row>
          <xdr:rowOff>209550</xdr:rowOff>
        </xdr:to>
        <xdr:sp macro="" textlink="">
          <xdr:nvSpPr>
            <xdr:cNvPr id="61462" name="Check Box 22" hidden="1">
              <a:extLst>
                <a:ext uri="{63B3BB69-23CF-44E3-9099-C40C66FF867C}">
                  <a14:compatExt spid="_x0000_s61462"/>
                </a:ext>
                <a:ext uri="{FF2B5EF4-FFF2-40B4-BE49-F238E27FC236}">
                  <a16:creationId xmlns:a16="http://schemas.microsoft.com/office/drawing/2014/main" id="{00000000-0008-0000-0100-00001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146050</xdr:rowOff>
        </xdr:from>
        <xdr:to>
          <xdr:col>12</xdr:col>
          <xdr:colOff>698500</xdr:colOff>
          <xdr:row>39</xdr:row>
          <xdr:rowOff>38100</xdr:rowOff>
        </xdr:to>
        <xdr:sp macro="" textlink="">
          <xdr:nvSpPr>
            <xdr:cNvPr id="61463" name="Check Box 23" hidden="1">
              <a:extLst>
                <a:ext uri="{63B3BB69-23CF-44E3-9099-C40C66FF867C}">
                  <a14:compatExt spid="_x0000_s61463"/>
                </a:ext>
                <a:ext uri="{FF2B5EF4-FFF2-40B4-BE49-F238E27FC236}">
                  <a16:creationId xmlns:a16="http://schemas.microsoft.com/office/drawing/2014/main" id="{00000000-0008-0000-0100-00001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37</xdr:row>
          <xdr:rowOff>127000</xdr:rowOff>
        </xdr:from>
        <xdr:to>
          <xdr:col>13</xdr:col>
          <xdr:colOff>1098550</xdr:colOff>
          <xdr:row>39</xdr:row>
          <xdr:rowOff>19050</xdr:rowOff>
        </xdr:to>
        <xdr:sp macro="" textlink="">
          <xdr:nvSpPr>
            <xdr:cNvPr id="61464" name="Check Box 24" hidden="1">
              <a:extLst>
                <a:ext uri="{63B3BB69-23CF-44E3-9099-C40C66FF867C}">
                  <a14:compatExt spid="_x0000_s61464"/>
                </a:ext>
                <a:ext uri="{FF2B5EF4-FFF2-40B4-BE49-F238E27FC236}">
                  <a16:creationId xmlns:a16="http://schemas.microsoft.com/office/drawing/2014/main" id="{00000000-0008-0000-0100-00001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133350</xdr:rowOff>
        </xdr:from>
        <xdr:to>
          <xdr:col>12</xdr:col>
          <xdr:colOff>984250</xdr:colOff>
          <xdr:row>38</xdr:row>
          <xdr:rowOff>31750</xdr:rowOff>
        </xdr:to>
        <xdr:sp macro="" textlink="">
          <xdr:nvSpPr>
            <xdr:cNvPr id="61465" name="Check Box 25" hidden="1">
              <a:extLst>
                <a:ext uri="{63B3BB69-23CF-44E3-9099-C40C66FF867C}">
                  <a14:compatExt spid="_x0000_s61465"/>
                </a:ext>
                <a:ext uri="{FF2B5EF4-FFF2-40B4-BE49-F238E27FC236}">
                  <a16:creationId xmlns:a16="http://schemas.microsoft.com/office/drawing/2014/main" id="{00000000-0008-0000-0100-00001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31750</xdr:rowOff>
        </xdr:from>
        <xdr:to>
          <xdr:col>3</xdr:col>
          <xdr:colOff>755650</xdr:colOff>
          <xdr:row>6</xdr:row>
          <xdr:rowOff>203200</xdr:rowOff>
        </xdr:to>
        <xdr:sp macro="" textlink="">
          <xdr:nvSpPr>
            <xdr:cNvPr id="61466" name="Check Box 26" hidden="1">
              <a:extLst>
                <a:ext uri="{63B3BB69-23CF-44E3-9099-C40C66FF867C}">
                  <a14:compatExt spid="_x0000_s61466"/>
                </a:ext>
                <a:ext uri="{FF2B5EF4-FFF2-40B4-BE49-F238E27FC236}">
                  <a16:creationId xmlns:a16="http://schemas.microsoft.com/office/drawing/2014/main" id="{00000000-0008-0000-0100-00001AF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MIPYME y/o emprendimiento de mujeres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38100</xdr:rowOff>
        </xdr:from>
        <xdr:to>
          <xdr:col>5</xdr:col>
          <xdr:colOff>298450</xdr:colOff>
          <xdr:row>6</xdr:row>
          <xdr:rowOff>222250</xdr:rowOff>
        </xdr:to>
        <xdr:sp macro="" textlink="">
          <xdr:nvSpPr>
            <xdr:cNvPr id="61467" name="Check Box 27" hidden="1">
              <a:extLst>
                <a:ext uri="{63B3BB69-23CF-44E3-9099-C40C66FF867C}">
                  <a14:compatExt spid="_x0000_s61467"/>
                </a:ext>
                <a:ext uri="{FF2B5EF4-FFF2-40B4-BE49-F238E27FC236}">
                  <a16:creationId xmlns:a16="http://schemas.microsoft.com/office/drawing/2014/main" id="{00000000-0008-0000-0100-00001BF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31750</xdr:rowOff>
        </xdr:from>
        <xdr:to>
          <xdr:col>6</xdr:col>
          <xdr:colOff>1504950</xdr:colOff>
          <xdr:row>6</xdr:row>
          <xdr:rowOff>228600</xdr:rowOff>
        </xdr:to>
        <xdr:sp macro="" textlink="">
          <xdr:nvSpPr>
            <xdr:cNvPr id="61468" name="Check Box 28" hidden="1">
              <a:extLst>
                <a:ext uri="{63B3BB69-23CF-44E3-9099-C40C66FF867C}">
                  <a14:compatExt spid="_x0000_s61468"/>
                </a:ext>
                <a:ext uri="{FF2B5EF4-FFF2-40B4-BE49-F238E27FC236}">
                  <a16:creationId xmlns:a16="http://schemas.microsoft.com/office/drawing/2014/main" id="{00000000-0008-0000-0100-00001CF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1314450</xdr:colOff>
          <xdr:row>6</xdr:row>
          <xdr:rowOff>12700</xdr:rowOff>
        </xdr:from>
        <xdr:to>
          <xdr:col>9</xdr:col>
          <xdr:colOff>361950</xdr:colOff>
          <xdr:row>6</xdr:row>
          <xdr:rowOff>247650</xdr:rowOff>
        </xdr:to>
        <xdr:sp macro="" textlink="">
          <xdr:nvSpPr>
            <xdr:cNvPr id="61469" name="Check Box 29" hidden="1">
              <a:extLst>
                <a:ext uri="{63B3BB69-23CF-44E3-9099-C40C66FF867C}">
                  <a14:compatExt spid="_x0000_s61469"/>
                </a:ext>
                <a:ext uri="{FF2B5EF4-FFF2-40B4-BE49-F238E27FC236}">
                  <a16:creationId xmlns:a16="http://schemas.microsoft.com/office/drawing/2014/main" id="{00000000-0008-0000-0100-00001DF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de acuerdo a su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146050</xdr:rowOff>
        </xdr:from>
        <xdr:to>
          <xdr:col>13</xdr:col>
          <xdr:colOff>95250</xdr:colOff>
          <xdr:row>33</xdr:row>
          <xdr:rowOff>38100</xdr:rowOff>
        </xdr:to>
        <xdr:sp macro="" textlink="">
          <xdr:nvSpPr>
            <xdr:cNvPr id="61470" name="Check Box 30" hidden="1">
              <a:extLst>
                <a:ext uri="{63B3BB69-23CF-44E3-9099-C40C66FF867C}">
                  <a14:compatExt spid="_x0000_s61470"/>
                </a:ext>
                <a:ext uri="{FF2B5EF4-FFF2-40B4-BE49-F238E27FC236}">
                  <a16:creationId xmlns:a16="http://schemas.microsoft.com/office/drawing/2014/main" id="{00000000-0008-0000-0100-00001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146050</xdr:rowOff>
        </xdr:from>
        <xdr:to>
          <xdr:col>13</xdr:col>
          <xdr:colOff>946150</xdr:colOff>
          <xdr:row>34</xdr:row>
          <xdr:rowOff>38100</xdr:rowOff>
        </xdr:to>
        <xdr:sp macro="" textlink="">
          <xdr:nvSpPr>
            <xdr:cNvPr id="61471" name="Check Box 31" hidden="1">
              <a:extLst>
                <a:ext uri="{63B3BB69-23CF-44E3-9099-C40C66FF867C}">
                  <a14:compatExt spid="_x0000_s61471"/>
                </a:ext>
                <a:ext uri="{FF2B5EF4-FFF2-40B4-BE49-F238E27FC236}">
                  <a16:creationId xmlns:a16="http://schemas.microsoft.com/office/drawing/2014/main" id="{00000000-0008-0000-0100-00001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6</xdr:row>
          <xdr:rowOff>12700</xdr:rowOff>
        </xdr:from>
        <xdr:to>
          <xdr:col>11</xdr:col>
          <xdr:colOff>1041400</xdr:colOff>
          <xdr:row>6</xdr:row>
          <xdr:rowOff>247650</xdr:rowOff>
        </xdr:to>
        <xdr:sp macro="" textlink="">
          <xdr:nvSpPr>
            <xdr:cNvPr id="61472" name="Check Box 32" hidden="1">
              <a:extLst>
                <a:ext uri="{63B3BB69-23CF-44E3-9099-C40C66FF867C}">
                  <a14:compatExt spid="_x0000_s61472"/>
                </a:ext>
                <a:ext uri="{FF2B5EF4-FFF2-40B4-BE49-F238E27FC236}">
                  <a16:creationId xmlns:a16="http://schemas.microsoft.com/office/drawing/2014/main" id="{00000000-0008-0000-0100-000020F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Extranjero sin sucursal Col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133350</xdr:rowOff>
        </xdr:from>
        <xdr:to>
          <xdr:col>13</xdr:col>
          <xdr:colOff>1847850</xdr:colOff>
          <xdr:row>26</xdr:row>
          <xdr:rowOff>31750</xdr:rowOff>
        </xdr:to>
        <xdr:sp macro="" textlink="">
          <xdr:nvSpPr>
            <xdr:cNvPr id="61473" name="Check Box 33" hidden="1">
              <a:extLst>
                <a:ext uri="{63B3BB69-23CF-44E3-9099-C40C66FF867C}">
                  <a14:compatExt spid="_x0000_s61473"/>
                </a:ext>
                <a:ext uri="{FF2B5EF4-FFF2-40B4-BE49-F238E27FC236}">
                  <a16:creationId xmlns:a16="http://schemas.microsoft.com/office/drawing/2014/main" id="{00000000-0008-0000-0100-00002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133350</xdr:rowOff>
        </xdr:from>
        <xdr:to>
          <xdr:col>13</xdr:col>
          <xdr:colOff>1847850</xdr:colOff>
          <xdr:row>27</xdr:row>
          <xdr:rowOff>31750</xdr:rowOff>
        </xdr:to>
        <xdr:sp macro="" textlink="">
          <xdr:nvSpPr>
            <xdr:cNvPr id="61474" name="Check Box 34" hidden="1">
              <a:extLst>
                <a:ext uri="{63B3BB69-23CF-44E3-9099-C40C66FF867C}">
                  <a14:compatExt spid="_x0000_s61474"/>
                </a:ext>
                <a:ext uri="{FF2B5EF4-FFF2-40B4-BE49-F238E27FC236}">
                  <a16:creationId xmlns:a16="http://schemas.microsoft.com/office/drawing/2014/main" id="{00000000-0008-0000-0100-00002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152400</xdr:rowOff>
        </xdr:from>
        <xdr:to>
          <xdr:col>1</xdr:col>
          <xdr:colOff>1117600</xdr:colOff>
          <xdr:row>47</xdr:row>
          <xdr:rowOff>50800</xdr:rowOff>
        </xdr:to>
        <xdr:sp macro="" textlink="">
          <xdr:nvSpPr>
            <xdr:cNvPr id="61475" name="Check Box 35" hidden="1">
              <a:extLst>
                <a:ext uri="{63B3BB69-23CF-44E3-9099-C40C66FF867C}">
                  <a14:compatExt spid="_x0000_s61475"/>
                </a:ext>
                <a:ext uri="{FF2B5EF4-FFF2-40B4-BE49-F238E27FC236}">
                  <a16:creationId xmlns:a16="http://schemas.microsoft.com/office/drawing/2014/main" id="{00000000-0008-0000-0100-00002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46</xdr:row>
          <xdr:rowOff>133350</xdr:rowOff>
        </xdr:from>
        <xdr:to>
          <xdr:col>1</xdr:col>
          <xdr:colOff>1117600</xdr:colOff>
          <xdr:row>48</xdr:row>
          <xdr:rowOff>38100</xdr:rowOff>
        </xdr:to>
        <xdr:sp macro="" textlink="">
          <xdr:nvSpPr>
            <xdr:cNvPr id="61476" name="Check Box 36" hidden="1">
              <a:extLst>
                <a:ext uri="{63B3BB69-23CF-44E3-9099-C40C66FF867C}">
                  <a14:compatExt spid="_x0000_s61476"/>
                </a:ext>
                <a:ext uri="{FF2B5EF4-FFF2-40B4-BE49-F238E27FC236}">
                  <a16:creationId xmlns:a16="http://schemas.microsoft.com/office/drawing/2014/main" id="{00000000-0008-0000-0100-00002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47</xdr:row>
          <xdr:rowOff>146050</xdr:rowOff>
        </xdr:from>
        <xdr:to>
          <xdr:col>1</xdr:col>
          <xdr:colOff>1117600</xdr:colOff>
          <xdr:row>49</xdr:row>
          <xdr:rowOff>31750</xdr:rowOff>
        </xdr:to>
        <xdr:sp macro="" textlink="">
          <xdr:nvSpPr>
            <xdr:cNvPr id="61477" name="Check Box 37" hidden="1">
              <a:extLst>
                <a:ext uri="{63B3BB69-23CF-44E3-9099-C40C66FF867C}">
                  <a14:compatExt spid="_x0000_s61477"/>
                </a:ext>
                <a:ext uri="{FF2B5EF4-FFF2-40B4-BE49-F238E27FC236}">
                  <a16:creationId xmlns:a16="http://schemas.microsoft.com/office/drawing/2014/main" id="{00000000-0008-0000-0100-00002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48</xdr:row>
          <xdr:rowOff>127000</xdr:rowOff>
        </xdr:from>
        <xdr:to>
          <xdr:col>1</xdr:col>
          <xdr:colOff>1117600</xdr:colOff>
          <xdr:row>50</xdr:row>
          <xdr:rowOff>12700</xdr:rowOff>
        </xdr:to>
        <xdr:sp macro="" textlink="">
          <xdr:nvSpPr>
            <xdr:cNvPr id="61478" name="Check Box 38" hidden="1">
              <a:extLst>
                <a:ext uri="{63B3BB69-23CF-44E3-9099-C40C66FF867C}">
                  <a14:compatExt spid="_x0000_s61478"/>
                </a:ext>
                <a:ext uri="{FF2B5EF4-FFF2-40B4-BE49-F238E27FC236}">
                  <a16:creationId xmlns:a16="http://schemas.microsoft.com/office/drawing/2014/main" id="{00000000-0008-0000-0100-00002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49</xdr:row>
          <xdr:rowOff>133350</xdr:rowOff>
        </xdr:from>
        <xdr:to>
          <xdr:col>1</xdr:col>
          <xdr:colOff>1117600</xdr:colOff>
          <xdr:row>51</xdr:row>
          <xdr:rowOff>31750</xdr:rowOff>
        </xdr:to>
        <xdr:sp macro="" textlink="">
          <xdr:nvSpPr>
            <xdr:cNvPr id="61479" name="Check Box 39" hidden="1">
              <a:extLst>
                <a:ext uri="{63B3BB69-23CF-44E3-9099-C40C66FF867C}">
                  <a14:compatExt spid="_x0000_s61479"/>
                </a:ext>
                <a:ext uri="{FF2B5EF4-FFF2-40B4-BE49-F238E27FC236}">
                  <a16:creationId xmlns:a16="http://schemas.microsoft.com/office/drawing/2014/main" id="{00000000-0008-0000-0100-00002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46</xdr:row>
          <xdr:rowOff>146050</xdr:rowOff>
        </xdr:from>
        <xdr:to>
          <xdr:col>13</xdr:col>
          <xdr:colOff>819150</xdr:colOff>
          <xdr:row>48</xdr:row>
          <xdr:rowOff>50800</xdr:rowOff>
        </xdr:to>
        <xdr:sp macro="" textlink="">
          <xdr:nvSpPr>
            <xdr:cNvPr id="61480" name="Check Box 40" hidden="1">
              <a:extLst>
                <a:ext uri="{63B3BB69-23CF-44E3-9099-C40C66FF867C}">
                  <a14:compatExt spid="_x0000_s61480"/>
                </a:ext>
                <a:ext uri="{FF2B5EF4-FFF2-40B4-BE49-F238E27FC236}">
                  <a16:creationId xmlns:a16="http://schemas.microsoft.com/office/drawing/2014/main" id="{00000000-0008-0000-0100-00002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47</xdr:row>
          <xdr:rowOff>146050</xdr:rowOff>
        </xdr:from>
        <xdr:to>
          <xdr:col>13</xdr:col>
          <xdr:colOff>819150</xdr:colOff>
          <xdr:row>49</xdr:row>
          <xdr:rowOff>31750</xdr:rowOff>
        </xdr:to>
        <xdr:sp macro="" textlink="">
          <xdr:nvSpPr>
            <xdr:cNvPr id="61481" name="Check Box 41" hidden="1">
              <a:extLst>
                <a:ext uri="{63B3BB69-23CF-44E3-9099-C40C66FF867C}">
                  <a14:compatExt spid="_x0000_s61481"/>
                </a:ext>
                <a:ext uri="{FF2B5EF4-FFF2-40B4-BE49-F238E27FC236}">
                  <a16:creationId xmlns:a16="http://schemas.microsoft.com/office/drawing/2014/main" id="{00000000-0008-0000-0100-00002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48</xdr:row>
          <xdr:rowOff>146050</xdr:rowOff>
        </xdr:from>
        <xdr:to>
          <xdr:col>13</xdr:col>
          <xdr:colOff>1936750</xdr:colOff>
          <xdr:row>50</xdr:row>
          <xdr:rowOff>31750</xdr:rowOff>
        </xdr:to>
        <xdr:sp macro="" textlink="">
          <xdr:nvSpPr>
            <xdr:cNvPr id="61482" name="Check Box 42" hidden="1">
              <a:extLst>
                <a:ext uri="{63B3BB69-23CF-44E3-9099-C40C66FF867C}">
                  <a14:compatExt spid="_x0000_s61482"/>
                </a:ext>
                <a:ext uri="{FF2B5EF4-FFF2-40B4-BE49-F238E27FC236}">
                  <a16:creationId xmlns:a16="http://schemas.microsoft.com/office/drawing/2014/main" id="{00000000-0008-0000-0100-00002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49</xdr:row>
          <xdr:rowOff>127000</xdr:rowOff>
        </xdr:from>
        <xdr:to>
          <xdr:col>13</xdr:col>
          <xdr:colOff>1924050</xdr:colOff>
          <xdr:row>52</xdr:row>
          <xdr:rowOff>50800</xdr:rowOff>
        </xdr:to>
        <xdr:sp macro="" textlink="">
          <xdr:nvSpPr>
            <xdr:cNvPr id="61483" name="Check Box 43" hidden="1">
              <a:extLst>
                <a:ext uri="{63B3BB69-23CF-44E3-9099-C40C66FF867C}">
                  <a14:compatExt spid="_x0000_s61483"/>
                </a:ext>
                <a:ext uri="{FF2B5EF4-FFF2-40B4-BE49-F238E27FC236}">
                  <a16:creationId xmlns:a16="http://schemas.microsoft.com/office/drawing/2014/main" id="{00000000-0008-0000-0100-00002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51</xdr:row>
          <xdr:rowOff>171450</xdr:rowOff>
        </xdr:from>
        <xdr:to>
          <xdr:col>13</xdr:col>
          <xdr:colOff>819150</xdr:colOff>
          <xdr:row>53</xdr:row>
          <xdr:rowOff>69850</xdr:rowOff>
        </xdr:to>
        <xdr:sp macro="" textlink="">
          <xdr:nvSpPr>
            <xdr:cNvPr id="61484" name="Check Box 44" hidden="1">
              <a:extLst>
                <a:ext uri="{63B3BB69-23CF-44E3-9099-C40C66FF867C}">
                  <a14:compatExt spid="_x0000_s61484"/>
                </a:ext>
                <a:ext uri="{FF2B5EF4-FFF2-40B4-BE49-F238E27FC236}">
                  <a16:creationId xmlns:a16="http://schemas.microsoft.com/office/drawing/2014/main" id="{00000000-0008-0000-0100-00002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52</xdr:row>
          <xdr:rowOff>146050</xdr:rowOff>
        </xdr:from>
        <xdr:to>
          <xdr:col>13</xdr:col>
          <xdr:colOff>819150</xdr:colOff>
          <xdr:row>54</xdr:row>
          <xdr:rowOff>38100</xdr:rowOff>
        </xdr:to>
        <xdr:sp macro="" textlink="">
          <xdr:nvSpPr>
            <xdr:cNvPr id="61485" name="Check Box 45" hidden="1">
              <a:extLst>
                <a:ext uri="{63B3BB69-23CF-44E3-9099-C40C66FF867C}">
                  <a14:compatExt spid="_x0000_s61485"/>
                </a:ext>
                <a:ext uri="{FF2B5EF4-FFF2-40B4-BE49-F238E27FC236}">
                  <a16:creationId xmlns:a16="http://schemas.microsoft.com/office/drawing/2014/main" id="{00000000-0008-0000-0100-00002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56</xdr:row>
          <xdr:rowOff>152400</xdr:rowOff>
        </xdr:from>
        <xdr:to>
          <xdr:col>13</xdr:col>
          <xdr:colOff>107950</xdr:colOff>
          <xdr:row>58</xdr:row>
          <xdr:rowOff>50800</xdr:rowOff>
        </xdr:to>
        <xdr:sp macro="" textlink="">
          <xdr:nvSpPr>
            <xdr:cNvPr id="61486" name="Check Box 46" hidden="1">
              <a:extLst>
                <a:ext uri="{63B3BB69-23CF-44E3-9099-C40C66FF867C}">
                  <a14:compatExt spid="_x0000_s61486"/>
                </a:ext>
                <a:ext uri="{FF2B5EF4-FFF2-40B4-BE49-F238E27FC236}">
                  <a16:creationId xmlns:a16="http://schemas.microsoft.com/office/drawing/2014/main" id="{00000000-0008-0000-0100-00002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57</xdr:row>
          <xdr:rowOff>171450</xdr:rowOff>
        </xdr:from>
        <xdr:to>
          <xdr:col>13</xdr:col>
          <xdr:colOff>107950</xdr:colOff>
          <xdr:row>59</xdr:row>
          <xdr:rowOff>31750</xdr:rowOff>
        </xdr:to>
        <xdr:sp macro="" textlink="">
          <xdr:nvSpPr>
            <xdr:cNvPr id="61487" name="Check Box 47" hidden="1">
              <a:extLst>
                <a:ext uri="{63B3BB69-23CF-44E3-9099-C40C66FF867C}">
                  <a14:compatExt spid="_x0000_s61487"/>
                </a:ext>
                <a:ext uri="{FF2B5EF4-FFF2-40B4-BE49-F238E27FC236}">
                  <a16:creationId xmlns:a16="http://schemas.microsoft.com/office/drawing/2014/main" id="{00000000-0008-0000-0100-00002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133350</xdr:rowOff>
        </xdr:from>
        <xdr:to>
          <xdr:col>13</xdr:col>
          <xdr:colOff>984250</xdr:colOff>
          <xdr:row>58</xdr:row>
          <xdr:rowOff>31750</xdr:rowOff>
        </xdr:to>
        <xdr:sp macro="" textlink="">
          <xdr:nvSpPr>
            <xdr:cNvPr id="61488" name="Check Box 48" hidden="1">
              <a:extLst>
                <a:ext uri="{63B3BB69-23CF-44E3-9099-C40C66FF867C}">
                  <a14:compatExt spid="_x0000_s61488"/>
                </a:ext>
                <a:ext uri="{FF2B5EF4-FFF2-40B4-BE49-F238E27FC236}">
                  <a16:creationId xmlns:a16="http://schemas.microsoft.com/office/drawing/2014/main" id="{00000000-0008-0000-0100-00003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127000</xdr:rowOff>
        </xdr:from>
        <xdr:to>
          <xdr:col>13</xdr:col>
          <xdr:colOff>984250</xdr:colOff>
          <xdr:row>59</xdr:row>
          <xdr:rowOff>19050</xdr:rowOff>
        </xdr:to>
        <xdr:sp macro="" textlink="">
          <xdr:nvSpPr>
            <xdr:cNvPr id="61489" name="Check Box 49" hidden="1">
              <a:extLst>
                <a:ext uri="{63B3BB69-23CF-44E3-9099-C40C66FF867C}">
                  <a14:compatExt spid="_x0000_s61489"/>
                </a:ext>
                <a:ext uri="{FF2B5EF4-FFF2-40B4-BE49-F238E27FC236}">
                  <a16:creationId xmlns:a16="http://schemas.microsoft.com/office/drawing/2014/main" id="{00000000-0008-0000-0100-00003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146050</xdr:rowOff>
        </xdr:from>
        <xdr:to>
          <xdr:col>14</xdr:col>
          <xdr:colOff>38100</xdr:colOff>
          <xdr:row>60</xdr:row>
          <xdr:rowOff>38100</xdr:rowOff>
        </xdr:to>
        <xdr:sp macro="" textlink="">
          <xdr:nvSpPr>
            <xdr:cNvPr id="61490" name="Check Box 50" hidden="1">
              <a:extLst>
                <a:ext uri="{63B3BB69-23CF-44E3-9099-C40C66FF867C}">
                  <a14:compatExt spid="_x0000_s61490"/>
                </a:ext>
                <a:ext uri="{FF2B5EF4-FFF2-40B4-BE49-F238E27FC236}">
                  <a16:creationId xmlns:a16="http://schemas.microsoft.com/office/drawing/2014/main" id="{00000000-0008-0000-0100-00003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19050</xdr:rowOff>
        </xdr:from>
        <xdr:to>
          <xdr:col>13</xdr:col>
          <xdr:colOff>1079500</xdr:colOff>
          <xdr:row>61</xdr:row>
          <xdr:rowOff>0</xdr:rowOff>
        </xdr:to>
        <xdr:sp macro="" textlink="">
          <xdr:nvSpPr>
            <xdr:cNvPr id="61491" name="Check Box 51" hidden="1">
              <a:extLst>
                <a:ext uri="{63B3BB69-23CF-44E3-9099-C40C66FF867C}">
                  <a14:compatExt spid="_x0000_s61491"/>
                </a:ext>
                <a:ext uri="{FF2B5EF4-FFF2-40B4-BE49-F238E27FC236}">
                  <a16:creationId xmlns:a16="http://schemas.microsoft.com/office/drawing/2014/main" id="{00000000-0008-0000-0100-00003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63</xdr:row>
          <xdr:rowOff>457200</xdr:rowOff>
        </xdr:from>
        <xdr:to>
          <xdr:col>11</xdr:col>
          <xdr:colOff>1079500</xdr:colOff>
          <xdr:row>65</xdr:row>
          <xdr:rowOff>50800</xdr:rowOff>
        </xdr:to>
        <xdr:sp macro="" textlink="">
          <xdr:nvSpPr>
            <xdr:cNvPr id="61492" name="Check Box 52" hidden="1">
              <a:extLst>
                <a:ext uri="{63B3BB69-23CF-44E3-9099-C40C66FF867C}">
                  <a14:compatExt spid="_x0000_s61492"/>
                </a:ext>
                <a:ext uri="{FF2B5EF4-FFF2-40B4-BE49-F238E27FC236}">
                  <a16:creationId xmlns:a16="http://schemas.microsoft.com/office/drawing/2014/main" id="{00000000-0008-0000-0100-00003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133350</xdr:rowOff>
        </xdr:from>
        <xdr:to>
          <xdr:col>13</xdr:col>
          <xdr:colOff>1943100</xdr:colOff>
          <xdr:row>66</xdr:row>
          <xdr:rowOff>19050</xdr:rowOff>
        </xdr:to>
        <xdr:sp macro="" textlink="">
          <xdr:nvSpPr>
            <xdr:cNvPr id="61493" name="Check Box 53" hidden="1">
              <a:extLst>
                <a:ext uri="{63B3BB69-23CF-44E3-9099-C40C66FF867C}">
                  <a14:compatExt spid="_x0000_s61493"/>
                </a:ext>
                <a:ext uri="{FF2B5EF4-FFF2-40B4-BE49-F238E27FC236}">
                  <a16:creationId xmlns:a16="http://schemas.microsoft.com/office/drawing/2014/main" id="{00000000-0008-0000-0100-00003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68</xdr:row>
          <xdr:rowOff>0</xdr:rowOff>
        </xdr:from>
        <xdr:to>
          <xdr:col>14</xdr:col>
          <xdr:colOff>0</xdr:colOff>
          <xdr:row>69</xdr:row>
          <xdr:rowOff>12700</xdr:rowOff>
        </xdr:to>
        <xdr:sp macro="" textlink="">
          <xdr:nvSpPr>
            <xdr:cNvPr id="61494" name="Check Box 54" hidden="1">
              <a:extLst>
                <a:ext uri="{63B3BB69-23CF-44E3-9099-C40C66FF867C}">
                  <a14:compatExt spid="_x0000_s61494"/>
                </a:ext>
                <a:ext uri="{FF2B5EF4-FFF2-40B4-BE49-F238E27FC236}">
                  <a16:creationId xmlns:a16="http://schemas.microsoft.com/office/drawing/2014/main" id="{00000000-0008-0000-0100-00003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133350</xdr:rowOff>
        </xdr:from>
        <xdr:to>
          <xdr:col>13</xdr:col>
          <xdr:colOff>1562100</xdr:colOff>
          <xdr:row>67</xdr:row>
          <xdr:rowOff>31750</xdr:rowOff>
        </xdr:to>
        <xdr:sp macro="" textlink="">
          <xdr:nvSpPr>
            <xdr:cNvPr id="61495" name="Check Box 55" hidden="1">
              <a:extLst>
                <a:ext uri="{63B3BB69-23CF-44E3-9099-C40C66FF867C}">
                  <a14:compatExt spid="_x0000_s61495"/>
                </a:ext>
                <a:ext uri="{FF2B5EF4-FFF2-40B4-BE49-F238E27FC236}">
                  <a16:creationId xmlns:a16="http://schemas.microsoft.com/office/drawing/2014/main" id="{00000000-0008-0000-0100-00003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0</xdr:rowOff>
        </xdr:from>
        <xdr:to>
          <xdr:col>13</xdr:col>
          <xdr:colOff>1085850</xdr:colOff>
          <xdr:row>70</xdr:row>
          <xdr:rowOff>31750</xdr:rowOff>
        </xdr:to>
        <xdr:sp macro="" textlink="">
          <xdr:nvSpPr>
            <xdr:cNvPr id="61496" name="Check Box 56" hidden="1">
              <a:extLst>
                <a:ext uri="{63B3BB69-23CF-44E3-9099-C40C66FF867C}">
                  <a14:compatExt spid="_x0000_s61496"/>
                </a:ext>
                <a:ext uri="{FF2B5EF4-FFF2-40B4-BE49-F238E27FC236}">
                  <a16:creationId xmlns:a16="http://schemas.microsoft.com/office/drawing/2014/main" id="{00000000-0008-0000-0100-00003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146050</xdr:rowOff>
        </xdr:from>
        <xdr:to>
          <xdr:col>12</xdr:col>
          <xdr:colOff>698500</xdr:colOff>
          <xdr:row>68</xdr:row>
          <xdr:rowOff>38100</xdr:rowOff>
        </xdr:to>
        <xdr:sp macro="" textlink="">
          <xdr:nvSpPr>
            <xdr:cNvPr id="61497" name="Check Box 57" hidden="1">
              <a:extLst>
                <a:ext uri="{63B3BB69-23CF-44E3-9099-C40C66FF867C}">
                  <a14:compatExt spid="_x0000_s61497"/>
                </a:ext>
                <a:ext uri="{FF2B5EF4-FFF2-40B4-BE49-F238E27FC236}">
                  <a16:creationId xmlns:a16="http://schemas.microsoft.com/office/drawing/2014/main" id="{00000000-0008-0000-0100-00003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66</xdr:row>
          <xdr:rowOff>127000</xdr:rowOff>
        </xdr:from>
        <xdr:to>
          <xdr:col>13</xdr:col>
          <xdr:colOff>1098550</xdr:colOff>
          <xdr:row>68</xdr:row>
          <xdr:rowOff>19050</xdr:rowOff>
        </xdr:to>
        <xdr:sp macro="" textlink="">
          <xdr:nvSpPr>
            <xdr:cNvPr id="61498" name="Check Box 58" hidden="1">
              <a:extLst>
                <a:ext uri="{63B3BB69-23CF-44E3-9099-C40C66FF867C}">
                  <a14:compatExt spid="_x0000_s61498"/>
                </a:ext>
                <a:ext uri="{FF2B5EF4-FFF2-40B4-BE49-F238E27FC236}">
                  <a16:creationId xmlns:a16="http://schemas.microsoft.com/office/drawing/2014/main" id="{00000000-0008-0000-0100-00003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133350</xdr:rowOff>
        </xdr:from>
        <xdr:to>
          <xdr:col>12</xdr:col>
          <xdr:colOff>984250</xdr:colOff>
          <xdr:row>67</xdr:row>
          <xdr:rowOff>31750</xdr:rowOff>
        </xdr:to>
        <xdr:sp macro="" textlink="">
          <xdr:nvSpPr>
            <xdr:cNvPr id="61499" name="Check Box 59" hidden="1">
              <a:extLst>
                <a:ext uri="{63B3BB69-23CF-44E3-9099-C40C66FF867C}">
                  <a14:compatExt spid="_x0000_s61499"/>
                </a:ext>
                <a:ext uri="{FF2B5EF4-FFF2-40B4-BE49-F238E27FC236}">
                  <a16:creationId xmlns:a16="http://schemas.microsoft.com/office/drawing/2014/main" id="{00000000-0008-0000-0100-00003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146050</xdr:rowOff>
        </xdr:from>
        <xdr:to>
          <xdr:col>13</xdr:col>
          <xdr:colOff>107950</xdr:colOff>
          <xdr:row>62</xdr:row>
          <xdr:rowOff>38100</xdr:rowOff>
        </xdr:to>
        <xdr:sp macro="" textlink="">
          <xdr:nvSpPr>
            <xdr:cNvPr id="61500" name="Check Box 60" hidden="1">
              <a:extLst>
                <a:ext uri="{63B3BB69-23CF-44E3-9099-C40C66FF867C}">
                  <a14:compatExt spid="_x0000_s61500"/>
                </a:ext>
                <a:ext uri="{FF2B5EF4-FFF2-40B4-BE49-F238E27FC236}">
                  <a16:creationId xmlns:a16="http://schemas.microsoft.com/office/drawing/2014/main" id="{00000000-0008-0000-0100-00003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61</xdr:row>
          <xdr:rowOff>146050</xdr:rowOff>
        </xdr:from>
        <xdr:to>
          <xdr:col>13</xdr:col>
          <xdr:colOff>946150</xdr:colOff>
          <xdr:row>63</xdr:row>
          <xdr:rowOff>38100</xdr:rowOff>
        </xdr:to>
        <xdr:sp macro="" textlink="">
          <xdr:nvSpPr>
            <xdr:cNvPr id="61501" name="Check Box 61" hidden="1">
              <a:extLst>
                <a:ext uri="{63B3BB69-23CF-44E3-9099-C40C66FF867C}">
                  <a14:compatExt spid="_x0000_s61501"/>
                </a:ext>
                <a:ext uri="{FF2B5EF4-FFF2-40B4-BE49-F238E27FC236}">
                  <a16:creationId xmlns:a16="http://schemas.microsoft.com/office/drawing/2014/main" id="{00000000-0008-0000-0100-00003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53</xdr:row>
          <xdr:rowOff>133350</xdr:rowOff>
        </xdr:from>
        <xdr:to>
          <xdr:col>13</xdr:col>
          <xdr:colOff>1847850</xdr:colOff>
          <xdr:row>55</xdr:row>
          <xdr:rowOff>31750</xdr:rowOff>
        </xdr:to>
        <xdr:sp macro="" textlink="">
          <xdr:nvSpPr>
            <xdr:cNvPr id="61502" name="Check Box 62" hidden="1">
              <a:extLst>
                <a:ext uri="{63B3BB69-23CF-44E3-9099-C40C66FF867C}">
                  <a14:compatExt spid="_x0000_s61502"/>
                </a:ext>
                <a:ext uri="{FF2B5EF4-FFF2-40B4-BE49-F238E27FC236}">
                  <a16:creationId xmlns:a16="http://schemas.microsoft.com/office/drawing/2014/main" id="{00000000-0008-0000-0100-00003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54</xdr:row>
          <xdr:rowOff>133350</xdr:rowOff>
        </xdr:from>
        <xdr:to>
          <xdr:col>13</xdr:col>
          <xdr:colOff>1847850</xdr:colOff>
          <xdr:row>56</xdr:row>
          <xdr:rowOff>31750</xdr:rowOff>
        </xdr:to>
        <xdr:sp macro="" textlink="">
          <xdr:nvSpPr>
            <xdr:cNvPr id="61503" name="Check Box 63" hidden="1">
              <a:extLst>
                <a:ext uri="{63B3BB69-23CF-44E3-9099-C40C66FF867C}">
                  <a14:compatExt spid="_x0000_s61503"/>
                </a:ext>
                <a:ext uri="{FF2B5EF4-FFF2-40B4-BE49-F238E27FC236}">
                  <a16:creationId xmlns:a16="http://schemas.microsoft.com/office/drawing/2014/main" id="{00000000-0008-0000-0100-00003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74</xdr:row>
          <xdr:rowOff>165100</xdr:rowOff>
        </xdr:from>
        <xdr:to>
          <xdr:col>1</xdr:col>
          <xdr:colOff>1117600</xdr:colOff>
          <xdr:row>76</xdr:row>
          <xdr:rowOff>57150</xdr:rowOff>
        </xdr:to>
        <xdr:sp macro="" textlink="">
          <xdr:nvSpPr>
            <xdr:cNvPr id="61504" name="Check Box 64" hidden="1">
              <a:extLst>
                <a:ext uri="{63B3BB69-23CF-44E3-9099-C40C66FF867C}">
                  <a14:compatExt spid="_x0000_s61504"/>
                </a:ext>
                <a:ext uri="{FF2B5EF4-FFF2-40B4-BE49-F238E27FC236}">
                  <a16:creationId xmlns:a16="http://schemas.microsoft.com/office/drawing/2014/main" id="{00000000-0008-0000-0100-00004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75</xdr:row>
          <xdr:rowOff>133350</xdr:rowOff>
        </xdr:from>
        <xdr:to>
          <xdr:col>1</xdr:col>
          <xdr:colOff>1117600</xdr:colOff>
          <xdr:row>77</xdr:row>
          <xdr:rowOff>38100</xdr:rowOff>
        </xdr:to>
        <xdr:sp macro="" textlink="">
          <xdr:nvSpPr>
            <xdr:cNvPr id="61505" name="Check Box 65" hidden="1">
              <a:extLst>
                <a:ext uri="{63B3BB69-23CF-44E3-9099-C40C66FF867C}">
                  <a14:compatExt spid="_x0000_s61505"/>
                </a:ext>
                <a:ext uri="{FF2B5EF4-FFF2-40B4-BE49-F238E27FC236}">
                  <a16:creationId xmlns:a16="http://schemas.microsoft.com/office/drawing/2014/main" id="{00000000-0008-0000-0100-00004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76</xdr:row>
          <xdr:rowOff>146050</xdr:rowOff>
        </xdr:from>
        <xdr:to>
          <xdr:col>1</xdr:col>
          <xdr:colOff>1117600</xdr:colOff>
          <xdr:row>78</xdr:row>
          <xdr:rowOff>31750</xdr:rowOff>
        </xdr:to>
        <xdr:sp macro="" textlink="">
          <xdr:nvSpPr>
            <xdr:cNvPr id="61506" name="Check Box 66" hidden="1">
              <a:extLst>
                <a:ext uri="{63B3BB69-23CF-44E3-9099-C40C66FF867C}">
                  <a14:compatExt spid="_x0000_s61506"/>
                </a:ext>
                <a:ext uri="{FF2B5EF4-FFF2-40B4-BE49-F238E27FC236}">
                  <a16:creationId xmlns:a16="http://schemas.microsoft.com/office/drawing/2014/main" id="{00000000-0008-0000-0100-00004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77</xdr:row>
          <xdr:rowOff>127000</xdr:rowOff>
        </xdr:from>
        <xdr:to>
          <xdr:col>1</xdr:col>
          <xdr:colOff>1117600</xdr:colOff>
          <xdr:row>79</xdr:row>
          <xdr:rowOff>12700</xdr:rowOff>
        </xdr:to>
        <xdr:sp macro="" textlink="">
          <xdr:nvSpPr>
            <xdr:cNvPr id="61507" name="Check Box 67" hidden="1">
              <a:extLst>
                <a:ext uri="{63B3BB69-23CF-44E3-9099-C40C66FF867C}">
                  <a14:compatExt spid="_x0000_s61507"/>
                </a:ext>
                <a:ext uri="{FF2B5EF4-FFF2-40B4-BE49-F238E27FC236}">
                  <a16:creationId xmlns:a16="http://schemas.microsoft.com/office/drawing/2014/main" id="{00000000-0008-0000-0100-00004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78</xdr:row>
          <xdr:rowOff>133350</xdr:rowOff>
        </xdr:from>
        <xdr:to>
          <xdr:col>1</xdr:col>
          <xdr:colOff>1117600</xdr:colOff>
          <xdr:row>80</xdr:row>
          <xdr:rowOff>31750</xdr:rowOff>
        </xdr:to>
        <xdr:sp macro="" textlink="">
          <xdr:nvSpPr>
            <xdr:cNvPr id="61508" name="Check Box 68" hidden="1">
              <a:extLst>
                <a:ext uri="{63B3BB69-23CF-44E3-9099-C40C66FF867C}">
                  <a14:compatExt spid="_x0000_s61508"/>
                </a:ext>
                <a:ext uri="{FF2B5EF4-FFF2-40B4-BE49-F238E27FC236}">
                  <a16:creationId xmlns:a16="http://schemas.microsoft.com/office/drawing/2014/main" id="{00000000-0008-0000-0100-00004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75</xdr:row>
          <xdr:rowOff>146050</xdr:rowOff>
        </xdr:from>
        <xdr:to>
          <xdr:col>13</xdr:col>
          <xdr:colOff>819150</xdr:colOff>
          <xdr:row>77</xdr:row>
          <xdr:rowOff>50800</xdr:rowOff>
        </xdr:to>
        <xdr:sp macro="" textlink="">
          <xdr:nvSpPr>
            <xdr:cNvPr id="61509" name="Check Box 69" hidden="1">
              <a:extLst>
                <a:ext uri="{63B3BB69-23CF-44E3-9099-C40C66FF867C}">
                  <a14:compatExt spid="_x0000_s61509"/>
                </a:ext>
                <a:ext uri="{FF2B5EF4-FFF2-40B4-BE49-F238E27FC236}">
                  <a16:creationId xmlns:a16="http://schemas.microsoft.com/office/drawing/2014/main" id="{00000000-0008-0000-0100-00004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76</xdr:row>
          <xdr:rowOff>146050</xdr:rowOff>
        </xdr:from>
        <xdr:to>
          <xdr:col>13</xdr:col>
          <xdr:colOff>819150</xdr:colOff>
          <xdr:row>78</xdr:row>
          <xdr:rowOff>31750</xdr:rowOff>
        </xdr:to>
        <xdr:sp macro="" textlink="">
          <xdr:nvSpPr>
            <xdr:cNvPr id="61510" name="Check Box 70" hidden="1">
              <a:extLst>
                <a:ext uri="{63B3BB69-23CF-44E3-9099-C40C66FF867C}">
                  <a14:compatExt spid="_x0000_s61510"/>
                </a:ext>
                <a:ext uri="{FF2B5EF4-FFF2-40B4-BE49-F238E27FC236}">
                  <a16:creationId xmlns:a16="http://schemas.microsoft.com/office/drawing/2014/main" id="{00000000-0008-0000-0100-00004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77</xdr:row>
          <xdr:rowOff>146050</xdr:rowOff>
        </xdr:from>
        <xdr:to>
          <xdr:col>13</xdr:col>
          <xdr:colOff>1936750</xdr:colOff>
          <xdr:row>79</xdr:row>
          <xdr:rowOff>31750</xdr:rowOff>
        </xdr:to>
        <xdr:sp macro="" textlink="">
          <xdr:nvSpPr>
            <xdr:cNvPr id="61511" name="Check Box 71" hidden="1">
              <a:extLst>
                <a:ext uri="{63B3BB69-23CF-44E3-9099-C40C66FF867C}">
                  <a14:compatExt spid="_x0000_s61511"/>
                </a:ext>
                <a:ext uri="{FF2B5EF4-FFF2-40B4-BE49-F238E27FC236}">
                  <a16:creationId xmlns:a16="http://schemas.microsoft.com/office/drawing/2014/main" id="{00000000-0008-0000-0100-00004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78</xdr:row>
          <xdr:rowOff>127000</xdr:rowOff>
        </xdr:from>
        <xdr:to>
          <xdr:col>13</xdr:col>
          <xdr:colOff>1924050</xdr:colOff>
          <xdr:row>81</xdr:row>
          <xdr:rowOff>50800</xdr:rowOff>
        </xdr:to>
        <xdr:sp macro="" textlink="">
          <xdr:nvSpPr>
            <xdr:cNvPr id="61512" name="Check Box 72" hidden="1">
              <a:extLst>
                <a:ext uri="{63B3BB69-23CF-44E3-9099-C40C66FF867C}">
                  <a14:compatExt spid="_x0000_s61512"/>
                </a:ext>
                <a:ext uri="{FF2B5EF4-FFF2-40B4-BE49-F238E27FC236}">
                  <a16:creationId xmlns:a16="http://schemas.microsoft.com/office/drawing/2014/main" id="{00000000-0008-0000-0100-00004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80</xdr:row>
          <xdr:rowOff>171450</xdr:rowOff>
        </xdr:from>
        <xdr:to>
          <xdr:col>13</xdr:col>
          <xdr:colOff>819150</xdr:colOff>
          <xdr:row>82</xdr:row>
          <xdr:rowOff>69850</xdr:rowOff>
        </xdr:to>
        <xdr:sp macro="" textlink="">
          <xdr:nvSpPr>
            <xdr:cNvPr id="61513" name="Check Box 73" hidden="1">
              <a:extLst>
                <a:ext uri="{63B3BB69-23CF-44E3-9099-C40C66FF867C}">
                  <a14:compatExt spid="_x0000_s61513"/>
                </a:ext>
                <a:ext uri="{FF2B5EF4-FFF2-40B4-BE49-F238E27FC236}">
                  <a16:creationId xmlns:a16="http://schemas.microsoft.com/office/drawing/2014/main" id="{00000000-0008-0000-0100-00004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81</xdr:row>
          <xdr:rowOff>146050</xdr:rowOff>
        </xdr:from>
        <xdr:to>
          <xdr:col>13</xdr:col>
          <xdr:colOff>819150</xdr:colOff>
          <xdr:row>83</xdr:row>
          <xdr:rowOff>38100</xdr:rowOff>
        </xdr:to>
        <xdr:sp macro="" textlink="">
          <xdr:nvSpPr>
            <xdr:cNvPr id="61514" name="Check Box 74" hidden="1">
              <a:extLst>
                <a:ext uri="{63B3BB69-23CF-44E3-9099-C40C66FF867C}">
                  <a14:compatExt spid="_x0000_s61514"/>
                </a:ext>
                <a:ext uri="{FF2B5EF4-FFF2-40B4-BE49-F238E27FC236}">
                  <a16:creationId xmlns:a16="http://schemas.microsoft.com/office/drawing/2014/main" id="{00000000-0008-0000-0100-00004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85</xdr:row>
          <xdr:rowOff>152400</xdr:rowOff>
        </xdr:from>
        <xdr:to>
          <xdr:col>13</xdr:col>
          <xdr:colOff>95250</xdr:colOff>
          <xdr:row>87</xdr:row>
          <xdr:rowOff>50800</xdr:rowOff>
        </xdr:to>
        <xdr:sp macro="" textlink="">
          <xdr:nvSpPr>
            <xdr:cNvPr id="61515" name="Check Box 75" hidden="1">
              <a:extLst>
                <a:ext uri="{63B3BB69-23CF-44E3-9099-C40C66FF867C}">
                  <a14:compatExt spid="_x0000_s61515"/>
                </a:ext>
                <a:ext uri="{FF2B5EF4-FFF2-40B4-BE49-F238E27FC236}">
                  <a16:creationId xmlns:a16="http://schemas.microsoft.com/office/drawing/2014/main" id="{00000000-0008-0000-0100-00004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86</xdr:row>
          <xdr:rowOff>171450</xdr:rowOff>
        </xdr:from>
        <xdr:to>
          <xdr:col>13</xdr:col>
          <xdr:colOff>95250</xdr:colOff>
          <xdr:row>88</xdr:row>
          <xdr:rowOff>31750</xdr:rowOff>
        </xdr:to>
        <xdr:sp macro="" textlink="">
          <xdr:nvSpPr>
            <xdr:cNvPr id="61516" name="Check Box 76" hidden="1">
              <a:extLst>
                <a:ext uri="{63B3BB69-23CF-44E3-9099-C40C66FF867C}">
                  <a14:compatExt spid="_x0000_s61516"/>
                </a:ext>
                <a:ext uri="{FF2B5EF4-FFF2-40B4-BE49-F238E27FC236}">
                  <a16:creationId xmlns:a16="http://schemas.microsoft.com/office/drawing/2014/main" id="{00000000-0008-0000-0100-00004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133350</xdr:rowOff>
        </xdr:from>
        <xdr:to>
          <xdr:col>13</xdr:col>
          <xdr:colOff>984250</xdr:colOff>
          <xdr:row>87</xdr:row>
          <xdr:rowOff>31750</xdr:rowOff>
        </xdr:to>
        <xdr:sp macro="" textlink="">
          <xdr:nvSpPr>
            <xdr:cNvPr id="61517" name="Check Box 77" hidden="1">
              <a:extLst>
                <a:ext uri="{63B3BB69-23CF-44E3-9099-C40C66FF867C}">
                  <a14:compatExt spid="_x0000_s61517"/>
                </a:ext>
                <a:ext uri="{FF2B5EF4-FFF2-40B4-BE49-F238E27FC236}">
                  <a16:creationId xmlns:a16="http://schemas.microsoft.com/office/drawing/2014/main" id="{00000000-0008-0000-0100-00004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127000</xdr:rowOff>
        </xdr:from>
        <xdr:to>
          <xdr:col>13</xdr:col>
          <xdr:colOff>984250</xdr:colOff>
          <xdr:row>88</xdr:row>
          <xdr:rowOff>19050</xdr:rowOff>
        </xdr:to>
        <xdr:sp macro="" textlink="">
          <xdr:nvSpPr>
            <xdr:cNvPr id="61518" name="Check Box 78" hidden="1">
              <a:extLst>
                <a:ext uri="{63B3BB69-23CF-44E3-9099-C40C66FF867C}">
                  <a14:compatExt spid="_x0000_s61518"/>
                </a:ext>
                <a:ext uri="{FF2B5EF4-FFF2-40B4-BE49-F238E27FC236}">
                  <a16:creationId xmlns:a16="http://schemas.microsoft.com/office/drawing/2014/main" id="{00000000-0008-0000-0100-00004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146050</xdr:rowOff>
        </xdr:from>
        <xdr:to>
          <xdr:col>14</xdr:col>
          <xdr:colOff>38100</xdr:colOff>
          <xdr:row>89</xdr:row>
          <xdr:rowOff>38100</xdr:rowOff>
        </xdr:to>
        <xdr:sp macro="" textlink="">
          <xdr:nvSpPr>
            <xdr:cNvPr id="61519" name="Check Box 79" hidden="1">
              <a:extLst>
                <a:ext uri="{63B3BB69-23CF-44E3-9099-C40C66FF867C}">
                  <a14:compatExt spid="_x0000_s61519"/>
                </a:ext>
                <a:ext uri="{FF2B5EF4-FFF2-40B4-BE49-F238E27FC236}">
                  <a16:creationId xmlns:a16="http://schemas.microsoft.com/office/drawing/2014/main" id="{00000000-0008-0000-0100-00004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19050</xdr:rowOff>
        </xdr:from>
        <xdr:to>
          <xdr:col>13</xdr:col>
          <xdr:colOff>1079500</xdr:colOff>
          <xdr:row>90</xdr:row>
          <xdr:rowOff>0</xdr:rowOff>
        </xdr:to>
        <xdr:sp macro="" textlink="">
          <xdr:nvSpPr>
            <xdr:cNvPr id="61520" name="Check Box 80" hidden="1">
              <a:extLst>
                <a:ext uri="{63B3BB69-23CF-44E3-9099-C40C66FF867C}">
                  <a14:compatExt spid="_x0000_s61520"/>
                </a:ext>
                <a:ext uri="{FF2B5EF4-FFF2-40B4-BE49-F238E27FC236}">
                  <a16:creationId xmlns:a16="http://schemas.microsoft.com/office/drawing/2014/main" id="{00000000-0008-0000-0100-00005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92</xdr:row>
          <xdr:rowOff>457200</xdr:rowOff>
        </xdr:from>
        <xdr:to>
          <xdr:col>11</xdr:col>
          <xdr:colOff>1079500</xdr:colOff>
          <xdr:row>94</xdr:row>
          <xdr:rowOff>50800</xdr:rowOff>
        </xdr:to>
        <xdr:sp macro="" textlink="">
          <xdr:nvSpPr>
            <xdr:cNvPr id="61521" name="Check Box 81" hidden="1">
              <a:extLst>
                <a:ext uri="{63B3BB69-23CF-44E3-9099-C40C66FF867C}">
                  <a14:compatExt spid="_x0000_s61521"/>
                </a:ext>
                <a:ext uri="{FF2B5EF4-FFF2-40B4-BE49-F238E27FC236}">
                  <a16:creationId xmlns:a16="http://schemas.microsoft.com/office/drawing/2014/main" id="{00000000-0008-0000-0100-00005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93</xdr:row>
          <xdr:rowOff>133350</xdr:rowOff>
        </xdr:from>
        <xdr:to>
          <xdr:col>13</xdr:col>
          <xdr:colOff>1943100</xdr:colOff>
          <xdr:row>95</xdr:row>
          <xdr:rowOff>19050</xdr:rowOff>
        </xdr:to>
        <xdr:sp macro="" textlink="">
          <xdr:nvSpPr>
            <xdr:cNvPr id="61522" name="Check Box 82" hidden="1">
              <a:extLst>
                <a:ext uri="{63B3BB69-23CF-44E3-9099-C40C66FF867C}">
                  <a14:compatExt spid="_x0000_s61522"/>
                </a:ext>
                <a:ext uri="{FF2B5EF4-FFF2-40B4-BE49-F238E27FC236}">
                  <a16:creationId xmlns:a16="http://schemas.microsoft.com/office/drawing/2014/main" id="{00000000-0008-0000-0100-00005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97</xdr:row>
          <xdr:rowOff>0</xdr:rowOff>
        </xdr:from>
        <xdr:to>
          <xdr:col>14</xdr:col>
          <xdr:colOff>0</xdr:colOff>
          <xdr:row>98</xdr:row>
          <xdr:rowOff>12700</xdr:rowOff>
        </xdr:to>
        <xdr:sp macro="" textlink="">
          <xdr:nvSpPr>
            <xdr:cNvPr id="61523" name="Check Box 83" hidden="1">
              <a:extLst>
                <a:ext uri="{63B3BB69-23CF-44E3-9099-C40C66FF867C}">
                  <a14:compatExt spid="_x0000_s61523"/>
                </a:ext>
                <a:ext uri="{FF2B5EF4-FFF2-40B4-BE49-F238E27FC236}">
                  <a16:creationId xmlns:a16="http://schemas.microsoft.com/office/drawing/2014/main" id="{00000000-0008-0000-0100-00005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133350</xdr:rowOff>
        </xdr:from>
        <xdr:to>
          <xdr:col>13</xdr:col>
          <xdr:colOff>1562100</xdr:colOff>
          <xdr:row>96</xdr:row>
          <xdr:rowOff>31750</xdr:rowOff>
        </xdr:to>
        <xdr:sp macro="" textlink="">
          <xdr:nvSpPr>
            <xdr:cNvPr id="61524" name="Check Box 84" hidden="1">
              <a:extLst>
                <a:ext uri="{63B3BB69-23CF-44E3-9099-C40C66FF867C}">
                  <a14:compatExt spid="_x0000_s61524"/>
                </a:ext>
                <a:ext uri="{FF2B5EF4-FFF2-40B4-BE49-F238E27FC236}">
                  <a16:creationId xmlns:a16="http://schemas.microsoft.com/office/drawing/2014/main" id="{00000000-0008-0000-0100-00005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98</xdr:row>
          <xdr:rowOff>0</xdr:rowOff>
        </xdr:from>
        <xdr:to>
          <xdr:col>13</xdr:col>
          <xdr:colOff>1085850</xdr:colOff>
          <xdr:row>99</xdr:row>
          <xdr:rowOff>31750</xdr:rowOff>
        </xdr:to>
        <xdr:sp macro="" textlink="">
          <xdr:nvSpPr>
            <xdr:cNvPr id="61525" name="Check Box 85" hidden="1">
              <a:extLst>
                <a:ext uri="{63B3BB69-23CF-44E3-9099-C40C66FF867C}">
                  <a14:compatExt spid="_x0000_s61525"/>
                </a:ext>
                <a:ext uri="{FF2B5EF4-FFF2-40B4-BE49-F238E27FC236}">
                  <a16:creationId xmlns:a16="http://schemas.microsoft.com/office/drawing/2014/main" id="{00000000-0008-0000-0100-00005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95</xdr:row>
          <xdr:rowOff>146050</xdr:rowOff>
        </xdr:from>
        <xdr:to>
          <xdr:col>12</xdr:col>
          <xdr:colOff>698500</xdr:colOff>
          <xdr:row>97</xdr:row>
          <xdr:rowOff>38100</xdr:rowOff>
        </xdr:to>
        <xdr:sp macro="" textlink="">
          <xdr:nvSpPr>
            <xdr:cNvPr id="61526" name="Check Box 86" hidden="1">
              <a:extLst>
                <a:ext uri="{63B3BB69-23CF-44E3-9099-C40C66FF867C}">
                  <a14:compatExt spid="_x0000_s61526"/>
                </a:ext>
                <a:ext uri="{FF2B5EF4-FFF2-40B4-BE49-F238E27FC236}">
                  <a16:creationId xmlns:a16="http://schemas.microsoft.com/office/drawing/2014/main" id="{00000000-0008-0000-0100-00005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95</xdr:row>
          <xdr:rowOff>127000</xdr:rowOff>
        </xdr:from>
        <xdr:to>
          <xdr:col>13</xdr:col>
          <xdr:colOff>1098550</xdr:colOff>
          <xdr:row>97</xdr:row>
          <xdr:rowOff>19050</xdr:rowOff>
        </xdr:to>
        <xdr:sp macro="" textlink="">
          <xdr:nvSpPr>
            <xdr:cNvPr id="61527" name="Check Box 87" hidden="1">
              <a:extLst>
                <a:ext uri="{63B3BB69-23CF-44E3-9099-C40C66FF867C}">
                  <a14:compatExt spid="_x0000_s61527"/>
                </a:ext>
                <a:ext uri="{FF2B5EF4-FFF2-40B4-BE49-F238E27FC236}">
                  <a16:creationId xmlns:a16="http://schemas.microsoft.com/office/drawing/2014/main" id="{00000000-0008-0000-0100-00005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94</xdr:row>
          <xdr:rowOff>133350</xdr:rowOff>
        </xdr:from>
        <xdr:to>
          <xdr:col>12</xdr:col>
          <xdr:colOff>984250</xdr:colOff>
          <xdr:row>96</xdr:row>
          <xdr:rowOff>31750</xdr:rowOff>
        </xdr:to>
        <xdr:sp macro="" textlink="">
          <xdr:nvSpPr>
            <xdr:cNvPr id="61528" name="Check Box 88" hidden="1">
              <a:extLst>
                <a:ext uri="{63B3BB69-23CF-44E3-9099-C40C66FF867C}">
                  <a14:compatExt spid="_x0000_s61528"/>
                </a:ext>
                <a:ext uri="{FF2B5EF4-FFF2-40B4-BE49-F238E27FC236}">
                  <a16:creationId xmlns:a16="http://schemas.microsoft.com/office/drawing/2014/main" id="{00000000-0008-0000-0100-00005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146050</xdr:rowOff>
        </xdr:from>
        <xdr:to>
          <xdr:col>13</xdr:col>
          <xdr:colOff>95250</xdr:colOff>
          <xdr:row>91</xdr:row>
          <xdr:rowOff>38100</xdr:rowOff>
        </xdr:to>
        <xdr:sp macro="" textlink="">
          <xdr:nvSpPr>
            <xdr:cNvPr id="61529" name="Check Box 89" hidden="1">
              <a:extLst>
                <a:ext uri="{63B3BB69-23CF-44E3-9099-C40C66FF867C}">
                  <a14:compatExt spid="_x0000_s61529"/>
                </a:ext>
                <a:ext uri="{FF2B5EF4-FFF2-40B4-BE49-F238E27FC236}">
                  <a16:creationId xmlns:a16="http://schemas.microsoft.com/office/drawing/2014/main" id="{00000000-0008-0000-0100-00005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90</xdr:row>
          <xdr:rowOff>146050</xdr:rowOff>
        </xdr:from>
        <xdr:to>
          <xdr:col>13</xdr:col>
          <xdr:colOff>946150</xdr:colOff>
          <xdr:row>92</xdr:row>
          <xdr:rowOff>38100</xdr:rowOff>
        </xdr:to>
        <xdr:sp macro="" textlink="">
          <xdr:nvSpPr>
            <xdr:cNvPr id="61530" name="Check Box 90" hidden="1">
              <a:extLst>
                <a:ext uri="{63B3BB69-23CF-44E3-9099-C40C66FF867C}">
                  <a14:compatExt spid="_x0000_s61530"/>
                </a:ext>
                <a:ext uri="{FF2B5EF4-FFF2-40B4-BE49-F238E27FC236}">
                  <a16:creationId xmlns:a16="http://schemas.microsoft.com/office/drawing/2014/main" id="{00000000-0008-0000-0100-00005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82</xdr:row>
          <xdr:rowOff>133350</xdr:rowOff>
        </xdr:from>
        <xdr:to>
          <xdr:col>13</xdr:col>
          <xdr:colOff>1847850</xdr:colOff>
          <xdr:row>84</xdr:row>
          <xdr:rowOff>31750</xdr:rowOff>
        </xdr:to>
        <xdr:sp macro="" textlink="">
          <xdr:nvSpPr>
            <xdr:cNvPr id="61531" name="Check Box 91" hidden="1">
              <a:extLst>
                <a:ext uri="{63B3BB69-23CF-44E3-9099-C40C66FF867C}">
                  <a14:compatExt spid="_x0000_s61531"/>
                </a:ext>
                <a:ext uri="{FF2B5EF4-FFF2-40B4-BE49-F238E27FC236}">
                  <a16:creationId xmlns:a16="http://schemas.microsoft.com/office/drawing/2014/main" id="{00000000-0008-0000-0100-00005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83</xdr:row>
          <xdr:rowOff>133350</xdr:rowOff>
        </xdr:from>
        <xdr:to>
          <xdr:col>13</xdr:col>
          <xdr:colOff>1847850</xdr:colOff>
          <xdr:row>85</xdr:row>
          <xdr:rowOff>31750</xdr:rowOff>
        </xdr:to>
        <xdr:sp macro="" textlink="">
          <xdr:nvSpPr>
            <xdr:cNvPr id="61532" name="Check Box 92" hidden="1">
              <a:extLst>
                <a:ext uri="{63B3BB69-23CF-44E3-9099-C40C66FF867C}">
                  <a14:compatExt spid="_x0000_s61532"/>
                </a:ext>
                <a:ext uri="{FF2B5EF4-FFF2-40B4-BE49-F238E27FC236}">
                  <a16:creationId xmlns:a16="http://schemas.microsoft.com/office/drawing/2014/main" id="{00000000-0008-0000-0100-00005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103</xdr:row>
          <xdr:rowOff>165100</xdr:rowOff>
        </xdr:from>
        <xdr:to>
          <xdr:col>1</xdr:col>
          <xdr:colOff>1117600</xdr:colOff>
          <xdr:row>105</xdr:row>
          <xdr:rowOff>57150</xdr:rowOff>
        </xdr:to>
        <xdr:sp macro="" textlink="">
          <xdr:nvSpPr>
            <xdr:cNvPr id="61533" name="Check Box 93" hidden="1">
              <a:extLst>
                <a:ext uri="{63B3BB69-23CF-44E3-9099-C40C66FF867C}">
                  <a14:compatExt spid="_x0000_s61533"/>
                </a:ext>
                <a:ext uri="{FF2B5EF4-FFF2-40B4-BE49-F238E27FC236}">
                  <a16:creationId xmlns:a16="http://schemas.microsoft.com/office/drawing/2014/main" id="{00000000-0008-0000-0100-00005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104</xdr:row>
          <xdr:rowOff>133350</xdr:rowOff>
        </xdr:from>
        <xdr:to>
          <xdr:col>1</xdr:col>
          <xdr:colOff>1117600</xdr:colOff>
          <xdr:row>106</xdr:row>
          <xdr:rowOff>38100</xdr:rowOff>
        </xdr:to>
        <xdr:sp macro="" textlink="">
          <xdr:nvSpPr>
            <xdr:cNvPr id="61534" name="Check Box 94" hidden="1">
              <a:extLst>
                <a:ext uri="{63B3BB69-23CF-44E3-9099-C40C66FF867C}">
                  <a14:compatExt spid="_x0000_s61534"/>
                </a:ext>
                <a:ext uri="{FF2B5EF4-FFF2-40B4-BE49-F238E27FC236}">
                  <a16:creationId xmlns:a16="http://schemas.microsoft.com/office/drawing/2014/main" id="{00000000-0008-0000-0100-00005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105</xdr:row>
          <xdr:rowOff>146050</xdr:rowOff>
        </xdr:from>
        <xdr:to>
          <xdr:col>1</xdr:col>
          <xdr:colOff>1117600</xdr:colOff>
          <xdr:row>107</xdr:row>
          <xdr:rowOff>31750</xdr:rowOff>
        </xdr:to>
        <xdr:sp macro="" textlink="">
          <xdr:nvSpPr>
            <xdr:cNvPr id="61535" name="Check Box 95" hidden="1">
              <a:extLst>
                <a:ext uri="{63B3BB69-23CF-44E3-9099-C40C66FF867C}">
                  <a14:compatExt spid="_x0000_s61535"/>
                </a:ext>
                <a:ext uri="{FF2B5EF4-FFF2-40B4-BE49-F238E27FC236}">
                  <a16:creationId xmlns:a16="http://schemas.microsoft.com/office/drawing/2014/main" id="{00000000-0008-0000-0100-00005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106</xdr:row>
          <xdr:rowOff>127000</xdr:rowOff>
        </xdr:from>
        <xdr:to>
          <xdr:col>1</xdr:col>
          <xdr:colOff>1117600</xdr:colOff>
          <xdr:row>108</xdr:row>
          <xdr:rowOff>12700</xdr:rowOff>
        </xdr:to>
        <xdr:sp macro="" textlink="">
          <xdr:nvSpPr>
            <xdr:cNvPr id="61536" name="Check Box 96" hidden="1">
              <a:extLst>
                <a:ext uri="{63B3BB69-23CF-44E3-9099-C40C66FF867C}">
                  <a14:compatExt spid="_x0000_s61536"/>
                </a:ext>
                <a:ext uri="{FF2B5EF4-FFF2-40B4-BE49-F238E27FC236}">
                  <a16:creationId xmlns:a16="http://schemas.microsoft.com/office/drawing/2014/main" id="{00000000-0008-0000-0100-00006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107</xdr:row>
          <xdr:rowOff>133350</xdr:rowOff>
        </xdr:from>
        <xdr:to>
          <xdr:col>1</xdr:col>
          <xdr:colOff>1117600</xdr:colOff>
          <xdr:row>109</xdr:row>
          <xdr:rowOff>31750</xdr:rowOff>
        </xdr:to>
        <xdr:sp macro="" textlink="">
          <xdr:nvSpPr>
            <xdr:cNvPr id="61537" name="Check Box 97" hidden="1">
              <a:extLst>
                <a:ext uri="{63B3BB69-23CF-44E3-9099-C40C66FF867C}">
                  <a14:compatExt spid="_x0000_s61537"/>
                </a:ext>
                <a:ext uri="{FF2B5EF4-FFF2-40B4-BE49-F238E27FC236}">
                  <a16:creationId xmlns:a16="http://schemas.microsoft.com/office/drawing/2014/main" id="{00000000-0008-0000-0100-00006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104</xdr:row>
          <xdr:rowOff>146050</xdr:rowOff>
        </xdr:from>
        <xdr:to>
          <xdr:col>13</xdr:col>
          <xdr:colOff>819150</xdr:colOff>
          <xdr:row>106</xdr:row>
          <xdr:rowOff>50800</xdr:rowOff>
        </xdr:to>
        <xdr:sp macro="" textlink="">
          <xdr:nvSpPr>
            <xdr:cNvPr id="61538" name="Check Box 98" hidden="1">
              <a:extLst>
                <a:ext uri="{63B3BB69-23CF-44E3-9099-C40C66FF867C}">
                  <a14:compatExt spid="_x0000_s61538"/>
                </a:ext>
                <a:ext uri="{FF2B5EF4-FFF2-40B4-BE49-F238E27FC236}">
                  <a16:creationId xmlns:a16="http://schemas.microsoft.com/office/drawing/2014/main" id="{00000000-0008-0000-0100-00006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105</xdr:row>
          <xdr:rowOff>146050</xdr:rowOff>
        </xdr:from>
        <xdr:to>
          <xdr:col>13</xdr:col>
          <xdr:colOff>819150</xdr:colOff>
          <xdr:row>107</xdr:row>
          <xdr:rowOff>31750</xdr:rowOff>
        </xdr:to>
        <xdr:sp macro="" textlink="">
          <xdr:nvSpPr>
            <xdr:cNvPr id="61539" name="Check Box 99" hidden="1">
              <a:extLst>
                <a:ext uri="{63B3BB69-23CF-44E3-9099-C40C66FF867C}">
                  <a14:compatExt spid="_x0000_s61539"/>
                </a:ext>
                <a:ext uri="{FF2B5EF4-FFF2-40B4-BE49-F238E27FC236}">
                  <a16:creationId xmlns:a16="http://schemas.microsoft.com/office/drawing/2014/main" id="{00000000-0008-0000-0100-00006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106</xdr:row>
          <xdr:rowOff>146050</xdr:rowOff>
        </xdr:from>
        <xdr:to>
          <xdr:col>13</xdr:col>
          <xdr:colOff>1936750</xdr:colOff>
          <xdr:row>108</xdr:row>
          <xdr:rowOff>31750</xdr:rowOff>
        </xdr:to>
        <xdr:sp macro="" textlink="">
          <xdr:nvSpPr>
            <xdr:cNvPr id="61540" name="Check Box 100" hidden="1">
              <a:extLst>
                <a:ext uri="{63B3BB69-23CF-44E3-9099-C40C66FF867C}">
                  <a14:compatExt spid="_x0000_s61540"/>
                </a:ext>
                <a:ext uri="{FF2B5EF4-FFF2-40B4-BE49-F238E27FC236}">
                  <a16:creationId xmlns:a16="http://schemas.microsoft.com/office/drawing/2014/main" id="{00000000-0008-0000-0100-00006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107</xdr:row>
          <xdr:rowOff>127000</xdr:rowOff>
        </xdr:from>
        <xdr:to>
          <xdr:col>13</xdr:col>
          <xdr:colOff>1924050</xdr:colOff>
          <xdr:row>110</xdr:row>
          <xdr:rowOff>50800</xdr:rowOff>
        </xdr:to>
        <xdr:sp macro="" textlink="">
          <xdr:nvSpPr>
            <xdr:cNvPr id="61541" name="Check Box 101" hidden="1">
              <a:extLst>
                <a:ext uri="{63B3BB69-23CF-44E3-9099-C40C66FF867C}">
                  <a14:compatExt spid="_x0000_s61541"/>
                </a:ext>
                <a:ext uri="{FF2B5EF4-FFF2-40B4-BE49-F238E27FC236}">
                  <a16:creationId xmlns:a16="http://schemas.microsoft.com/office/drawing/2014/main" id="{00000000-0008-0000-0100-00006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109</xdr:row>
          <xdr:rowOff>171450</xdr:rowOff>
        </xdr:from>
        <xdr:to>
          <xdr:col>13</xdr:col>
          <xdr:colOff>819150</xdr:colOff>
          <xdr:row>111</xdr:row>
          <xdr:rowOff>69850</xdr:rowOff>
        </xdr:to>
        <xdr:sp macro="" textlink="">
          <xdr:nvSpPr>
            <xdr:cNvPr id="61542" name="Check Box 102" hidden="1">
              <a:extLst>
                <a:ext uri="{63B3BB69-23CF-44E3-9099-C40C66FF867C}">
                  <a14:compatExt spid="_x0000_s61542"/>
                </a:ext>
                <a:ext uri="{FF2B5EF4-FFF2-40B4-BE49-F238E27FC236}">
                  <a16:creationId xmlns:a16="http://schemas.microsoft.com/office/drawing/2014/main" id="{00000000-0008-0000-0100-00006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110</xdr:row>
          <xdr:rowOff>146050</xdr:rowOff>
        </xdr:from>
        <xdr:to>
          <xdr:col>13</xdr:col>
          <xdr:colOff>819150</xdr:colOff>
          <xdr:row>112</xdr:row>
          <xdr:rowOff>38100</xdr:rowOff>
        </xdr:to>
        <xdr:sp macro="" textlink="">
          <xdr:nvSpPr>
            <xdr:cNvPr id="61543" name="Check Box 103" hidden="1">
              <a:extLst>
                <a:ext uri="{63B3BB69-23CF-44E3-9099-C40C66FF867C}">
                  <a14:compatExt spid="_x0000_s61543"/>
                </a:ext>
                <a:ext uri="{FF2B5EF4-FFF2-40B4-BE49-F238E27FC236}">
                  <a16:creationId xmlns:a16="http://schemas.microsoft.com/office/drawing/2014/main" id="{00000000-0008-0000-0100-00006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114</xdr:row>
          <xdr:rowOff>152400</xdr:rowOff>
        </xdr:from>
        <xdr:to>
          <xdr:col>13</xdr:col>
          <xdr:colOff>107950</xdr:colOff>
          <xdr:row>116</xdr:row>
          <xdr:rowOff>50800</xdr:rowOff>
        </xdr:to>
        <xdr:sp macro="" textlink="">
          <xdr:nvSpPr>
            <xdr:cNvPr id="61544" name="Check Box 104" hidden="1">
              <a:extLst>
                <a:ext uri="{63B3BB69-23CF-44E3-9099-C40C66FF867C}">
                  <a14:compatExt spid="_x0000_s61544"/>
                </a:ext>
                <a:ext uri="{FF2B5EF4-FFF2-40B4-BE49-F238E27FC236}">
                  <a16:creationId xmlns:a16="http://schemas.microsoft.com/office/drawing/2014/main" id="{00000000-0008-0000-0100-00006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115</xdr:row>
          <xdr:rowOff>171450</xdr:rowOff>
        </xdr:from>
        <xdr:to>
          <xdr:col>13</xdr:col>
          <xdr:colOff>107950</xdr:colOff>
          <xdr:row>117</xdr:row>
          <xdr:rowOff>31750</xdr:rowOff>
        </xdr:to>
        <xdr:sp macro="" textlink="">
          <xdr:nvSpPr>
            <xdr:cNvPr id="61545" name="Check Box 105" hidden="1">
              <a:extLst>
                <a:ext uri="{63B3BB69-23CF-44E3-9099-C40C66FF867C}">
                  <a14:compatExt spid="_x0000_s61545"/>
                </a:ext>
                <a:ext uri="{FF2B5EF4-FFF2-40B4-BE49-F238E27FC236}">
                  <a16:creationId xmlns:a16="http://schemas.microsoft.com/office/drawing/2014/main" id="{00000000-0008-0000-0100-00006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133350</xdr:rowOff>
        </xdr:from>
        <xdr:to>
          <xdr:col>13</xdr:col>
          <xdr:colOff>984250</xdr:colOff>
          <xdr:row>116</xdr:row>
          <xdr:rowOff>31750</xdr:rowOff>
        </xdr:to>
        <xdr:sp macro="" textlink="">
          <xdr:nvSpPr>
            <xdr:cNvPr id="61546" name="Check Box 106" hidden="1">
              <a:extLst>
                <a:ext uri="{63B3BB69-23CF-44E3-9099-C40C66FF867C}">
                  <a14:compatExt spid="_x0000_s61546"/>
                </a:ext>
                <a:ext uri="{FF2B5EF4-FFF2-40B4-BE49-F238E27FC236}">
                  <a16:creationId xmlns:a16="http://schemas.microsoft.com/office/drawing/2014/main" id="{00000000-0008-0000-0100-00006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127000</xdr:rowOff>
        </xdr:from>
        <xdr:to>
          <xdr:col>13</xdr:col>
          <xdr:colOff>984250</xdr:colOff>
          <xdr:row>117</xdr:row>
          <xdr:rowOff>19050</xdr:rowOff>
        </xdr:to>
        <xdr:sp macro="" textlink="">
          <xdr:nvSpPr>
            <xdr:cNvPr id="61547" name="Check Box 107" hidden="1">
              <a:extLst>
                <a:ext uri="{63B3BB69-23CF-44E3-9099-C40C66FF867C}">
                  <a14:compatExt spid="_x0000_s61547"/>
                </a:ext>
                <a:ext uri="{FF2B5EF4-FFF2-40B4-BE49-F238E27FC236}">
                  <a16:creationId xmlns:a16="http://schemas.microsoft.com/office/drawing/2014/main" id="{00000000-0008-0000-0100-00006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146050</xdr:rowOff>
        </xdr:from>
        <xdr:to>
          <xdr:col>14</xdr:col>
          <xdr:colOff>38100</xdr:colOff>
          <xdr:row>118</xdr:row>
          <xdr:rowOff>38100</xdr:rowOff>
        </xdr:to>
        <xdr:sp macro="" textlink="">
          <xdr:nvSpPr>
            <xdr:cNvPr id="61548" name="Check Box 108" hidden="1">
              <a:extLst>
                <a:ext uri="{63B3BB69-23CF-44E3-9099-C40C66FF867C}">
                  <a14:compatExt spid="_x0000_s61548"/>
                </a:ext>
                <a:ext uri="{FF2B5EF4-FFF2-40B4-BE49-F238E27FC236}">
                  <a16:creationId xmlns:a16="http://schemas.microsoft.com/office/drawing/2014/main" id="{00000000-0008-0000-0100-00006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19050</xdr:rowOff>
        </xdr:from>
        <xdr:to>
          <xdr:col>13</xdr:col>
          <xdr:colOff>1079500</xdr:colOff>
          <xdr:row>119</xdr:row>
          <xdr:rowOff>0</xdr:rowOff>
        </xdr:to>
        <xdr:sp macro="" textlink="">
          <xdr:nvSpPr>
            <xdr:cNvPr id="61549" name="Check Box 109" hidden="1">
              <a:extLst>
                <a:ext uri="{63B3BB69-23CF-44E3-9099-C40C66FF867C}">
                  <a14:compatExt spid="_x0000_s61549"/>
                </a:ext>
                <a:ext uri="{FF2B5EF4-FFF2-40B4-BE49-F238E27FC236}">
                  <a16:creationId xmlns:a16="http://schemas.microsoft.com/office/drawing/2014/main" id="{00000000-0008-0000-0100-00006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121</xdr:row>
          <xdr:rowOff>457200</xdr:rowOff>
        </xdr:from>
        <xdr:to>
          <xdr:col>11</xdr:col>
          <xdr:colOff>1079500</xdr:colOff>
          <xdr:row>123</xdr:row>
          <xdr:rowOff>50800</xdr:rowOff>
        </xdr:to>
        <xdr:sp macro="" textlink="">
          <xdr:nvSpPr>
            <xdr:cNvPr id="61550" name="Check Box 110" hidden="1">
              <a:extLst>
                <a:ext uri="{63B3BB69-23CF-44E3-9099-C40C66FF867C}">
                  <a14:compatExt spid="_x0000_s61550"/>
                </a:ext>
                <a:ext uri="{FF2B5EF4-FFF2-40B4-BE49-F238E27FC236}">
                  <a16:creationId xmlns:a16="http://schemas.microsoft.com/office/drawing/2014/main" id="{00000000-0008-0000-0100-00006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122</xdr:row>
          <xdr:rowOff>133350</xdr:rowOff>
        </xdr:from>
        <xdr:to>
          <xdr:col>13</xdr:col>
          <xdr:colOff>1943100</xdr:colOff>
          <xdr:row>124</xdr:row>
          <xdr:rowOff>19050</xdr:rowOff>
        </xdr:to>
        <xdr:sp macro="" textlink="">
          <xdr:nvSpPr>
            <xdr:cNvPr id="61551" name="Check Box 111" hidden="1">
              <a:extLst>
                <a:ext uri="{63B3BB69-23CF-44E3-9099-C40C66FF867C}">
                  <a14:compatExt spid="_x0000_s61551"/>
                </a:ext>
                <a:ext uri="{FF2B5EF4-FFF2-40B4-BE49-F238E27FC236}">
                  <a16:creationId xmlns:a16="http://schemas.microsoft.com/office/drawing/2014/main" id="{00000000-0008-0000-0100-00006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126</xdr:row>
          <xdr:rowOff>0</xdr:rowOff>
        </xdr:from>
        <xdr:to>
          <xdr:col>14</xdr:col>
          <xdr:colOff>0</xdr:colOff>
          <xdr:row>127</xdr:row>
          <xdr:rowOff>12700</xdr:rowOff>
        </xdr:to>
        <xdr:sp macro="" textlink="">
          <xdr:nvSpPr>
            <xdr:cNvPr id="61552" name="Check Box 112" hidden="1">
              <a:extLst>
                <a:ext uri="{63B3BB69-23CF-44E3-9099-C40C66FF867C}">
                  <a14:compatExt spid="_x0000_s61552"/>
                </a:ext>
                <a:ext uri="{FF2B5EF4-FFF2-40B4-BE49-F238E27FC236}">
                  <a16:creationId xmlns:a16="http://schemas.microsoft.com/office/drawing/2014/main" id="{00000000-0008-0000-0100-00007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133350</xdr:rowOff>
        </xdr:from>
        <xdr:to>
          <xdr:col>13</xdr:col>
          <xdr:colOff>1562100</xdr:colOff>
          <xdr:row>125</xdr:row>
          <xdr:rowOff>31750</xdr:rowOff>
        </xdr:to>
        <xdr:sp macro="" textlink="">
          <xdr:nvSpPr>
            <xdr:cNvPr id="61553" name="Check Box 113" hidden="1">
              <a:extLst>
                <a:ext uri="{63B3BB69-23CF-44E3-9099-C40C66FF867C}">
                  <a14:compatExt spid="_x0000_s61553"/>
                </a:ext>
                <a:ext uri="{FF2B5EF4-FFF2-40B4-BE49-F238E27FC236}">
                  <a16:creationId xmlns:a16="http://schemas.microsoft.com/office/drawing/2014/main" id="{00000000-0008-0000-0100-00007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127</xdr:row>
          <xdr:rowOff>0</xdr:rowOff>
        </xdr:from>
        <xdr:to>
          <xdr:col>13</xdr:col>
          <xdr:colOff>1085850</xdr:colOff>
          <xdr:row>128</xdr:row>
          <xdr:rowOff>31750</xdr:rowOff>
        </xdr:to>
        <xdr:sp macro="" textlink="">
          <xdr:nvSpPr>
            <xdr:cNvPr id="61554" name="Check Box 114" hidden="1">
              <a:extLst>
                <a:ext uri="{63B3BB69-23CF-44E3-9099-C40C66FF867C}">
                  <a14:compatExt spid="_x0000_s61554"/>
                </a:ext>
                <a:ext uri="{FF2B5EF4-FFF2-40B4-BE49-F238E27FC236}">
                  <a16:creationId xmlns:a16="http://schemas.microsoft.com/office/drawing/2014/main" id="{00000000-0008-0000-0100-00007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124</xdr:row>
          <xdr:rowOff>146050</xdr:rowOff>
        </xdr:from>
        <xdr:to>
          <xdr:col>12</xdr:col>
          <xdr:colOff>698500</xdr:colOff>
          <xdr:row>126</xdr:row>
          <xdr:rowOff>38100</xdr:rowOff>
        </xdr:to>
        <xdr:sp macro="" textlink="">
          <xdr:nvSpPr>
            <xdr:cNvPr id="61555" name="Check Box 115" hidden="1">
              <a:extLst>
                <a:ext uri="{63B3BB69-23CF-44E3-9099-C40C66FF867C}">
                  <a14:compatExt spid="_x0000_s61555"/>
                </a:ext>
                <a:ext uri="{FF2B5EF4-FFF2-40B4-BE49-F238E27FC236}">
                  <a16:creationId xmlns:a16="http://schemas.microsoft.com/office/drawing/2014/main" id="{00000000-0008-0000-0100-00007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124</xdr:row>
          <xdr:rowOff>127000</xdr:rowOff>
        </xdr:from>
        <xdr:to>
          <xdr:col>13</xdr:col>
          <xdr:colOff>1098550</xdr:colOff>
          <xdr:row>126</xdr:row>
          <xdr:rowOff>19050</xdr:rowOff>
        </xdr:to>
        <xdr:sp macro="" textlink="">
          <xdr:nvSpPr>
            <xdr:cNvPr id="61556" name="Check Box 116" hidden="1">
              <a:extLst>
                <a:ext uri="{63B3BB69-23CF-44E3-9099-C40C66FF867C}">
                  <a14:compatExt spid="_x0000_s61556"/>
                </a:ext>
                <a:ext uri="{FF2B5EF4-FFF2-40B4-BE49-F238E27FC236}">
                  <a16:creationId xmlns:a16="http://schemas.microsoft.com/office/drawing/2014/main" id="{00000000-0008-0000-0100-00007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123</xdr:row>
          <xdr:rowOff>133350</xdr:rowOff>
        </xdr:from>
        <xdr:to>
          <xdr:col>12</xdr:col>
          <xdr:colOff>984250</xdr:colOff>
          <xdr:row>125</xdr:row>
          <xdr:rowOff>31750</xdr:rowOff>
        </xdr:to>
        <xdr:sp macro="" textlink="">
          <xdr:nvSpPr>
            <xdr:cNvPr id="61557" name="Check Box 117" hidden="1">
              <a:extLst>
                <a:ext uri="{63B3BB69-23CF-44E3-9099-C40C66FF867C}">
                  <a14:compatExt spid="_x0000_s61557"/>
                </a:ext>
                <a:ext uri="{FF2B5EF4-FFF2-40B4-BE49-F238E27FC236}">
                  <a16:creationId xmlns:a16="http://schemas.microsoft.com/office/drawing/2014/main" id="{00000000-0008-0000-0100-00007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146050</xdr:rowOff>
        </xdr:from>
        <xdr:to>
          <xdr:col>13</xdr:col>
          <xdr:colOff>107950</xdr:colOff>
          <xdr:row>120</xdr:row>
          <xdr:rowOff>38100</xdr:rowOff>
        </xdr:to>
        <xdr:sp macro="" textlink="">
          <xdr:nvSpPr>
            <xdr:cNvPr id="61558" name="Check Box 118" hidden="1">
              <a:extLst>
                <a:ext uri="{63B3BB69-23CF-44E3-9099-C40C66FF867C}">
                  <a14:compatExt spid="_x0000_s61558"/>
                </a:ext>
                <a:ext uri="{FF2B5EF4-FFF2-40B4-BE49-F238E27FC236}">
                  <a16:creationId xmlns:a16="http://schemas.microsoft.com/office/drawing/2014/main" id="{00000000-0008-0000-0100-00007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119</xdr:row>
          <xdr:rowOff>146050</xdr:rowOff>
        </xdr:from>
        <xdr:to>
          <xdr:col>13</xdr:col>
          <xdr:colOff>946150</xdr:colOff>
          <xdr:row>121</xdr:row>
          <xdr:rowOff>38100</xdr:rowOff>
        </xdr:to>
        <xdr:sp macro="" textlink="">
          <xdr:nvSpPr>
            <xdr:cNvPr id="61559" name="Check Box 119" hidden="1">
              <a:extLst>
                <a:ext uri="{63B3BB69-23CF-44E3-9099-C40C66FF867C}">
                  <a14:compatExt spid="_x0000_s61559"/>
                </a:ext>
                <a:ext uri="{FF2B5EF4-FFF2-40B4-BE49-F238E27FC236}">
                  <a16:creationId xmlns:a16="http://schemas.microsoft.com/office/drawing/2014/main" id="{00000000-0008-0000-0100-00007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111</xdr:row>
          <xdr:rowOff>133350</xdr:rowOff>
        </xdr:from>
        <xdr:to>
          <xdr:col>13</xdr:col>
          <xdr:colOff>1847850</xdr:colOff>
          <xdr:row>113</xdr:row>
          <xdr:rowOff>31750</xdr:rowOff>
        </xdr:to>
        <xdr:sp macro="" textlink="">
          <xdr:nvSpPr>
            <xdr:cNvPr id="61560" name="Check Box 120" hidden="1">
              <a:extLst>
                <a:ext uri="{63B3BB69-23CF-44E3-9099-C40C66FF867C}">
                  <a14:compatExt spid="_x0000_s61560"/>
                </a:ext>
                <a:ext uri="{FF2B5EF4-FFF2-40B4-BE49-F238E27FC236}">
                  <a16:creationId xmlns:a16="http://schemas.microsoft.com/office/drawing/2014/main" id="{00000000-0008-0000-0100-00007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112</xdr:row>
          <xdr:rowOff>133350</xdr:rowOff>
        </xdr:from>
        <xdr:to>
          <xdr:col>13</xdr:col>
          <xdr:colOff>1847850</xdr:colOff>
          <xdr:row>114</xdr:row>
          <xdr:rowOff>31750</xdr:rowOff>
        </xdr:to>
        <xdr:sp macro="" textlink="">
          <xdr:nvSpPr>
            <xdr:cNvPr id="61561" name="Check Box 121" hidden="1">
              <a:extLst>
                <a:ext uri="{63B3BB69-23CF-44E3-9099-C40C66FF867C}">
                  <a14:compatExt spid="_x0000_s61561"/>
                </a:ext>
                <a:ext uri="{FF2B5EF4-FFF2-40B4-BE49-F238E27FC236}">
                  <a16:creationId xmlns:a16="http://schemas.microsoft.com/office/drawing/2014/main" id="{00000000-0008-0000-0100-00007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132</xdr:row>
          <xdr:rowOff>171450</xdr:rowOff>
        </xdr:from>
        <xdr:to>
          <xdr:col>1</xdr:col>
          <xdr:colOff>1117600</xdr:colOff>
          <xdr:row>134</xdr:row>
          <xdr:rowOff>69850</xdr:rowOff>
        </xdr:to>
        <xdr:sp macro="" textlink="">
          <xdr:nvSpPr>
            <xdr:cNvPr id="61562" name="Check Box 122" hidden="1">
              <a:extLst>
                <a:ext uri="{63B3BB69-23CF-44E3-9099-C40C66FF867C}">
                  <a14:compatExt spid="_x0000_s61562"/>
                </a:ext>
                <a:ext uri="{FF2B5EF4-FFF2-40B4-BE49-F238E27FC236}">
                  <a16:creationId xmlns:a16="http://schemas.microsoft.com/office/drawing/2014/main" id="{00000000-0008-0000-0100-00007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133</xdr:row>
          <xdr:rowOff>133350</xdr:rowOff>
        </xdr:from>
        <xdr:to>
          <xdr:col>1</xdr:col>
          <xdr:colOff>1117600</xdr:colOff>
          <xdr:row>135</xdr:row>
          <xdr:rowOff>38100</xdr:rowOff>
        </xdr:to>
        <xdr:sp macro="" textlink="">
          <xdr:nvSpPr>
            <xdr:cNvPr id="61563" name="Check Box 123" hidden="1">
              <a:extLst>
                <a:ext uri="{63B3BB69-23CF-44E3-9099-C40C66FF867C}">
                  <a14:compatExt spid="_x0000_s61563"/>
                </a:ext>
                <a:ext uri="{FF2B5EF4-FFF2-40B4-BE49-F238E27FC236}">
                  <a16:creationId xmlns:a16="http://schemas.microsoft.com/office/drawing/2014/main" id="{00000000-0008-0000-0100-00007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134</xdr:row>
          <xdr:rowOff>146050</xdr:rowOff>
        </xdr:from>
        <xdr:to>
          <xdr:col>1</xdr:col>
          <xdr:colOff>1117600</xdr:colOff>
          <xdr:row>136</xdr:row>
          <xdr:rowOff>31750</xdr:rowOff>
        </xdr:to>
        <xdr:sp macro="" textlink="">
          <xdr:nvSpPr>
            <xdr:cNvPr id="61564" name="Check Box 124" hidden="1">
              <a:extLst>
                <a:ext uri="{63B3BB69-23CF-44E3-9099-C40C66FF867C}">
                  <a14:compatExt spid="_x0000_s61564"/>
                </a:ext>
                <a:ext uri="{FF2B5EF4-FFF2-40B4-BE49-F238E27FC236}">
                  <a16:creationId xmlns:a16="http://schemas.microsoft.com/office/drawing/2014/main" id="{00000000-0008-0000-0100-00007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135</xdr:row>
          <xdr:rowOff>127000</xdr:rowOff>
        </xdr:from>
        <xdr:to>
          <xdr:col>1</xdr:col>
          <xdr:colOff>1117600</xdr:colOff>
          <xdr:row>137</xdr:row>
          <xdr:rowOff>12700</xdr:rowOff>
        </xdr:to>
        <xdr:sp macro="" textlink="">
          <xdr:nvSpPr>
            <xdr:cNvPr id="61565" name="Check Box 125" hidden="1">
              <a:extLst>
                <a:ext uri="{63B3BB69-23CF-44E3-9099-C40C66FF867C}">
                  <a14:compatExt spid="_x0000_s61565"/>
                </a:ext>
                <a:ext uri="{FF2B5EF4-FFF2-40B4-BE49-F238E27FC236}">
                  <a16:creationId xmlns:a16="http://schemas.microsoft.com/office/drawing/2014/main" id="{00000000-0008-0000-0100-00007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136</xdr:row>
          <xdr:rowOff>133350</xdr:rowOff>
        </xdr:from>
        <xdr:to>
          <xdr:col>1</xdr:col>
          <xdr:colOff>1117600</xdr:colOff>
          <xdr:row>138</xdr:row>
          <xdr:rowOff>31750</xdr:rowOff>
        </xdr:to>
        <xdr:sp macro="" textlink="">
          <xdr:nvSpPr>
            <xdr:cNvPr id="61566" name="Check Box 126" hidden="1">
              <a:extLst>
                <a:ext uri="{63B3BB69-23CF-44E3-9099-C40C66FF867C}">
                  <a14:compatExt spid="_x0000_s61566"/>
                </a:ext>
                <a:ext uri="{FF2B5EF4-FFF2-40B4-BE49-F238E27FC236}">
                  <a16:creationId xmlns:a16="http://schemas.microsoft.com/office/drawing/2014/main" id="{00000000-0008-0000-0100-00007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133</xdr:row>
          <xdr:rowOff>146050</xdr:rowOff>
        </xdr:from>
        <xdr:to>
          <xdr:col>13</xdr:col>
          <xdr:colOff>819150</xdr:colOff>
          <xdr:row>135</xdr:row>
          <xdr:rowOff>50800</xdr:rowOff>
        </xdr:to>
        <xdr:sp macro="" textlink="">
          <xdr:nvSpPr>
            <xdr:cNvPr id="61567" name="Check Box 127" hidden="1">
              <a:extLst>
                <a:ext uri="{63B3BB69-23CF-44E3-9099-C40C66FF867C}">
                  <a14:compatExt spid="_x0000_s61567"/>
                </a:ext>
                <a:ext uri="{FF2B5EF4-FFF2-40B4-BE49-F238E27FC236}">
                  <a16:creationId xmlns:a16="http://schemas.microsoft.com/office/drawing/2014/main" id="{00000000-0008-0000-0100-00007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134</xdr:row>
          <xdr:rowOff>146050</xdr:rowOff>
        </xdr:from>
        <xdr:to>
          <xdr:col>13</xdr:col>
          <xdr:colOff>819150</xdr:colOff>
          <xdr:row>136</xdr:row>
          <xdr:rowOff>31750</xdr:rowOff>
        </xdr:to>
        <xdr:sp macro="" textlink="">
          <xdr:nvSpPr>
            <xdr:cNvPr id="61568" name="Check Box 128" hidden="1">
              <a:extLst>
                <a:ext uri="{63B3BB69-23CF-44E3-9099-C40C66FF867C}">
                  <a14:compatExt spid="_x0000_s61568"/>
                </a:ext>
                <a:ext uri="{FF2B5EF4-FFF2-40B4-BE49-F238E27FC236}">
                  <a16:creationId xmlns:a16="http://schemas.microsoft.com/office/drawing/2014/main" id="{00000000-0008-0000-0100-00008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135</xdr:row>
          <xdr:rowOff>146050</xdr:rowOff>
        </xdr:from>
        <xdr:to>
          <xdr:col>13</xdr:col>
          <xdr:colOff>1936750</xdr:colOff>
          <xdr:row>137</xdr:row>
          <xdr:rowOff>31750</xdr:rowOff>
        </xdr:to>
        <xdr:sp macro="" textlink="">
          <xdr:nvSpPr>
            <xdr:cNvPr id="61569" name="Check Box 129" hidden="1">
              <a:extLst>
                <a:ext uri="{63B3BB69-23CF-44E3-9099-C40C66FF867C}">
                  <a14:compatExt spid="_x0000_s61569"/>
                </a:ext>
                <a:ext uri="{FF2B5EF4-FFF2-40B4-BE49-F238E27FC236}">
                  <a16:creationId xmlns:a16="http://schemas.microsoft.com/office/drawing/2014/main" id="{00000000-0008-0000-0100-00008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136</xdr:row>
          <xdr:rowOff>127000</xdr:rowOff>
        </xdr:from>
        <xdr:to>
          <xdr:col>13</xdr:col>
          <xdr:colOff>1924050</xdr:colOff>
          <xdr:row>139</xdr:row>
          <xdr:rowOff>50800</xdr:rowOff>
        </xdr:to>
        <xdr:sp macro="" textlink="">
          <xdr:nvSpPr>
            <xdr:cNvPr id="61570" name="Check Box 130" hidden="1">
              <a:extLst>
                <a:ext uri="{63B3BB69-23CF-44E3-9099-C40C66FF867C}">
                  <a14:compatExt spid="_x0000_s61570"/>
                </a:ext>
                <a:ext uri="{FF2B5EF4-FFF2-40B4-BE49-F238E27FC236}">
                  <a16:creationId xmlns:a16="http://schemas.microsoft.com/office/drawing/2014/main" id="{00000000-0008-0000-0100-00008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138</xdr:row>
          <xdr:rowOff>171450</xdr:rowOff>
        </xdr:from>
        <xdr:to>
          <xdr:col>13</xdr:col>
          <xdr:colOff>819150</xdr:colOff>
          <xdr:row>140</xdr:row>
          <xdr:rowOff>69850</xdr:rowOff>
        </xdr:to>
        <xdr:sp macro="" textlink="">
          <xdr:nvSpPr>
            <xdr:cNvPr id="61571" name="Check Box 131" hidden="1">
              <a:extLst>
                <a:ext uri="{63B3BB69-23CF-44E3-9099-C40C66FF867C}">
                  <a14:compatExt spid="_x0000_s61571"/>
                </a:ext>
                <a:ext uri="{FF2B5EF4-FFF2-40B4-BE49-F238E27FC236}">
                  <a16:creationId xmlns:a16="http://schemas.microsoft.com/office/drawing/2014/main" id="{00000000-0008-0000-0100-00008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139</xdr:row>
          <xdr:rowOff>146050</xdr:rowOff>
        </xdr:from>
        <xdr:to>
          <xdr:col>13</xdr:col>
          <xdr:colOff>819150</xdr:colOff>
          <xdr:row>141</xdr:row>
          <xdr:rowOff>38100</xdr:rowOff>
        </xdr:to>
        <xdr:sp macro="" textlink="">
          <xdr:nvSpPr>
            <xdr:cNvPr id="61572" name="Check Box 132" hidden="1">
              <a:extLst>
                <a:ext uri="{63B3BB69-23CF-44E3-9099-C40C66FF867C}">
                  <a14:compatExt spid="_x0000_s61572"/>
                </a:ext>
                <a:ext uri="{FF2B5EF4-FFF2-40B4-BE49-F238E27FC236}">
                  <a16:creationId xmlns:a16="http://schemas.microsoft.com/office/drawing/2014/main" id="{00000000-0008-0000-0100-00008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143</xdr:row>
          <xdr:rowOff>152400</xdr:rowOff>
        </xdr:from>
        <xdr:to>
          <xdr:col>13</xdr:col>
          <xdr:colOff>107950</xdr:colOff>
          <xdr:row>145</xdr:row>
          <xdr:rowOff>50800</xdr:rowOff>
        </xdr:to>
        <xdr:sp macro="" textlink="">
          <xdr:nvSpPr>
            <xdr:cNvPr id="61573" name="Check Box 133" hidden="1">
              <a:extLst>
                <a:ext uri="{63B3BB69-23CF-44E3-9099-C40C66FF867C}">
                  <a14:compatExt spid="_x0000_s61573"/>
                </a:ext>
                <a:ext uri="{FF2B5EF4-FFF2-40B4-BE49-F238E27FC236}">
                  <a16:creationId xmlns:a16="http://schemas.microsoft.com/office/drawing/2014/main" id="{00000000-0008-0000-0100-00008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144</xdr:row>
          <xdr:rowOff>171450</xdr:rowOff>
        </xdr:from>
        <xdr:to>
          <xdr:col>13</xdr:col>
          <xdr:colOff>107950</xdr:colOff>
          <xdr:row>146</xdr:row>
          <xdr:rowOff>31750</xdr:rowOff>
        </xdr:to>
        <xdr:sp macro="" textlink="">
          <xdr:nvSpPr>
            <xdr:cNvPr id="61574" name="Check Box 134" hidden="1">
              <a:extLst>
                <a:ext uri="{63B3BB69-23CF-44E3-9099-C40C66FF867C}">
                  <a14:compatExt spid="_x0000_s61574"/>
                </a:ext>
                <a:ext uri="{FF2B5EF4-FFF2-40B4-BE49-F238E27FC236}">
                  <a16:creationId xmlns:a16="http://schemas.microsoft.com/office/drawing/2014/main" id="{00000000-0008-0000-0100-00008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133350</xdr:rowOff>
        </xdr:from>
        <xdr:to>
          <xdr:col>13</xdr:col>
          <xdr:colOff>984250</xdr:colOff>
          <xdr:row>145</xdr:row>
          <xdr:rowOff>31750</xdr:rowOff>
        </xdr:to>
        <xdr:sp macro="" textlink="">
          <xdr:nvSpPr>
            <xdr:cNvPr id="61575" name="Check Box 135" hidden="1">
              <a:extLst>
                <a:ext uri="{63B3BB69-23CF-44E3-9099-C40C66FF867C}">
                  <a14:compatExt spid="_x0000_s61575"/>
                </a:ext>
                <a:ext uri="{FF2B5EF4-FFF2-40B4-BE49-F238E27FC236}">
                  <a16:creationId xmlns:a16="http://schemas.microsoft.com/office/drawing/2014/main" id="{00000000-0008-0000-0100-00008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127000</xdr:rowOff>
        </xdr:from>
        <xdr:to>
          <xdr:col>13</xdr:col>
          <xdr:colOff>984250</xdr:colOff>
          <xdr:row>146</xdr:row>
          <xdr:rowOff>19050</xdr:rowOff>
        </xdr:to>
        <xdr:sp macro="" textlink="">
          <xdr:nvSpPr>
            <xdr:cNvPr id="61576" name="Check Box 136" hidden="1">
              <a:extLst>
                <a:ext uri="{63B3BB69-23CF-44E3-9099-C40C66FF867C}">
                  <a14:compatExt spid="_x0000_s61576"/>
                </a:ext>
                <a:ext uri="{FF2B5EF4-FFF2-40B4-BE49-F238E27FC236}">
                  <a16:creationId xmlns:a16="http://schemas.microsoft.com/office/drawing/2014/main" id="{00000000-0008-0000-0100-00008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146050</xdr:rowOff>
        </xdr:from>
        <xdr:to>
          <xdr:col>14</xdr:col>
          <xdr:colOff>38100</xdr:colOff>
          <xdr:row>147</xdr:row>
          <xdr:rowOff>38100</xdr:rowOff>
        </xdr:to>
        <xdr:sp macro="" textlink="">
          <xdr:nvSpPr>
            <xdr:cNvPr id="61577" name="Check Box 137" hidden="1">
              <a:extLst>
                <a:ext uri="{63B3BB69-23CF-44E3-9099-C40C66FF867C}">
                  <a14:compatExt spid="_x0000_s61577"/>
                </a:ext>
                <a:ext uri="{FF2B5EF4-FFF2-40B4-BE49-F238E27FC236}">
                  <a16:creationId xmlns:a16="http://schemas.microsoft.com/office/drawing/2014/main" id="{00000000-0008-0000-0100-00008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19050</xdr:rowOff>
        </xdr:from>
        <xdr:to>
          <xdr:col>13</xdr:col>
          <xdr:colOff>1079500</xdr:colOff>
          <xdr:row>148</xdr:row>
          <xdr:rowOff>0</xdr:rowOff>
        </xdr:to>
        <xdr:sp macro="" textlink="">
          <xdr:nvSpPr>
            <xdr:cNvPr id="61578" name="Check Box 138" hidden="1">
              <a:extLst>
                <a:ext uri="{63B3BB69-23CF-44E3-9099-C40C66FF867C}">
                  <a14:compatExt spid="_x0000_s61578"/>
                </a:ext>
                <a:ext uri="{FF2B5EF4-FFF2-40B4-BE49-F238E27FC236}">
                  <a16:creationId xmlns:a16="http://schemas.microsoft.com/office/drawing/2014/main" id="{00000000-0008-0000-0100-00008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150</xdr:row>
          <xdr:rowOff>457200</xdr:rowOff>
        </xdr:from>
        <xdr:to>
          <xdr:col>11</xdr:col>
          <xdr:colOff>1079500</xdr:colOff>
          <xdr:row>152</xdr:row>
          <xdr:rowOff>50800</xdr:rowOff>
        </xdr:to>
        <xdr:sp macro="" textlink="">
          <xdr:nvSpPr>
            <xdr:cNvPr id="61579" name="Check Box 139" hidden="1">
              <a:extLst>
                <a:ext uri="{63B3BB69-23CF-44E3-9099-C40C66FF867C}">
                  <a14:compatExt spid="_x0000_s61579"/>
                </a:ext>
                <a:ext uri="{FF2B5EF4-FFF2-40B4-BE49-F238E27FC236}">
                  <a16:creationId xmlns:a16="http://schemas.microsoft.com/office/drawing/2014/main" id="{00000000-0008-0000-0100-00008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133350</xdr:rowOff>
        </xdr:from>
        <xdr:to>
          <xdr:col>13</xdr:col>
          <xdr:colOff>1943100</xdr:colOff>
          <xdr:row>153</xdr:row>
          <xdr:rowOff>19050</xdr:rowOff>
        </xdr:to>
        <xdr:sp macro="" textlink="">
          <xdr:nvSpPr>
            <xdr:cNvPr id="61580" name="Check Box 140" hidden="1">
              <a:extLst>
                <a:ext uri="{63B3BB69-23CF-44E3-9099-C40C66FF867C}">
                  <a14:compatExt spid="_x0000_s61580"/>
                </a:ext>
                <a:ext uri="{FF2B5EF4-FFF2-40B4-BE49-F238E27FC236}">
                  <a16:creationId xmlns:a16="http://schemas.microsoft.com/office/drawing/2014/main" id="{00000000-0008-0000-0100-00008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155</xdr:row>
          <xdr:rowOff>0</xdr:rowOff>
        </xdr:from>
        <xdr:to>
          <xdr:col>14</xdr:col>
          <xdr:colOff>0</xdr:colOff>
          <xdr:row>156</xdr:row>
          <xdr:rowOff>12700</xdr:rowOff>
        </xdr:to>
        <xdr:sp macro="" textlink="">
          <xdr:nvSpPr>
            <xdr:cNvPr id="61581" name="Check Box 141" hidden="1">
              <a:extLst>
                <a:ext uri="{63B3BB69-23CF-44E3-9099-C40C66FF867C}">
                  <a14:compatExt spid="_x0000_s61581"/>
                </a:ext>
                <a:ext uri="{FF2B5EF4-FFF2-40B4-BE49-F238E27FC236}">
                  <a16:creationId xmlns:a16="http://schemas.microsoft.com/office/drawing/2014/main" id="{00000000-0008-0000-0100-00008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133350</xdr:rowOff>
        </xdr:from>
        <xdr:to>
          <xdr:col>13</xdr:col>
          <xdr:colOff>1562100</xdr:colOff>
          <xdr:row>154</xdr:row>
          <xdr:rowOff>31750</xdr:rowOff>
        </xdr:to>
        <xdr:sp macro="" textlink="">
          <xdr:nvSpPr>
            <xdr:cNvPr id="61582" name="Check Box 142" hidden="1">
              <a:extLst>
                <a:ext uri="{63B3BB69-23CF-44E3-9099-C40C66FF867C}">
                  <a14:compatExt spid="_x0000_s61582"/>
                </a:ext>
                <a:ext uri="{FF2B5EF4-FFF2-40B4-BE49-F238E27FC236}">
                  <a16:creationId xmlns:a16="http://schemas.microsoft.com/office/drawing/2014/main" id="{00000000-0008-0000-0100-00008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156</xdr:row>
          <xdr:rowOff>0</xdr:rowOff>
        </xdr:from>
        <xdr:to>
          <xdr:col>13</xdr:col>
          <xdr:colOff>1085850</xdr:colOff>
          <xdr:row>157</xdr:row>
          <xdr:rowOff>31750</xdr:rowOff>
        </xdr:to>
        <xdr:sp macro="" textlink="">
          <xdr:nvSpPr>
            <xdr:cNvPr id="61583" name="Check Box 143" hidden="1">
              <a:extLst>
                <a:ext uri="{63B3BB69-23CF-44E3-9099-C40C66FF867C}">
                  <a14:compatExt spid="_x0000_s61583"/>
                </a:ext>
                <a:ext uri="{FF2B5EF4-FFF2-40B4-BE49-F238E27FC236}">
                  <a16:creationId xmlns:a16="http://schemas.microsoft.com/office/drawing/2014/main" id="{00000000-0008-0000-0100-00008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153</xdr:row>
          <xdr:rowOff>146050</xdr:rowOff>
        </xdr:from>
        <xdr:to>
          <xdr:col>12</xdr:col>
          <xdr:colOff>698500</xdr:colOff>
          <xdr:row>155</xdr:row>
          <xdr:rowOff>38100</xdr:rowOff>
        </xdr:to>
        <xdr:sp macro="" textlink="">
          <xdr:nvSpPr>
            <xdr:cNvPr id="61584" name="Check Box 144" hidden="1">
              <a:extLst>
                <a:ext uri="{63B3BB69-23CF-44E3-9099-C40C66FF867C}">
                  <a14:compatExt spid="_x0000_s61584"/>
                </a:ext>
                <a:ext uri="{FF2B5EF4-FFF2-40B4-BE49-F238E27FC236}">
                  <a16:creationId xmlns:a16="http://schemas.microsoft.com/office/drawing/2014/main" id="{00000000-0008-0000-0100-00009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153</xdr:row>
          <xdr:rowOff>127000</xdr:rowOff>
        </xdr:from>
        <xdr:to>
          <xdr:col>13</xdr:col>
          <xdr:colOff>1098550</xdr:colOff>
          <xdr:row>155</xdr:row>
          <xdr:rowOff>19050</xdr:rowOff>
        </xdr:to>
        <xdr:sp macro="" textlink="">
          <xdr:nvSpPr>
            <xdr:cNvPr id="61585" name="Check Box 145" hidden="1">
              <a:extLst>
                <a:ext uri="{63B3BB69-23CF-44E3-9099-C40C66FF867C}">
                  <a14:compatExt spid="_x0000_s61585"/>
                </a:ext>
                <a:ext uri="{FF2B5EF4-FFF2-40B4-BE49-F238E27FC236}">
                  <a16:creationId xmlns:a16="http://schemas.microsoft.com/office/drawing/2014/main" id="{00000000-0008-0000-0100-00009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152</xdr:row>
          <xdr:rowOff>133350</xdr:rowOff>
        </xdr:from>
        <xdr:to>
          <xdr:col>12</xdr:col>
          <xdr:colOff>984250</xdr:colOff>
          <xdr:row>154</xdr:row>
          <xdr:rowOff>31750</xdr:rowOff>
        </xdr:to>
        <xdr:sp macro="" textlink="">
          <xdr:nvSpPr>
            <xdr:cNvPr id="61586" name="Check Box 146" hidden="1">
              <a:extLst>
                <a:ext uri="{63B3BB69-23CF-44E3-9099-C40C66FF867C}">
                  <a14:compatExt spid="_x0000_s61586"/>
                </a:ext>
                <a:ext uri="{FF2B5EF4-FFF2-40B4-BE49-F238E27FC236}">
                  <a16:creationId xmlns:a16="http://schemas.microsoft.com/office/drawing/2014/main" id="{00000000-0008-0000-0100-00009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146050</xdr:rowOff>
        </xdr:from>
        <xdr:to>
          <xdr:col>13</xdr:col>
          <xdr:colOff>107950</xdr:colOff>
          <xdr:row>149</xdr:row>
          <xdr:rowOff>38100</xdr:rowOff>
        </xdr:to>
        <xdr:sp macro="" textlink="">
          <xdr:nvSpPr>
            <xdr:cNvPr id="61587" name="Check Box 147" hidden="1">
              <a:extLst>
                <a:ext uri="{63B3BB69-23CF-44E3-9099-C40C66FF867C}">
                  <a14:compatExt spid="_x0000_s61587"/>
                </a:ext>
                <a:ext uri="{FF2B5EF4-FFF2-40B4-BE49-F238E27FC236}">
                  <a16:creationId xmlns:a16="http://schemas.microsoft.com/office/drawing/2014/main" id="{00000000-0008-0000-0100-00009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148</xdr:row>
          <xdr:rowOff>146050</xdr:rowOff>
        </xdr:from>
        <xdr:to>
          <xdr:col>13</xdr:col>
          <xdr:colOff>946150</xdr:colOff>
          <xdr:row>150</xdr:row>
          <xdr:rowOff>38100</xdr:rowOff>
        </xdr:to>
        <xdr:sp macro="" textlink="">
          <xdr:nvSpPr>
            <xdr:cNvPr id="61588" name="Check Box 148" hidden="1">
              <a:extLst>
                <a:ext uri="{63B3BB69-23CF-44E3-9099-C40C66FF867C}">
                  <a14:compatExt spid="_x0000_s61588"/>
                </a:ext>
                <a:ext uri="{FF2B5EF4-FFF2-40B4-BE49-F238E27FC236}">
                  <a16:creationId xmlns:a16="http://schemas.microsoft.com/office/drawing/2014/main" id="{00000000-0008-0000-0100-00009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140</xdr:row>
          <xdr:rowOff>133350</xdr:rowOff>
        </xdr:from>
        <xdr:to>
          <xdr:col>13</xdr:col>
          <xdr:colOff>1847850</xdr:colOff>
          <xdr:row>142</xdr:row>
          <xdr:rowOff>31750</xdr:rowOff>
        </xdr:to>
        <xdr:sp macro="" textlink="">
          <xdr:nvSpPr>
            <xdr:cNvPr id="61589" name="Check Box 149" hidden="1">
              <a:extLst>
                <a:ext uri="{63B3BB69-23CF-44E3-9099-C40C66FF867C}">
                  <a14:compatExt spid="_x0000_s61589"/>
                </a:ext>
                <a:ext uri="{FF2B5EF4-FFF2-40B4-BE49-F238E27FC236}">
                  <a16:creationId xmlns:a16="http://schemas.microsoft.com/office/drawing/2014/main" id="{00000000-0008-0000-0100-00009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141</xdr:row>
          <xdr:rowOff>133350</xdr:rowOff>
        </xdr:from>
        <xdr:to>
          <xdr:col>13</xdr:col>
          <xdr:colOff>1847850</xdr:colOff>
          <xdr:row>143</xdr:row>
          <xdr:rowOff>31750</xdr:rowOff>
        </xdr:to>
        <xdr:sp macro="" textlink="">
          <xdr:nvSpPr>
            <xdr:cNvPr id="61590" name="Check Box 150" hidden="1">
              <a:extLst>
                <a:ext uri="{63B3BB69-23CF-44E3-9099-C40C66FF867C}">
                  <a14:compatExt spid="_x0000_s61590"/>
                </a:ext>
                <a:ext uri="{FF2B5EF4-FFF2-40B4-BE49-F238E27FC236}">
                  <a16:creationId xmlns:a16="http://schemas.microsoft.com/office/drawing/2014/main" id="{00000000-0008-0000-0100-00009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161</xdr:row>
          <xdr:rowOff>171450</xdr:rowOff>
        </xdr:from>
        <xdr:to>
          <xdr:col>1</xdr:col>
          <xdr:colOff>1117600</xdr:colOff>
          <xdr:row>163</xdr:row>
          <xdr:rowOff>69850</xdr:rowOff>
        </xdr:to>
        <xdr:sp macro="" textlink="">
          <xdr:nvSpPr>
            <xdr:cNvPr id="61591" name="Check Box 151" hidden="1">
              <a:extLst>
                <a:ext uri="{63B3BB69-23CF-44E3-9099-C40C66FF867C}">
                  <a14:compatExt spid="_x0000_s61591"/>
                </a:ext>
                <a:ext uri="{FF2B5EF4-FFF2-40B4-BE49-F238E27FC236}">
                  <a16:creationId xmlns:a16="http://schemas.microsoft.com/office/drawing/2014/main" id="{00000000-0008-0000-0100-00009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162</xdr:row>
          <xdr:rowOff>133350</xdr:rowOff>
        </xdr:from>
        <xdr:to>
          <xdr:col>1</xdr:col>
          <xdr:colOff>1117600</xdr:colOff>
          <xdr:row>164</xdr:row>
          <xdr:rowOff>38100</xdr:rowOff>
        </xdr:to>
        <xdr:sp macro="" textlink="">
          <xdr:nvSpPr>
            <xdr:cNvPr id="61592" name="Check Box 152" hidden="1">
              <a:extLst>
                <a:ext uri="{63B3BB69-23CF-44E3-9099-C40C66FF867C}">
                  <a14:compatExt spid="_x0000_s61592"/>
                </a:ext>
                <a:ext uri="{FF2B5EF4-FFF2-40B4-BE49-F238E27FC236}">
                  <a16:creationId xmlns:a16="http://schemas.microsoft.com/office/drawing/2014/main" id="{00000000-0008-0000-0100-00009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163</xdr:row>
          <xdr:rowOff>146050</xdr:rowOff>
        </xdr:from>
        <xdr:to>
          <xdr:col>1</xdr:col>
          <xdr:colOff>1117600</xdr:colOff>
          <xdr:row>165</xdr:row>
          <xdr:rowOff>31750</xdr:rowOff>
        </xdr:to>
        <xdr:sp macro="" textlink="">
          <xdr:nvSpPr>
            <xdr:cNvPr id="61593" name="Check Box 153" hidden="1">
              <a:extLst>
                <a:ext uri="{63B3BB69-23CF-44E3-9099-C40C66FF867C}">
                  <a14:compatExt spid="_x0000_s61593"/>
                </a:ext>
                <a:ext uri="{FF2B5EF4-FFF2-40B4-BE49-F238E27FC236}">
                  <a16:creationId xmlns:a16="http://schemas.microsoft.com/office/drawing/2014/main" id="{00000000-0008-0000-0100-00009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164</xdr:row>
          <xdr:rowOff>127000</xdr:rowOff>
        </xdr:from>
        <xdr:to>
          <xdr:col>1</xdr:col>
          <xdr:colOff>1117600</xdr:colOff>
          <xdr:row>166</xdr:row>
          <xdr:rowOff>12700</xdr:rowOff>
        </xdr:to>
        <xdr:sp macro="" textlink="">
          <xdr:nvSpPr>
            <xdr:cNvPr id="61594" name="Check Box 154" hidden="1">
              <a:extLst>
                <a:ext uri="{63B3BB69-23CF-44E3-9099-C40C66FF867C}">
                  <a14:compatExt spid="_x0000_s61594"/>
                </a:ext>
                <a:ext uri="{FF2B5EF4-FFF2-40B4-BE49-F238E27FC236}">
                  <a16:creationId xmlns:a16="http://schemas.microsoft.com/office/drawing/2014/main" id="{00000000-0008-0000-0100-00009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165</xdr:row>
          <xdr:rowOff>133350</xdr:rowOff>
        </xdr:from>
        <xdr:to>
          <xdr:col>1</xdr:col>
          <xdr:colOff>1117600</xdr:colOff>
          <xdr:row>167</xdr:row>
          <xdr:rowOff>31750</xdr:rowOff>
        </xdr:to>
        <xdr:sp macro="" textlink="">
          <xdr:nvSpPr>
            <xdr:cNvPr id="61595" name="Check Box 155" hidden="1">
              <a:extLst>
                <a:ext uri="{63B3BB69-23CF-44E3-9099-C40C66FF867C}">
                  <a14:compatExt spid="_x0000_s61595"/>
                </a:ext>
                <a:ext uri="{FF2B5EF4-FFF2-40B4-BE49-F238E27FC236}">
                  <a16:creationId xmlns:a16="http://schemas.microsoft.com/office/drawing/2014/main" id="{00000000-0008-0000-0100-00009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162</xdr:row>
          <xdr:rowOff>146050</xdr:rowOff>
        </xdr:from>
        <xdr:to>
          <xdr:col>13</xdr:col>
          <xdr:colOff>819150</xdr:colOff>
          <xdr:row>164</xdr:row>
          <xdr:rowOff>50800</xdr:rowOff>
        </xdr:to>
        <xdr:sp macro="" textlink="">
          <xdr:nvSpPr>
            <xdr:cNvPr id="61596" name="Check Box 156" hidden="1">
              <a:extLst>
                <a:ext uri="{63B3BB69-23CF-44E3-9099-C40C66FF867C}">
                  <a14:compatExt spid="_x0000_s61596"/>
                </a:ext>
                <a:ext uri="{FF2B5EF4-FFF2-40B4-BE49-F238E27FC236}">
                  <a16:creationId xmlns:a16="http://schemas.microsoft.com/office/drawing/2014/main" id="{00000000-0008-0000-0100-00009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163</xdr:row>
          <xdr:rowOff>146050</xdr:rowOff>
        </xdr:from>
        <xdr:to>
          <xdr:col>13</xdr:col>
          <xdr:colOff>819150</xdr:colOff>
          <xdr:row>165</xdr:row>
          <xdr:rowOff>31750</xdr:rowOff>
        </xdr:to>
        <xdr:sp macro="" textlink="">
          <xdr:nvSpPr>
            <xdr:cNvPr id="61597" name="Check Box 157" hidden="1">
              <a:extLst>
                <a:ext uri="{63B3BB69-23CF-44E3-9099-C40C66FF867C}">
                  <a14:compatExt spid="_x0000_s61597"/>
                </a:ext>
                <a:ext uri="{FF2B5EF4-FFF2-40B4-BE49-F238E27FC236}">
                  <a16:creationId xmlns:a16="http://schemas.microsoft.com/office/drawing/2014/main" id="{00000000-0008-0000-0100-00009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164</xdr:row>
          <xdr:rowOff>146050</xdr:rowOff>
        </xdr:from>
        <xdr:to>
          <xdr:col>13</xdr:col>
          <xdr:colOff>1936750</xdr:colOff>
          <xdr:row>166</xdr:row>
          <xdr:rowOff>31750</xdr:rowOff>
        </xdr:to>
        <xdr:sp macro="" textlink="">
          <xdr:nvSpPr>
            <xdr:cNvPr id="61598" name="Check Box 158" hidden="1">
              <a:extLst>
                <a:ext uri="{63B3BB69-23CF-44E3-9099-C40C66FF867C}">
                  <a14:compatExt spid="_x0000_s61598"/>
                </a:ext>
                <a:ext uri="{FF2B5EF4-FFF2-40B4-BE49-F238E27FC236}">
                  <a16:creationId xmlns:a16="http://schemas.microsoft.com/office/drawing/2014/main" id="{00000000-0008-0000-0100-00009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165</xdr:row>
          <xdr:rowOff>127000</xdr:rowOff>
        </xdr:from>
        <xdr:to>
          <xdr:col>13</xdr:col>
          <xdr:colOff>1924050</xdr:colOff>
          <xdr:row>168</xdr:row>
          <xdr:rowOff>50800</xdr:rowOff>
        </xdr:to>
        <xdr:sp macro="" textlink="">
          <xdr:nvSpPr>
            <xdr:cNvPr id="61599" name="Check Box 159" hidden="1">
              <a:extLst>
                <a:ext uri="{63B3BB69-23CF-44E3-9099-C40C66FF867C}">
                  <a14:compatExt spid="_x0000_s61599"/>
                </a:ext>
                <a:ext uri="{FF2B5EF4-FFF2-40B4-BE49-F238E27FC236}">
                  <a16:creationId xmlns:a16="http://schemas.microsoft.com/office/drawing/2014/main" id="{00000000-0008-0000-0100-00009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167</xdr:row>
          <xdr:rowOff>171450</xdr:rowOff>
        </xdr:from>
        <xdr:to>
          <xdr:col>13</xdr:col>
          <xdr:colOff>819150</xdr:colOff>
          <xdr:row>169</xdr:row>
          <xdr:rowOff>69850</xdr:rowOff>
        </xdr:to>
        <xdr:sp macro="" textlink="">
          <xdr:nvSpPr>
            <xdr:cNvPr id="61600" name="Check Box 160" hidden="1">
              <a:extLst>
                <a:ext uri="{63B3BB69-23CF-44E3-9099-C40C66FF867C}">
                  <a14:compatExt spid="_x0000_s61600"/>
                </a:ext>
                <a:ext uri="{FF2B5EF4-FFF2-40B4-BE49-F238E27FC236}">
                  <a16:creationId xmlns:a16="http://schemas.microsoft.com/office/drawing/2014/main" id="{00000000-0008-0000-0100-0000A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168</xdr:row>
          <xdr:rowOff>146050</xdr:rowOff>
        </xdr:from>
        <xdr:to>
          <xdr:col>13</xdr:col>
          <xdr:colOff>819150</xdr:colOff>
          <xdr:row>170</xdr:row>
          <xdr:rowOff>38100</xdr:rowOff>
        </xdr:to>
        <xdr:sp macro="" textlink="">
          <xdr:nvSpPr>
            <xdr:cNvPr id="61601" name="Check Box 161" hidden="1">
              <a:extLst>
                <a:ext uri="{63B3BB69-23CF-44E3-9099-C40C66FF867C}">
                  <a14:compatExt spid="_x0000_s61601"/>
                </a:ext>
                <a:ext uri="{FF2B5EF4-FFF2-40B4-BE49-F238E27FC236}">
                  <a16:creationId xmlns:a16="http://schemas.microsoft.com/office/drawing/2014/main" id="{00000000-0008-0000-0100-0000A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172</xdr:row>
          <xdr:rowOff>152400</xdr:rowOff>
        </xdr:from>
        <xdr:to>
          <xdr:col>13</xdr:col>
          <xdr:colOff>107950</xdr:colOff>
          <xdr:row>174</xdr:row>
          <xdr:rowOff>50800</xdr:rowOff>
        </xdr:to>
        <xdr:sp macro="" textlink="">
          <xdr:nvSpPr>
            <xdr:cNvPr id="61602" name="Check Box 162" hidden="1">
              <a:extLst>
                <a:ext uri="{63B3BB69-23CF-44E3-9099-C40C66FF867C}">
                  <a14:compatExt spid="_x0000_s61602"/>
                </a:ext>
                <a:ext uri="{FF2B5EF4-FFF2-40B4-BE49-F238E27FC236}">
                  <a16:creationId xmlns:a16="http://schemas.microsoft.com/office/drawing/2014/main" id="{00000000-0008-0000-0100-0000A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173</xdr:row>
          <xdr:rowOff>171450</xdr:rowOff>
        </xdr:from>
        <xdr:to>
          <xdr:col>13</xdr:col>
          <xdr:colOff>107950</xdr:colOff>
          <xdr:row>175</xdr:row>
          <xdr:rowOff>31750</xdr:rowOff>
        </xdr:to>
        <xdr:sp macro="" textlink="">
          <xdr:nvSpPr>
            <xdr:cNvPr id="61603" name="Check Box 163" hidden="1">
              <a:extLst>
                <a:ext uri="{63B3BB69-23CF-44E3-9099-C40C66FF867C}">
                  <a14:compatExt spid="_x0000_s61603"/>
                </a:ext>
                <a:ext uri="{FF2B5EF4-FFF2-40B4-BE49-F238E27FC236}">
                  <a16:creationId xmlns:a16="http://schemas.microsoft.com/office/drawing/2014/main" id="{00000000-0008-0000-0100-0000A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133350</xdr:rowOff>
        </xdr:from>
        <xdr:to>
          <xdr:col>13</xdr:col>
          <xdr:colOff>984250</xdr:colOff>
          <xdr:row>174</xdr:row>
          <xdr:rowOff>31750</xdr:rowOff>
        </xdr:to>
        <xdr:sp macro="" textlink="">
          <xdr:nvSpPr>
            <xdr:cNvPr id="61604" name="Check Box 164" hidden="1">
              <a:extLst>
                <a:ext uri="{63B3BB69-23CF-44E3-9099-C40C66FF867C}">
                  <a14:compatExt spid="_x0000_s61604"/>
                </a:ext>
                <a:ext uri="{FF2B5EF4-FFF2-40B4-BE49-F238E27FC236}">
                  <a16:creationId xmlns:a16="http://schemas.microsoft.com/office/drawing/2014/main" id="{00000000-0008-0000-0100-0000A4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127000</xdr:rowOff>
        </xdr:from>
        <xdr:to>
          <xdr:col>13</xdr:col>
          <xdr:colOff>984250</xdr:colOff>
          <xdr:row>175</xdr:row>
          <xdr:rowOff>19050</xdr:rowOff>
        </xdr:to>
        <xdr:sp macro="" textlink="">
          <xdr:nvSpPr>
            <xdr:cNvPr id="61605" name="Check Box 165" hidden="1">
              <a:extLst>
                <a:ext uri="{63B3BB69-23CF-44E3-9099-C40C66FF867C}">
                  <a14:compatExt spid="_x0000_s61605"/>
                </a:ext>
                <a:ext uri="{FF2B5EF4-FFF2-40B4-BE49-F238E27FC236}">
                  <a16:creationId xmlns:a16="http://schemas.microsoft.com/office/drawing/2014/main" id="{00000000-0008-0000-0100-0000A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146050</xdr:rowOff>
        </xdr:from>
        <xdr:to>
          <xdr:col>14</xdr:col>
          <xdr:colOff>38100</xdr:colOff>
          <xdr:row>176</xdr:row>
          <xdr:rowOff>38100</xdr:rowOff>
        </xdr:to>
        <xdr:sp macro="" textlink="">
          <xdr:nvSpPr>
            <xdr:cNvPr id="61606" name="Check Box 166" hidden="1">
              <a:extLst>
                <a:ext uri="{63B3BB69-23CF-44E3-9099-C40C66FF867C}">
                  <a14:compatExt spid="_x0000_s61606"/>
                </a:ext>
                <a:ext uri="{FF2B5EF4-FFF2-40B4-BE49-F238E27FC236}">
                  <a16:creationId xmlns:a16="http://schemas.microsoft.com/office/drawing/2014/main" id="{00000000-0008-0000-0100-0000A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19050</xdr:rowOff>
        </xdr:from>
        <xdr:to>
          <xdr:col>13</xdr:col>
          <xdr:colOff>1079500</xdr:colOff>
          <xdr:row>177</xdr:row>
          <xdr:rowOff>0</xdr:rowOff>
        </xdr:to>
        <xdr:sp macro="" textlink="">
          <xdr:nvSpPr>
            <xdr:cNvPr id="61607" name="Check Box 167" hidden="1">
              <a:extLst>
                <a:ext uri="{63B3BB69-23CF-44E3-9099-C40C66FF867C}">
                  <a14:compatExt spid="_x0000_s61607"/>
                </a:ext>
                <a:ext uri="{FF2B5EF4-FFF2-40B4-BE49-F238E27FC236}">
                  <a16:creationId xmlns:a16="http://schemas.microsoft.com/office/drawing/2014/main" id="{00000000-0008-0000-0100-0000A7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179</xdr:row>
          <xdr:rowOff>457200</xdr:rowOff>
        </xdr:from>
        <xdr:to>
          <xdr:col>11</xdr:col>
          <xdr:colOff>1079500</xdr:colOff>
          <xdr:row>181</xdr:row>
          <xdr:rowOff>50800</xdr:rowOff>
        </xdr:to>
        <xdr:sp macro="" textlink="">
          <xdr:nvSpPr>
            <xdr:cNvPr id="61608" name="Check Box 168" hidden="1">
              <a:extLst>
                <a:ext uri="{63B3BB69-23CF-44E3-9099-C40C66FF867C}">
                  <a14:compatExt spid="_x0000_s61608"/>
                </a:ext>
                <a:ext uri="{FF2B5EF4-FFF2-40B4-BE49-F238E27FC236}">
                  <a16:creationId xmlns:a16="http://schemas.microsoft.com/office/drawing/2014/main" id="{00000000-0008-0000-0100-0000A8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180</xdr:row>
          <xdr:rowOff>133350</xdr:rowOff>
        </xdr:from>
        <xdr:to>
          <xdr:col>13</xdr:col>
          <xdr:colOff>1943100</xdr:colOff>
          <xdr:row>182</xdr:row>
          <xdr:rowOff>19050</xdr:rowOff>
        </xdr:to>
        <xdr:sp macro="" textlink="">
          <xdr:nvSpPr>
            <xdr:cNvPr id="61609" name="Check Box 169" hidden="1">
              <a:extLst>
                <a:ext uri="{63B3BB69-23CF-44E3-9099-C40C66FF867C}">
                  <a14:compatExt spid="_x0000_s61609"/>
                </a:ext>
                <a:ext uri="{FF2B5EF4-FFF2-40B4-BE49-F238E27FC236}">
                  <a16:creationId xmlns:a16="http://schemas.microsoft.com/office/drawing/2014/main" id="{00000000-0008-0000-0100-0000A9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184</xdr:row>
          <xdr:rowOff>0</xdr:rowOff>
        </xdr:from>
        <xdr:to>
          <xdr:col>14</xdr:col>
          <xdr:colOff>0</xdr:colOff>
          <xdr:row>185</xdr:row>
          <xdr:rowOff>12700</xdr:rowOff>
        </xdr:to>
        <xdr:sp macro="" textlink="">
          <xdr:nvSpPr>
            <xdr:cNvPr id="61610" name="Check Box 170" hidden="1">
              <a:extLst>
                <a:ext uri="{63B3BB69-23CF-44E3-9099-C40C66FF867C}">
                  <a14:compatExt spid="_x0000_s61610"/>
                </a:ext>
                <a:ext uri="{FF2B5EF4-FFF2-40B4-BE49-F238E27FC236}">
                  <a16:creationId xmlns:a16="http://schemas.microsoft.com/office/drawing/2014/main" id="{00000000-0008-0000-0100-0000AA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133350</xdr:rowOff>
        </xdr:from>
        <xdr:to>
          <xdr:col>13</xdr:col>
          <xdr:colOff>1562100</xdr:colOff>
          <xdr:row>183</xdr:row>
          <xdr:rowOff>31750</xdr:rowOff>
        </xdr:to>
        <xdr:sp macro="" textlink="">
          <xdr:nvSpPr>
            <xdr:cNvPr id="61611" name="Check Box 171" hidden="1">
              <a:extLst>
                <a:ext uri="{63B3BB69-23CF-44E3-9099-C40C66FF867C}">
                  <a14:compatExt spid="_x0000_s61611"/>
                </a:ext>
                <a:ext uri="{FF2B5EF4-FFF2-40B4-BE49-F238E27FC236}">
                  <a16:creationId xmlns:a16="http://schemas.microsoft.com/office/drawing/2014/main" id="{00000000-0008-0000-0100-0000AB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185</xdr:row>
          <xdr:rowOff>0</xdr:rowOff>
        </xdr:from>
        <xdr:to>
          <xdr:col>13</xdr:col>
          <xdr:colOff>1085850</xdr:colOff>
          <xdr:row>186</xdr:row>
          <xdr:rowOff>31750</xdr:rowOff>
        </xdr:to>
        <xdr:sp macro="" textlink="">
          <xdr:nvSpPr>
            <xdr:cNvPr id="61612" name="Check Box 172" hidden="1">
              <a:extLst>
                <a:ext uri="{63B3BB69-23CF-44E3-9099-C40C66FF867C}">
                  <a14:compatExt spid="_x0000_s61612"/>
                </a:ext>
                <a:ext uri="{FF2B5EF4-FFF2-40B4-BE49-F238E27FC236}">
                  <a16:creationId xmlns:a16="http://schemas.microsoft.com/office/drawing/2014/main" id="{00000000-0008-0000-0100-0000AC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182</xdr:row>
          <xdr:rowOff>146050</xdr:rowOff>
        </xdr:from>
        <xdr:to>
          <xdr:col>12</xdr:col>
          <xdr:colOff>698500</xdr:colOff>
          <xdr:row>184</xdr:row>
          <xdr:rowOff>38100</xdr:rowOff>
        </xdr:to>
        <xdr:sp macro="" textlink="">
          <xdr:nvSpPr>
            <xdr:cNvPr id="61613" name="Check Box 173" hidden="1">
              <a:extLst>
                <a:ext uri="{63B3BB69-23CF-44E3-9099-C40C66FF867C}">
                  <a14:compatExt spid="_x0000_s61613"/>
                </a:ext>
                <a:ext uri="{FF2B5EF4-FFF2-40B4-BE49-F238E27FC236}">
                  <a16:creationId xmlns:a16="http://schemas.microsoft.com/office/drawing/2014/main" id="{00000000-0008-0000-0100-0000AD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182</xdr:row>
          <xdr:rowOff>127000</xdr:rowOff>
        </xdr:from>
        <xdr:to>
          <xdr:col>13</xdr:col>
          <xdr:colOff>1098550</xdr:colOff>
          <xdr:row>184</xdr:row>
          <xdr:rowOff>19050</xdr:rowOff>
        </xdr:to>
        <xdr:sp macro="" textlink="">
          <xdr:nvSpPr>
            <xdr:cNvPr id="61614" name="Check Box 174" hidden="1">
              <a:extLst>
                <a:ext uri="{63B3BB69-23CF-44E3-9099-C40C66FF867C}">
                  <a14:compatExt spid="_x0000_s61614"/>
                </a:ext>
                <a:ext uri="{FF2B5EF4-FFF2-40B4-BE49-F238E27FC236}">
                  <a16:creationId xmlns:a16="http://schemas.microsoft.com/office/drawing/2014/main" id="{00000000-0008-0000-0100-0000AE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181</xdr:row>
          <xdr:rowOff>133350</xdr:rowOff>
        </xdr:from>
        <xdr:to>
          <xdr:col>12</xdr:col>
          <xdr:colOff>984250</xdr:colOff>
          <xdr:row>183</xdr:row>
          <xdr:rowOff>31750</xdr:rowOff>
        </xdr:to>
        <xdr:sp macro="" textlink="">
          <xdr:nvSpPr>
            <xdr:cNvPr id="61615" name="Check Box 175" hidden="1">
              <a:extLst>
                <a:ext uri="{63B3BB69-23CF-44E3-9099-C40C66FF867C}">
                  <a14:compatExt spid="_x0000_s61615"/>
                </a:ext>
                <a:ext uri="{FF2B5EF4-FFF2-40B4-BE49-F238E27FC236}">
                  <a16:creationId xmlns:a16="http://schemas.microsoft.com/office/drawing/2014/main" id="{00000000-0008-0000-0100-0000AF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146050</xdr:rowOff>
        </xdr:from>
        <xdr:to>
          <xdr:col>13</xdr:col>
          <xdr:colOff>107950</xdr:colOff>
          <xdr:row>178</xdr:row>
          <xdr:rowOff>38100</xdr:rowOff>
        </xdr:to>
        <xdr:sp macro="" textlink="">
          <xdr:nvSpPr>
            <xdr:cNvPr id="61616" name="Check Box 176" hidden="1">
              <a:extLst>
                <a:ext uri="{63B3BB69-23CF-44E3-9099-C40C66FF867C}">
                  <a14:compatExt spid="_x0000_s61616"/>
                </a:ext>
                <a:ext uri="{FF2B5EF4-FFF2-40B4-BE49-F238E27FC236}">
                  <a16:creationId xmlns:a16="http://schemas.microsoft.com/office/drawing/2014/main" id="{00000000-0008-0000-0100-0000B0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177</xdr:row>
          <xdr:rowOff>146050</xdr:rowOff>
        </xdr:from>
        <xdr:to>
          <xdr:col>13</xdr:col>
          <xdr:colOff>946150</xdr:colOff>
          <xdr:row>179</xdr:row>
          <xdr:rowOff>38100</xdr:rowOff>
        </xdr:to>
        <xdr:sp macro="" textlink="">
          <xdr:nvSpPr>
            <xdr:cNvPr id="61617" name="Check Box 177" hidden="1">
              <a:extLst>
                <a:ext uri="{63B3BB69-23CF-44E3-9099-C40C66FF867C}">
                  <a14:compatExt spid="_x0000_s61617"/>
                </a:ext>
                <a:ext uri="{FF2B5EF4-FFF2-40B4-BE49-F238E27FC236}">
                  <a16:creationId xmlns:a16="http://schemas.microsoft.com/office/drawing/2014/main" id="{00000000-0008-0000-0100-0000B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169</xdr:row>
          <xdr:rowOff>133350</xdr:rowOff>
        </xdr:from>
        <xdr:to>
          <xdr:col>13</xdr:col>
          <xdr:colOff>1847850</xdr:colOff>
          <xdr:row>171</xdr:row>
          <xdr:rowOff>31750</xdr:rowOff>
        </xdr:to>
        <xdr:sp macro="" textlink="">
          <xdr:nvSpPr>
            <xdr:cNvPr id="61618" name="Check Box 178" hidden="1">
              <a:extLst>
                <a:ext uri="{63B3BB69-23CF-44E3-9099-C40C66FF867C}">
                  <a14:compatExt spid="_x0000_s61618"/>
                </a:ext>
                <a:ext uri="{FF2B5EF4-FFF2-40B4-BE49-F238E27FC236}">
                  <a16:creationId xmlns:a16="http://schemas.microsoft.com/office/drawing/2014/main" id="{00000000-0008-0000-0100-0000B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170</xdr:row>
          <xdr:rowOff>133350</xdr:rowOff>
        </xdr:from>
        <xdr:to>
          <xdr:col>13</xdr:col>
          <xdr:colOff>1847850</xdr:colOff>
          <xdr:row>172</xdr:row>
          <xdr:rowOff>31750</xdr:rowOff>
        </xdr:to>
        <xdr:sp macro="" textlink="">
          <xdr:nvSpPr>
            <xdr:cNvPr id="61619" name="Check Box 179" hidden="1">
              <a:extLst>
                <a:ext uri="{63B3BB69-23CF-44E3-9099-C40C66FF867C}">
                  <a14:compatExt spid="_x0000_s61619"/>
                </a:ext>
                <a:ext uri="{FF2B5EF4-FFF2-40B4-BE49-F238E27FC236}">
                  <a16:creationId xmlns:a16="http://schemas.microsoft.com/office/drawing/2014/main" id="{00000000-0008-0000-0100-0000B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16</xdr:row>
          <xdr:rowOff>495300</xdr:rowOff>
        </xdr:from>
        <xdr:to>
          <xdr:col>1</xdr:col>
          <xdr:colOff>1117600</xdr:colOff>
          <xdr:row>18</xdr:row>
          <xdr:rowOff>38100</xdr:rowOff>
        </xdr:to>
        <xdr:sp macro="" textlink="">
          <xdr:nvSpPr>
            <xdr:cNvPr id="50177" name="Check Box 1" hidden="1">
              <a:extLst>
                <a:ext uri="{63B3BB69-23CF-44E3-9099-C40C66FF867C}">
                  <a14:compatExt spid="_x0000_s50177"/>
                </a:ext>
                <a:ext uri="{FF2B5EF4-FFF2-40B4-BE49-F238E27FC236}">
                  <a16:creationId xmlns:a16="http://schemas.microsoft.com/office/drawing/2014/main" id="{00000000-0008-0000-0200-00000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17</xdr:row>
          <xdr:rowOff>133350</xdr:rowOff>
        </xdr:from>
        <xdr:to>
          <xdr:col>1</xdr:col>
          <xdr:colOff>1117600</xdr:colOff>
          <xdr:row>19</xdr:row>
          <xdr:rowOff>38100</xdr:rowOff>
        </xdr:to>
        <xdr:sp macro="" textlink="">
          <xdr:nvSpPr>
            <xdr:cNvPr id="50178" name="Check Box 2" hidden="1">
              <a:extLst>
                <a:ext uri="{63B3BB69-23CF-44E3-9099-C40C66FF867C}">
                  <a14:compatExt spid="_x0000_s50178"/>
                </a:ext>
                <a:ext uri="{FF2B5EF4-FFF2-40B4-BE49-F238E27FC236}">
                  <a16:creationId xmlns:a16="http://schemas.microsoft.com/office/drawing/2014/main" id="{00000000-0008-0000-0200-00000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18</xdr:row>
          <xdr:rowOff>146050</xdr:rowOff>
        </xdr:from>
        <xdr:to>
          <xdr:col>1</xdr:col>
          <xdr:colOff>1117600</xdr:colOff>
          <xdr:row>20</xdr:row>
          <xdr:rowOff>31750</xdr:rowOff>
        </xdr:to>
        <xdr:sp macro="" textlink="">
          <xdr:nvSpPr>
            <xdr:cNvPr id="50179" name="Check Box 3" hidden="1">
              <a:extLst>
                <a:ext uri="{63B3BB69-23CF-44E3-9099-C40C66FF867C}">
                  <a14:compatExt spid="_x0000_s50179"/>
                </a:ext>
                <a:ext uri="{FF2B5EF4-FFF2-40B4-BE49-F238E27FC236}">
                  <a16:creationId xmlns:a16="http://schemas.microsoft.com/office/drawing/2014/main" id="{00000000-0008-0000-0200-00000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19</xdr:row>
          <xdr:rowOff>127000</xdr:rowOff>
        </xdr:from>
        <xdr:to>
          <xdr:col>1</xdr:col>
          <xdr:colOff>1117600</xdr:colOff>
          <xdr:row>21</xdr:row>
          <xdr:rowOff>12700</xdr:rowOff>
        </xdr:to>
        <xdr:sp macro="" textlink="">
          <xdr:nvSpPr>
            <xdr:cNvPr id="50180" name="Check Box 4" hidden="1">
              <a:extLst>
                <a:ext uri="{63B3BB69-23CF-44E3-9099-C40C66FF867C}">
                  <a14:compatExt spid="_x0000_s50180"/>
                </a:ext>
                <a:ext uri="{FF2B5EF4-FFF2-40B4-BE49-F238E27FC236}">
                  <a16:creationId xmlns:a16="http://schemas.microsoft.com/office/drawing/2014/main" id="{00000000-0008-0000-0200-00000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20</xdr:row>
          <xdr:rowOff>133350</xdr:rowOff>
        </xdr:from>
        <xdr:to>
          <xdr:col>1</xdr:col>
          <xdr:colOff>1117600</xdr:colOff>
          <xdr:row>22</xdr:row>
          <xdr:rowOff>31750</xdr:rowOff>
        </xdr:to>
        <xdr:sp macro="" textlink="">
          <xdr:nvSpPr>
            <xdr:cNvPr id="50181" name="Check Box 5" hidden="1">
              <a:extLst>
                <a:ext uri="{63B3BB69-23CF-44E3-9099-C40C66FF867C}">
                  <a14:compatExt spid="_x0000_s50181"/>
                </a:ext>
                <a:ext uri="{FF2B5EF4-FFF2-40B4-BE49-F238E27FC236}">
                  <a16:creationId xmlns:a16="http://schemas.microsoft.com/office/drawing/2014/main" id="{00000000-0008-0000-0200-00000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xdr:row>
          <xdr:rowOff>146050</xdr:rowOff>
        </xdr:from>
        <xdr:to>
          <xdr:col>13</xdr:col>
          <xdr:colOff>819150</xdr:colOff>
          <xdr:row>19</xdr:row>
          <xdr:rowOff>50800</xdr:rowOff>
        </xdr:to>
        <xdr:sp macro="" textlink="">
          <xdr:nvSpPr>
            <xdr:cNvPr id="50182" name="Check Box 6" hidden="1">
              <a:extLst>
                <a:ext uri="{63B3BB69-23CF-44E3-9099-C40C66FF867C}">
                  <a14:compatExt spid="_x0000_s50182"/>
                </a:ext>
                <a:ext uri="{FF2B5EF4-FFF2-40B4-BE49-F238E27FC236}">
                  <a16:creationId xmlns:a16="http://schemas.microsoft.com/office/drawing/2014/main" id="{00000000-0008-0000-0200-00000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146050</xdr:rowOff>
        </xdr:from>
        <xdr:to>
          <xdr:col>13</xdr:col>
          <xdr:colOff>819150</xdr:colOff>
          <xdr:row>20</xdr:row>
          <xdr:rowOff>31750</xdr:rowOff>
        </xdr:to>
        <xdr:sp macro="" textlink="">
          <xdr:nvSpPr>
            <xdr:cNvPr id="50183" name="Check Box 7" hidden="1">
              <a:extLst>
                <a:ext uri="{63B3BB69-23CF-44E3-9099-C40C66FF867C}">
                  <a14:compatExt spid="_x0000_s50183"/>
                </a:ext>
                <a:ext uri="{FF2B5EF4-FFF2-40B4-BE49-F238E27FC236}">
                  <a16:creationId xmlns:a16="http://schemas.microsoft.com/office/drawing/2014/main" id="{00000000-0008-0000-0200-00000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146050</xdr:rowOff>
        </xdr:from>
        <xdr:to>
          <xdr:col>13</xdr:col>
          <xdr:colOff>1936750</xdr:colOff>
          <xdr:row>21</xdr:row>
          <xdr:rowOff>31750</xdr:rowOff>
        </xdr:to>
        <xdr:sp macro="" textlink="">
          <xdr:nvSpPr>
            <xdr:cNvPr id="50184" name="Check Box 8" hidden="1">
              <a:extLst>
                <a:ext uri="{63B3BB69-23CF-44E3-9099-C40C66FF867C}">
                  <a14:compatExt spid="_x0000_s50184"/>
                </a:ext>
                <a:ext uri="{FF2B5EF4-FFF2-40B4-BE49-F238E27FC236}">
                  <a16:creationId xmlns:a16="http://schemas.microsoft.com/office/drawing/2014/main" id="{00000000-0008-0000-0200-00000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127000</xdr:rowOff>
        </xdr:from>
        <xdr:to>
          <xdr:col>13</xdr:col>
          <xdr:colOff>1924050</xdr:colOff>
          <xdr:row>23</xdr:row>
          <xdr:rowOff>50800</xdr:rowOff>
        </xdr:to>
        <xdr:sp macro="" textlink="">
          <xdr:nvSpPr>
            <xdr:cNvPr id="50185" name="Check Box 9" hidden="1">
              <a:extLst>
                <a:ext uri="{63B3BB69-23CF-44E3-9099-C40C66FF867C}">
                  <a14:compatExt spid="_x0000_s50185"/>
                </a:ext>
                <a:ext uri="{FF2B5EF4-FFF2-40B4-BE49-F238E27FC236}">
                  <a16:creationId xmlns:a16="http://schemas.microsoft.com/office/drawing/2014/main" id="{00000000-0008-0000-0200-00000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171450</xdr:rowOff>
        </xdr:from>
        <xdr:to>
          <xdr:col>13</xdr:col>
          <xdr:colOff>819150</xdr:colOff>
          <xdr:row>24</xdr:row>
          <xdr:rowOff>69850</xdr:rowOff>
        </xdr:to>
        <xdr:sp macro="" textlink="">
          <xdr:nvSpPr>
            <xdr:cNvPr id="50186" name="Check Box 10" hidden="1">
              <a:extLst>
                <a:ext uri="{63B3BB69-23CF-44E3-9099-C40C66FF867C}">
                  <a14:compatExt spid="_x0000_s50186"/>
                </a:ext>
                <a:ext uri="{FF2B5EF4-FFF2-40B4-BE49-F238E27FC236}">
                  <a16:creationId xmlns:a16="http://schemas.microsoft.com/office/drawing/2014/main" id="{00000000-0008-0000-0200-00000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146050</xdr:rowOff>
        </xdr:from>
        <xdr:to>
          <xdr:col>13</xdr:col>
          <xdr:colOff>819150</xdr:colOff>
          <xdr:row>25</xdr:row>
          <xdr:rowOff>38100</xdr:rowOff>
        </xdr:to>
        <xdr:sp macro="" textlink="">
          <xdr:nvSpPr>
            <xdr:cNvPr id="50187" name="Check Box 11" hidden="1">
              <a:extLst>
                <a:ext uri="{63B3BB69-23CF-44E3-9099-C40C66FF867C}">
                  <a14:compatExt spid="_x0000_s50187"/>
                </a:ext>
                <a:ext uri="{FF2B5EF4-FFF2-40B4-BE49-F238E27FC236}">
                  <a16:creationId xmlns:a16="http://schemas.microsoft.com/office/drawing/2014/main" id="{00000000-0008-0000-0200-00000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152400</xdr:rowOff>
        </xdr:from>
        <xdr:to>
          <xdr:col>13</xdr:col>
          <xdr:colOff>95250</xdr:colOff>
          <xdr:row>29</xdr:row>
          <xdr:rowOff>50800</xdr:rowOff>
        </xdr:to>
        <xdr:sp macro="" textlink="">
          <xdr:nvSpPr>
            <xdr:cNvPr id="50188" name="Check Box 12" hidden="1">
              <a:extLst>
                <a:ext uri="{63B3BB69-23CF-44E3-9099-C40C66FF867C}">
                  <a14:compatExt spid="_x0000_s50188"/>
                </a:ext>
                <a:ext uri="{FF2B5EF4-FFF2-40B4-BE49-F238E27FC236}">
                  <a16:creationId xmlns:a16="http://schemas.microsoft.com/office/drawing/2014/main" id="{00000000-0008-0000-0200-00000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171450</xdr:rowOff>
        </xdr:from>
        <xdr:to>
          <xdr:col>13</xdr:col>
          <xdr:colOff>95250</xdr:colOff>
          <xdr:row>30</xdr:row>
          <xdr:rowOff>31750</xdr:rowOff>
        </xdr:to>
        <xdr:sp macro="" textlink="">
          <xdr:nvSpPr>
            <xdr:cNvPr id="50189" name="Check Box 13" hidden="1">
              <a:extLst>
                <a:ext uri="{63B3BB69-23CF-44E3-9099-C40C66FF867C}">
                  <a14:compatExt spid="_x0000_s50189"/>
                </a:ext>
                <a:ext uri="{FF2B5EF4-FFF2-40B4-BE49-F238E27FC236}">
                  <a16:creationId xmlns:a16="http://schemas.microsoft.com/office/drawing/2014/main" id="{00000000-0008-0000-0200-00000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133350</xdr:rowOff>
        </xdr:from>
        <xdr:to>
          <xdr:col>13</xdr:col>
          <xdr:colOff>984250</xdr:colOff>
          <xdr:row>29</xdr:row>
          <xdr:rowOff>31750</xdr:rowOff>
        </xdr:to>
        <xdr:sp macro="" textlink="">
          <xdr:nvSpPr>
            <xdr:cNvPr id="50190" name="Check Box 14" hidden="1">
              <a:extLst>
                <a:ext uri="{63B3BB69-23CF-44E3-9099-C40C66FF867C}">
                  <a14:compatExt spid="_x0000_s50190"/>
                </a:ext>
                <a:ext uri="{FF2B5EF4-FFF2-40B4-BE49-F238E27FC236}">
                  <a16:creationId xmlns:a16="http://schemas.microsoft.com/office/drawing/2014/main" id="{00000000-0008-0000-0200-00000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127000</xdr:rowOff>
        </xdr:from>
        <xdr:to>
          <xdr:col>13</xdr:col>
          <xdr:colOff>984250</xdr:colOff>
          <xdr:row>30</xdr:row>
          <xdr:rowOff>19050</xdr:rowOff>
        </xdr:to>
        <xdr:sp macro="" textlink="">
          <xdr:nvSpPr>
            <xdr:cNvPr id="50191" name="Check Box 15" hidden="1">
              <a:extLst>
                <a:ext uri="{63B3BB69-23CF-44E3-9099-C40C66FF867C}">
                  <a14:compatExt spid="_x0000_s50191"/>
                </a:ext>
                <a:ext uri="{FF2B5EF4-FFF2-40B4-BE49-F238E27FC236}">
                  <a16:creationId xmlns:a16="http://schemas.microsoft.com/office/drawing/2014/main" id="{00000000-0008-0000-0200-00000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146050</xdr:rowOff>
        </xdr:from>
        <xdr:to>
          <xdr:col>14</xdr:col>
          <xdr:colOff>38100</xdr:colOff>
          <xdr:row>31</xdr:row>
          <xdr:rowOff>38100</xdr:rowOff>
        </xdr:to>
        <xdr:sp macro="" textlink="">
          <xdr:nvSpPr>
            <xdr:cNvPr id="50192" name="Check Box 16" hidden="1">
              <a:extLst>
                <a:ext uri="{63B3BB69-23CF-44E3-9099-C40C66FF867C}">
                  <a14:compatExt spid="_x0000_s50192"/>
                </a:ext>
                <a:ext uri="{FF2B5EF4-FFF2-40B4-BE49-F238E27FC236}">
                  <a16:creationId xmlns:a16="http://schemas.microsoft.com/office/drawing/2014/main" id="{00000000-0008-0000-0200-00001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19050</xdr:rowOff>
        </xdr:from>
        <xdr:to>
          <xdr:col>13</xdr:col>
          <xdr:colOff>1079500</xdr:colOff>
          <xdr:row>32</xdr:row>
          <xdr:rowOff>0</xdr:rowOff>
        </xdr:to>
        <xdr:sp macro="" textlink="">
          <xdr:nvSpPr>
            <xdr:cNvPr id="50193" name="Check Box 17" hidden="1">
              <a:extLst>
                <a:ext uri="{63B3BB69-23CF-44E3-9099-C40C66FF867C}">
                  <a14:compatExt spid="_x0000_s50193"/>
                </a:ext>
                <a:ext uri="{FF2B5EF4-FFF2-40B4-BE49-F238E27FC236}">
                  <a16:creationId xmlns:a16="http://schemas.microsoft.com/office/drawing/2014/main" id="{00000000-0008-0000-0200-00001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457200</xdr:rowOff>
        </xdr:from>
        <xdr:to>
          <xdr:col>11</xdr:col>
          <xdr:colOff>1079500</xdr:colOff>
          <xdr:row>36</xdr:row>
          <xdr:rowOff>50800</xdr:rowOff>
        </xdr:to>
        <xdr:sp macro="" textlink="">
          <xdr:nvSpPr>
            <xdr:cNvPr id="50194" name="Check Box 18" hidden="1">
              <a:extLst>
                <a:ext uri="{63B3BB69-23CF-44E3-9099-C40C66FF867C}">
                  <a14:compatExt spid="_x0000_s50194"/>
                </a:ext>
                <a:ext uri="{FF2B5EF4-FFF2-40B4-BE49-F238E27FC236}">
                  <a16:creationId xmlns:a16="http://schemas.microsoft.com/office/drawing/2014/main" id="{00000000-0008-0000-0200-00001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133350</xdr:rowOff>
        </xdr:from>
        <xdr:to>
          <xdr:col>13</xdr:col>
          <xdr:colOff>1943100</xdr:colOff>
          <xdr:row>37</xdr:row>
          <xdr:rowOff>19050</xdr:rowOff>
        </xdr:to>
        <xdr:sp macro="" textlink="">
          <xdr:nvSpPr>
            <xdr:cNvPr id="50195" name="Check Box 19" hidden="1">
              <a:extLst>
                <a:ext uri="{63B3BB69-23CF-44E3-9099-C40C66FF867C}">
                  <a14:compatExt spid="_x0000_s50195"/>
                </a:ext>
                <a:ext uri="{FF2B5EF4-FFF2-40B4-BE49-F238E27FC236}">
                  <a16:creationId xmlns:a16="http://schemas.microsoft.com/office/drawing/2014/main" id="{00000000-0008-0000-0200-00001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0</xdr:rowOff>
        </xdr:from>
        <xdr:to>
          <xdr:col>14</xdr:col>
          <xdr:colOff>0</xdr:colOff>
          <xdr:row>40</xdr:row>
          <xdr:rowOff>12700</xdr:rowOff>
        </xdr:to>
        <xdr:sp macro="" textlink="">
          <xdr:nvSpPr>
            <xdr:cNvPr id="50196" name="Check Box 20" hidden="1">
              <a:extLst>
                <a:ext uri="{63B3BB69-23CF-44E3-9099-C40C66FF867C}">
                  <a14:compatExt spid="_x0000_s50196"/>
                </a:ext>
                <a:ext uri="{FF2B5EF4-FFF2-40B4-BE49-F238E27FC236}">
                  <a16:creationId xmlns:a16="http://schemas.microsoft.com/office/drawing/2014/main" id="{00000000-0008-0000-0200-00001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133350</xdr:rowOff>
        </xdr:from>
        <xdr:to>
          <xdr:col>13</xdr:col>
          <xdr:colOff>1562100</xdr:colOff>
          <xdr:row>38</xdr:row>
          <xdr:rowOff>31750</xdr:rowOff>
        </xdr:to>
        <xdr:sp macro="" textlink="">
          <xdr:nvSpPr>
            <xdr:cNvPr id="50197" name="Check Box 21" hidden="1">
              <a:extLst>
                <a:ext uri="{63B3BB69-23CF-44E3-9099-C40C66FF867C}">
                  <a14:compatExt spid="_x0000_s50197"/>
                </a:ext>
                <a:ext uri="{FF2B5EF4-FFF2-40B4-BE49-F238E27FC236}">
                  <a16:creationId xmlns:a16="http://schemas.microsoft.com/office/drawing/2014/main" id="{00000000-0008-0000-0200-00001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13</xdr:col>
          <xdr:colOff>1085850</xdr:colOff>
          <xdr:row>41</xdr:row>
          <xdr:rowOff>31750</xdr:rowOff>
        </xdr:to>
        <xdr:sp macro="" textlink="">
          <xdr:nvSpPr>
            <xdr:cNvPr id="50198" name="Check Box 22" hidden="1">
              <a:extLst>
                <a:ext uri="{63B3BB69-23CF-44E3-9099-C40C66FF867C}">
                  <a14:compatExt spid="_x0000_s50198"/>
                </a:ext>
                <a:ext uri="{FF2B5EF4-FFF2-40B4-BE49-F238E27FC236}">
                  <a16:creationId xmlns:a16="http://schemas.microsoft.com/office/drawing/2014/main" id="{00000000-0008-0000-0200-00001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146050</xdr:rowOff>
        </xdr:from>
        <xdr:to>
          <xdr:col>12</xdr:col>
          <xdr:colOff>698500</xdr:colOff>
          <xdr:row>39</xdr:row>
          <xdr:rowOff>38100</xdr:rowOff>
        </xdr:to>
        <xdr:sp macro="" textlink="">
          <xdr:nvSpPr>
            <xdr:cNvPr id="50199" name="Check Box 23" hidden="1">
              <a:extLst>
                <a:ext uri="{63B3BB69-23CF-44E3-9099-C40C66FF867C}">
                  <a14:compatExt spid="_x0000_s50199"/>
                </a:ext>
                <a:ext uri="{FF2B5EF4-FFF2-40B4-BE49-F238E27FC236}">
                  <a16:creationId xmlns:a16="http://schemas.microsoft.com/office/drawing/2014/main" id="{00000000-0008-0000-0200-00001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37</xdr:row>
          <xdr:rowOff>127000</xdr:rowOff>
        </xdr:from>
        <xdr:to>
          <xdr:col>13</xdr:col>
          <xdr:colOff>1098550</xdr:colOff>
          <xdr:row>39</xdr:row>
          <xdr:rowOff>19050</xdr:rowOff>
        </xdr:to>
        <xdr:sp macro="" textlink="">
          <xdr:nvSpPr>
            <xdr:cNvPr id="50200" name="Check Box 24" hidden="1">
              <a:extLst>
                <a:ext uri="{63B3BB69-23CF-44E3-9099-C40C66FF867C}">
                  <a14:compatExt spid="_x0000_s50200"/>
                </a:ext>
                <a:ext uri="{FF2B5EF4-FFF2-40B4-BE49-F238E27FC236}">
                  <a16:creationId xmlns:a16="http://schemas.microsoft.com/office/drawing/2014/main" id="{00000000-0008-0000-0200-00001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133350</xdr:rowOff>
        </xdr:from>
        <xdr:to>
          <xdr:col>12</xdr:col>
          <xdr:colOff>984250</xdr:colOff>
          <xdr:row>38</xdr:row>
          <xdr:rowOff>31750</xdr:rowOff>
        </xdr:to>
        <xdr:sp macro="" textlink="">
          <xdr:nvSpPr>
            <xdr:cNvPr id="50201" name="Check Box 25" hidden="1">
              <a:extLst>
                <a:ext uri="{63B3BB69-23CF-44E3-9099-C40C66FF867C}">
                  <a14:compatExt spid="_x0000_s50201"/>
                </a:ext>
                <a:ext uri="{FF2B5EF4-FFF2-40B4-BE49-F238E27FC236}">
                  <a16:creationId xmlns:a16="http://schemas.microsoft.com/office/drawing/2014/main" id="{00000000-0008-0000-0200-00001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31750</xdr:rowOff>
        </xdr:from>
        <xdr:to>
          <xdr:col>3</xdr:col>
          <xdr:colOff>755650</xdr:colOff>
          <xdr:row>6</xdr:row>
          <xdr:rowOff>203200</xdr:rowOff>
        </xdr:to>
        <xdr:sp macro="" textlink="">
          <xdr:nvSpPr>
            <xdr:cNvPr id="50202" name="Check Box 26" hidden="1">
              <a:extLst>
                <a:ext uri="{63B3BB69-23CF-44E3-9099-C40C66FF867C}">
                  <a14:compatExt spid="_x0000_s50202"/>
                </a:ext>
                <a:ext uri="{FF2B5EF4-FFF2-40B4-BE49-F238E27FC236}">
                  <a16:creationId xmlns:a16="http://schemas.microsoft.com/office/drawing/2014/main" id="{00000000-0008-0000-0200-00001AC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MIPYME y/o emprendimiento de mujeres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38100</xdr:rowOff>
        </xdr:from>
        <xdr:to>
          <xdr:col>5</xdr:col>
          <xdr:colOff>298450</xdr:colOff>
          <xdr:row>6</xdr:row>
          <xdr:rowOff>222250</xdr:rowOff>
        </xdr:to>
        <xdr:sp macro="" textlink="">
          <xdr:nvSpPr>
            <xdr:cNvPr id="50203" name="Check Box 27" hidden="1">
              <a:extLst>
                <a:ext uri="{63B3BB69-23CF-44E3-9099-C40C66FF867C}">
                  <a14:compatExt spid="_x0000_s50203"/>
                </a:ext>
                <a:ext uri="{FF2B5EF4-FFF2-40B4-BE49-F238E27FC236}">
                  <a16:creationId xmlns:a16="http://schemas.microsoft.com/office/drawing/2014/main" id="{00000000-0008-0000-0200-00001BC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31750</xdr:rowOff>
        </xdr:from>
        <xdr:to>
          <xdr:col>6</xdr:col>
          <xdr:colOff>1504950</xdr:colOff>
          <xdr:row>6</xdr:row>
          <xdr:rowOff>228600</xdr:rowOff>
        </xdr:to>
        <xdr:sp macro="" textlink="">
          <xdr:nvSpPr>
            <xdr:cNvPr id="50204" name="Check Box 28" hidden="1">
              <a:extLst>
                <a:ext uri="{63B3BB69-23CF-44E3-9099-C40C66FF867C}">
                  <a14:compatExt spid="_x0000_s50204"/>
                </a:ext>
                <a:ext uri="{FF2B5EF4-FFF2-40B4-BE49-F238E27FC236}">
                  <a16:creationId xmlns:a16="http://schemas.microsoft.com/office/drawing/2014/main" id="{00000000-0008-0000-0200-00001CC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1314450</xdr:colOff>
          <xdr:row>6</xdr:row>
          <xdr:rowOff>12700</xdr:rowOff>
        </xdr:from>
        <xdr:to>
          <xdr:col>9</xdr:col>
          <xdr:colOff>361950</xdr:colOff>
          <xdr:row>6</xdr:row>
          <xdr:rowOff>247650</xdr:rowOff>
        </xdr:to>
        <xdr:sp macro="" textlink="">
          <xdr:nvSpPr>
            <xdr:cNvPr id="50205" name="Check Box 29" hidden="1">
              <a:extLst>
                <a:ext uri="{63B3BB69-23CF-44E3-9099-C40C66FF867C}">
                  <a14:compatExt spid="_x0000_s50205"/>
                </a:ext>
                <a:ext uri="{FF2B5EF4-FFF2-40B4-BE49-F238E27FC236}">
                  <a16:creationId xmlns:a16="http://schemas.microsoft.com/office/drawing/2014/main" id="{00000000-0008-0000-0200-00001DC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de acuerdo a su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146050</xdr:rowOff>
        </xdr:from>
        <xdr:to>
          <xdr:col>13</xdr:col>
          <xdr:colOff>95250</xdr:colOff>
          <xdr:row>33</xdr:row>
          <xdr:rowOff>38100</xdr:rowOff>
        </xdr:to>
        <xdr:sp macro="" textlink="">
          <xdr:nvSpPr>
            <xdr:cNvPr id="50206" name="Check Box 30" hidden="1">
              <a:extLst>
                <a:ext uri="{63B3BB69-23CF-44E3-9099-C40C66FF867C}">
                  <a14:compatExt spid="_x0000_s50206"/>
                </a:ext>
                <a:ext uri="{FF2B5EF4-FFF2-40B4-BE49-F238E27FC236}">
                  <a16:creationId xmlns:a16="http://schemas.microsoft.com/office/drawing/2014/main" id="{00000000-0008-0000-0200-00001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146050</xdr:rowOff>
        </xdr:from>
        <xdr:to>
          <xdr:col>13</xdr:col>
          <xdr:colOff>946150</xdr:colOff>
          <xdr:row>34</xdr:row>
          <xdr:rowOff>38100</xdr:rowOff>
        </xdr:to>
        <xdr:sp macro="" textlink="">
          <xdr:nvSpPr>
            <xdr:cNvPr id="50207" name="Check Box 31" hidden="1">
              <a:extLst>
                <a:ext uri="{63B3BB69-23CF-44E3-9099-C40C66FF867C}">
                  <a14:compatExt spid="_x0000_s50207"/>
                </a:ext>
                <a:ext uri="{FF2B5EF4-FFF2-40B4-BE49-F238E27FC236}">
                  <a16:creationId xmlns:a16="http://schemas.microsoft.com/office/drawing/2014/main" id="{00000000-0008-0000-0200-00001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6</xdr:row>
          <xdr:rowOff>12700</xdr:rowOff>
        </xdr:from>
        <xdr:to>
          <xdr:col>11</xdr:col>
          <xdr:colOff>1041400</xdr:colOff>
          <xdr:row>6</xdr:row>
          <xdr:rowOff>247650</xdr:rowOff>
        </xdr:to>
        <xdr:sp macro="" textlink="">
          <xdr:nvSpPr>
            <xdr:cNvPr id="50208" name="Check Box 32" hidden="1">
              <a:extLst>
                <a:ext uri="{63B3BB69-23CF-44E3-9099-C40C66FF867C}">
                  <a14:compatExt spid="_x0000_s50208"/>
                </a:ext>
                <a:ext uri="{FF2B5EF4-FFF2-40B4-BE49-F238E27FC236}">
                  <a16:creationId xmlns:a16="http://schemas.microsoft.com/office/drawing/2014/main" id="{00000000-0008-0000-0200-000020C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Extranjero sin sucursal Col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133350</xdr:rowOff>
        </xdr:from>
        <xdr:to>
          <xdr:col>13</xdr:col>
          <xdr:colOff>1847850</xdr:colOff>
          <xdr:row>26</xdr:row>
          <xdr:rowOff>31750</xdr:rowOff>
        </xdr:to>
        <xdr:sp macro="" textlink="">
          <xdr:nvSpPr>
            <xdr:cNvPr id="50209" name="Check Box 33" hidden="1">
              <a:extLst>
                <a:ext uri="{63B3BB69-23CF-44E3-9099-C40C66FF867C}">
                  <a14:compatExt spid="_x0000_s50209"/>
                </a:ext>
                <a:ext uri="{FF2B5EF4-FFF2-40B4-BE49-F238E27FC236}">
                  <a16:creationId xmlns:a16="http://schemas.microsoft.com/office/drawing/2014/main" id="{00000000-0008-0000-0200-00002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133350</xdr:rowOff>
        </xdr:from>
        <xdr:to>
          <xdr:col>13</xdr:col>
          <xdr:colOff>1847850</xdr:colOff>
          <xdr:row>27</xdr:row>
          <xdr:rowOff>31750</xdr:rowOff>
        </xdr:to>
        <xdr:sp macro="" textlink="">
          <xdr:nvSpPr>
            <xdr:cNvPr id="50210" name="Check Box 34" hidden="1">
              <a:extLst>
                <a:ext uri="{63B3BB69-23CF-44E3-9099-C40C66FF867C}">
                  <a14:compatExt spid="_x0000_s50210"/>
                </a:ext>
                <a:ext uri="{FF2B5EF4-FFF2-40B4-BE49-F238E27FC236}">
                  <a16:creationId xmlns:a16="http://schemas.microsoft.com/office/drawing/2014/main" id="{00000000-0008-0000-0200-00002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152400</xdr:rowOff>
        </xdr:from>
        <xdr:to>
          <xdr:col>1</xdr:col>
          <xdr:colOff>1117600</xdr:colOff>
          <xdr:row>47</xdr:row>
          <xdr:rowOff>50800</xdr:rowOff>
        </xdr:to>
        <xdr:sp macro="" textlink="">
          <xdr:nvSpPr>
            <xdr:cNvPr id="50212" name="Check Box 36" hidden="1">
              <a:extLst>
                <a:ext uri="{63B3BB69-23CF-44E3-9099-C40C66FF867C}">
                  <a14:compatExt spid="_x0000_s50212"/>
                </a:ext>
                <a:ext uri="{FF2B5EF4-FFF2-40B4-BE49-F238E27FC236}">
                  <a16:creationId xmlns:a16="http://schemas.microsoft.com/office/drawing/2014/main" id="{00000000-0008-0000-0200-00002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46</xdr:row>
          <xdr:rowOff>133350</xdr:rowOff>
        </xdr:from>
        <xdr:to>
          <xdr:col>1</xdr:col>
          <xdr:colOff>1117600</xdr:colOff>
          <xdr:row>48</xdr:row>
          <xdr:rowOff>38100</xdr:rowOff>
        </xdr:to>
        <xdr:sp macro="" textlink="">
          <xdr:nvSpPr>
            <xdr:cNvPr id="50213" name="Check Box 37" hidden="1">
              <a:extLst>
                <a:ext uri="{63B3BB69-23CF-44E3-9099-C40C66FF867C}">
                  <a14:compatExt spid="_x0000_s50213"/>
                </a:ext>
                <a:ext uri="{FF2B5EF4-FFF2-40B4-BE49-F238E27FC236}">
                  <a16:creationId xmlns:a16="http://schemas.microsoft.com/office/drawing/2014/main" id="{00000000-0008-0000-0200-00002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47</xdr:row>
          <xdr:rowOff>146050</xdr:rowOff>
        </xdr:from>
        <xdr:to>
          <xdr:col>1</xdr:col>
          <xdr:colOff>1117600</xdr:colOff>
          <xdr:row>49</xdr:row>
          <xdr:rowOff>31750</xdr:rowOff>
        </xdr:to>
        <xdr:sp macro="" textlink="">
          <xdr:nvSpPr>
            <xdr:cNvPr id="50214" name="Check Box 38" hidden="1">
              <a:extLst>
                <a:ext uri="{63B3BB69-23CF-44E3-9099-C40C66FF867C}">
                  <a14:compatExt spid="_x0000_s50214"/>
                </a:ext>
                <a:ext uri="{FF2B5EF4-FFF2-40B4-BE49-F238E27FC236}">
                  <a16:creationId xmlns:a16="http://schemas.microsoft.com/office/drawing/2014/main" id="{00000000-0008-0000-0200-00002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48</xdr:row>
          <xdr:rowOff>127000</xdr:rowOff>
        </xdr:from>
        <xdr:to>
          <xdr:col>1</xdr:col>
          <xdr:colOff>1117600</xdr:colOff>
          <xdr:row>50</xdr:row>
          <xdr:rowOff>12700</xdr:rowOff>
        </xdr:to>
        <xdr:sp macro="" textlink="">
          <xdr:nvSpPr>
            <xdr:cNvPr id="50215" name="Check Box 39" hidden="1">
              <a:extLst>
                <a:ext uri="{63B3BB69-23CF-44E3-9099-C40C66FF867C}">
                  <a14:compatExt spid="_x0000_s50215"/>
                </a:ext>
                <a:ext uri="{FF2B5EF4-FFF2-40B4-BE49-F238E27FC236}">
                  <a16:creationId xmlns:a16="http://schemas.microsoft.com/office/drawing/2014/main" id="{00000000-0008-0000-0200-00002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49</xdr:row>
          <xdr:rowOff>133350</xdr:rowOff>
        </xdr:from>
        <xdr:to>
          <xdr:col>1</xdr:col>
          <xdr:colOff>1117600</xdr:colOff>
          <xdr:row>51</xdr:row>
          <xdr:rowOff>31750</xdr:rowOff>
        </xdr:to>
        <xdr:sp macro="" textlink="">
          <xdr:nvSpPr>
            <xdr:cNvPr id="50216" name="Check Box 40" hidden="1">
              <a:extLst>
                <a:ext uri="{63B3BB69-23CF-44E3-9099-C40C66FF867C}">
                  <a14:compatExt spid="_x0000_s50216"/>
                </a:ext>
                <a:ext uri="{FF2B5EF4-FFF2-40B4-BE49-F238E27FC236}">
                  <a16:creationId xmlns:a16="http://schemas.microsoft.com/office/drawing/2014/main" id="{00000000-0008-0000-0200-00002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46</xdr:row>
          <xdr:rowOff>146050</xdr:rowOff>
        </xdr:from>
        <xdr:to>
          <xdr:col>13</xdr:col>
          <xdr:colOff>819150</xdr:colOff>
          <xdr:row>48</xdr:row>
          <xdr:rowOff>50800</xdr:rowOff>
        </xdr:to>
        <xdr:sp macro="" textlink="">
          <xdr:nvSpPr>
            <xdr:cNvPr id="50217" name="Check Box 41" hidden="1">
              <a:extLst>
                <a:ext uri="{63B3BB69-23CF-44E3-9099-C40C66FF867C}">
                  <a14:compatExt spid="_x0000_s50217"/>
                </a:ext>
                <a:ext uri="{FF2B5EF4-FFF2-40B4-BE49-F238E27FC236}">
                  <a16:creationId xmlns:a16="http://schemas.microsoft.com/office/drawing/2014/main" id="{00000000-0008-0000-0200-00002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47</xdr:row>
          <xdr:rowOff>146050</xdr:rowOff>
        </xdr:from>
        <xdr:to>
          <xdr:col>13</xdr:col>
          <xdr:colOff>819150</xdr:colOff>
          <xdr:row>49</xdr:row>
          <xdr:rowOff>31750</xdr:rowOff>
        </xdr:to>
        <xdr:sp macro="" textlink="">
          <xdr:nvSpPr>
            <xdr:cNvPr id="50218" name="Check Box 42" hidden="1">
              <a:extLst>
                <a:ext uri="{63B3BB69-23CF-44E3-9099-C40C66FF867C}">
                  <a14:compatExt spid="_x0000_s50218"/>
                </a:ext>
                <a:ext uri="{FF2B5EF4-FFF2-40B4-BE49-F238E27FC236}">
                  <a16:creationId xmlns:a16="http://schemas.microsoft.com/office/drawing/2014/main" id="{00000000-0008-0000-0200-00002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48</xdr:row>
          <xdr:rowOff>146050</xdr:rowOff>
        </xdr:from>
        <xdr:to>
          <xdr:col>13</xdr:col>
          <xdr:colOff>1936750</xdr:colOff>
          <xdr:row>50</xdr:row>
          <xdr:rowOff>31750</xdr:rowOff>
        </xdr:to>
        <xdr:sp macro="" textlink="">
          <xdr:nvSpPr>
            <xdr:cNvPr id="50219" name="Check Box 43" hidden="1">
              <a:extLst>
                <a:ext uri="{63B3BB69-23CF-44E3-9099-C40C66FF867C}">
                  <a14:compatExt spid="_x0000_s50219"/>
                </a:ext>
                <a:ext uri="{FF2B5EF4-FFF2-40B4-BE49-F238E27FC236}">
                  <a16:creationId xmlns:a16="http://schemas.microsoft.com/office/drawing/2014/main" id="{00000000-0008-0000-0200-00002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49</xdr:row>
          <xdr:rowOff>127000</xdr:rowOff>
        </xdr:from>
        <xdr:to>
          <xdr:col>13</xdr:col>
          <xdr:colOff>1924050</xdr:colOff>
          <xdr:row>52</xdr:row>
          <xdr:rowOff>50800</xdr:rowOff>
        </xdr:to>
        <xdr:sp macro="" textlink="">
          <xdr:nvSpPr>
            <xdr:cNvPr id="50220" name="Check Box 44" hidden="1">
              <a:extLst>
                <a:ext uri="{63B3BB69-23CF-44E3-9099-C40C66FF867C}">
                  <a14:compatExt spid="_x0000_s50220"/>
                </a:ext>
                <a:ext uri="{FF2B5EF4-FFF2-40B4-BE49-F238E27FC236}">
                  <a16:creationId xmlns:a16="http://schemas.microsoft.com/office/drawing/2014/main" id="{00000000-0008-0000-0200-00002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51</xdr:row>
          <xdr:rowOff>171450</xdr:rowOff>
        </xdr:from>
        <xdr:to>
          <xdr:col>13</xdr:col>
          <xdr:colOff>819150</xdr:colOff>
          <xdr:row>53</xdr:row>
          <xdr:rowOff>69850</xdr:rowOff>
        </xdr:to>
        <xdr:sp macro="" textlink="">
          <xdr:nvSpPr>
            <xdr:cNvPr id="50221" name="Check Box 45" hidden="1">
              <a:extLst>
                <a:ext uri="{63B3BB69-23CF-44E3-9099-C40C66FF867C}">
                  <a14:compatExt spid="_x0000_s50221"/>
                </a:ext>
                <a:ext uri="{FF2B5EF4-FFF2-40B4-BE49-F238E27FC236}">
                  <a16:creationId xmlns:a16="http://schemas.microsoft.com/office/drawing/2014/main" id="{00000000-0008-0000-0200-00002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52</xdr:row>
          <xdr:rowOff>146050</xdr:rowOff>
        </xdr:from>
        <xdr:to>
          <xdr:col>13</xdr:col>
          <xdr:colOff>819150</xdr:colOff>
          <xdr:row>54</xdr:row>
          <xdr:rowOff>38100</xdr:rowOff>
        </xdr:to>
        <xdr:sp macro="" textlink="">
          <xdr:nvSpPr>
            <xdr:cNvPr id="50222" name="Check Box 46" hidden="1">
              <a:extLst>
                <a:ext uri="{63B3BB69-23CF-44E3-9099-C40C66FF867C}">
                  <a14:compatExt spid="_x0000_s50222"/>
                </a:ext>
                <a:ext uri="{FF2B5EF4-FFF2-40B4-BE49-F238E27FC236}">
                  <a16:creationId xmlns:a16="http://schemas.microsoft.com/office/drawing/2014/main" id="{00000000-0008-0000-0200-00002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56</xdr:row>
          <xdr:rowOff>152400</xdr:rowOff>
        </xdr:from>
        <xdr:to>
          <xdr:col>13</xdr:col>
          <xdr:colOff>95250</xdr:colOff>
          <xdr:row>58</xdr:row>
          <xdr:rowOff>50800</xdr:rowOff>
        </xdr:to>
        <xdr:sp macro="" textlink="">
          <xdr:nvSpPr>
            <xdr:cNvPr id="50223" name="Check Box 47" hidden="1">
              <a:extLst>
                <a:ext uri="{63B3BB69-23CF-44E3-9099-C40C66FF867C}">
                  <a14:compatExt spid="_x0000_s50223"/>
                </a:ext>
                <a:ext uri="{FF2B5EF4-FFF2-40B4-BE49-F238E27FC236}">
                  <a16:creationId xmlns:a16="http://schemas.microsoft.com/office/drawing/2014/main" id="{00000000-0008-0000-0200-00002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57</xdr:row>
          <xdr:rowOff>171450</xdr:rowOff>
        </xdr:from>
        <xdr:to>
          <xdr:col>13</xdr:col>
          <xdr:colOff>95250</xdr:colOff>
          <xdr:row>59</xdr:row>
          <xdr:rowOff>31750</xdr:rowOff>
        </xdr:to>
        <xdr:sp macro="" textlink="">
          <xdr:nvSpPr>
            <xdr:cNvPr id="50224" name="Check Box 48" hidden="1">
              <a:extLst>
                <a:ext uri="{63B3BB69-23CF-44E3-9099-C40C66FF867C}">
                  <a14:compatExt spid="_x0000_s50224"/>
                </a:ext>
                <a:ext uri="{FF2B5EF4-FFF2-40B4-BE49-F238E27FC236}">
                  <a16:creationId xmlns:a16="http://schemas.microsoft.com/office/drawing/2014/main" id="{00000000-0008-0000-0200-00003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133350</xdr:rowOff>
        </xdr:from>
        <xdr:to>
          <xdr:col>13</xdr:col>
          <xdr:colOff>984250</xdr:colOff>
          <xdr:row>58</xdr:row>
          <xdr:rowOff>31750</xdr:rowOff>
        </xdr:to>
        <xdr:sp macro="" textlink="">
          <xdr:nvSpPr>
            <xdr:cNvPr id="50225" name="Check Box 49" hidden="1">
              <a:extLst>
                <a:ext uri="{63B3BB69-23CF-44E3-9099-C40C66FF867C}">
                  <a14:compatExt spid="_x0000_s50225"/>
                </a:ext>
                <a:ext uri="{FF2B5EF4-FFF2-40B4-BE49-F238E27FC236}">
                  <a16:creationId xmlns:a16="http://schemas.microsoft.com/office/drawing/2014/main" id="{00000000-0008-0000-0200-00003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127000</xdr:rowOff>
        </xdr:from>
        <xdr:to>
          <xdr:col>13</xdr:col>
          <xdr:colOff>984250</xdr:colOff>
          <xdr:row>59</xdr:row>
          <xdr:rowOff>19050</xdr:rowOff>
        </xdr:to>
        <xdr:sp macro="" textlink="">
          <xdr:nvSpPr>
            <xdr:cNvPr id="50226" name="Check Box 50" hidden="1">
              <a:extLst>
                <a:ext uri="{63B3BB69-23CF-44E3-9099-C40C66FF867C}">
                  <a14:compatExt spid="_x0000_s50226"/>
                </a:ext>
                <a:ext uri="{FF2B5EF4-FFF2-40B4-BE49-F238E27FC236}">
                  <a16:creationId xmlns:a16="http://schemas.microsoft.com/office/drawing/2014/main" id="{00000000-0008-0000-0200-00003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146050</xdr:rowOff>
        </xdr:from>
        <xdr:to>
          <xdr:col>14</xdr:col>
          <xdr:colOff>38100</xdr:colOff>
          <xdr:row>60</xdr:row>
          <xdr:rowOff>38100</xdr:rowOff>
        </xdr:to>
        <xdr:sp macro="" textlink="">
          <xdr:nvSpPr>
            <xdr:cNvPr id="50227" name="Check Box 51" hidden="1">
              <a:extLst>
                <a:ext uri="{63B3BB69-23CF-44E3-9099-C40C66FF867C}">
                  <a14:compatExt spid="_x0000_s50227"/>
                </a:ext>
                <a:ext uri="{FF2B5EF4-FFF2-40B4-BE49-F238E27FC236}">
                  <a16:creationId xmlns:a16="http://schemas.microsoft.com/office/drawing/2014/main" id="{00000000-0008-0000-0200-00003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19050</xdr:rowOff>
        </xdr:from>
        <xdr:to>
          <xdr:col>13</xdr:col>
          <xdr:colOff>1079500</xdr:colOff>
          <xdr:row>61</xdr:row>
          <xdr:rowOff>0</xdr:rowOff>
        </xdr:to>
        <xdr:sp macro="" textlink="">
          <xdr:nvSpPr>
            <xdr:cNvPr id="50228" name="Check Box 52" hidden="1">
              <a:extLst>
                <a:ext uri="{63B3BB69-23CF-44E3-9099-C40C66FF867C}">
                  <a14:compatExt spid="_x0000_s50228"/>
                </a:ext>
                <a:ext uri="{FF2B5EF4-FFF2-40B4-BE49-F238E27FC236}">
                  <a16:creationId xmlns:a16="http://schemas.microsoft.com/office/drawing/2014/main" id="{00000000-0008-0000-0200-00003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63</xdr:row>
          <xdr:rowOff>457200</xdr:rowOff>
        </xdr:from>
        <xdr:to>
          <xdr:col>11</xdr:col>
          <xdr:colOff>1079500</xdr:colOff>
          <xdr:row>65</xdr:row>
          <xdr:rowOff>50800</xdr:rowOff>
        </xdr:to>
        <xdr:sp macro="" textlink="">
          <xdr:nvSpPr>
            <xdr:cNvPr id="50229" name="Check Box 53" hidden="1">
              <a:extLst>
                <a:ext uri="{63B3BB69-23CF-44E3-9099-C40C66FF867C}">
                  <a14:compatExt spid="_x0000_s50229"/>
                </a:ext>
                <a:ext uri="{FF2B5EF4-FFF2-40B4-BE49-F238E27FC236}">
                  <a16:creationId xmlns:a16="http://schemas.microsoft.com/office/drawing/2014/main" id="{00000000-0008-0000-0200-00003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133350</xdr:rowOff>
        </xdr:from>
        <xdr:to>
          <xdr:col>13</xdr:col>
          <xdr:colOff>1943100</xdr:colOff>
          <xdr:row>66</xdr:row>
          <xdr:rowOff>19050</xdr:rowOff>
        </xdr:to>
        <xdr:sp macro="" textlink="">
          <xdr:nvSpPr>
            <xdr:cNvPr id="50230" name="Check Box 54" hidden="1">
              <a:extLst>
                <a:ext uri="{63B3BB69-23CF-44E3-9099-C40C66FF867C}">
                  <a14:compatExt spid="_x0000_s50230"/>
                </a:ext>
                <a:ext uri="{FF2B5EF4-FFF2-40B4-BE49-F238E27FC236}">
                  <a16:creationId xmlns:a16="http://schemas.microsoft.com/office/drawing/2014/main" id="{00000000-0008-0000-0200-00003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68</xdr:row>
          <xdr:rowOff>0</xdr:rowOff>
        </xdr:from>
        <xdr:to>
          <xdr:col>14</xdr:col>
          <xdr:colOff>0</xdr:colOff>
          <xdr:row>69</xdr:row>
          <xdr:rowOff>12700</xdr:rowOff>
        </xdr:to>
        <xdr:sp macro="" textlink="">
          <xdr:nvSpPr>
            <xdr:cNvPr id="50231" name="Check Box 55" hidden="1">
              <a:extLst>
                <a:ext uri="{63B3BB69-23CF-44E3-9099-C40C66FF867C}">
                  <a14:compatExt spid="_x0000_s50231"/>
                </a:ext>
                <a:ext uri="{FF2B5EF4-FFF2-40B4-BE49-F238E27FC236}">
                  <a16:creationId xmlns:a16="http://schemas.microsoft.com/office/drawing/2014/main" id="{00000000-0008-0000-0200-00003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133350</xdr:rowOff>
        </xdr:from>
        <xdr:to>
          <xdr:col>13</xdr:col>
          <xdr:colOff>1562100</xdr:colOff>
          <xdr:row>67</xdr:row>
          <xdr:rowOff>31750</xdr:rowOff>
        </xdr:to>
        <xdr:sp macro="" textlink="">
          <xdr:nvSpPr>
            <xdr:cNvPr id="50232" name="Check Box 56" hidden="1">
              <a:extLst>
                <a:ext uri="{63B3BB69-23CF-44E3-9099-C40C66FF867C}">
                  <a14:compatExt spid="_x0000_s50232"/>
                </a:ext>
                <a:ext uri="{FF2B5EF4-FFF2-40B4-BE49-F238E27FC236}">
                  <a16:creationId xmlns:a16="http://schemas.microsoft.com/office/drawing/2014/main" id="{00000000-0008-0000-0200-00003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0</xdr:rowOff>
        </xdr:from>
        <xdr:to>
          <xdr:col>13</xdr:col>
          <xdr:colOff>1085850</xdr:colOff>
          <xdr:row>70</xdr:row>
          <xdr:rowOff>31750</xdr:rowOff>
        </xdr:to>
        <xdr:sp macro="" textlink="">
          <xdr:nvSpPr>
            <xdr:cNvPr id="50233" name="Check Box 57" hidden="1">
              <a:extLst>
                <a:ext uri="{63B3BB69-23CF-44E3-9099-C40C66FF867C}">
                  <a14:compatExt spid="_x0000_s50233"/>
                </a:ext>
                <a:ext uri="{FF2B5EF4-FFF2-40B4-BE49-F238E27FC236}">
                  <a16:creationId xmlns:a16="http://schemas.microsoft.com/office/drawing/2014/main" id="{00000000-0008-0000-0200-00003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146050</xdr:rowOff>
        </xdr:from>
        <xdr:to>
          <xdr:col>12</xdr:col>
          <xdr:colOff>698500</xdr:colOff>
          <xdr:row>68</xdr:row>
          <xdr:rowOff>38100</xdr:rowOff>
        </xdr:to>
        <xdr:sp macro="" textlink="">
          <xdr:nvSpPr>
            <xdr:cNvPr id="50234" name="Check Box 58" hidden="1">
              <a:extLst>
                <a:ext uri="{63B3BB69-23CF-44E3-9099-C40C66FF867C}">
                  <a14:compatExt spid="_x0000_s50234"/>
                </a:ext>
                <a:ext uri="{FF2B5EF4-FFF2-40B4-BE49-F238E27FC236}">
                  <a16:creationId xmlns:a16="http://schemas.microsoft.com/office/drawing/2014/main" id="{00000000-0008-0000-0200-00003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66</xdr:row>
          <xdr:rowOff>127000</xdr:rowOff>
        </xdr:from>
        <xdr:to>
          <xdr:col>13</xdr:col>
          <xdr:colOff>1098550</xdr:colOff>
          <xdr:row>68</xdr:row>
          <xdr:rowOff>19050</xdr:rowOff>
        </xdr:to>
        <xdr:sp macro="" textlink="">
          <xdr:nvSpPr>
            <xdr:cNvPr id="50235" name="Check Box 59" hidden="1">
              <a:extLst>
                <a:ext uri="{63B3BB69-23CF-44E3-9099-C40C66FF867C}">
                  <a14:compatExt spid="_x0000_s50235"/>
                </a:ext>
                <a:ext uri="{FF2B5EF4-FFF2-40B4-BE49-F238E27FC236}">
                  <a16:creationId xmlns:a16="http://schemas.microsoft.com/office/drawing/2014/main" id="{00000000-0008-0000-0200-00003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133350</xdr:rowOff>
        </xdr:from>
        <xdr:to>
          <xdr:col>12</xdr:col>
          <xdr:colOff>984250</xdr:colOff>
          <xdr:row>67</xdr:row>
          <xdr:rowOff>31750</xdr:rowOff>
        </xdr:to>
        <xdr:sp macro="" textlink="">
          <xdr:nvSpPr>
            <xdr:cNvPr id="50236" name="Check Box 60" hidden="1">
              <a:extLst>
                <a:ext uri="{63B3BB69-23CF-44E3-9099-C40C66FF867C}">
                  <a14:compatExt spid="_x0000_s50236"/>
                </a:ext>
                <a:ext uri="{FF2B5EF4-FFF2-40B4-BE49-F238E27FC236}">
                  <a16:creationId xmlns:a16="http://schemas.microsoft.com/office/drawing/2014/main" id="{00000000-0008-0000-0200-00003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146050</xdr:rowOff>
        </xdr:from>
        <xdr:to>
          <xdr:col>13</xdr:col>
          <xdr:colOff>95250</xdr:colOff>
          <xdr:row>62</xdr:row>
          <xdr:rowOff>38100</xdr:rowOff>
        </xdr:to>
        <xdr:sp macro="" textlink="">
          <xdr:nvSpPr>
            <xdr:cNvPr id="50237" name="Check Box 61" hidden="1">
              <a:extLst>
                <a:ext uri="{63B3BB69-23CF-44E3-9099-C40C66FF867C}">
                  <a14:compatExt spid="_x0000_s50237"/>
                </a:ext>
                <a:ext uri="{FF2B5EF4-FFF2-40B4-BE49-F238E27FC236}">
                  <a16:creationId xmlns:a16="http://schemas.microsoft.com/office/drawing/2014/main" id="{00000000-0008-0000-0200-00003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61</xdr:row>
          <xdr:rowOff>146050</xdr:rowOff>
        </xdr:from>
        <xdr:to>
          <xdr:col>13</xdr:col>
          <xdr:colOff>946150</xdr:colOff>
          <xdr:row>63</xdr:row>
          <xdr:rowOff>38100</xdr:rowOff>
        </xdr:to>
        <xdr:sp macro="" textlink="">
          <xdr:nvSpPr>
            <xdr:cNvPr id="50238" name="Check Box 62" hidden="1">
              <a:extLst>
                <a:ext uri="{63B3BB69-23CF-44E3-9099-C40C66FF867C}">
                  <a14:compatExt spid="_x0000_s50238"/>
                </a:ext>
                <a:ext uri="{FF2B5EF4-FFF2-40B4-BE49-F238E27FC236}">
                  <a16:creationId xmlns:a16="http://schemas.microsoft.com/office/drawing/2014/main" id="{00000000-0008-0000-0200-00003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53</xdr:row>
          <xdr:rowOff>133350</xdr:rowOff>
        </xdr:from>
        <xdr:to>
          <xdr:col>13</xdr:col>
          <xdr:colOff>1847850</xdr:colOff>
          <xdr:row>55</xdr:row>
          <xdr:rowOff>31750</xdr:rowOff>
        </xdr:to>
        <xdr:sp macro="" textlink="">
          <xdr:nvSpPr>
            <xdr:cNvPr id="50239" name="Check Box 63" hidden="1">
              <a:extLst>
                <a:ext uri="{63B3BB69-23CF-44E3-9099-C40C66FF867C}">
                  <a14:compatExt spid="_x0000_s50239"/>
                </a:ext>
                <a:ext uri="{FF2B5EF4-FFF2-40B4-BE49-F238E27FC236}">
                  <a16:creationId xmlns:a16="http://schemas.microsoft.com/office/drawing/2014/main" id="{00000000-0008-0000-0200-00003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54</xdr:row>
          <xdr:rowOff>133350</xdr:rowOff>
        </xdr:from>
        <xdr:to>
          <xdr:col>13</xdr:col>
          <xdr:colOff>1847850</xdr:colOff>
          <xdr:row>56</xdr:row>
          <xdr:rowOff>31750</xdr:rowOff>
        </xdr:to>
        <xdr:sp macro="" textlink="">
          <xdr:nvSpPr>
            <xdr:cNvPr id="50240" name="Check Box 64" hidden="1">
              <a:extLst>
                <a:ext uri="{63B3BB69-23CF-44E3-9099-C40C66FF867C}">
                  <a14:compatExt spid="_x0000_s50240"/>
                </a:ext>
                <a:ext uri="{FF2B5EF4-FFF2-40B4-BE49-F238E27FC236}">
                  <a16:creationId xmlns:a16="http://schemas.microsoft.com/office/drawing/2014/main" id="{00000000-0008-0000-0200-00004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74</xdr:row>
          <xdr:rowOff>165100</xdr:rowOff>
        </xdr:from>
        <xdr:to>
          <xdr:col>1</xdr:col>
          <xdr:colOff>1117600</xdr:colOff>
          <xdr:row>76</xdr:row>
          <xdr:rowOff>57150</xdr:rowOff>
        </xdr:to>
        <xdr:sp macro="" textlink="">
          <xdr:nvSpPr>
            <xdr:cNvPr id="50242" name="Check Box 66" hidden="1">
              <a:extLst>
                <a:ext uri="{63B3BB69-23CF-44E3-9099-C40C66FF867C}">
                  <a14:compatExt spid="_x0000_s50242"/>
                </a:ext>
                <a:ext uri="{FF2B5EF4-FFF2-40B4-BE49-F238E27FC236}">
                  <a16:creationId xmlns:a16="http://schemas.microsoft.com/office/drawing/2014/main" id="{00000000-0008-0000-0200-00004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75</xdr:row>
          <xdr:rowOff>133350</xdr:rowOff>
        </xdr:from>
        <xdr:to>
          <xdr:col>1</xdr:col>
          <xdr:colOff>1117600</xdr:colOff>
          <xdr:row>77</xdr:row>
          <xdr:rowOff>38100</xdr:rowOff>
        </xdr:to>
        <xdr:sp macro="" textlink="">
          <xdr:nvSpPr>
            <xdr:cNvPr id="50243" name="Check Box 67" hidden="1">
              <a:extLst>
                <a:ext uri="{63B3BB69-23CF-44E3-9099-C40C66FF867C}">
                  <a14:compatExt spid="_x0000_s50243"/>
                </a:ext>
                <a:ext uri="{FF2B5EF4-FFF2-40B4-BE49-F238E27FC236}">
                  <a16:creationId xmlns:a16="http://schemas.microsoft.com/office/drawing/2014/main" id="{00000000-0008-0000-0200-00004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76</xdr:row>
          <xdr:rowOff>146050</xdr:rowOff>
        </xdr:from>
        <xdr:to>
          <xdr:col>1</xdr:col>
          <xdr:colOff>1117600</xdr:colOff>
          <xdr:row>78</xdr:row>
          <xdr:rowOff>31750</xdr:rowOff>
        </xdr:to>
        <xdr:sp macro="" textlink="">
          <xdr:nvSpPr>
            <xdr:cNvPr id="50244" name="Check Box 68" hidden="1">
              <a:extLst>
                <a:ext uri="{63B3BB69-23CF-44E3-9099-C40C66FF867C}">
                  <a14:compatExt spid="_x0000_s50244"/>
                </a:ext>
                <a:ext uri="{FF2B5EF4-FFF2-40B4-BE49-F238E27FC236}">
                  <a16:creationId xmlns:a16="http://schemas.microsoft.com/office/drawing/2014/main" id="{00000000-0008-0000-0200-00004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77</xdr:row>
          <xdr:rowOff>127000</xdr:rowOff>
        </xdr:from>
        <xdr:to>
          <xdr:col>1</xdr:col>
          <xdr:colOff>1117600</xdr:colOff>
          <xdr:row>79</xdr:row>
          <xdr:rowOff>12700</xdr:rowOff>
        </xdr:to>
        <xdr:sp macro="" textlink="">
          <xdr:nvSpPr>
            <xdr:cNvPr id="50245" name="Check Box 69" hidden="1">
              <a:extLst>
                <a:ext uri="{63B3BB69-23CF-44E3-9099-C40C66FF867C}">
                  <a14:compatExt spid="_x0000_s50245"/>
                </a:ext>
                <a:ext uri="{FF2B5EF4-FFF2-40B4-BE49-F238E27FC236}">
                  <a16:creationId xmlns:a16="http://schemas.microsoft.com/office/drawing/2014/main" id="{00000000-0008-0000-0200-00004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78</xdr:row>
          <xdr:rowOff>133350</xdr:rowOff>
        </xdr:from>
        <xdr:to>
          <xdr:col>1</xdr:col>
          <xdr:colOff>1117600</xdr:colOff>
          <xdr:row>80</xdr:row>
          <xdr:rowOff>31750</xdr:rowOff>
        </xdr:to>
        <xdr:sp macro="" textlink="">
          <xdr:nvSpPr>
            <xdr:cNvPr id="50246" name="Check Box 70" hidden="1">
              <a:extLst>
                <a:ext uri="{63B3BB69-23CF-44E3-9099-C40C66FF867C}">
                  <a14:compatExt spid="_x0000_s50246"/>
                </a:ext>
                <a:ext uri="{FF2B5EF4-FFF2-40B4-BE49-F238E27FC236}">
                  <a16:creationId xmlns:a16="http://schemas.microsoft.com/office/drawing/2014/main" id="{00000000-0008-0000-0200-00004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75</xdr:row>
          <xdr:rowOff>146050</xdr:rowOff>
        </xdr:from>
        <xdr:to>
          <xdr:col>13</xdr:col>
          <xdr:colOff>819150</xdr:colOff>
          <xdr:row>77</xdr:row>
          <xdr:rowOff>50800</xdr:rowOff>
        </xdr:to>
        <xdr:sp macro="" textlink="">
          <xdr:nvSpPr>
            <xdr:cNvPr id="50247" name="Check Box 71" hidden="1">
              <a:extLst>
                <a:ext uri="{63B3BB69-23CF-44E3-9099-C40C66FF867C}">
                  <a14:compatExt spid="_x0000_s50247"/>
                </a:ext>
                <a:ext uri="{FF2B5EF4-FFF2-40B4-BE49-F238E27FC236}">
                  <a16:creationId xmlns:a16="http://schemas.microsoft.com/office/drawing/2014/main" id="{00000000-0008-0000-0200-00004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76</xdr:row>
          <xdr:rowOff>146050</xdr:rowOff>
        </xdr:from>
        <xdr:to>
          <xdr:col>13</xdr:col>
          <xdr:colOff>819150</xdr:colOff>
          <xdr:row>78</xdr:row>
          <xdr:rowOff>31750</xdr:rowOff>
        </xdr:to>
        <xdr:sp macro="" textlink="">
          <xdr:nvSpPr>
            <xdr:cNvPr id="50248" name="Check Box 72" hidden="1">
              <a:extLst>
                <a:ext uri="{63B3BB69-23CF-44E3-9099-C40C66FF867C}">
                  <a14:compatExt spid="_x0000_s50248"/>
                </a:ext>
                <a:ext uri="{FF2B5EF4-FFF2-40B4-BE49-F238E27FC236}">
                  <a16:creationId xmlns:a16="http://schemas.microsoft.com/office/drawing/2014/main" id="{00000000-0008-0000-0200-00004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77</xdr:row>
          <xdr:rowOff>146050</xdr:rowOff>
        </xdr:from>
        <xdr:to>
          <xdr:col>13</xdr:col>
          <xdr:colOff>1936750</xdr:colOff>
          <xdr:row>79</xdr:row>
          <xdr:rowOff>31750</xdr:rowOff>
        </xdr:to>
        <xdr:sp macro="" textlink="">
          <xdr:nvSpPr>
            <xdr:cNvPr id="50249" name="Check Box 73" hidden="1">
              <a:extLst>
                <a:ext uri="{63B3BB69-23CF-44E3-9099-C40C66FF867C}">
                  <a14:compatExt spid="_x0000_s50249"/>
                </a:ext>
                <a:ext uri="{FF2B5EF4-FFF2-40B4-BE49-F238E27FC236}">
                  <a16:creationId xmlns:a16="http://schemas.microsoft.com/office/drawing/2014/main" id="{00000000-0008-0000-0200-00004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78</xdr:row>
          <xdr:rowOff>127000</xdr:rowOff>
        </xdr:from>
        <xdr:to>
          <xdr:col>13</xdr:col>
          <xdr:colOff>1924050</xdr:colOff>
          <xdr:row>81</xdr:row>
          <xdr:rowOff>50800</xdr:rowOff>
        </xdr:to>
        <xdr:sp macro="" textlink="">
          <xdr:nvSpPr>
            <xdr:cNvPr id="50250" name="Check Box 74" hidden="1">
              <a:extLst>
                <a:ext uri="{63B3BB69-23CF-44E3-9099-C40C66FF867C}">
                  <a14:compatExt spid="_x0000_s50250"/>
                </a:ext>
                <a:ext uri="{FF2B5EF4-FFF2-40B4-BE49-F238E27FC236}">
                  <a16:creationId xmlns:a16="http://schemas.microsoft.com/office/drawing/2014/main" id="{00000000-0008-0000-0200-00004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80</xdr:row>
          <xdr:rowOff>171450</xdr:rowOff>
        </xdr:from>
        <xdr:to>
          <xdr:col>13</xdr:col>
          <xdr:colOff>819150</xdr:colOff>
          <xdr:row>82</xdr:row>
          <xdr:rowOff>69850</xdr:rowOff>
        </xdr:to>
        <xdr:sp macro="" textlink="">
          <xdr:nvSpPr>
            <xdr:cNvPr id="50251" name="Check Box 75" hidden="1">
              <a:extLst>
                <a:ext uri="{63B3BB69-23CF-44E3-9099-C40C66FF867C}">
                  <a14:compatExt spid="_x0000_s50251"/>
                </a:ext>
                <a:ext uri="{FF2B5EF4-FFF2-40B4-BE49-F238E27FC236}">
                  <a16:creationId xmlns:a16="http://schemas.microsoft.com/office/drawing/2014/main" id="{00000000-0008-0000-0200-00004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81</xdr:row>
          <xdr:rowOff>146050</xdr:rowOff>
        </xdr:from>
        <xdr:to>
          <xdr:col>13</xdr:col>
          <xdr:colOff>819150</xdr:colOff>
          <xdr:row>83</xdr:row>
          <xdr:rowOff>38100</xdr:rowOff>
        </xdr:to>
        <xdr:sp macro="" textlink="">
          <xdr:nvSpPr>
            <xdr:cNvPr id="50252" name="Check Box 76" hidden="1">
              <a:extLst>
                <a:ext uri="{63B3BB69-23CF-44E3-9099-C40C66FF867C}">
                  <a14:compatExt spid="_x0000_s50252"/>
                </a:ext>
                <a:ext uri="{FF2B5EF4-FFF2-40B4-BE49-F238E27FC236}">
                  <a16:creationId xmlns:a16="http://schemas.microsoft.com/office/drawing/2014/main" id="{00000000-0008-0000-0200-00004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85</xdr:row>
          <xdr:rowOff>152400</xdr:rowOff>
        </xdr:from>
        <xdr:to>
          <xdr:col>13</xdr:col>
          <xdr:colOff>95250</xdr:colOff>
          <xdr:row>87</xdr:row>
          <xdr:rowOff>50800</xdr:rowOff>
        </xdr:to>
        <xdr:sp macro="" textlink="">
          <xdr:nvSpPr>
            <xdr:cNvPr id="50253" name="Check Box 77" hidden="1">
              <a:extLst>
                <a:ext uri="{63B3BB69-23CF-44E3-9099-C40C66FF867C}">
                  <a14:compatExt spid="_x0000_s50253"/>
                </a:ext>
                <a:ext uri="{FF2B5EF4-FFF2-40B4-BE49-F238E27FC236}">
                  <a16:creationId xmlns:a16="http://schemas.microsoft.com/office/drawing/2014/main" id="{00000000-0008-0000-0200-00004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86</xdr:row>
          <xdr:rowOff>171450</xdr:rowOff>
        </xdr:from>
        <xdr:to>
          <xdr:col>13</xdr:col>
          <xdr:colOff>95250</xdr:colOff>
          <xdr:row>88</xdr:row>
          <xdr:rowOff>31750</xdr:rowOff>
        </xdr:to>
        <xdr:sp macro="" textlink="">
          <xdr:nvSpPr>
            <xdr:cNvPr id="50254" name="Check Box 78" hidden="1">
              <a:extLst>
                <a:ext uri="{63B3BB69-23CF-44E3-9099-C40C66FF867C}">
                  <a14:compatExt spid="_x0000_s50254"/>
                </a:ext>
                <a:ext uri="{FF2B5EF4-FFF2-40B4-BE49-F238E27FC236}">
                  <a16:creationId xmlns:a16="http://schemas.microsoft.com/office/drawing/2014/main" id="{00000000-0008-0000-0200-00004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133350</xdr:rowOff>
        </xdr:from>
        <xdr:to>
          <xdr:col>13</xdr:col>
          <xdr:colOff>984250</xdr:colOff>
          <xdr:row>87</xdr:row>
          <xdr:rowOff>31750</xdr:rowOff>
        </xdr:to>
        <xdr:sp macro="" textlink="">
          <xdr:nvSpPr>
            <xdr:cNvPr id="50255" name="Check Box 79" hidden="1">
              <a:extLst>
                <a:ext uri="{63B3BB69-23CF-44E3-9099-C40C66FF867C}">
                  <a14:compatExt spid="_x0000_s50255"/>
                </a:ext>
                <a:ext uri="{FF2B5EF4-FFF2-40B4-BE49-F238E27FC236}">
                  <a16:creationId xmlns:a16="http://schemas.microsoft.com/office/drawing/2014/main" id="{00000000-0008-0000-0200-00004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127000</xdr:rowOff>
        </xdr:from>
        <xdr:to>
          <xdr:col>13</xdr:col>
          <xdr:colOff>984250</xdr:colOff>
          <xdr:row>88</xdr:row>
          <xdr:rowOff>19050</xdr:rowOff>
        </xdr:to>
        <xdr:sp macro="" textlink="">
          <xdr:nvSpPr>
            <xdr:cNvPr id="50256" name="Check Box 80" hidden="1">
              <a:extLst>
                <a:ext uri="{63B3BB69-23CF-44E3-9099-C40C66FF867C}">
                  <a14:compatExt spid="_x0000_s50256"/>
                </a:ext>
                <a:ext uri="{FF2B5EF4-FFF2-40B4-BE49-F238E27FC236}">
                  <a16:creationId xmlns:a16="http://schemas.microsoft.com/office/drawing/2014/main" id="{00000000-0008-0000-0200-00005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146050</xdr:rowOff>
        </xdr:from>
        <xdr:to>
          <xdr:col>14</xdr:col>
          <xdr:colOff>38100</xdr:colOff>
          <xdr:row>89</xdr:row>
          <xdr:rowOff>38100</xdr:rowOff>
        </xdr:to>
        <xdr:sp macro="" textlink="">
          <xdr:nvSpPr>
            <xdr:cNvPr id="50257" name="Check Box 81" hidden="1">
              <a:extLst>
                <a:ext uri="{63B3BB69-23CF-44E3-9099-C40C66FF867C}">
                  <a14:compatExt spid="_x0000_s50257"/>
                </a:ext>
                <a:ext uri="{FF2B5EF4-FFF2-40B4-BE49-F238E27FC236}">
                  <a16:creationId xmlns:a16="http://schemas.microsoft.com/office/drawing/2014/main" id="{00000000-0008-0000-0200-00005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19050</xdr:rowOff>
        </xdr:from>
        <xdr:to>
          <xdr:col>13</xdr:col>
          <xdr:colOff>1079500</xdr:colOff>
          <xdr:row>90</xdr:row>
          <xdr:rowOff>0</xdr:rowOff>
        </xdr:to>
        <xdr:sp macro="" textlink="">
          <xdr:nvSpPr>
            <xdr:cNvPr id="50258" name="Check Box 82" hidden="1">
              <a:extLst>
                <a:ext uri="{63B3BB69-23CF-44E3-9099-C40C66FF867C}">
                  <a14:compatExt spid="_x0000_s50258"/>
                </a:ext>
                <a:ext uri="{FF2B5EF4-FFF2-40B4-BE49-F238E27FC236}">
                  <a16:creationId xmlns:a16="http://schemas.microsoft.com/office/drawing/2014/main" id="{00000000-0008-0000-0200-00005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92</xdr:row>
          <xdr:rowOff>457200</xdr:rowOff>
        </xdr:from>
        <xdr:to>
          <xdr:col>11</xdr:col>
          <xdr:colOff>1079500</xdr:colOff>
          <xdr:row>94</xdr:row>
          <xdr:rowOff>50800</xdr:rowOff>
        </xdr:to>
        <xdr:sp macro="" textlink="">
          <xdr:nvSpPr>
            <xdr:cNvPr id="50259" name="Check Box 83" hidden="1">
              <a:extLst>
                <a:ext uri="{63B3BB69-23CF-44E3-9099-C40C66FF867C}">
                  <a14:compatExt spid="_x0000_s50259"/>
                </a:ext>
                <a:ext uri="{FF2B5EF4-FFF2-40B4-BE49-F238E27FC236}">
                  <a16:creationId xmlns:a16="http://schemas.microsoft.com/office/drawing/2014/main" id="{00000000-0008-0000-0200-00005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93</xdr:row>
          <xdr:rowOff>133350</xdr:rowOff>
        </xdr:from>
        <xdr:to>
          <xdr:col>13</xdr:col>
          <xdr:colOff>1943100</xdr:colOff>
          <xdr:row>95</xdr:row>
          <xdr:rowOff>19050</xdr:rowOff>
        </xdr:to>
        <xdr:sp macro="" textlink="">
          <xdr:nvSpPr>
            <xdr:cNvPr id="50260" name="Check Box 84" hidden="1">
              <a:extLst>
                <a:ext uri="{63B3BB69-23CF-44E3-9099-C40C66FF867C}">
                  <a14:compatExt spid="_x0000_s50260"/>
                </a:ext>
                <a:ext uri="{FF2B5EF4-FFF2-40B4-BE49-F238E27FC236}">
                  <a16:creationId xmlns:a16="http://schemas.microsoft.com/office/drawing/2014/main" id="{00000000-0008-0000-0200-00005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97</xdr:row>
          <xdr:rowOff>0</xdr:rowOff>
        </xdr:from>
        <xdr:to>
          <xdr:col>14</xdr:col>
          <xdr:colOff>0</xdr:colOff>
          <xdr:row>98</xdr:row>
          <xdr:rowOff>12700</xdr:rowOff>
        </xdr:to>
        <xdr:sp macro="" textlink="">
          <xdr:nvSpPr>
            <xdr:cNvPr id="50261" name="Check Box 85" hidden="1">
              <a:extLst>
                <a:ext uri="{63B3BB69-23CF-44E3-9099-C40C66FF867C}">
                  <a14:compatExt spid="_x0000_s50261"/>
                </a:ext>
                <a:ext uri="{FF2B5EF4-FFF2-40B4-BE49-F238E27FC236}">
                  <a16:creationId xmlns:a16="http://schemas.microsoft.com/office/drawing/2014/main" id="{00000000-0008-0000-0200-00005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133350</xdr:rowOff>
        </xdr:from>
        <xdr:to>
          <xdr:col>13</xdr:col>
          <xdr:colOff>1562100</xdr:colOff>
          <xdr:row>96</xdr:row>
          <xdr:rowOff>31750</xdr:rowOff>
        </xdr:to>
        <xdr:sp macro="" textlink="">
          <xdr:nvSpPr>
            <xdr:cNvPr id="50262" name="Check Box 86" hidden="1">
              <a:extLst>
                <a:ext uri="{63B3BB69-23CF-44E3-9099-C40C66FF867C}">
                  <a14:compatExt spid="_x0000_s50262"/>
                </a:ext>
                <a:ext uri="{FF2B5EF4-FFF2-40B4-BE49-F238E27FC236}">
                  <a16:creationId xmlns:a16="http://schemas.microsoft.com/office/drawing/2014/main" id="{00000000-0008-0000-0200-00005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98</xdr:row>
          <xdr:rowOff>0</xdr:rowOff>
        </xdr:from>
        <xdr:to>
          <xdr:col>13</xdr:col>
          <xdr:colOff>1085850</xdr:colOff>
          <xdr:row>99</xdr:row>
          <xdr:rowOff>31750</xdr:rowOff>
        </xdr:to>
        <xdr:sp macro="" textlink="">
          <xdr:nvSpPr>
            <xdr:cNvPr id="50263" name="Check Box 87" hidden="1">
              <a:extLst>
                <a:ext uri="{63B3BB69-23CF-44E3-9099-C40C66FF867C}">
                  <a14:compatExt spid="_x0000_s50263"/>
                </a:ext>
                <a:ext uri="{FF2B5EF4-FFF2-40B4-BE49-F238E27FC236}">
                  <a16:creationId xmlns:a16="http://schemas.microsoft.com/office/drawing/2014/main" id="{00000000-0008-0000-0200-00005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95</xdr:row>
          <xdr:rowOff>146050</xdr:rowOff>
        </xdr:from>
        <xdr:to>
          <xdr:col>12</xdr:col>
          <xdr:colOff>698500</xdr:colOff>
          <xdr:row>97</xdr:row>
          <xdr:rowOff>38100</xdr:rowOff>
        </xdr:to>
        <xdr:sp macro="" textlink="">
          <xdr:nvSpPr>
            <xdr:cNvPr id="50264" name="Check Box 88" hidden="1">
              <a:extLst>
                <a:ext uri="{63B3BB69-23CF-44E3-9099-C40C66FF867C}">
                  <a14:compatExt spid="_x0000_s50264"/>
                </a:ext>
                <a:ext uri="{FF2B5EF4-FFF2-40B4-BE49-F238E27FC236}">
                  <a16:creationId xmlns:a16="http://schemas.microsoft.com/office/drawing/2014/main" id="{00000000-0008-0000-0200-00005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95</xdr:row>
          <xdr:rowOff>127000</xdr:rowOff>
        </xdr:from>
        <xdr:to>
          <xdr:col>13</xdr:col>
          <xdr:colOff>1098550</xdr:colOff>
          <xdr:row>97</xdr:row>
          <xdr:rowOff>19050</xdr:rowOff>
        </xdr:to>
        <xdr:sp macro="" textlink="">
          <xdr:nvSpPr>
            <xdr:cNvPr id="50265" name="Check Box 89" hidden="1">
              <a:extLst>
                <a:ext uri="{63B3BB69-23CF-44E3-9099-C40C66FF867C}">
                  <a14:compatExt spid="_x0000_s50265"/>
                </a:ext>
                <a:ext uri="{FF2B5EF4-FFF2-40B4-BE49-F238E27FC236}">
                  <a16:creationId xmlns:a16="http://schemas.microsoft.com/office/drawing/2014/main" id="{00000000-0008-0000-0200-00005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94</xdr:row>
          <xdr:rowOff>133350</xdr:rowOff>
        </xdr:from>
        <xdr:to>
          <xdr:col>12</xdr:col>
          <xdr:colOff>984250</xdr:colOff>
          <xdr:row>96</xdr:row>
          <xdr:rowOff>31750</xdr:rowOff>
        </xdr:to>
        <xdr:sp macro="" textlink="">
          <xdr:nvSpPr>
            <xdr:cNvPr id="50266" name="Check Box 90" hidden="1">
              <a:extLst>
                <a:ext uri="{63B3BB69-23CF-44E3-9099-C40C66FF867C}">
                  <a14:compatExt spid="_x0000_s50266"/>
                </a:ext>
                <a:ext uri="{FF2B5EF4-FFF2-40B4-BE49-F238E27FC236}">
                  <a16:creationId xmlns:a16="http://schemas.microsoft.com/office/drawing/2014/main" id="{00000000-0008-0000-0200-00005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146050</xdr:rowOff>
        </xdr:from>
        <xdr:to>
          <xdr:col>13</xdr:col>
          <xdr:colOff>95250</xdr:colOff>
          <xdr:row>91</xdr:row>
          <xdr:rowOff>38100</xdr:rowOff>
        </xdr:to>
        <xdr:sp macro="" textlink="">
          <xdr:nvSpPr>
            <xdr:cNvPr id="50267" name="Check Box 91" hidden="1">
              <a:extLst>
                <a:ext uri="{63B3BB69-23CF-44E3-9099-C40C66FF867C}">
                  <a14:compatExt spid="_x0000_s50267"/>
                </a:ext>
                <a:ext uri="{FF2B5EF4-FFF2-40B4-BE49-F238E27FC236}">
                  <a16:creationId xmlns:a16="http://schemas.microsoft.com/office/drawing/2014/main" id="{00000000-0008-0000-0200-00005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90</xdr:row>
          <xdr:rowOff>146050</xdr:rowOff>
        </xdr:from>
        <xdr:to>
          <xdr:col>13</xdr:col>
          <xdr:colOff>946150</xdr:colOff>
          <xdr:row>92</xdr:row>
          <xdr:rowOff>38100</xdr:rowOff>
        </xdr:to>
        <xdr:sp macro="" textlink="">
          <xdr:nvSpPr>
            <xdr:cNvPr id="50268" name="Check Box 92" hidden="1">
              <a:extLst>
                <a:ext uri="{63B3BB69-23CF-44E3-9099-C40C66FF867C}">
                  <a14:compatExt spid="_x0000_s50268"/>
                </a:ext>
                <a:ext uri="{FF2B5EF4-FFF2-40B4-BE49-F238E27FC236}">
                  <a16:creationId xmlns:a16="http://schemas.microsoft.com/office/drawing/2014/main" id="{00000000-0008-0000-0200-00005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82</xdr:row>
          <xdr:rowOff>133350</xdr:rowOff>
        </xdr:from>
        <xdr:to>
          <xdr:col>13</xdr:col>
          <xdr:colOff>1847850</xdr:colOff>
          <xdr:row>84</xdr:row>
          <xdr:rowOff>31750</xdr:rowOff>
        </xdr:to>
        <xdr:sp macro="" textlink="">
          <xdr:nvSpPr>
            <xdr:cNvPr id="50269" name="Check Box 93" hidden="1">
              <a:extLst>
                <a:ext uri="{63B3BB69-23CF-44E3-9099-C40C66FF867C}">
                  <a14:compatExt spid="_x0000_s50269"/>
                </a:ext>
                <a:ext uri="{FF2B5EF4-FFF2-40B4-BE49-F238E27FC236}">
                  <a16:creationId xmlns:a16="http://schemas.microsoft.com/office/drawing/2014/main" id="{00000000-0008-0000-0200-00005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83</xdr:row>
          <xdr:rowOff>133350</xdr:rowOff>
        </xdr:from>
        <xdr:to>
          <xdr:col>13</xdr:col>
          <xdr:colOff>1847850</xdr:colOff>
          <xdr:row>85</xdr:row>
          <xdr:rowOff>31750</xdr:rowOff>
        </xdr:to>
        <xdr:sp macro="" textlink="">
          <xdr:nvSpPr>
            <xdr:cNvPr id="50270" name="Check Box 94" hidden="1">
              <a:extLst>
                <a:ext uri="{63B3BB69-23CF-44E3-9099-C40C66FF867C}">
                  <a14:compatExt spid="_x0000_s50270"/>
                </a:ext>
                <a:ext uri="{FF2B5EF4-FFF2-40B4-BE49-F238E27FC236}">
                  <a16:creationId xmlns:a16="http://schemas.microsoft.com/office/drawing/2014/main" id="{00000000-0008-0000-0200-00005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103</xdr:row>
          <xdr:rowOff>165100</xdr:rowOff>
        </xdr:from>
        <xdr:to>
          <xdr:col>1</xdr:col>
          <xdr:colOff>1117600</xdr:colOff>
          <xdr:row>105</xdr:row>
          <xdr:rowOff>57150</xdr:rowOff>
        </xdr:to>
        <xdr:sp macro="" textlink="">
          <xdr:nvSpPr>
            <xdr:cNvPr id="50272" name="Check Box 96" hidden="1">
              <a:extLst>
                <a:ext uri="{63B3BB69-23CF-44E3-9099-C40C66FF867C}">
                  <a14:compatExt spid="_x0000_s50272"/>
                </a:ext>
                <a:ext uri="{FF2B5EF4-FFF2-40B4-BE49-F238E27FC236}">
                  <a16:creationId xmlns:a16="http://schemas.microsoft.com/office/drawing/2014/main" id="{00000000-0008-0000-0200-00006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104</xdr:row>
          <xdr:rowOff>133350</xdr:rowOff>
        </xdr:from>
        <xdr:to>
          <xdr:col>1</xdr:col>
          <xdr:colOff>1117600</xdr:colOff>
          <xdr:row>106</xdr:row>
          <xdr:rowOff>38100</xdr:rowOff>
        </xdr:to>
        <xdr:sp macro="" textlink="">
          <xdr:nvSpPr>
            <xdr:cNvPr id="50273" name="Check Box 97" hidden="1">
              <a:extLst>
                <a:ext uri="{63B3BB69-23CF-44E3-9099-C40C66FF867C}">
                  <a14:compatExt spid="_x0000_s50273"/>
                </a:ext>
                <a:ext uri="{FF2B5EF4-FFF2-40B4-BE49-F238E27FC236}">
                  <a16:creationId xmlns:a16="http://schemas.microsoft.com/office/drawing/2014/main" id="{00000000-0008-0000-0200-00006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105</xdr:row>
          <xdr:rowOff>146050</xdr:rowOff>
        </xdr:from>
        <xdr:to>
          <xdr:col>1</xdr:col>
          <xdr:colOff>1117600</xdr:colOff>
          <xdr:row>107</xdr:row>
          <xdr:rowOff>31750</xdr:rowOff>
        </xdr:to>
        <xdr:sp macro="" textlink="">
          <xdr:nvSpPr>
            <xdr:cNvPr id="50274" name="Check Box 98" hidden="1">
              <a:extLst>
                <a:ext uri="{63B3BB69-23CF-44E3-9099-C40C66FF867C}">
                  <a14:compatExt spid="_x0000_s50274"/>
                </a:ext>
                <a:ext uri="{FF2B5EF4-FFF2-40B4-BE49-F238E27FC236}">
                  <a16:creationId xmlns:a16="http://schemas.microsoft.com/office/drawing/2014/main" id="{00000000-0008-0000-0200-00006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106</xdr:row>
          <xdr:rowOff>127000</xdr:rowOff>
        </xdr:from>
        <xdr:to>
          <xdr:col>1</xdr:col>
          <xdr:colOff>1117600</xdr:colOff>
          <xdr:row>108</xdr:row>
          <xdr:rowOff>12700</xdr:rowOff>
        </xdr:to>
        <xdr:sp macro="" textlink="">
          <xdr:nvSpPr>
            <xdr:cNvPr id="50275" name="Check Box 99" hidden="1">
              <a:extLst>
                <a:ext uri="{63B3BB69-23CF-44E3-9099-C40C66FF867C}">
                  <a14:compatExt spid="_x0000_s50275"/>
                </a:ext>
                <a:ext uri="{FF2B5EF4-FFF2-40B4-BE49-F238E27FC236}">
                  <a16:creationId xmlns:a16="http://schemas.microsoft.com/office/drawing/2014/main" id="{00000000-0008-0000-0200-00006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107</xdr:row>
          <xdr:rowOff>133350</xdr:rowOff>
        </xdr:from>
        <xdr:to>
          <xdr:col>1</xdr:col>
          <xdr:colOff>1117600</xdr:colOff>
          <xdr:row>109</xdr:row>
          <xdr:rowOff>31750</xdr:rowOff>
        </xdr:to>
        <xdr:sp macro="" textlink="">
          <xdr:nvSpPr>
            <xdr:cNvPr id="50276" name="Check Box 100" hidden="1">
              <a:extLst>
                <a:ext uri="{63B3BB69-23CF-44E3-9099-C40C66FF867C}">
                  <a14:compatExt spid="_x0000_s50276"/>
                </a:ext>
                <a:ext uri="{FF2B5EF4-FFF2-40B4-BE49-F238E27FC236}">
                  <a16:creationId xmlns:a16="http://schemas.microsoft.com/office/drawing/2014/main" id="{00000000-0008-0000-0200-00006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104</xdr:row>
          <xdr:rowOff>146050</xdr:rowOff>
        </xdr:from>
        <xdr:to>
          <xdr:col>13</xdr:col>
          <xdr:colOff>819150</xdr:colOff>
          <xdr:row>106</xdr:row>
          <xdr:rowOff>50800</xdr:rowOff>
        </xdr:to>
        <xdr:sp macro="" textlink="">
          <xdr:nvSpPr>
            <xdr:cNvPr id="50277" name="Check Box 101" hidden="1">
              <a:extLst>
                <a:ext uri="{63B3BB69-23CF-44E3-9099-C40C66FF867C}">
                  <a14:compatExt spid="_x0000_s50277"/>
                </a:ext>
                <a:ext uri="{FF2B5EF4-FFF2-40B4-BE49-F238E27FC236}">
                  <a16:creationId xmlns:a16="http://schemas.microsoft.com/office/drawing/2014/main" id="{00000000-0008-0000-0200-00006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105</xdr:row>
          <xdr:rowOff>146050</xdr:rowOff>
        </xdr:from>
        <xdr:to>
          <xdr:col>13</xdr:col>
          <xdr:colOff>819150</xdr:colOff>
          <xdr:row>107</xdr:row>
          <xdr:rowOff>31750</xdr:rowOff>
        </xdr:to>
        <xdr:sp macro="" textlink="">
          <xdr:nvSpPr>
            <xdr:cNvPr id="50278" name="Check Box 102" hidden="1">
              <a:extLst>
                <a:ext uri="{63B3BB69-23CF-44E3-9099-C40C66FF867C}">
                  <a14:compatExt spid="_x0000_s50278"/>
                </a:ext>
                <a:ext uri="{FF2B5EF4-FFF2-40B4-BE49-F238E27FC236}">
                  <a16:creationId xmlns:a16="http://schemas.microsoft.com/office/drawing/2014/main" id="{00000000-0008-0000-0200-00006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106</xdr:row>
          <xdr:rowOff>146050</xdr:rowOff>
        </xdr:from>
        <xdr:to>
          <xdr:col>13</xdr:col>
          <xdr:colOff>1936750</xdr:colOff>
          <xdr:row>108</xdr:row>
          <xdr:rowOff>31750</xdr:rowOff>
        </xdr:to>
        <xdr:sp macro="" textlink="">
          <xdr:nvSpPr>
            <xdr:cNvPr id="50279" name="Check Box 103" hidden="1">
              <a:extLst>
                <a:ext uri="{63B3BB69-23CF-44E3-9099-C40C66FF867C}">
                  <a14:compatExt spid="_x0000_s50279"/>
                </a:ext>
                <a:ext uri="{FF2B5EF4-FFF2-40B4-BE49-F238E27FC236}">
                  <a16:creationId xmlns:a16="http://schemas.microsoft.com/office/drawing/2014/main" id="{00000000-0008-0000-0200-00006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107</xdr:row>
          <xdr:rowOff>127000</xdr:rowOff>
        </xdr:from>
        <xdr:to>
          <xdr:col>13</xdr:col>
          <xdr:colOff>1924050</xdr:colOff>
          <xdr:row>110</xdr:row>
          <xdr:rowOff>50800</xdr:rowOff>
        </xdr:to>
        <xdr:sp macro="" textlink="">
          <xdr:nvSpPr>
            <xdr:cNvPr id="50280" name="Check Box 104" hidden="1">
              <a:extLst>
                <a:ext uri="{63B3BB69-23CF-44E3-9099-C40C66FF867C}">
                  <a14:compatExt spid="_x0000_s50280"/>
                </a:ext>
                <a:ext uri="{FF2B5EF4-FFF2-40B4-BE49-F238E27FC236}">
                  <a16:creationId xmlns:a16="http://schemas.microsoft.com/office/drawing/2014/main" id="{00000000-0008-0000-0200-00006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109</xdr:row>
          <xdr:rowOff>171450</xdr:rowOff>
        </xdr:from>
        <xdr:to>
          <xdr:col>13</xdr:col>
          <xdr:colOff>819150</xdr:colOff>
          <xdr:row>111</xdr:row>
          <xdr:rowOff>69850</xdr:rowOff>
        </xdr:to>
        <xdr:sp macro="" textlink="">
          <xdr:nvSpPr>
            <xdr:cNvPr id="50281" name="Check Box 105" hidden="1">
              <a:extLst>
                <a:ext uri="{63B3BB69-23CF-44E3-9099-C40C66FF867C}">
                  <a14:compatExt spid="_x0000_s50281"/>
                </a:ext>
                <a:ext uri="{FF2B5EF4-FFF2-40B4-BE49-F238E27FC236}">
                  <a16:creationId xmlns:a16="http://schemas.microsoft.com/office/drawing/2014/main" id="{00000000-0008-0000-0200-00006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110</xdr:row>
          <xdr:rowOff>146050</xdr:rowOff>
        </xdr:from>
        <xdr:to>
          <xdr:col>13</xdr:col>
          <xdr:colOff>819150</xdr:colOff>
          <xdr:row>112</xdr:row>
          <xdr:rowOff>38100</xdr:rowOff>
        </xdr:to>
        <xdr:sp macro="" textlink="">
          <xdr:nvSpPr>
            <xdr:cNvPr id="50282" name="Check Box 106" hidden="1">
              <a:extLst>
                <a:ext uri="{63B3BB69-23CF-44E3-9099-C40C66FF867C}">
                  <a14:compatExt spid="_x0000_s50282"/>
                </a:ext>
                <a:ext uri="{FF2B5EF4-FFF2-40B4-BE49-F238E27FC236}">
                  <a16:creationId xmlns:a16="http://schemas.microsoft.com/office/drawing/2014/main" id="{00000000-0008-0000-0200-00006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114</xdr:row>
          <xdr:rowOff>152400</xdr:rowOff>
        </xdr:from>
        <xdr:to>
          <xdr:col>13</xdr:col>
          <xdr:colOff>95250</xdr:colOff>
          <xdr:row>116</xdr:row>
          <xdr:rowOff>50800</xdr:rowOff>
        </xdr:to>
        <xdr:sp macro="" textlink="">
          <xdr:nvSpPr>
            <xdr:cNvPr id="50283" name="Check Box 107" hidden="1">
              <a:extLst>
                <a:ext uri="{63B3BB69-23CF-44E3-9099-C40C66FF867C}">
                  <a14:compatExt spid="_x0000_s50283"/>
                </a:ext>
                <a:ext uri="{FF2B5EF4-FFF2-40B4-BE49-F238E27FC236}">
                  <a16:creationId xmlns:a16="http://schemas.microsoft.com/office/drawing/2014/main" id="{00000000-0008-0000-0200-00006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115</xdr:row>
          <xdr:rowOff>171450</xdr:rowOff>
        </xdr:from>
        <xdr:to>
          <xdr:col>13</xdr:col>
          <xdr:colOff>95250</xdr:colOff>
          <xdr:row>117</xdr:row>
          <xdr:rowOff>31750</xdr:rowOff>
        </xdr:to>
        <xdr:sp macro="" textlink="">
          <xdr:nvSpPr>
            <xdr:cNvPr id="50284" name="Check Box 108" hidden="1">
              <a:extLst>
                <a:ext uri="{63B3BB69-23CF-44E3-9099-C40C66FF867C}">
                  <a14:compatExt spid="_x0000_s50284"/>
                </a:ext>
                <a:ext uri="{FF2B5EF4-FFF2-40B4-BE49-F238E27FC236}">
                  <a16:creationId xmlns:a16="http://schemas.microsoft.com/office/drawing/2014/main" id="{00000000-0008-0000-0200-00006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133350</xdr:rowOff>
        </xdr:from>
        <xdr:to>
          <xdr:col>13</xdr:col>
          <xdr:colOff>984250</xdr:colOff>
          <xdr:row>116</xdr:row>
          <xdr:rowOff>31750</xdr:rowOff>
        </xdr:to>
        <xdr:sp macro="" textlink="">
          <xdr:nvSpPr>
            <xdr:cNvPr id="50285" name="Check Box 109" hidden="1">
              <a:extLst>
                <a:ext uri="{63B3BB69-23CF-44E3-9099-C40C66FF867C}">
                  <a14:compatExt spid="_x0000_s50285"/>
                </a:ext>
                <a:ext uri="{FF2B5EF4-FFF2-40B4-BE49-F238E27FC236}">
                  <a16:creationId xmlns:a16="http://schemas.microsoft.com/office/drawing/2014/main" id="{00000000-0008-0000-0200-00006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127000</xdr:rowOff>
        </xdr:from>
        <xdr:to>
          <xdr:col>13</xdr:col>
          <xdr:colOff>984250</xdr:colOff>
          <xdr:row>117</xdr:row>
          <xdr:rowOff>19050</xdr:rowOff>
        </xdr:to>
        <xdr:sp macro="" textlink="">
          <xdr:nvSpPr>
            <xdr:cNvPr id="50286" name="Check Box 110" hidden="1">
              <a:extLst>
                <a:ext uri="{63B3BB69-23CF-44E3-9099-C40C66FF867C}">
                  <a14:compatExt spid="_x0000_s50286"/>
                </a:ext>
                <a:ext uri="{FF2B5EF4-FFF2-40B4-BE49-F238E27FC236}">
                  <a16:creationId xmlns:a16="http://schemas.microsoft.com/office/drawing/2014/main" id="{00000000-0008-0000-0200-00006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146050</xdr:rowOff>
        </xdr:from>
        <xdr:to>
          <xdr:col>14</xdr:col>
          <xdr:colOff>38100</xdr:colOff>
          <xdr:row>118</xdr:row>
          <xdr:rowOff>38100</xdr:rowOff>
        </xdr:to>
        <xdr:sp macro="" textlink="">
          <xdr:nvSpPr>
            <xdr:cNvPr id="50287" name="Check Box 111" hidden="1">
              <a:extLst>
                <a:ext uri="{63B3BB69-23CF-44E3-9099-C40C66FF867C}">
                  <a14:compatExt spid="_x0000_s50287"/>
                </a:ext>
                <a:ext uri="{FF2B5EF4-FFF2-40B4-BE49-F238E27FC236}">
                  <a16:creationId xmlns:a16="http://schemas.microsoft.com/office/drawing/2014/main" id="{00000000-0008-0000-0200-00006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19050</xdr:rowOff>
        </xdr:from>
        <xdr:to>
          <xdr:col>13</xdr:col>
          <xdr:colOff>1079500</xdr:colOff>
          <xdr:row>119</xdr:row>
          <xdr:rowOff>0</xdr:rowOff>
        </xdr:to>
        <xdr:sp macro="" textlink="">
          <xdr:nvSpPr>
            <xdr:cNvPr id="50288" name="Check Box 112" hidden="1">
              <a:extLst>
                <a:ext uri="{63B3BB69-23CF-44E3-9099-C40C66FF867C}">
                  <a14:compatExt spid="_x0000_s50288"/>
                </a:ext>
                <a:ext uri="{FF2B5EF4-FFF2-40B4-BE49-F238E27FC236}">
                  <a16:creationId xmlns:a16="http://schemas.microsoft.com/office/drawing/2014/main" id="{00000000-0008-0000-0200-00007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121</xdr:row>
          <xdr:rowOff>457200</xdr:rowOff>
        </xdr:from>
        <xdr:to>
          <xdr:col>11</xdr:col>
          <xdr:colOff>1079500</xdr:colOff>
          <xdr:row>123</xdr:row>
          <xdr:rowOff>50800</xdr:rowOff>
        </xdr:to>
        <xdr:sp macro="" textlink="">
          <xdr:nvSpPr>
            <xdr:cNvPr id="50289" name="Check Box 113" hidden="1">
              <a:extLst>
                <a:ext uri="{63B3BB69-23CF-44E3-9099-C40C66FF867C}">
                  <a14:compatExt spid="_x0000_s50289"/>
                </a:ext>
                <a:ext uri="{FF2B5EF4-FFF2-40B4-BE49-F238E27FC236}">
                  <a16:creationId xmlns:a16="http://schemas.microsoft.com/office/drawing/2014/main" id="{00000000-0008-0000-0200-00007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122</xdr:row>
          <xdr:rowOff>133350</xdr:rowOff>
        </xdr:from>
        <xdr:to>
          <xdr:col>13</xdr:col>
          <xdr:colOff>1943100</xdr:colOff>
          <xdr:row>124</xdr:row>
          <xdr:rowOff>19050</xdr:rowOff>
        </xdr:to>
        <xdr:sp macro="" textlink="">
          <xdr:nvSpPr>
            <xdr:cNvPr id="50290" name="Check Box 114" hidden="1">
              <a:extLst>
                <a:ext uri="{63B3BB69-23CF-44E3-9099-C40C66FF867C}">
                  <a14:compatExt spid="_x0000_s50290"/>
                </a:ext>
                <a:ext uri="{FF2B5EF4-FFF2-40B4-BE49-F238E27FC236}">
                  <a16:creationId xmlns:a16="http://schemas.microsoft.com/office/drawing/2014/main" id="{00000000-0008-0000-0200-00007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126</xdr:row>
          <xdr:rowOff>0</xdr:rowOff>
        </xdr:from>
        <xdr:to>
          <xdr:col>14</xdr:col>
          <xdr:colOff>0</xdr:colOff>
          <xdr:row>127</xdr:row>
          <xdr:rowOff>12700</xdr:rowOff>
        </xdr:to>
        <xdr:sp macro="" textlink="">
          <xdr:nvSpPr>
            <xdr:cNvPr id="50291" name="Check Box 115" hidden="1">
              <a:extLst>
                <a:ext uri="{63B3BB69-23CF-44E3-9099-C40C66FF867C}">
                  <a14:compatExt spid="_x0000_s50291"/>
                </a:ext>
                <a:ext uri="{FF2B5EF4-FFF2-40B4-BE49-F238E27FC236}">
                  <a16:creationId xmlns:a16="http://schemas.microsoft.com/office/drawing/2014/main" id="{00000000-0008-0000-0200-00007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133350</xdr:rowOff>
        </xdr:from>
        <xdr:to>
          <xdr:col>13</xdr:col>
          <xdr:colOff>1562100</xdr:colOff>
          <xdr:row>125</xdr:row>
          <xdr:rowOff>31750</xdr:rowOff>
        </xdr:to>
        <xdr:sp macro="" textlink="">
          <xdr:nvSpPr>
            <xdr:cNvPr id="50292" name="Check Box 116" hidden="1">
              <a:extLst>
                <a:ext uri="{63B3BB69-23CF-44E3-9099-C40C66FF867C}">
                  <a14:compatExt spid="_x0000_s50292"/>
                </a:ext>
                <a:ext uri="{FF2B5EF4-FFF2-40B4-BE49-F238E27FC236}">
                  <a16:creationId xmlns:a16="http://schemas.microsoft.com/office/drawing/2014/main" id="{00000000-0008-0000-0200-00007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127</xdr:row>
          <xdr:rowOff>0</xdr:rowOff>
        </xdr:from>
        <xdr:to>
          <xdr:col>13</xdr:col>
          <xdr:colOff>1085850</xdr:colOff>
          <xdr:row>128</xdr:row>
          <xdr:rowOff>31750</xdr:rowOff>
        </xdr:to>
        <xdr:sp macro="" textlink="">
          <xdr:nvSpPr>
            <xdr:cNvPr id="50293" name="Check Box 117" hidden="1">
              <a:extLst>
                <a:ext uri="{63B3BB69-23CF-44E3-9099-C40C66FF867C}">
                  <a14:compatExt spid="_x0000_s50293"/>
                </a:ext>
                <a:ext uri="{FF2B5EF4-FFF2-40B4-BE49-F238E27FC236}">
                  <a16:creationId xmlns:a16="http://schemas.microsoft.com/office/drawing/2014/main" id="{00000000-0008-0000-0200-00007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124</xdr:row>
          <xdr:rowOff>146050</xdr:rowOff>
        </xdr:from>
        <xdr:to>
          <xdr:col>12</xdr:col>
          <xdr:colOff>698500</xdr:colOff>
          <xdr:row>126</xdr:row>
          <xdr:rowOff>38100</xdr:rowOff>
        </xdr:to>
        <xdr:sp macro="" textlink="">
          <xdr:nvSpPr>
            <xdr:cNvPr id="50294" name="Check Box 118" hidden="1">
              <a:extLst>
                <a:ext uri="{63B3BB69-23CF-44E3-9099-C40C66FF867C}">
                  <a14:compatExt spid="_x0000_s50294"/>
                </a:ext>
                <a:ext uri="{FF2B5EF4-FFF2-40B4-BE49-F238E27FC236}">
                  <a16:creationId xmlns:a16="http://schemas.microsoft.com/office/drawing/2014/main" id="{00000000-0008-0000-0200-00007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124</xdr:row>
          <xdr:rowOff>127000</xdr:rowOff>
        </xdr:from>
        <xdr:to>
          <xdr:col>13</xdr:col>
          <xdr:colOff>1098550</xdr:colOff>
          <xdr:row>126</xdr:row>
          <xdr:rowOff>19050</xdr:rowOff>
        </xdr:to>
        <xdr:sp macro="" textlink="">
          <xdr:nvSpPr>
            <xdr:cNvPr id="50295" name="Check Box 119" hidden="1">
              <a:extLst>
                <a:ext uri="{63B3BB69-23CF-44E3-9099-C40C66FF867C}">
                  <a14:compatExt spid="_x0000_s50295"/>
                </a:ext>
                <a:ext uri="{FF2B5EF4-FFF2-40B4-BE49-F238E27FC236}">
                  <a16:creationId xmlns:a16="http://schemas.microsoft.com/office/drawing/2014/main" id="{00000000-0008-0000-0200-00007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123</xdr:row>
          <xdr:rowOff>133350</xdr:rowOff>
        </xdr:from>
        <xdr:to>
          <xdr:col>12</xdr:col>
          <xdr:colOff>984250</xdr:colOff>
          <xdr:row>125</xdr:row>
          <xdr:rowOff>31750</xdr:rowOff>
        </xdr:to>
        <xdr:sp macro="" textlink="">
          <xdr:nvSpPr>
            <xdr:cNvPr id="50296" name="Check Box 120" hidden="1">
              <a:extLst>
                <a:ext uri="{63B3BB69-23CF-44E3-9099-C40C66FF867C}">
                  <a14:compatExt spid="_x0000_s50296"/>
                </a:ext>
                <a:ext uri="{FF2B5EF4-FFF2-40B4-BE49-F238E27FC236}">
                  <a16:creationId xmlns:a16="http://schemas.microsoft.com/office/drawing/2014/main" id="{00000000-0008-0000-0200-00007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146050</xdr:rowOff>
        </xdr:from>
        <xdr:to>
          <xdr:col>13</xdr:col>
          <xdr:colOff>95250</xdr:colOff>
          <xdr:row>120</xdr:row>
          <xdr:rowOff>38100</xdr:rowOff>
        </xdr:to>
        <xdr:sp macro="" textlink="">
          <xdr:nvSpPr>
            <xdr:cNvPr id="50297" name="Check Box 121" hidden="1">
              <a:extLst>
                <a:ext uri="{63B3BB69-23CF-44E3-9099-C40C66FF867C}">
                  <a14:compatExt spid="_x0000_s50297"/>
                </a:ext>
                <a:ext uri="{FF2B5EF4-FFF2-40B4-BE49-F238E27FC236}">
                  <a16:creationId xmlns:a16="http://schemas.microsoft.com/office/drawing/2014/main" id="{00000000-0008-0000-0200-00007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119</xdr:row>
          <xdr:rowOff>146050</xdr:rowOff>
        </xdr:from>
        <xdr:to>
          <xdr:col>13</xdr:col>
          <xdr:colOff>946150</xdr:colOff>
          <xdr:row>121</xdr:row>
          <xdr:rowOff>38100</xdr:rowOff>
        </xdr:to>
        <xdr:sp macro="" textlink="">
          <xdr:nvSpPr>
            <xdr:cNvPr id="50298" name="Check Box 122" hidden="1">
              <a:extLst>
                <a:ext uri="{63B3BB69-23CF-44E3-9099-C40C66FF867C}">
                  <a14:compatExt spid="_x0000_s50298"/>
                </a:ext>
                <a:ext uri="{FF2B5EF4-FFF2-40B4-BE49-F238E27FC236}">
                  <a16:creationId xmlns:a16="http://schemas.microsoft.com/office/drawing/2014/main" id="{00000000-0008-0000-0200-00007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111</xdr:row>
          <xdr:rowOff>133350</xdr:rowOff>
        </xdr:from>
        <xdr:to>
          <xdr:col>13</xdr:col>
          <xdr:colOff>1847850</xdr:colOff>
          <xdr:row>113</xdr:row>
          <xdr:rowOff>31750</xdr:rowOff>
        </xdr:to>
        <xdr:sp macro="" textlink="">
          <xdr:nvSpPr>
            <xdr:cNvPr id="50299" name="Check Box 123" hidden="1">
              <a:extLst>
                <a:ext uri="{63B3BB69-23CF-44E3-9099-C40C66FF867C}">
                  <a14:compatExt spid="_x0000_s50299"/>
                </a:ext>
                <a:ext uri="{FF2B5EF4-FFF2-40B4-BE49-F238E27FC236}">
                  <a16:creationId xmlns:a16="http://schemas.microsoft.com/office/drawing/2014/main" id="{00000000-0008-0000-0200-00007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112</xdr:row>
          <xdr:rowOff>133350</xdr:rowOff>
        </xdr:from>
        <xdr:to>
          <xdr:col>13</xdr:col>
          <xdr:colOff>1847850</xdr:colOff>
          <xdr:row>114</xdr:row>
          <xdr:rowOff>31750</xdr:rowOff>
        </xdr:to>
        <xdr:sp macro="" textlink="">
          <xdr:nvSpPr>
            <xdr:cNvPr id="50300" name="Check Box 124" hidden="1">
              <a:extLst>
                <a:ext uri="{63B3BB69-23CF-44E3-9099-C40C66FF867C}">
                  <a14:compatExt spid="_x0000_s50300"/>
                </a:ext>
                <a:ext uri="{FF2B5EF4-FFF2-40B4-BE49-F238E27FC236}">
                  <a16:creationId xmlns:a16="http://schemas.microsoft.com/office/drawing/2014/main" id="{00000000-0008-0000-0200-00007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132</xdr:row>
          <xdr:rowOff>171450</xdr:rowOff>
        </xdr:from>
        <xdr:to>
          <xdr:col>1</xdr:col>
          <xdr:colOff>1117600</xdr:colOff>
          <xdr:row>134</xdr:row>
          <xdr:rowOff>69850</xdr:rowOff>
        </xdr:to>
        <xdr:sp macro="" textlink="">
          <xdr:nvSpPr>
            <xdr:cNvPr id="50302" name="Check Box 126" hidden="1">
              <a:extLst>
                <a:ext uri="{63B3BB69-23CF-44E3-9099-C40C66FF867C}">
                  <a14:compatExt spid="_x0000_s50302"/>
                </a:ext>
                <a:ext uri="{FF2B5EF4-FFF2-40B4-BE49-F238E27FC236}">
                  <a16:creationId xmlns:a16="http://schemas.microsoft.com/office/drawing/2014/main" id="{00000000-0008-0000-0200-00007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133</xdr:row>
          <xdr:rowOff>133350</xdr:rowOff>
        </xdr:from>
        <xdr:to>
          <xdr:col>1</xdr:col>
          <xdr:colOff>1117600</xdr:colOff>
          <xdr:row>135</xdr:row>
          <xdr:rowOff>38100</xdr:rowOff>
        </xdr:to>
        <xdr:sp macro="" textlink="">
          <xdr:nvSpPr>
            <xdr:cNvPr id="50303" name="Check Box 127" hidden="1">
              <a:extLst>
                <a:ext uri="{63B3BB69-23CF-44E3-9099-C40C66FF867C}">
                  <a14:compatExt spid="_x0000_s50303"/>
                </a:ext>
                <a:ext uri="{FF2B5EF4-FFF2-40B4-BE49-F238E27FC236}">
                  <a16:creationId xmlns:a16="http://schemas.microsoft.com/office/drawing/2014/main" id="{00000000-0008-0000-0200-00007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134</xdr:row>
          <xdr:rowOff>146050</xdr:rowOff>
        </xdr:from>
        <xdr:to>
          <xdr:col>1</xdr:col>
          <xdr:colOff>1117600</xdr:colOff>
          <xdr:row>136</xdr:row>
          <xdr:rowOff>31750</xdr:rowOff>
        </xdr:to>
        <xdr:sp macro="" textlink="">
          <xdr:nvSpPr>
            <xdr:cNvPr id="50304" name="Check Box 128" hidden="1">
              <a:extLst>
                <a:ext uri="{63B3BB69-23CF-44E3-9099-C40C66FF867C}">
                  <a14:compatExt spid="_x0000_s50304"/>
                </a:ext>
                <a:ext uri="{FF2B5EF4-FFF2-40B4-BE49-F238E27FC236}">
                  <a16:creationId xmlns:a16="http://schemas.microsoft.com/office/drawing/2014/main" id="{00000000-0008-0000-0200-00008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135</xdr:row>
          <xdr:rowOff>127000</xdr:rowOff>
        </xdr:from>
        <xdr:to>
          <xdr:col>1</xdr:col>
          <xdr:colOff>1117600</xdr:colOff>
          <xdr:row>137</xdr:row>
          <xdr:rowOff>12700</xdr:rowOff>
        </xdr:to>
        <xdr:sp macro="" textlink="">
          <xdr:nvSpPr>
            <xdr:cNvPr id="50305" name="Check Box 129" hidden="1">
              <a:extLst>
                <a:ext uri="{63B3BB69-23CF-44E3-9099-C40C66FF867C}">
                  <a14:compatExt spid="_x0000_s50305"/>
                </a:ext>
                <a:ext uri="{FF2B5EF4-FFF2-40B4-BE49-F238E27FC236}">
                  <a16:creationId xmlns:a16="http://schemas.microsoft.com/office/drawing/2014/main" id="{00000000-0008-0000-0200-00008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136</xdr:row>
          <xdr:rowOff>133350</xdr:rowOff>
        </xdr:from>
        <xdr:to>
          <xdr:col>1</xdr:col>
          <xdr:colOff>1117600</xdr:colOff>
          <xdr:row>138</xdr:row>
          <xdr:rowOff>31750</xdr:rowOff>
        </xdr:to>
        <xdr:sp macro="" textlink="">
          <xdr:nvSpPr>
            <xdr:cNvPr id="50306" name="Check Box 130" hidden="1">
              <a:extLst>
                <a:ext uri="{63B3BB69-23CF-44E3-9099-C40C66FF867C}">
                  <a14:compatExt spid="_x0000_s50306"/>
                </a:ext>
                <a:ext uri="{FF2B5EF4-FFF2-40B4-BE49-F238E27FC236}">
                  <a16:creationId xmlns:a16="http://schemas.microsoft.com/office/drawing/2014/main" id="{00000000-0008-0000-0200-00008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133</xdr:row>
          <xdr:rowOff>146050</xdr:rowOff>
        </xdr:from>
        <xdr:to>
          <xdr:col>13</xdr:col>
          <xdr:colOff>819150</xdr:colOff>
          <xdr:row>135</xdr:row>
          <xdr:rowOff>50800</xdr:rowOff>
        </xdr:to>
        <xdr:sp macro="" textlink="">
          <xdr:nvSpPr>
            <xdr:cNvPr id="50307" name="Check Box 131" hidden="1">
              <a:extLst>
                <a:ext uri="{63B3BB69-23CF-44E3-9099-C40C66FF867C}">
                  <a14:compatExt spid="_x0000_s50307"/>
                </a:ext>
                <a:ext uri="{FF2B5EF4-FFF2-40B4-BE49-F238E27FC236}">
                  <a16:creationId xmlns:a16="http://schemas.microsoft.com/office/drawing/2014/main" id="{00000000-0008-0000-0200-00008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134</xdr:row>
          <xdr:rowOff>146050</xdr:rowOff>
        </xdr:from>
        <xdr:to>
          <xdr:col>13</xdr:col>
          <xdr:colOff>819150</xdr:colOff>
          <xdr:row>136</xdr:row>
          <xdr:rowOff>31750</xdr:rowOff>
        </xdr:to>
        <xdr:sp macro="" textlink="">
          <xdr:nvSpPr>
            <xdr:cNvPr id="50308" name="Check Box 132" hidden="1">
              <a:extLst>
                <a:ext uri="{63B3BB69-23CF-44E3-9099-C40C66FF867C}">
                  <a14:compatExt spid="_x0000_s50308"/>
                </a:ext>
                <a:ext uri="{FF2B5EF4-FFF2-40B4-BE49-F238E27FC236}">
                  <a16:creationId xmlns:a16="http://schemas.microsoft.com/office/drawing/2014/main" id="{00000000-0008-0000-0200-00008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135</xdr:row>
          <xdr:rowOff>146050</xdr:rowOff>
        </xdr:from>
        <xdr:to>
          <xdr:col>13</xdr:col>
          <xdr:colOff>1936750</xdr:colOff>
          <xdr:row>137</xdr:row>
          <xdr:rowOff>31750</xdr:rowOff>
        </xdr:to>
        <xdr:sp macro="" textlink="">
          <xdr:nvSpPr>
            <xdr:cNvPr id="50309" name="Check Box 133" hidden="1">
              <a:extLst>
                <a:ext uri="{63B3BB69-23CF-44E3-9099-C40C66FF867C}">
                  <a14:compatExt spid="_x0000_s50309"/>
                </a:ext>
                <a:ext uri="{FF2B5EF4-FFF2-40B4-BE49-F238E27FC236}">
                  <a16:creationId xmlns:a16="http://schemas.microsoft.com/office/drawing/2014/main" id="{00000000-0008-0000-0200-00008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136</xdr:row>
          <xdr:rowOff>127000</xdr:rowOff>
        </xdr:from>
        <xdr:to>
          <xdr:col>13</xdr:col>
          <xdr:colOff>1924050</xdr:colOff>
          <xdr:row>139</xdr:row>
          <xdr:rowOff>50800</xdr:rowOff>
        </xdr:to>
        <xdr:sp macro="" textlink="">
          <xdr:nvSpPr>
            <xdr:cNvPr id="50310" name="Check Box 134" hidden="1">
              <a:extLst>
                <a:ext uri="{63B3BB69-23CF-44E3-9099-C40C66FF867C}">
                  <a14:compatExt spid="_x0000_s50310"/>
                </a:ext>
                <a:ext uri="{FF2B5EF4-FFF2-40B4-BE49-F238E27FC236}">
                  <a16:creationId xmlns:a16="http://schemas.microsoft.com/office/drawing/2014/main" id="{00000000-0008-0000-0200-00008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138</xdr:row>
          <xdr:rowOff>171450</xdr:rowOff>
        </xdr:from>
        <xdr:to>
          <xdr:col>13</xdr:col>
          <xdr:colOff>819150</xdr:colOff>
          <xdr:row>140</xdr:row>
          <xdr:rowOff>69850</xdr:rowOff>
        </xdr:to>
        <xdr:sp macro="" textlink="">
          <xdr:nvSpPr>
            <xdr:cNvPr id="50311" name="Check Box 135" hidden="1">
              <a:extLst>
                <a:ext uri="{63B3BB69-23CF-44E3-9099-C40C66FF867C}">
                  <a14:compatExt spid="_x0000_s50311"/>
                </a:ext>
                <a:ext uri="{FF2B5EF4-FFF2-40B4-BE49-F238E27FC236}">
                  <a16:creationId xmlns:a16="http://schemas.microsoft.com/office/drawing/2014/main" id="{00000000-0008-0000-0200-00008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139</xdr:row>
          <xdr:rowOff>146050</xdr:rowOff>
        </xdr:from>
        <xdr:to>
          <xdr:col>13</xdr:col>
          <xdr:colOff>819150</xdr:colOff>
          <xdr:row>141</xdr:row>
          <xdr:rowOff>38100</xdr:rowOff>
        </xdr:to>
        <xdr:sp macro="" textlink="">
          <xdr:nvSpPr>
            <xdr:cNvPr id="50312" name="Check Box 136" hidden="1">
              <a:extLst>
                <a:ext uri="{63B3BB69-23CF-44E3-9099-C40C66FF867C}">
                  <a14:compatExt spid="_x0000_s50312"/>
                </a:ext>
                <a:ext uri="{FF2B5EF4-FFF2-40B4-BE49-F238E27FC236}">
                  <a16:creationId xmlns:a16="http://schemas.microsoft.com/office/drawing/2014/main" id="{00000000-0008-0000-0200-00008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143</xdr:row>
          <xdr:rowOff>152400</xdr:rowOff>
        </xdr:from>
        <xdr:to>
          <xdr:col>13</xdr:col>
          <xdr:colOff>95250</xdr:colOff>
          <xdr:row>145</xdr:row>
          <xdr:rowOff>50800</xdr:rowOff>
        </xdr:to>
        <xdr:sp macro="" textlink="">
          <xdr:nvSpPr>
            <xdr:cNvPr id="50313" name="Check Box 137" hidden="1">
              <a:extLst>
                <a:ext uri="{63B3BB69-23CF-44E3-9099-C40C66FF867C}">
                  <a14:compatExt spid="_x0000_s50313"/>
                </a:ext>
                <a:ext uri="{FF2B5EF4-FFF2-40B4-BE49-F238E27FC236}">
                  <a16:creationId xmlns:a16="http://schemas.microsoft.com/office/drawing/2014/main" id="{00000000-0008-0000-0200-00008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144</xdr:row>
          <xdr:rowOff>171450</xdr:rowOff>
        </xdr:from>
        <xdr:to>
          <xdr:col>13</xdr:col>
          <xdr:colOff>95250</xdr:colOff>
          <xdr:row>146</xdr:row>
          <xdr:rowOff>31750</xdr:rowOff>
        </xdr:to>
        <xdr:sp macro="" textlink="">
          <xdr:nvSpPr>
            <xdr:cNvPr id="50314" name="Check Box 138" hidden="1">
              <a:extLst>
                <a:ext uri="{63B3BB69-23CF-44E3-9099-C40C66FF867C}">
                  <a14:compatExt spid="_x0000_s50314"/>
                </a:ext>
                <a:ext uri="{FF2B5EF4-FFF2-40B4-BE49-F238E27FC236}">
                  <a16:creationId xmlns:a16="http://schemas.microsoft.com/office/drawing/2014/main" id="{00000000-0008-0000-0200-00008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133350</xdr:rowOff>
        </xdr:from>
        <xdr:to>
          <xdr:col>13</xdr:col>
          <xdr:colOff>984250</xdr:colOff>
          <xdr:row>145</xdr:row>
          <xdr:rowOff>31750</xdr:rowOff>
        </xdr:to>
        <xdr:sp macro="" textlink="">
          <xdr:nvSpPr>
            <xdr:cNvPr id="50315" name="Check Box 139" hidden="1">
              <a:extLst>
                <a:ext uri="{63B3BB69-23CF-44E3-9099-C40C66FF867C}">
                  <a14:compatExt spid="_x0000_s50315"/>
                </a:ext>
                <a:ext uri="{FF2B5EF4-FFF2-40B4-BE49-F238E27FC236}">
                  <a16:creationId xmlns:a16="http://schemas.microsoft.com/office/drawing/2014/main" id="{00000000-0008-0000-0200-00008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127000</xdr:rowOff>
        </xdr:from>
        <xdr:to>
          <xdr:col>13</xdr:col>
          <xdr:colOff>984250</xdr:colOff>
          <xdr:row>146</xdr:row>
          <xdr:rowOff>19050</xdr:rowOff>
        </xdr:to>
        <xdr:sp macro="" textlink="">
          <xdr:nvSpPr>
            <xdr:cNvPr id="50316" name="Check Box 140" hidden="1">
              <a:extLst>
                <a:ext uri="{63B3BB69-23CF-44E3-9099-C40C66FF867C}">
                  <a14:compatExt spid="_x0000_s50316"/>
                </a:ext>
                <a:ext uri="{FF2B5EF4-FFF2-40B4-BE49-F238E27FC236}">
                  <a16:creationId xmlns:a16="http://schemas.microsoft.com/office/drawing/2014/main" id="{00000000-0008-0000-0200-00008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146050</xdr:rowOff>
        </xdr:from>
        <xdr:to>
          <xdr:col>14</xdr:col>
          <xdr:colOff>38100</xdr:colOff>
          <xdr:row>147</xdr:row>
          <xdr:rowOff>38100</xdr:rowOff>
        </xdr:to>
        <xdr:sp macro="" textlink="">
          <xdr:nvSpPr>
            <xdr:cNvPr id="50317" name="Check Box 141" hidden="1">
              <a:extLst>
                <a:ext uri="{63B3BB69-23CF-44E3-9099-C40C66FF867C}">
                  <a14:compatExt spid="_x0000_s50317"/>
                </a:ext>
                <a:ext uri="{FF2B5EF4-FFF2-40B4-BE49-F238E27FC236}">
                  <a16:creationId xmlns:a16="http://schemas.microsoft.com/office/drawing/2014/main" id="{00000000-0008-0000-0200-00008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19050</xdr:rowOff>
        </xdr:from>
        <xdr:to>
          <xdr:col>13</xdr:col>
          <xdr:colOff>1079500</xdr:colOff>
          <xdr:row>148</xdr:row>
          <xdr:rowOff>0</xdr:rowOff>
        </xdr:to>
        <xdr:sp macro="" textlink="">
          <xdr:nvSpPr>
            <xdr:cNvPr id="50318" name="Check Box 142" hidden="1">
              <a:extLst>
                <a:ext uri="{63B3BB69-23CF-44E3-9099-C40C66FF867C}">
                  <a14:compatExt spid="_x0000_s50318"/>
                </a:ext>
                <a:ext uri="{FF2B5EF4-FFF2-40B4-BE49-F238E27FC236}">
                  <a16:creationId xmlns:a16="http://schemas.microsoft.com/office/drawing/2014/main" id="{00000000-0008-0000-0200-00008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150</xdr:row>
          <xdr:rowOff>457200</xdr:rowOff>
        </xdr:from>
        <xdr:to>
          <xdr:col>11</xdr:col>
          <xdr:colOff>1079500</xdr:colOff>
          <xdr:row>152</xdr:row>
          <xdr:rowOff>50800</xdr:rowOff>
        </xdr:to>
        <xdr:sp macro="" textlink="">
          <xdr:nvSpPr>
            <xdr:cNvPr id="50319" name="Check Box 143" hidden="1">
              <a:extLst>
                <a:ext uri="{63B3BB69-23CF-44E3-9099-C40C66FF867C}">
                  <a14:compatExt spid="_x0000_s50319"/>
                </a:ext>
                <a:ext uri="{FF2B5EF4-FFF2-40B4-BE49-F238E27FC236}">
                  <a16:creationId xmlns:a16="http://schemas.microsoft.com/office/drawing/2014/main" id="{00000000-0008-0000-0200-00008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133350</xdr:rowOff>
        </xdr:from>
        <xdr:to>
          <xdr:col>13</xdr:col>
          <xdr:colOff>1943100</xdr:colOff>
          <xdr:row>153</xdr:row>
          <xdr:rowOff>19050</xdr:rowOff>
        </xdr:to>
        <xdr:sp macro="" textlink="">
          <xdr:nvSpPr>
            <xdr:cNvPr id="50320" name="Check Box 144" hidden="1">
              <a:extLst>
                <a:ext uri="{63B3BB69-23CF-44E3-9099-C40C66FF867C}">
                  <a14:compatExt spid="_x0000_s50320"/>
                </a:ext>
                <a:ext uri="{FF2B5EF4-FFF2-40B4-BE49-F238E27FC236}">
                  <a16:creationId xmlns:a16="http://schemas.microsoft.com/office/drawing/2014/main" id="{00000000-0008-0000-0200-00009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155</xdr:row>
          <xdr:rowOff>0</xdr:rowOff>
        </xdr:from>
        <xdr:to>
          <xdr:col>14</xdr:col>
          <xdr:colOff>0</xdr:colOff>
          <xdr:row>156</xdr:row>
          <xdr:rowOff>12700</xdr:rowOff>
        </xdr:to>
        <xdr:sp macro="" textlink="">
          <xdr:nvSpPr>
            <xdr:cNvPr id="50321" name="Check Box 145" hidden="1">
              <a:extLst>
                <a:ext uri="{63B3BB69-23CF-44E3-9099-C40C66FF867C}">
                  <a14:compatExt spid="_x0000_s50321"/>
                </a:ext>
                <a:ext uri="{FF2B5EF4-FFF2-40B4-BE49-F238E27FC236}">
                  <a16:creationId xmlns:a16="http://schemas.microsoft.com/office/drawing/2014/main" id="{00000000-0008-0000-0200-00009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133350</xdr:rowOff>
        </xdr:from>
        <xdr:to>
          <xdr:col>13</xdr:col>
          <xdr:colOff>1562100</xdr:colOff>
          <xdr:row>154</xdr:row>
          <xdr:rowOff>31750</xdr:rowOff>
        </xdr:to>
        <xdr:sp macro="" textlink="">
          <xdr:nvSpPr>
            <xdr:cNvPr id="50322" name="Check Box 146" hidden="1">
              <a:extLst>
                <a:ext uri="{63B3BB69-23CF-44E3-9099-C40C66FF867C}">
                  <a14:compatExt spid="_x0000_s50322"/>
                </a:ext>
                <a:ext uri="{FF2B5EF4-FFF2-40B4-BE49-F238E27FC236}">
                  <a16:creationId xmlns:a16="http://schemas.microsoft.com/office/drawing/2014/main" id="{00000000-0008-0000-0200-00009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156</xdr:row>
          <xdr:rowOff>0</xdr:rowOff>
        </xdr:from>
        <xdr:to>
          <xdr:col>13</xdr:col>
          <xdr:colOff>1085850</xdr:colOff>
          <xdr:row>157</xdr:row>
          <xdr:rowOff>31750</xdr:rowOff>
        </xdr:to>
        <xdr:sp macro="" textlink="">
          <xdr:nvSpPr>
            <xdr:cNvPr id="50323" name="Check Box 147" hidden="1">
              <a:extLst>
                <a:ext uri="{63B3BB69-23CF-44E3-9099-C40C66FF867C}">
                  <a14:compatExt spid="_x0000_s50323"/>
                </a:ext>
                <a:ext uri="{FF2B5EF4-FFF2-40B4-BE49-F238E27FC236}">
                  <a16:creationId xmlns:a16="http://schemas.microsoft.com/office/drawing/2014/main" id="{00000000-0008-0000-0200-00009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153</xdr:row>
          <xdr:rowOff>146050</xdr:rowOff>
        </xdr:from>
        <xdr:to>
          <xdr:col>12</xdr:col>
          <xdr:colOff>698500</xdr:colOff>
          <xdr:row>155</xdr:row>
          <xdr:rowOff>38100</xdr:rowOff>
        </xdr:to>
        <xdr:sp macro="" textlink="">
          <xdr:nvSpPr>
            <xdr:cNvPr id="50324" name="Check Box 148" hidden="1">
              <a:extLst>
                <a:ext uri="{63B3BB69-23CF-44E3-9099-C40C66FF867C}">
                  <a14:compatExt spid="_x0000_s50324"/>
                </a:ext>
                <a:ext uri="{FF2B5EF4-FFF2-40B4-BE49-F238E27FC236}">
                  <a16:creationId xmlns:a16="http://schemas.microsoft.com/office/drawing/2014/main" id="{00000000-0008-0000-0200-00009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153</xdr:row>
          <xdr:rowOff>127000</xdr:rowOff>
        </xdr:from>
        <xdr:to>
          <xdr:col>13</xdr:col>
          <xdr:colOff>1098550</xdr:colOff>
          <xdr:row>155</xdr:row>
          <xdr:rowOff>19050</xdr:rowOff>
        </xdr:to>
        <xdr:sp macro="" textlink="">
          <xdr:nvSpPr>
            <xdr:cNvPr id="50325" name="Check Box 149" hidden="1">
              <a:extLst>
                <a:ext uri="{63B3BB69-23CF-44E3-9099-C40C66FF867C}">
                  <a14:compatExt spid="_x0000_s50325"/>
                </a:ext>
                <a:ext uri="{FF2B5EF4-FFF2-40B4-BE49-F238E27FC236}">
                  <a16:creationId xmlns:a16="http://schemas.microsoft.com/office/drawing/2014/main" id="{00000000-0008-0000-0200-00009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152</xdr:row>
          <xdr:rowOff>133350</xdr:rowOff>
        </xdr:from>
        <xdr:to>
          <xdr:col>12</xdr:col>
          <xdr:colOff>984250</xdr:colOff>
          <xdr:row>154</xdr:row>
          <xdr:rowOff>31750</xdr:rowOff>
        </xdr:to>
        <xdr:sp macro="" textlink="">
          <xdr:nvSpPr>
            <xdr:cNvPr id="50326" name="Check Box 150" hidden="1">
              <a:extLst>
                <a:ext uri="{63B3BB69-23CF-44E3-9099-C40C66FF867C}">
                  <a14:compatExt spid="_x0000_s50326"/>
                </a:ext>
                <a:ext uri="{FF2B5EF4-FFF2-40B4-BE49-F238E27FC236}">
                  <a16:creationId xmlns:a16="http://schemas.microsoft.com/office/drawing/2014/main" id="{00000000-0008-0000-0200-00009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146050</xdr:rowOff>
        </xdr:from>
        <xdr:to>
          <xdr:col>13</xdr:col>
          <xdr:colOff>95250</xdr:colOff>
          <xdr:row>149</xdr:row>
          <xdr:rowOff>38100</xdr:rowOff>
        </xdr:to>
        <xdr:sp macro="" textlink="">
          <xdr:nvSpPr>
            <xdr:cNvPr id="50327" name="Check Box 151" hidden="1">
              <a:extLst>
                <a:ext uri="{63B3BB69-23CF-44E3-9099-C40C66FF867C}">
                  <a14:compatExt spid="_x0000_s50327"/>
                </a:ext>
                <a:ext uri="{FF2B5EF4-FFF2-40B4-BE49-F238E27FC236}">
                  <a16:creationId xmlns:a16="http://schemas.microsoft.com/office/drawing/2014/main" id="{00000000-0008-0000-0200-00009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148</xdr:row>
          <xdr:rowOff>146050</xdr:rowOff>
        </xdr:from>
        <xdr:to>
          <xdr:col>13</xdr:col>
          <xdr:colOff>946150</xdr:colOff>
          <xdr:row>150</xdr:row>
          <xdr:rowOff>38100</xdr:rowOff>
        </xdr:to>
        <xdr:sp macro="" textlink="">
          <xdr:nvSpPr>
            <xdr:cNvPr id="50328" name="Check Box 152" hidden="1">
              <a:extLst>
                <a:ext uri="{63B3BB69-23CF-44E3-9099-C40C66FF867C}">
                  <a14:compatExt spid="_x0000_s50328"/>
                </a:ext>
                <a:ext uri="{FF2B5EF4-FFF2-40B4-BE49-F238E27FC236}">
                  <a16:creationId xmlns:a16="http://schemas.microsoft.com/office/drawing/2014/main" id="{00000000-0008-0000-0200-00009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140</xdr:row>
          <xdr:rowOff>133350</xdr:rowOff>
        </xdr:from>
        <xdr:to>
          <xdr:col>13</xdr:col>
          <xdr:colOff>1847850</xdr:colOff>
          <xdr:row>142</xdr:row>
          <xdr:rowOff>31750</xdr:rowOff>
        </xdr:to>
        <xdr:sp macro="" textlink="">
          <xdr:nvSpPr>
            <xdr:cNvPr id="50329" name="Check Box 153" hidden="1">
              <a:extLst>
                <a:ext uri="{63B3BB69-23CF-44E3-9099-C40C66FF867C}">
                  <a14:compatExt spid="_x0000_s50329"/>
                </a:ext>
                <a:ext uri="{FF2B5EF4-FFF2-40B4-BE49-F238E27FC236}">
                  <a16:creationId xmlns:a16="http://schemas.microsoft.com/office/drawing/2014/main" id="{00000000-0008-0000-0200-00009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141</xdr:row>
          <xdr:rowOff>133350</xdr:rowOff>
        </xdr:from>
        <xdr:to>
          <xdr:col>13</xdr:col>
          <xdr:colOff>1847850</xdr:colOff>
          <xdr:row>143</xdr:row>
          <xdr:rowOff>31750</xdr:rowOff>
        </xdr:to>
        <xdr:sp macro="" textlink="">
          <xdr:nvSpPr>
            <xdr:cNvPr id="50330" name="Check Box 154" hidden="1">
              <a:extLst>
                <a:ext uri="{63B3BB69-23CF-44E3-9099-C40C66FF867C}">
                  <a14:compatExt spid="_x0000_s50330"/>
                </a:ext>
                <a:ext uri="{FF2B5EF4-FFF2-40B4-BE49-F238E27FC236}">
                  <a16:creationId xmlns:a16="http://schemas.microsoft.com/office/drawing/2014/main" id="{00000000-0008-0000-0200-00009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161</xdr:row>
          <xdr:rowOff>171450</xdr:rowOff>
        </xdr:from>
        <xdr:to>
          <xdr:col>1</xdr:col>
          <xdr:colOff>1117600</xdr:colOff>
          <xdr:row>163</xdr:row>
          <xdr:rowOff>69850</xdr:rowOff>
        </xdr:to>
        <xdr:sp macro="" textlink="">
          <xdr:nvSpPr>
            <xdr:cNvPr id="50332" name="Check Box 156" hidden="1">
              <a:extLst>
                <a:ext uri="{63B3BB69-23CF-44E3-9099-C40C66FF867C}">
                  <a14:compatExt spid="_x0000_s50332"/>
                </a:ext>
                <a:ext uri="{FF2B5EF4-FFF2-40B4-BE49-F238E27FC236}">
                  <a16:creationId xmlns:a16="http://schemas.microsoft.com/office/drawing/2014/main" id="{00000000-0008-0000-0200-00009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162</xdr:row>
          <xdr:rowOff>133350</xdr:rowOff>
        </xdr:from>
        <xdr:to>
          <xdr:col>1</xdr:col>
          <xdr:colOff>1117600</xdr:colOff>
          <xdr:row>164</xdr:row>
          <xdr:rowOff>38100</xdr:rowOff>
        </xdr:to>
        <xdr:sp macro="" textlink="">
          <xdr:nvSpPr>
            <xdr:cNvPr id="50333" name="Check Box 157" hidden="1">
              <a:extLst>
                <a:ext uri="{63B3BB69-23CF-44E3-9099-C40C66FF867C}">
                  <a14:compatExt spid="_x0000_s50333"/>
                </a:ext>
                <a:ext uri="{FF2B5EF4-FFF2-40B4-BE49-F238E27FC236}">
                  <a16:creationId xmlns:a16="http://schemas.microsoft.com/office/drawing/2014/main" id="{00000000-0008-0000-0200-00009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163</xdr:row>
          <xdr:rowOff>146050</xdr:rowOff>
        </xdr:from>
        <xdr:to>
          <xdr:col>1</xdr:col>
          <xdr:colOff>1117600</xdr:colOff>
          <xdr:row>165</xdr:row>
          <xdr:rowOff>31750</xdr:rowOff>
        </xdr:to>
        <xdr:sp macro="" textlink="">
          <xdr:nvSpPr>
            <xdr:cNvPr id="50334" name="Check Box 158" hidden="1">
              <a:extLst>
                <a:ext uri="{63B3BB69-23CF-44E3-9099-C40C66FF867C}">
                  <a14:compatExt spid="_x0000_s50334"/>
                </a:ext>
                <a:ext uri="{FF2B5EF4-FFF2-40B4-BE49-F238E27FC236}">
                  <a16:creationId xmlns:a16="http://schemas.microsoft.com/office/drawing/2014/main" id="{00000000-0008-0000-0200-00009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164</xdr:row>
          <xdr:rowOff>127000</xdr:rowOff>
        </xdr:from>
        <xdr:to>
          <xdr:col>1</xdr:col>
          <xdr:colOff>1117600</xdr:colOff>
          <xdr:row>166</xdr:row>
          <xdr:rowOff>12700</xdr:rowOff>
        </xdr:to>
        <xdr:sp macro="" textlink="">
          <xdr:nvSpPr>
            <xdr:cNvPr id="50335" name="Check Box 159" hidden="1">
              <a:extLst>
                <a:ext uri="{63B3BB69-23CF-44E3-9099-C40C66FF867C}">
                  <a14:compatExt spid="_x0000_s50335"/>
                </a:ext>
                <a:ext uri="{FF2B5EF4-FFF2-40B4-BE49-F238E27FC236}">
                  <a16:creationId xmlns:a16="http://schemas.microsoft.com/office/drawing/2014/main" id="{00000000-0008-0000-0200-00009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165</xdr:row>
          <xdr:rowOff>133350</xdr:rowOff>
        </xdr:from>
        <xdr:to>
          <xdr:col>1</xdr:col>
          <xdr:colOff>1117600</xdr:colOff>
          <xdr:row>167</xdr:row>
          <xdr:rowOff>31750</xdr:rowOff>
        </xdr:to>
        <xdr:sp macro="" textlink="">
          <xdr:nvSpPr>
            <xdr:cNvPr id="50336" name="Check Box 160" hidden="1">
              <a:extLst>
                <a:ext uri="{63B3BB69-23CF-44E3-9099-C40C66FF867C}">
                  <a14:compatExt spid="_x0000_s50336"/>
                </a:ext>
                <a:ext uri="{FF2B5EF4-FFF2-40B4-BE49-F238E27FC236}">
                  <a16:creationId xmlns:a16="http://schemas.microsoft.com/office/drawing/2014/main" id="{00000000-0008-0000-0200-0000A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162</xdr:row>
          <xdr:rowOff>146050</xdr:rowOff>
        </xdr:from>
        <xdr:to>
          <xdr:col>13</xdr:col>
          <xdr:colOff>819150</xdr:colOff>
          <xdr:row>164</xdr:row>
          <xdr:rowOff>50800</xdr:rowOff>
        </xdr:to>
        <xdr:sp macro="" textlink="">
          <xdr:nvSpPr>
            <xdr:cNvPr id="50337" name="Check Box 161" hidden="1">
              <a:extLst>
                <a:ext uri="{63B3BB69-23CF-44E3-9099-C40C66FF867C}">
                  <a14:compatExt spid="_x0000_s50337"/>
                </a:ext>
                <a:ext uri="{FF2B5EF4-FFF2-40B4-BE49-F238E27FC236}">
                  <a16:creationId xmlns:a16="http://schemas.microsoft.com/office/drawing/2014/main" id="{00000000-0008-0000-0200-0000A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163</xdr:row>
          <xdr:rowOff>146050</xdr:rowOff>
        </xdr:from>
        <xdr:to>
          <xdr:col>13</xdr:col>
          <xdr:colOff>819150</xdr:colOff>
          <xdr:row>165</xdr:row>
          <xdr:rowOff>31750</xdr:rowOff>
        </xdr:to>
        <xdr:sp macro="" textlink="">
          <xdr:nvSpPr>
            <xdr:cNvPr id="50338" name="Check Box 162" hidden="1">
              <a:extLst>
                <a:ext uri="{63B3BB69-23CF-44E3-9099-C40C66FF867C}">
                  <a14:compatExt spid="_x0000_s50338"/>
                </a:ext>
                <a:ext uri="{FF2B5EF4-FFF2-40B4-BE49-F238E27FC236}">
                  <a16:creationId xmlns:a16="http://schemas.microsoft.com/office/drawing/2014/main" id="{00000000-0008-0000-0200-0000A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164</xdr:row>
          <xdr:rowOff>146050</xdr:rowOff>
        </xdr:from>
        <xdr:to>
          <xdr:col>13</xdr:col>
          <xdr:colOff>1936750</xdr:colOff>
          <xdr:row>166</xdr:row>
          <xdr:rowOff>31750</xdr:rowOff>
        </xdr:to>
        <xdr:sp macro="" textlink="">
          <xdr:nvSpPr>
            <xdr:cNvPr id="50339" name="Check Box 163" hidden="1">
              <a:extLst>
                <a:ext uri="{63B3BB69-23CF-44E3-9099-C40C66FF867C}">
                  <a14:compatExt spid="_x0000_s50339"/>
                </a:ext>
                <a:ext uri="{FF2B5EF4-FFF2-40B4-BE49-F238E27FC236}">
                  <a16:creationId xmlns:a16="http://schemas.microsoft.com/office/drawing/2014/main" id="{00000000-0008-0000-0200-0000A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165</xdr:row>
          <xdr:rowOff>127000</xdr:rowOff>
        </xdr:from>
        <xdr:to>
          <xdr:col>13</xdr:col>
          <xdr:colOff>1924050</xdr:colOff>
          <xdr:row>168</xdr:row>
          <xdr:rowOff>50800</xdr:rowOff>
        </xdr:to>
        <xdr:sp macro="" textlink="">
          <xdr:nvSpPr>
            <xdr:cNvPr id="50340" name="Check Box 164" hidden="1">
              <a:extLst>
                <a:ext uri="{63B3BB69-23CF-44E3-9099-C40C66FF867C}">
                  <a14:compatExt spid="_x0000_s50340"/>
                </a:ext>
                <a:ext uri="{FF2B5EF4-FFF2-40B4-BE49-F238E27FC236}">
                  <a16:creationId xmlns:a16="http://schemas.microsoft.com/office/drawing/2014/main" id="{00000000-0008-0000-0200-0000A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167</xdr:row>
          <xdr:rowOff>171450</xdr:rowOff>
        </xdr:from>
        <xdr:to>
          <xdr:col>13</xdr:col>
          <xdr:colOff>819150</xdr:colOff>
          <xdr:row>169</xdr:row>
          <xdr:rowOff>69850</xdr:rowOff>
        </xdr:to>
        <xdr:sp macro="" textlink="">
          <xdr:nvSpPr>
            <xdr:cNvPr id="50341" name="Check Box 165" hidden="1">
              <a:extLst>
                <a:ext uri="{63B3BB69-23CF-44E3-9099-C40C66FF867C}">
                  <a14:compatExt spid="_x0000_s50341"/>
                </a:ext>
                <a:ext uri="{FF2B5EF4-FFF2-40B4-BE49-F238E27FC236}">
                  <a16:creationId xmlns:a16="http://schemas.microsoft.com/office/drawing/2014/main" id="{00000000-0008-0000-0200-0000A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168</xdr:row>
          <xdr:rowOff>146050</xdr:rowOff>
        </xdr:from>
        <xdr:to>
          <xdr:col>13</xdr:col>
          <xdr:colOff>819150</xdr:colOff>
          <xdr:row>170</xdr:row>
          <xdr:rowOff>38100</xdr:rowOff>
        </xdr:to>
        <xdr:sp macro="" textlink="">
          <xdr:nvSpPr>
            <xdr:cNvPr id="50342" name="Check Box 166" hidden="1">
              <a:extLst>
                <a:ext uri="{63B3BB69-23CF-44E3-9099-C40C66FF867C}">
                  <a14:compatExt spid="_x0000_s50342"/>
                </a:ext>
                <a:ext uri="{FF2B5EF4-FFF2-40B4-BE49-F238E27FC236}">
                  <a16:creationId xmlns:a16="http://schemas.microsoft.com/office/drawing/2014/main" id="{00000000-0008-0000-0200-0000A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172</xdr:row>
          <xdr:rowOff>152400</xdr:rowOff>
        </xdr:from>
        <xdr:to>
          <xdr:col>13</xdr:col>
          <xdr:colOff>95250</xdr:colOff>
          <xdr:row>174</xdr:row>
          <xdr:rowOff>50800</xdr:rowOff>
        </xdr:to>
        <xdr:sp macro="" textlink="">
          <xdr:nvSpPr>
            <xdr:cNvPr id="50343" name="Check Box 167" hidden="1">
              <a:extLst>
                <a:ext uri="{63B3BB69-23CF-44E3-9099-C40C66FF867C}">
                  <a14:compatExt spid="_x0000_s50343"/>
                </a:ext>
                <a:ext uri="{FF2B5EF4-FFF2-40B4-BE49-F238E27FC236}">
                  <a16:creationId xmlns:a16="http://schemas.microsoft.com/office/drawing/2014/main" id="{00000000-0008-0000-0200-0000A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173</xdr:row>
          <xdr:rowOff>171450</xdr:rowOff>
        </xdr:from>
        <xdr:to>
          <xdr:col>13</xdr:col>
          <xdr:colOff>95250</xdr:colOff>
          <xdr:row>175</xdr:row>
          <xdr:rowOff>31750</xdr:rowOff>
        </xdr:to>
        <xdr:sp macro="" textlink="">
          <xdr:nvSpPr>
            <xdr:cNvPr id="50344" name="Check Box 168" hidden="1">
              <a:extLst>
                <a:ext uri="{63B3BB69-23CF-44E3-9099-C40C66FF867C}">
                  <a14:compatExt spid="_x0000_s50344"/>
                </a:ext>
                <a:ext uri="{FF2B5EF4-FFF2-40B4-BE49-F238E27FC236}">
                  <a16:creationId xmlns:a16="http://schemas.microsoft.com/office/drawing/2014/main" id="{00000000-0008-0000-0200-0000A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133350</xdr:rowOff>
        </xdr:from>
        <xdr:to>
          <xdr:col>13</xdr:col>
          <xdr:colOff>984250</xdr:colOff>
          <xdr:row>174</xdr:row>
          <xdr:rowOff>31750</xdr:rowOff>
        </xdr:to>
        <xdr:sp macro="" textlink="">
          <xdr:nvSpPr>
            <xdr:cNvPr id="50345" name="Check Box 169" hidden="1">
              <a:extLst>
                <a:ext uri="{63B3BB69-23CF-44E3-9099-C40C66FF867C}">
                  <a14:compatExt spid="_x0000_s50345"/>
                </a:ext>
                <a:ext uri="{FF2B5EF4-FFF2-40B4-BE49-F238E27FC236}">
                  <a16:creationId xmlns:a16="http://schemas.microsoft.com/office/drawing/2014/main" id="{00000000-0008-0000-0200-0000A9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127000</xdr:rowOff>
        </xdr:from>
        <xdr:to>
          <xdr:col>13</xdr:col>
          <xdr:colOff>984250</xdr:colOff>
          <xdr:row>175</xdr:row>
          <xdr:rowOff>19050</xdr:rowOff>
        </xdr:to>
        <xdr:sp macro="" textlink="">
          <xdr:nvSpPr>
            <xdr:cNvPr id="50346" name="Check Box 170" hidden="1">
              <a:extLst>
                <a:ext uri="{63B3BB69-23CF-44E3-9099-C40C66FF867C}">
                  <a14:compatExt spid="_x0000_s50346"/>
                </a:ext>
                <a:ext uri="{FF2B5EF4-FFF2-40B4-BE49-F238E27FC236}">
                  <a16:creationId xmlns:a16="http://schemas.microsoft.com/office/drawing/2014/main" id="{00000000-0008-0000-0200-0000AA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146050</xdr:rowOff>
        </xdr:from>
        <xdr:to>
          <xdr:col>14</xdr:col>
          <xdr:colOff>38100</xdr:colOff>
          <xdr:row>176</xdr:row>
          <xdr:rowOff>38100</xdr:rowOff>
        </xdr:to>
        <xdr:sp macro="" textlink="">
          <xdr:nvSpPr>
            <xdr:cNvPr id="50347" name="Check Box 171" hidden="1">
              <a:extLst>
                <a:ext uri="{63B3BB69-23CF-44E3-9099-C40C66FF867C}">
                  <a14:compatExt spid="_x0000_s50347"/>
                </a:ext>
                <a:ext uri="{FF2B5EF4-FFF2-40B4-BE49-F238E27FC236}">
                  <a16:creationId xmlns:a16="http://schemas.microsoft.com/office/drawing/2014/main" id="{00000000-0008-0000-0200-0000AB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19050</xdr:rowOff>
        </xdr:from>
        <xdr:to>
          <xdr:col>13</xdr:col>
          <xdr:colOff>1079500</xdr:colOff>
          <xdr:row>177</xdr:row>
          <xdr:rowOff>0</xdr:rowOff>
        </xdr:to>
        <xdr:sp macro="" textlink="">
          <xdr:nvSpPr>
            <xdr:cNvPr id="50348" name="Check Box 172" hidden="1">
              <a:extLst>
                <a:ext uri="{63B3BB69-23CF-44E3-9099-C40C66FF867C}">
                  <a14:compatExt spid="_x0000_s50348"/>
                </a:ext>
                <a:ext uri="{FF2B5EF4-FFF2-40B4-BE49-F238E27FC236}">
                  <a16:creationId xmlns:a16="http://schemas.microsoft.com/office/drawing/2014/main" id="{00000000-0008-0000-0200-0000AC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179</xdr:row>
          <xdr:rowOff>457200</xdr:rowOff>
        </xdr:from>
        <xdr:to>
          <xdr:col>11</xdr:col>
          <xdr:colOff>1079500</xdr:colOff>
          <xdr:row>181</xdr:row>
          <xdr:rowOff>50800</xdr:rowOff>
        </xdr:to>
        <xdr:sp macro="" textlink="">
          <xdr:nvSpPr>
            <xdr:cNvPr id="50349" name="Check Box 173" hidden="1">
              <a:extLst>
                <a:ext uri="{63B3BB69-23CF-44E3-9099-C40C66FF867C}">
                  <a14:compatExt spid="_x0000_s50349"/>
                </a:ext>
                <a:ext uri="{FF2B5EF4-FFF2-40B4-BE49-F238E27FC236}">
                  <a16:creationId xmlns:a16="http://schemas.microsoft.com/office/drawing/2014/main" id="{00000000-0008-0000-0200-0000AD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180</xdr:row>
          <xdr:rowOff>133350</xdr:rowOff>
        </xdr:from>
        <xdr:to>
          <xdr:col>13</xdr:col>
          <xdr:colOff>1943100</xdr:colOff>
          <xdr:row>182</xdr:row>
          <xdr:rowOff>19050</xdr:rowOff>
        </xdr:to>
        <xdr:sp macro="" textlink="">
          <xdr:nvSpPr>
            <xdr:cNvPr id="50350" name="Check Box 174" hidden="1">
              <a:extLst>
                <a:ext uri="{63B3BB69-23CF-44E3-9099-C40C66FF867C}">
                  <a14:compatExt spid="_x0000_s50350"/>
                </a:ext>
                <a:ext uri="{FF2B5EF4-FFF2-40B4-BE49-F238E27FC236}">
                  <a16:creationId xmlns:a16="http://schemas.microsoft.com/office/drawing/2014/main" id="{00000000-0008-0000-0200-0000AE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184</xdr:row>
          <xdr:rowOff>0</xdr:rowOff>
        </xdr:from>
        <xdr:to>
          <xdr:col>14</xdr:col>
          <xdr:colOff>0</xdr:colOff>
          <xdr:row>185</xdr:row>
          <xdr:rowOff>12700</xdr:rowOff>
        </xdr:to>
        <xdr:sp macro="" textlink="">
          <xdr:nvSpPr>
            <xdr:cNvPr id="50351" name="Check Box 175" hidden="1">
              <a:extLst>
                <a:ext uri="{63B3BB69-23CF-44E3-9099-C40C66FF867C}">
                  <a14:compatExt spid="_x0000_s50351"/>
                </a:ext>
                <a:ext uri="{FF2B5EF4-FFF2-40B4-BE49-F238E27FC236}">
                  <a16:creationId xmlns:a16="http://schemas.microsoft.com/office/drawing/2014/main" id="{00000000-0008-0000-0200-0000AF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133350</xdr:rowOff>
        </xdr:from>
        <xdr:to>
          <xdr:col>13</xdr:col>
          <xdr:colOff>1562100</xdr:colOff>
          <xdr:row>183</xdr:row>
          <xdr:rowOff>31750</xdr:rowOff>
        </xdr:to>
        <xdr:sp macro="" textlink="">
          <xdr:nvSpPr>
            <xdr:cNvPr id="50352" name="Check Box 176" hidden="1">
              <a:extLst>
                <a:ext uri="{63B3BB69-23CF-44E3-9099-C40C66FF867C}">
                  <a14:compatExt spid="_x0000_s50352"/>
                </a:ext>
                <a:ext uri="{FF2B5EF4-FFF2-40B4-BE49-F238E27FC236}">
                  <a16:creationId xmlns:a16="http://schemas.microsoft.com/office/drawing/2014/main" id="{00000000-0008-0000-0200-0000B0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185</xdr:row>
          <xdr:rowOff>0</xdr:rowOff>
        </xdr:from>
        <xdr:to>
          <xdr:col>13</xdr:col>
          <xdr:colOff>1085850</xdr:colOff>
          <xdr:row>186</xdr:row>
          <xdr:rowOff>31750</xdr:rowOff>
        </xdr:to>
        <xdr:sp macro="" textlink="">
          <xdr:nvSpPr>
            <xdr:cNvPr id="50353" name="Check Box 177" hidden="1">
              <a:extLst>
                <a:ext uri="{63B3BB69-23CF-44E3-9099-C40C66FF867C}">
                  <a14:compatExt spid="_x0000_s50353"/>
                </a:ext>
                <a:ext uri="{FF2B5EF4-FFF2-40B4-BE49-F238E27FC236}">
                  <a16:creationId xmlns:a16="http://schemas.microsoft.com/office/drawing/2014/main" id="{00000000-0008-0000-0200-0000B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182</xdr:row>
          <xdr:rowOff>146050</xdr:rowOff>
        </xdr:from>
        <xdr:to>
          <xdr:col>12</xdr:col>
          <xdr:colOff>698500</xdr:colOff>
          <xdr:row>184</xdr:row>
          <xdr:rowOff>38100</xdr:rowOff>
        </xdr:to>
        <xdr:sp macro="" textlink="">
          <xdr:nvSpPr>
            <xdr:cNvPr id="50354" name="Check Box 178" hidden="1">
              <a:extLst>
                <a:ext uri="{63B3BB69-23CF-44E3-9099-C40C66FF867C}">
                  <a14:compatExt spid="_x0000_s50354"/>
                </a:ext>
                <a:ext uri="{FF2B5EF4-FFF2-40B4-BE49-F238E27FC236}">
                  <a16:creationId xmlns:a16="http://schemas.microsoft.com/office/drawing/2014/main" id="{00000000-0008-0000-0200-0000B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182</xdr:row>
          <xdr:rowOff>127000</xdr:rowOff>
        </xdr:from>
        <xdr:to>
          <xdr:col>13</xdr:col>
          <xdr:colOff>1098550</xdr:colOff>
          <xdr:row>184</xdr:row>
          <xdr:rowOff>19050</xdr:rowOff>
        </xdr:to>
        <xdr:sp macro="" textlink="">
          <xdr:nvSpPr>
            <xdr:cNvPr id="50355" name="Check Box 179" hidden="1">
              <a:extLst>
                <a:ext uri="{63B3BB69-23CF-44E3-9099-C40C66FF867C}">
                  <a14:compatExt spid="_x0000_s50355"/>
                </a:ext>
                <a:ext uri="{FF2B5EF4-FFF2-40B4-BE49-F238E27FC236}">
                  <a16:creationId xmlns:a16="http://schemas.microsoft.com/office/drawing/2014/main" id="{00000000-0008-0000-0200-0000B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181</xdr:row>
          <xdr:rowOff>133350</xdr:rowOff>
        </xdr:from>
        <xdr:to>
          <xdr:col>12</xdr:col>
          <xdr:colOff>984250</xdr:colOff>
          <xdr:row>183</xdr:row>
          <xdr:rowOff>31750</xdr:rowOff>
        </xdr:to>
        <xdr:sp macro="" textlink="">
          <xdr:nvSpPr>
            <xdr:cNvPr id="50356" name="Check Box 180" hidden="1">
              <a:extLst>
                <a:ext uri="{63B3BB69-23CF-44E3-9099-C40C66FF867C}">
                  <a14:compatExt spid="_x0000_s50356"/>
                </a:ext>
                <a:ext uri="{FF2B5EF4-FFF2-40B4-BE49-F238E27FC236}">
                  <a16:creationId xmlns:a16="http://schemas.microsoft.com/office/drawing/2014/main" id="{00000000-0008-0000-0200-0000B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146050</xdr:rowOff>
        </xdr:from>
        <xdr:to>
          <xdr:col>13</xdr:col>
          <xdr:colOff>95250</xdr:colOff>
          <xdr:row>178</xdr:row>
          <xdr:rowOff>38100</xdr:rowOff>
        </xdr:to>
        <xdr:sp macro="" textlink="">
          <xdr:nvSpPr>
            <xdr:cNvPr id="50357" name="Check Box 181" hidden="1">
              <a:extLst>
                <a:ext uri="{63B3BB69-23CF-44E3-9099-C40C66FF867C}">
                  <a14:compatExt spid="_x0000_s50357"/>
                </a:ext>
                <a:ext uri="{FF2B5EF4-FFF2-40B4-BE49-F238E27FC236}">
                  <a16:creationId xmlns:a16="http://schemas.microsoft.com/office/drawing/2014/main" id="{00000000-0008-0000-0200-0000B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177</xdr:row>
          <xdr:rowOff>146050</xdr:rowOff>
        </xdr:from>
        <xdr:to>
          <xdr:col>13</xdr:col>
          <xdr:colOff>946150</xdr:colOff>
          <xdr:row>179</xdr:row>
          <xdr:rowOff>38100</xdr:rowOff>
        </xdr:to>
        <xdr:sp macro="" textlink="">
          <xdr:nvSpPr>
            <xdr:cNvPr id="50358" name="Check Box 182" hidden="1">
              <a:extLst>
                <a:ext uri="{63B3BB69-23CF-44E3-9099-C40C66FF867C}">
                  <a14:compatExt spid="_x0000_s50358"/>
                </a:ext>
                <a:ext uri="{FF2B5EF4-FFF2-40B4-BE49-F238E27FC236}">
                  <a16:creationId xmlns:a16="http://schemas.microsoft.com/office/drawing/2014/main" id="{00000000-0008-0000-0200-0000B6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169</xdr:row>
          <xdr:rowOff>133350</xdr:rowOff>
        </xdr:from>
        <xdr:to>
          <xdr:col>13</xdr:col>
          <xdr:colOff>1847850</xdr:colOff>
          <xdr:row>171</xdr:row>
          <xdr:rowOff>31750</xdr:rowOff>
        </xdr:to>
        <xdr:sp macro="" textlink="">
          <xdr:nvSpPr>
            <xdr:cNvPr id="50359" name="Check Box 183" hidden="1">
              <a:extLst>
                <a:ext uri="{63B3BB69-23CF-44E3-9099-C40C66FF867C}">
                  <a14:compatExt spid="_x0000_s50359"/>
                </a:ext>
                <a:ext uri="{FF2B5EF4-FFF2-40B4-BE49-F238E27FC236}">
                  <a16:creationId xmlns:a16="http://schemas.microsoft.com/office/drawing/2014/main" id="{00000000-0008-0000-0200-0000B7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170</xdr:row>
          <xdr:rowOff>133350</xdr:rowOff>
        </xdr:from>
        <xdr:to>
          <xdr:col>13</xdr:col>
          <xdr:colOff>1847850</xdr:colOff>
          <xdr:row>172</xdr:row>
          <xdr:rowOff>31750</xdr:rowOff>
        </xdr:to>
        <xdr:sp macro="" textlink="">
          <xdr:nvSpPr>
            <xdr:cNvPr id="50360" name="Check Box 184" hidden="1">
              <a:extLst>
                <a:ext uri="{63B3BB69-23CF-44E3-9099-C40C66FF867C}">
                  <a14:compatExt spid="_x0000_s50360"/>
                </a:ext>
                <a:ext uri="{FF2B5EF4-FFF2-40B4-BE49-F238E27FC236}">
                  <a16:creationId xmlns:a16="http://schemas.microsoft.com/office/drawing/2014/main" id="{00000000-0008-0000-0200-0000B8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16</xdr:row>
          <xdr:rowOff>495300</xdr:rowOff>
        </xdr:from>
        <xdr:to>
          <xdr:col>1</xdr:col>
          <xdr:colOff>1117600</xdr:colOff>
          <xdr:row>18</xdr:row>
          <xdr:rowOff>38100</xdr:rowOff>
        </xdr:to>
        <xdr:sp macro="" textlink="">
          <xdr:nvSpPr>
            <xdr:cNvPr id="51201" name="Check Box 1" hidden="1">
              <a:extLst>
                <a:ext uri="{63B3BB69-23CF-44E3-9099-C40C66FF867C}">
                  <a14:compatExt spid="_x0000_s51201"/>
                </a:ext>
                <a:ext uri="{FF2B5EF4-FFF2-40B4-BE49-F238E27FC236}">
                  <a16:creationId xmlns:a16="http://schemas.microsoft.com/office/drawing/2014/main" id="{00000000-0008-0000-0300-00000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17</xdr:row>
          <xdr:rowOff>133350</xdr:rowOff>
        </xdr:from>
        <xdr:to>
          <xdr:col>1</xdr:col>
          <xdr:colOff>1117600</xdr:colOff>
          <xdr:row>19</xdr:row>
          <xdr:rowOff>38100</xdr:rowOff>
        </xdr:to>
        <xdr:sp macro="" textlink="">
          <xdr:nvSpPr>
            <xdr:cNvPr id="51202" name="Check Box 2" hidden="1">
              <a:extLst>
                <a:ext uri="{63B3BB69-23CF-44E3-9099-C40C66FF867C}">
                  <a14:compatExt spid="_x0000_s51202"/>
                </a:ext>
                <a:ext uri="{FF2B5EF4-FFF2-40B4-BE49-F238E27FC236}">
                  <a16:creationId xmlns:a16="http://schemas.microsoft.com/office/drawing/2014/main" id="{00000000-0008-0000-0300-00000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18</xdr:row>
          <xdr:rowOff>146050</xdr:rowOff>
        </xdr:from>
        <xdr:to>
          <xdr:col>1</xdr:col>
          <xdr:colOff>1117600</xdr:colOff>
          <xdr:row>20</xdr:row>
          <xdr:rowOff>31750</xdr:rowOff>
        </xdr:to>
        <xdr:sp macro="" textlink="">
          <xdr:nvSpPr>
            <xdr:cNvPr id="51203" name="Check Box 3" hidden="1">
              <a:extLst>
                <a:ext uri="{63B3BB69-23CF-44E3-9099-C40C66FF867C}">
                  <a14:compatExt spid="_x0000_s51203"/>
                </a:ext>
                <a:ext uri="{FF2B5EF4-FFF2-40B4-BE49-F238E27FC236}">
                  <a16:creationId xmlns:a16="http://schemas.microsoft.com/office/drawing/2014/main" id="{00000000-0008-0000-0300-00000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19</xdr:row>
          <xdr:rowOff>127000</xdr:rowOff>
        </xdr:from>
        <xdr:to>
          <xdr:col>1</xdr:col>
          <xdr:colOff>1117600</xdr:colOff>
          <xdr:row>21</xdr:row>
          <xdr:rowOff>12700</xdr:rowOff>
        </xdr:to>
        <xdr:sp macro="" textlink="">
          <xdr:nvSpPr>
            <xdr:cNvPr id="51204" name="Check Box 4" hidden="1">
              <a:extLst>
                <a:ext uri="{63B3BB69-23CF-44E3-9099-C40C66FF867C}">
                  <a14:compatExt spid="_x0000_s51204"/>
                </a:ext>
                <a:ext uri="{FF2B5EF4-FFF2-40B4-BE49-F238E27FC236}">
                  <a16:creationId xmlns:a16="http://schemas.microsoft.com/office/drawing/2014/main" id="{00000000-0008-0000-0300-00000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20</xdr:row>
          <xdr:rowOff>133350</xdr:rowOff>
        </xdr:from>
        <xdr:to>
          <xdr:col>1</xdr:col>
          <xdr:colOff>1117600</xdr:colOff>
          <xdr:row>22</xdr:row>
          <xdr:rowOff>31750</xdr:rowOff>
        </xdr:to>
        <xdr:sp macro="" textlink="">
          <xdr:nvSpPr>
            <xdr:cNvPr id="51205" name="Check Box 5" hidden="1">
              <a:extLst>
                <a:ext uri="{63B3BB69-23CF-44E3-9099-C40C66FF867C}">
                  <a14:compatExt spid="_x0000_s51205"/>
                </a:ext>
                <a:ext uri="{FF2B5EF4-FFF2-40B4-BE49-F238E27FC236}">
                  <a16:creationId xmlns:a16="http://schemas.microsoft.com/office/drawing/2014/main" id="{00000000-0008-0000-0300-00000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xdr:row>
          <xdr:rowOff>146050</xdr:rowOff>
        </xdr:from>
        <xdr:to>
          <xdr:col>13</xdr:col>
          <xdr:colOff>819150</xdr:colOff>
          <xdr:row>19</xdr:row>
          <xdr:rowOff>50800</xdr:rowOff>
        </xdr:to>
        <xdr:sp macro="" textlink="">
          <xdr:nvSpPr>
            <xdr:cNvPr id="51206" name="Check Box 6" hidden="1">
              <a:extLst>
                <a:ext uri="{63B3BB69-23CF-44E3-9099-C40C66FF867C}">
                  <a14:compatExt spid="_x0000_s51206"/>
                </a:ext>
                <a:ext uri="{FF2B5EF4-FFF2-40B4-BE49-F238E27FC236}">
                  <a16:creationId xmlns:a16="http://schemas.microsoft.com/office/drawing/2014/main" id="{00000000-0008-0000-0300-00000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146050</xdr:rowOff>
        </xdr:from>
        <xdr:to>
          <xdr:col>13</xdr:col>
          <xdr:colOff>819150</xdr:colOff>
          <xdr:row>20</xdr:row>
          <xdr:rowOff>31750</xdr:rowOff>
        </xdr:to>
        <xdr:sp macro="" textlink="">
          <xdr:nvSpPr>
            <xdr:cNvPr id="51207" name="Check Box 7" hidden="1">
              <a:extLst>
                <a:ext uri="{63B3BB69-23CF-44E3-9099-C40C66FF867C}">
                  <a14:compatExt spid="_x0000_s51207"/>
                </a:ext>
                <a:ext uri="{FF2B5EF4-FFF2-40B4-BE49-F238E27FC236}">
                  <a16:creationId xmlns:a16="http://schemas.microsoft.com/office/drawing/2014/main" id="{00000000-0008-0000-0300-00000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146050</xdr:rowOff>
        </xdr:from>
        <xdr:to>
          <xdr:col>13</xdr:col>
          <xdr:colOff>1936750</xdr:colOff>
          <xdr:row>21</xdr:row>
          <xdr:rowOff>31750</xdr:rowOff>
        </xdr:to>
        <xdr:sp macro="" textlink="">
          <xdr:nvSpPr>
            <xdr:cNvPr id="51208" name="Check Box 8" hidden="1">
              <a:extLst>
                <a:ext uri="{63B3BB69-23CF-44E3-9099-C40C66FF867C}">
                  <a14:compatExt spid="_x0000_s51208"/>
                </a:ext>
                <a:ext uri="{FF2B5EF4-FFF2-40B4-BE49-F238E27FC236}">
                  <a16:creationId xmlns:a16="http://schemas.microsoft.com/office/drawing/2014/main" id="{00000000-0008-0000-0300-00000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127000</xdr:rowOff>
        </xdr:from>
        <xdr:to>
          <xdr:col>13</xdr:col>
          <xdr:colOff>1924050</xdr:colOff>
          <xdr:row>23</xdr:row>
          <xdr:rowOff>50800</xdr:rowOff>
        </xdr:to>
        <xdr:sp macro="" textlink="">
          <xdr:nvSpPr>
            <xdr:cNvPr id="51209" name="Check Box 9" hidden="1">
              <a:extLst>
                <a:ext uri="{63B3BB69-23CF-44E3-9099-C40C66FF867C}">
                  <a14:compatExt spid="_x0000_s51209"/>
                </a:ext>
                <a:ext uri="{FF2B5EF4-FFF2-40B4-BE49-F238E27FC236}">
                  <a16:creationId xmlns:a16="http://schemas.microsoft.com/office/drawing/2014/main" id="{00000000-0008-0000-0300-00000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171450</xdr:rowOff>
        </xdr:from>
        <xdr:to>
          <xdr:col>13</xdr:col>
          <xdr:colOff>819150</xdr:colOff>
          <xdr:row>24</xdr:row>
          <xdr:rowOff>69850</xdr:rowOff>
        </xdr:to>
        <xdr:sp macro="" textlink="">
          <xdr:nvSpPr>
            <xdr:cNvPr id="51210" name="Check Box 10" hidden="1">
              <a:extLst>
                <a:ext uri="{63B3BB69-23CF-44E3-9099-C40C66FF867C}">
                  <a14:compatExt spid="_x0000_s51210"/>
                </a:ext>
                <a:ext uri="{FF2B5EF4-FFF2-40B4-BE49-F238E27FC236}">
                  <a16:creationId xmlns:a16="http://schemas.microsoft.com/office/drawing/2014/main" id="{00000000-0008-0000-0300-00000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146050</xdr:rowOff>
        </xdr:from>
        <xdr:to>
          <xdr:col>13</xdr:col>
          <xdr:colOff>819150</xdr:colOff>
          <xdr:row>25</xdr:row>
          <xdr:rowOff>38100</xdr:rowOff>
        </xdr:to>
        <xdr:sp macro="" textlink="">
          <xdr:nvSpPr>
            <xdr:cNvPr id="51211" name="Check Box 11" hidden="1">
              <a:extLst>
                <a:ext uri="{63B3BB69-23CF-44E3-9099-C40C66FF867C}">
                  <a14:compatExt spid="_x0000_s51211"/>
                </a:ext>
                <a:ext uri="{FF2B5EF4-FFF2-40B4-BE49-F238E27FC236}">
                  <a16:creationId xmlns:a16="http://schemas.microsoft.com/office/drawing/2014/main" id="{00000000-0008-0000-0300-00000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152400</xdr:rowOff>
        </xdr:from>
        <xdr:to>
          <xdr:col>13</xdr:col>
          <xdr:colOff>95250</xdr:colOff>
          <xdr:row>29</xdr:row>
          <xdr:rowOff>50800</xdr:rowOff>
        </xdr:to>
        <xdr:sp macro="" textlink="">
          <xdr:nvSpPr>
            <xdr:cNvPr id="51212" name="Check Box 12" hidden="1">
              <a:extLst>
                <a:ext uri="{63B3BB69-23CF-44E3-9099-C40C66FF867C}">
                  <a14:compatExt spid="_x0000_s51212"/>
                </a:ext>
                <a:ext uri="{FF2B5EF4-FFF2-40B4-BE49-F238E27FC236}">
                  <a16:creationId xmlns:a16="http://schemas.microsoft.com/office/drawing/2014/main" id="{00000000-0008-0000-0300-00000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171450</xdr:rowOff>
        </xdr:from>
        <xdr:to>
          <xdr:col>13</xdr:col>
          <xdr:colOff>95250</xdr:colOff>
          <xdr:row>30</xdr:row>
          <xdr:rowOff>31750</xdr:rowOff>
        </xdr:to>
        <xdr:sp macro="" textlink="">
          <xdr:nvSpPr>
            <xdr:cNvPr id="51213" name="Check Box 13" hidden="1">
              <a:extLst>
                <a:ext uri="{63B3BB69-23CF-44E3-9099-C40C66FF867C}">
                  <a14:compatExt spid="_x0000_s51213"/>
                </a:ext>
                <a:ext uri="{FF2B5EF4-FFF2-40B4-BE49-F238E27FC236}">
                  <a16:creationId xmlns:a16="http://schemas.microsoft.com/office/drawing/2014/main" id="{00000000-0008-0000-0300-00000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133350</xdr:rowOff>
        </xdr:from>
        <xdr:to>
          <xdr:col>13</xdr:col>
          <xdr:colOff>984250</xdr:colOff>
          <xdr:row>29</xdr:row>
          <xdr:rowOff>31750</xdr:rowOff>
        </xdr:to>
        <xdr:sp macro="" textlink="">
          <xdr:nvSpPr>
            <xdr:cNvPr id="51214" name="Check Box 14" hidden="1">
              <a:extLst>
                <a:ext uri="{63B3BB69-23CF-44E3-9099-C40C66FF867C}">
                  <a14:compatExt spid="_x0000_s51214"/>
                </a:ext>
                <a:ext uri="{FF2B5EF4-FFF2-40B4-BE49-F238E27FC236}">
                  <a16:creationId xmlns:a16="http://schemas.microsoft.com/office/drawing/2014/main" id="{00000000-0008-0000-0300-00000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127000</xdr:rowOff>
        </xdr:from>
        <xdr:to>
          <xdr:col>13</xdr:col>
          <xdr:colOff>984250</xdr:colOff>
          <xdr:row>30</xdr:row>
          <xdr:rowOff>19050</xdr:rowOff>
        </xdr:to>
        <xdr:sp macro="" textlink="">
          <xdr:nvSpPr>
            <xdr:cNvPr id="51215" name="Check Box 15" hidden="1">
              <a:extLst>
                <a:ext uri="{63B3BB69-23CF-44E3-9099-C40C66FF867C}">
                  <a14:compatExt spid="_x0000_s51215"/>
                </a:ext>
                <a:ext uri="{FF2B5EF4-FFF2-40B4-BE49-F238E27FC236}">
                  <a16:creationId xmlns:a16="http://schemas.microsoft.com/office/drawing/2014/main" id="{00000000-0008-0000-0300-00000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146050</xdr:rowOff>
        </xdr:from>
        <xdr:to>
          <xdr:col>14</xdr:col>
          <xdr:colOff>38100</xdr:colOff>
          <xdr:row>31</xdr:row>
          <xdr:rowOff>38100</xdr:rowOff>
        </xdr:to>
        <xdr:sp macro="" textlink="">
          <xdr:nvSpPr>
            <xdr:cNvPr id="51216" name="Check Box 16" hidden="1">
              <a:extLst>
                <a:ext uri="{63B3BB69-23CF-44E3-9099-C40C66FF867C}">
                  <a14:compatExt spid="_x0000_s51216"/>
                </a:ext>
                <a:ext uri="{FF2B5EF4-FFF2-40B4-BE49-F238E27FC236}">
                  <a16:creationId xmlns:a16="http://schemas.microsoft.com/office/drawing/2014/main" id="{00000000-0008-0000-0300-00001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19050</xdr:rowOff>
        </xdr:from>
        <xdr:to>
          <xdr:col>13</xdr:col>
          <xdr:colOff>1079500</xdr:colOff>
          <xdr:row>32</xdr:row>
          <xdr:rowOff>0</xdr:rowOff>
        </xdr:to>
        <xdr:sp macro="" textlink="">
          <xdr:nvSpPr>
            <xdr:cNvPr id="51217" name="Check Box 17" hidden="1">
              <a:extLst>
                <a:ext uri="{63B3BB69-23CF-44E3-9099-C40C66FF867C}">
                  <a14:compatExt spid="_x0000_s51217"/>
                </a:ext>
                <a:ext uri="{FF2B5EF4-FFF2-40B4-BE49-F238E27FC236}">
                  <a16:creationId xmlns:a16="http://schemas.microsoft.com/office/drawing/2014/main" id="{00000000-0008-0000-0300-00001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457200</xdr:rowOff>
        </xdr:from>
        <xdr:to>
          <xdr:col>11</xdr:col>
          <xdr:colOff>1079500</xdr:colOff>
          <xdr:row>36</xdr:row>
          <xdr:rowOff>50800</xdr:rowOff>
        </xdr:to>
        <xdr:sp macro="" textlink="">
          <xdr:nvSpPr>
            <xdr:cNvPr id="51218" name="Check Box 18" hidden="1">
              <a:extLst>
                <a:ext uri="{63B3BB69-23CF-44E3-9099-C40C66FF867C}">
                  <a14:compatExt spid="_x0000_s51218"/>
                </a:ext>
                <a:ext uri="{FF2B5EF4-FFF2-40B4-BE49-F238E27FC236}">
                  <a16:creationId xmlns:a16="http://schemas.microsoft.com/office/drawing/2014/main" id="{00000000-0008-0000-0300-00001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133350</xdr:rowOff>
        </xdr:from>
        <xdr:to>
          <xdr:col>13</xdr:col>
          <xdr:colOff>1943100</xdr:colOff>
          <xdr:row>37</xdr:row>
          <xdr:rowOff>19050</xdr:rowOff>
        </xdr:to>
        <xdr:sp macro="" textlink="">
          <xdr:nvSpPr>
            <xdr:cNvPr id="51219" name="Check Box 19" hidden="1">
              <a:extLst>
                <a:ext uri="{63B3BB69-23CF-44E3-9099-C40C66FF867C}">
                  <a14:compatExt spid="_x0000_s51219"/>
                </a:ext>
                <a:ext uri="{FF2B5EF4-FFF2-40B4-BE49-F238E27FC236}">
                  <a16:creationId xmlns:a16="http://schemas.microsoft.com/office/drawing/2014/main" id="{00000000-0008-0000-0300-00001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0</xdr:rowOff>
        </xdr:from>
        <xdr:to>
          <xdr:col>14</xdr:col>
          <xdr:colOff>0</xdr:colOff>
          <xdr:row>40</xdr:row>
          <xdr:rowOff>12700</xdr:rowOff>
        </xdr:to>
        <xdr:sp macro="" textlink="">
          <xdr:nvSpPr>
            <xdr:cNvPr id="51220" name="Check Box 20" hidden="1">
              <a:extLst>
                <a:ext uri="{63B3BB69-23CF-44E3-9099-C40C66FF867C}">
                  <a14:compatExt spid="_x0000_s51220"/>
                </a:ext>
                <a:ext uri="{FF2B5EF4-FFF2-40B4-BE49-F238E27FC236}">
                  <a16:creationId xmlns:a16="http://schemas.microsoft.com/office/drawing/2014/main" id="{00000000-0008-0000-0300-00001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133350</xdr:rowOff>
        </xdr:from>
        <xdr:to>
          <xdr:col>13</xdr:col>
          <xdr:colOff>1562100</xdr:colOff>
          <xdr:row>38</xdr:row>
          <xdr:rowOff>31750</xdr:rowOff>
        </xdr:to>
        <xdr:sp macro="" textlink="">
          <xdr:nvSpPr>
            <xdr:cNvPr id="51221" name="Check Box 21" hidden="1">
              <a:extLst>
                <a:ext uri="{63B3BB69-23CF-44E3-9099-C40C66FF867C}">
                  <a14:compatExt spid="_x0000_s51221"/>
                </a:ext>
                <a:ext uri="{FF2B5EF4-FFF2-40B4-BE49-F238E27FC236}">
                  <a16:creationId xmlns:a16="http://schemas.microsoft.com/office/drawing/2014/main" id="{00000000-0008-0000-0300-00001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13</xdr:col>
          <xdr:colOff>1085850</xdr:colOff>
          <xdr:row>41</xdr:row>
          <xdr:rowOff>31750</xdr:rowOff>
        </xdr:to>
        <xdr:sp macro="" textlink="">
          <xdr:nvSpPr>
            <xdr:cNvPr id="51222" name="Check Box 22" hidden="1">
              <a:extLst>
                <a:ext uri="{63B3BB69-23CF-44E3-9099-C40C66FF867C}">
                  <a14:compatExt spid="_x0000_s51222"/>
                </a:ext>
                <a:ext uri="{FF2B5EF4-FFF2-40B4-BE49-F238E27FC236}">
                  <a16:creationId xmlns:a16="http://schemas.microsoft.com/office/drawing/2014/main" id="{00000000-0008-0000-0300-00001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146050</xdr:rowOff>
        </xdr:from>
        <xdr:to>
          <xdr:col>12</xdr:col>
          <xdr:colOff>698500</xdr:colOff>
          <xdr:row>39</xdr:row>
          <xdr:rowOff>38100</xdr:rowOff>
        </xdr:to>
        <xdr:sp macro="" textlink="">
          <xdr:nvSpPr>
            <xdr:cNvPr id="51223" name="Check Box 23" hidden="1">
              <a:extLst>
                <a:ext uri="{63B3BB69-23CF-44E3-9099-C40C66FF867C}">
                  <a14:compatExt spid="_x0000_s51223"/>
                </a:ext>
                <a:ext uri="{FF2B5EF4-FFF2-40B4-BE49-F238E27FC236}">
                  <a16:creationId xmlns:a16="http://schemas.microsoft.com/office/drawing/2014/main" id="{00000000-0008-0000-0300-00001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37</xdr:row>
          <xdr:rowOff>127000</xdr:rowOff>
        </xdr:from>
        <xdr:to>
          <xdr:col>13</xdr:col>
          <xdr:colOff>1098550</xdr:colOff>
          <xdr:row>39</xdr:row>
          <xdr:rowOff>19050</xdr:rowOff>
        </xdr:to>
        <xdr:sp macro="" textlink="">
          <xdr:nvSpPr>
            <xdr:cNvPr id="51224" name="Check Box 24" hidden="1">
              <a:extLst>
                <a:ext uri="{63B3BB69-23CF-44E3-9099-C40C66FF867C}">
                  <a14:compatExt spid="_x0000_s51224"/>
                </a:ext>
                <a:ext uri="{FF2B5EF4-FFF2-40B4-BE49-F238E27FC236}">
                  <a16:creationId xmlns:a16="http://schemas.microsoft.com/office/drawing/2014/main" id="{00000000-0008-0000-0300-00001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133350</xdr:rowOff>
        </xdr:from>
        <xdr:to>
          <xdr:col>12</xdr:col>
          <xdr:colOff>984250</xdr:colOff>
          <xdr:row>38</xdr:row>
          <xdr:rowOff>31750</xdr:rowOff>
        </xdr:to>
        <xdr:sp macro="" textlink="">
          <xdr:nvSpPr>
            <xdr:cNvPr id="51225" name="Check Box 25" hidden="1">
              <a:extLst>
                <a:ext uri="{63B3BB69-23CF-44E3-9099-C40C66FF867C}">
                  <a14:compatExt spid="_x0000_s51225"/>
                </a:ext>
                <a:ext uri="{FF2B5EF4-FFF2-40B4-BE49-F238E27FC236}">
                  <a16:creationId xmlns:a16="http://schemas.microsoft.com/office/drawing/2014/main" id="{00000000-0008-0000-0300-00001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31750</xdr:rowOff>
        </xdr:from>
        <xdr:to>
          <xdr:col>3</xdr:col>
          <xdr:colOff>755650</xdr:colOff>
          <xdr:row>6</xdr:row>
          <xdr:rowOff>203200</xdr:rowOff>
        </xdr:to>
        <xdr:sp macro="" textlink="">
          <xdr:nvSpPr>
            <xdr:cNvPr id="51226" name="Check Box 26" hidden="1">
              <a:extLst>
                <a:ext uri="{63B3BB69-23CF-44E3-9099-C40C66FF867C}">
                  <a14:compatExt spid="_x0000_s51226"/>
                </a:ext>
                <a:ext uri="{FF2B5EF4-FFF2-40B4-BE49-F238E27FC236}">
                  <a16:creationId xmlns:a16="http://schemas.microsoft.com/office/drawing/2014/main" id="{00000000-0008-0000-0300-00001AC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MIPYME y/o emprendimiento de mujeres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38100</xdr:rowOff>
        </xdr:from>
        <xdr:to>
          <xdr:col>5</xdr:col>
          <xdr:colOff>298450</xdr:colOff>
          <xdr:row>6</xdr:row>
          <xdr:rowOff>222250</xdr:rowOff>
        </xdr:to>
        <xdr:sp macro="" textlink="">
          <xdr:nvSpPr>
            <xdr:cNvPr id="51227" name="Check Box 27" hidden="1">
              <a:extLst>
                <a:ext uri="{63B3BB69-23CF-44E3-9099-C40C66FF867C}">
                  <a14:compatExt spid="_x0000_s51227"/>
                </a:ext>
                <a:ext uri="{FF2B5EF4-FFF2-40B4-BE49-F238E27FC236}">
                  <a16:creationId xmlns:a16="http://schemas.microsoft.com/office/drawing/2014/main" id="{00000000-0008-0000-0300-00001BC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31750</xdr:rowOff>
        </xdr:from>
        <xdr:to>
          <xdr:col>6</xdr:col>
          <xdr:colOff>1504950</xdr:colOff>
          <xdr:row>6</xdr:row>
          <xdr:rowOff>228600</xdr:rowOff>
        </xdr:to>
        <xdr:sp macro="" textlink="">
          <xdr:nvSpPr>
            <xdr:cNvPr id="51228" name="Check Box 28" hidden="1">
              <a:extLst>
                <a:ext uri="{63B3BB69-23CF-44E3-9099-C40C66FF867C}">
                  <a14:compatExt spid="_x0000_s51228"/>
                </a:ext>
                <a:ext uri="{FF2B5EF4-FFF2-40B4-BE49-F238E27FC236}">
                  <a16:creationId xmlns:a16="http://schemas.microsoft.com/office/drawing/2014/main" id="{00000000-0008-0000-0300-00001CC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1314450</xdr:colOff>
          <xdr:row>6</xdr:row>
          <xdr:rowOff>12700</xdr:rowOff>
        </xdr:from>
        <xdr:to>
          <xdr:col>9</xdr:col>
          <xdr:colOff>361950</xdr:colOff>
          <xdr:row>6</xdr:row>
          <xdr:rowOff>247650</xdr:rowOff>
        </xdr:to>
        <xdr:sp macro="" textlink="">
          <xdr:nvSpPr>
            <xdr:cNvPr id="51229" name="Check Box 29" hidden="1">
              <a:extLst>
                <a:ext uri="{63B3BB69-23CF-44E3-9099-C40C66FF867C}">
                  <a14:compatExt spid="_x0000_s51229"/>
                </a:ext>
                <a:ext uri="{FF2B5EF4-FFF2-40B4-BE49-F238E27FC236}">
                  <a16:creationId xmlns:a16="http://schemas.microsoft.com/office/drawing/2014/main" id="{00000000-0008-0000-0300-00001DC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de acuerdo a su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146050</xdr:rowOff>
        </xdr:from>
        <xdr:to>
          <xdr:col>13</xdr:col>
          <xdr:colOff>95250</xdr:colOff>
          <xdr:row>33</xdr:row>
          <xdr:rowOff>38100</xdr:rowOff>
        </xdr:to>
        <xdr:sp macro="" textlink="">
          <xdr:nvSpPr>
            <xdr:cNvPr id="51230" name="Check Box 30" hidden="1">
              <a:extLst>
                <a:ext uri="{63B3BB69-23CF-44E3-9099-C40C66FF867C}">
                  <a14:compatExt spid="_x0000_s51230"/>
                </a:ext>
                <a:ext uri="{FF2B5EF4-FFF2-40B4-BE49-F238E27FC236}">
                  <a16:creationId xmlns:a16="http://schemas.microsoft.com/office/drawing/2014/main" id="{00000000-0008-0000-0300-00001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146050</xdr:rowOff>
        </xdr:from>
        <xdr:to>
          <xdr:col>13</xdr:col>
          <xdr:colOff>946150</xdr:colOff>
          <xdr:row>34</xdr:row>
          <xdr:rowOff>38100</xdr:rowOff>
        </xdr:to>
        <xdr:sp macro="" textlink="">
          <xdr:nvSpPr>
            <xdr:cNvPr id="51231" name="Check Box 31" hidden="1">
              <a:extLst>
                <a:ext uri="{63B3BB69-23CF-44E3-9099-C40C66FF867C}">
                  <a14:compatExt spid="_x0000_s51231"/>
                </a:ext>
                <a:ext uri="{FF2B5EF4-FFF2-40B4-BE49-F238E27FC236}">
                  <a16:creationId xmlns:a16="http://schemas.microsoft.com/office/drawing/2014/main" id="{00000000-0008-0000-0300-00001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6</xdr:row>
          <xdr:rowOff>12700</xdr:rowOff>
        </xdr:from>
        <xdr:to>
          <xdr:col>11</xdr:col>
          <xdr:colOff>1041400</xdr:colOff>
          <xdr:row>6</xdr:row>
          <xdr:rowOff>247650</xdr:rowOff>
        </xdr:to>
        <xdr:sp macro="" textlink="">
          <xdr:nvSpPr>
            <xdr:cNvPr id="51232" name="Check Box 32" hidden="1">
              <a:extLst>
                <a:ext uri="{63B3BB69-23CF-44E3-9099-C40C66FF867C}">
                  <a14:compatExt spid="_x0000_s51232"/>
                </a:ext>
                <a:ext uri="{FF2B5EF4-FFF2-40B4-BE49-F238E27FC236}">
                  <a16:creationId xmlns:a16="http://schemas.microsoft.com/office/drawing/2014/main" id="{00000000-0008-0000-0300-000020C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Extranjero sin sucursal Col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133350</xdr:rowOff>
        </xdr:from>
        <xdr:to>
          <xdr:col>13</xdr:col>
          <xdr:colOff>1847850</xdr:colOff>
          <xdr:row>26</xdr:row>
          <xdr:rowOff>31750</xdr:rowOff>
        </xdr:to>
        <xdr:sp macro="" textlink="">
          <xdr:nvSpPr>
            <xdr:cNvPr id="51233" name="Check Box 33" hidden="1">
              <a:extLst>
                <a:ext uri="{63B3BB69-23CF-44E3-9099-C40C66FF867C}">
                  <a14:compatExt spid="_x0000_s51233"/>
                </a:ext>
                <a:ext uri="{FF2B5EF4-FFF2-40B4-BE49-F238E27FC236}">
                  <a16:creationId xmlns:a16="http://schemas.microsoft.com/office/drawing/2014/main" id="{00000000-0008-0000-0300-00002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133350</xdr:rowOff>
        </xdr:from>
        <xdr:to>
          <xdr:col>13</xdr:col>
          <xdr:colOff>1847850</xdr:colOff>
          <xdr:row>27</xdr:row>
          <xdr:rowOff>31750</xdr:rowOff>
        </xdr:to>
        <xdr:sp macro="" textlink="">
          <xdr:nvSpPr>
            <xdr:cNvPr id="51234" name="Check Box 34" hidden="1">
              <a:extLst>
                <a:ext uri="{63B3BB69-23CF-44E3-9099-C40C66FF867C}">
                  <a14:compatExt spid="_x0000_s51234"/>
                </a:ext>
                <a:ext uri="{FF2B5EF4-FFF2-40B4-BE49-F238E27FC236}">
                  <a16:creationId xmlns:a16="http://schemas.microsoft.com/office/drawing/2014/main" id="{00000000-0008-0000-0300-00002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26</xdr:row>
          <xdr:rowOff>127000</xdr:rowOff>
        </xdr:from>
        <xdr:to>
          <xdr:col>13</xdr:col>
          <xdr:colOff>1847850</xdr:colOff>
          <xdr:row>28</xdr:row>
          <xdr:rowOff>19050</xdr:rowOff>
        </xdr:to>
        <xdr:sp macro="" textlink="">
          <xdr:nvSpPr>
            <xdr:cNvPr id="51235" name="Check Box 35" hidden="1">
              <a:extLst>
                <a:ext uri="{63B3BB69-23CF-44E3-9099-C40C66FF867C}">
                  <a14:compatExt spid="_x0000_s51235"/>
                </a:ext>
                <a:ext uri="{FF2B5EF4-FFF2-40B4-BE49-F238E27FC236}">
                  <a16:creationId xmlns:a16="http://schemas.microsoft.com/office/drawing/2014/main" id="{00000000-0008-0000-0300-00002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152400</xdr:rowOff>
        </xdr:from>
        <xdr:to>
          <xdr:col>1</xdr:col>
          <xdr:colOff>1117600</xdr:colOff>
          <xdr:row>47</xdr:row>
          <xdr:rowOff>50800</xdr:rowOff>
        </xdr:to>
        <xdr:sp macro="" textlink="">
          <xdr:nvSpPr>
            <xdr:cNvPr id="51236" name="Check Box 36" hidden="1">
              <a:extLst>
                <a:ext uri="{63B3BB69-23CF-44E3-9099-C40C66FF867C}">
                  <a14:compatExt spid="_x0000_s51236"/>
                </a:ext>
                <a:ext uri="{FF2B5EF4-FFF2-40B4-BE49-F238E27FC236}">
                  <a16:creationId xmlns:a16="http://schemas.microsoft.com/office/drawing/2014/main" id="{00000000-0008-0000-0300-00002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46</xdr:row>
          <xdr:rowOff>133350</xdr:rowOff>
        </xdr:from>
        <xdr:to>
          <xdr:col>1</xdr:col>
          <xdr:colOff>1117600</xdr:colOff>
          <xdr:row>48</xdr:row>
          <xdr:rowOff>38100</xdr:rowOff>
        </xdr:to>
        <xdr:sp macro="" textlink="">
          <xdr:nvSpPr>
            <xdr:cNvPr id="51237" name="Check Box 37" hidden="1">
              <a:extLst>
                <a:ext uri="{63B3BB69-23CF-44E3-9099-C40C66FF867C}">
                  <a14:compatExt spid="_x0000_s51237"/>
                </a:ext>
                <a:ext uri="{FF2B5EF4-FFF2-40B4-BE49-F238E27FC236}">
                  <a16:creationId xmlns:a16="http://schemas.microsoft.com/office/drawing/2014/main" id="{00000000-0008-0000-0300-00002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47</xdr:row>
          <xdr:rowOff>146050</xdr:rowOff>
        </xdr:from>
        <xdr:to>
          <xdr:col>1</xdr:col>
          <xdr:colOff>1117600</xdr:colOff>
          <xdr:row>49</xdr:row>
          <xdr:rowOff>31750</xdr:rowOff>
        </xdr:to>
        <xdr:sp macro="" textlink="">
          <xdr:nvSpPr>
            <xdr:cNvPr id="51238" name="Check Box 38" hidden="1">
              <a:extLst>
                <a:ext uri="{63B3BB69-23CF-44E3-9099-C40C66FF867C}">
                  <a14:compatExt spid="_x0000_s51238"/>
                </a:ext>
                <a:ext uri="{FF2B5EF4-FFF2-40B4-BE49-F238E27FC236}">
                  <a16:creationId xmlns:a16="http://schemas.microsoft.com/office/drawing/2014/main" id="{00000000-0008-0000-0300-00002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48</xdr:row>
          <xdr:rowOff>127000</xdr:rowOff>
        </xdr:from>
        <xdr:to>
          <xdr:col>1</xdr:col>
          <xdr:colOff>1117600</xdr:colOff>
          <xdr:row>50</xdr:row>
          <xdr:rowOff>12700</xdr:rowOff>
        </xdr:to>
        <xdr:sp macro="" textlink="">
          <xdr:nvSpPr>
            <xdr:cNvPr id="51239" name="Check Box 39" hidden="1">
              <a:extLst>
                <a:ext uri="{63B3BB69-23CF-44E3-9099-C40C66FF867C}">
                  <a14:compatExt spid="_x0000_s51239"/>
                </a:ext>
                <a:ext uri="{FF2B5EF4-FFF2-40B4-BE49-F238E27FC236}">
                  <a16:creationId xmlns:a16="http://schemas.microsoft.com/office/drawing/2014/main" id="{00000000-0008-0000-0300-00002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49</xdr:row>
          <xdr:rowOff>133350</xdr:rowOff>
        </xdr:from>
        <xdr:to>
          <xdr:col>1</xdr:col>
          <xdr:colOff>1117600</xdr:colOff>
          <xdr:row>51</xdr:row>
          <xdr:rowOff>31750</xdr:rowOff>
        </xdr:to>
        <xdr:sp macro="" textlink="">
          <xdr:nvSpPr>
            <xdr:cNvPr id="51240" name="Check Box 40" hidden="1">
              <a:extLst>
                <a:ext uri="{63B3BB69-23CF-44E3-9099-C40C66FF867C}">
                  <a14:compatExt spid="_x0000_s51240"/>
                </a:ext>
                <a:ext uri="{FF2B5EF4-FFF2-40B4-BE49-F238E27FC236}">
                  <a16:creationId xmlns:a16="http://schemas.microsoft.com/office/drawing/2014/main" id="{00000000-0008-0000-0300-00002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46</xdr:row>
          <xdr:rowOff>146050</xdr:rowOff>
        </xdr:from>
        <xdr:to>
          <xdr:col>13</xdr:col>
          <xdr:colOff>819150</xdr:colOff>
          <xdr:row>48</xdr:row>
          <xdr:rowOff>50800</xdr:rowOff>
        </xdr:to>
        <xdr:sp macro="" textlink="">
          <xdr:nvSpPr>
            <xdr:cNvPr id="51241" name="Check Box 41" hidden="1">
              <a:extLst>
                <a:ext uri="{63B3BB69-23CF-44E3-9099-C40C66FF867C}">
                  <a14:compatExt spid="_x0000_s51241"/>
                </a:ext>
                <a:ext uri="{FF2B5EF4-FFF2-40B4-BE49-F238E27FC236}">
                  <a16:creationId xmlns:a16="http://schemas.microsoft.com/office/drawing/2014/main" id="{00000000-0008-0000-0300-00002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47</xdr:row>
          <xdr:rowOff>146050</xdr:rowOff>
        </xdr:from>
        <xdr:to>
          <xdr:col>13</xdr:col>
          <xdr:colOff>819150</xdr:colOff>
          <xdr:row>49</xdr:row>
          <xdr:rowOff>31750</xdr:rowOff>
        </xdr:to>
        <xdr:sp macro="" textlink="">
          <xdr:nvSpPr>
            <xdr:cNvPr id="51242" name="Check Box 42" hidden="1">
              <a:extLst>
                <a:ext uri="{63B3BB69-23CF-44E3-9099-C40C66FF867C}">
                  <a14:compatExt spid="_x0000_s51242"/>
                </a:ext>
                <a:ext uri="{FF2B5EF4-FFF2-40B4-BE49-F238E27FC236}">
                  <a16:creationId xmlns:a16="http://schemas.microsoft.com/office/drawing/2014/main" id="{00000000-0008-0000-0300-00002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48</xdr:row>
          <xdr:rowOff>146050</xdr:rowOff>
        </xdr:from>
        <xdr:to>
          <xdr:col>13</xdr:col>
          <xdr:colOff>1936750</xdr:colOff>
          <xdr:row>50</xdr:row>
          <xdr:rowOff>31750</xdr:rowOff>
        </xdr:to>
        <xdr:sp macro="" textlink="">
          <xdr:nvSpPr>
            <xdr:cNvPr id="51243" name="Check Box 43" hidden="1">
              <a:extLst>
                <a:ext uri="{63B3BB69-23CF-44E3-9099-C40C66FF867C}">
                  <a14:compatExt spid="_x0000_s51243"/>
                </a:ext>
                <a:ext uri="{FF2B5EF4-FFF2-40B4-BE49-F238E27FC236}">
                  <a16:creationId xmlns:a16="http://schemas.microsoft.com/office/drawing/2014/main" id="{00000000-0008-0000-0300-00002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49</xdr:row>
          <xdr:rowOff>127000</xdr:rowOff>
        </xdr:from>
        <xdr:to>
          <xdr:col>13</xdr:col>
          <xdr:colOff>1924050</xdr:colOff>
          <xdr:row>52</xdr:row>
          <xdr:rowOff>50800</xdr:rowOff>
        </xdr:to>
        <xdr:sp macro="" textlink="">
          <xdr:nvSpPr>
            <xdr:cNvPr id="51244" name="Check Box 44" hidden="1">
              <a:extLst>
                <a:ext uri="{63B3BB69-23CF-44E3-9099-C40C66FF867C}">
                  <a14:compatExt spid="_x0000_s51244"/>
                </a:ext>
                <a:ext uri="{FF2B5EF4-FFF2-40B4-BE49-F238E27FC236}">
                  <a16:creationId xmlns:a16="http://schemas.microsoft.com/office/drawing/2014/main" id="{00000000-0008-0000-0300-00002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51</xdr:row>
          <xdr:rowOff>171450</xdr:rowOff>
        </xdr:from>
        <xdr:to>
          <xdr:col>13</xdr:col>
          <xdr:colOff>819150</xdr:colOff>
          <xdr:row>53</xdr:row>
          <xdr:rowOff>69850</xdr:rowOff>
        </xdr:to>
        <xdr:sp macro="" textlink="">
          <xdr:nvSpPr>
            <xdr:cNvPr id="51245" name="Check Box 45" hidden="1">
              <a:extLst>
                <a:ext uri="{63B3BB69-23CF-44E3-9099-C40C66FF867C}">
                  <a14:compatExt spid="_x0000_s51245"/>
                </a:ext>
                <a:ext uri="{FF2B5EF4-FFF2-40B4-BE49-F238E27FC236}">
                  <a16:creationId xmlns:a16="http://schemas.microsoft.com/office/drawing/2014/main" id="{00000000-0008-0000-0300-00002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52</xdr:row>
          <xdr:rowOff>146050</xdr:rowOff>
        </xdr:from>
        <xdr:to>
          <xdr:col>13</xdr:col>
          <xdr:colOff>819150</xdr:colOff>
          <xdr:row>54</xdr:row>
          <xdr:rowOff>38100</xdr:rowOff>
        </xdr:to>
        <xdr:sp macro="" textlink="">
          <xdr:nvSpPr>
            <xdr:cNvPr id="51246" name="Check Box 46" hidden="1">
              <a:extLst>
                <a:ext uri="{63B3BB69-23CF-44E3-9099-C40C66FF867C}">
                  <a14:compatExt spid="_x0000_s51246"/>
                </a:ext>
                <a:ext uri="{FF2B5EF4-FFF2-40B4-BE49-F238E27FC236}">
                  <a16:creationId xmlns:a16="http://schemas.microsoft.com/office/drawing/2014/main" id="{00000000-0008-0000-0300-00002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56</xdr:row>
          <xdr:rowOff>152400</xdr:rowOff>
        </xdr:from>
        <xdr:to>
          <xdr:col>13</xdr:col>
          <xdr:colOff>95250</xdr:colOff>
          <xdr:row>58</xdr:row>
          <xdr:rowOff>50800</xdr:rowOff>
        </xdr:to>
        <xdr:sp macro="" textlink="">
          <xdr:nvSpPr>
            <xdr:cNvPr id="51247" name="Check Box 47" hidden="1">
              <a:extLst>
                <a:ext uri="{63B3BB69-23CF-44E3-9099-C40C66FF867C}">
                  <a14:compatExt spid="_x0000_s51247"/>
                </a:ext>
                <a:ext uri="{FF2B5EF4-FFF2-40B4-BE49-F238E27FC236}">
                  <a16:creationId xmlns:a16="http://schemas.microsoft.com/office/drawing/2014/main" id="{00000000-0008-0000-0300-00002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57</xdr:row>
          <xdr:rowOff>171450</xdr:rowOff>
        </xdr:from>
        <xdr:to>
          <xdr:col>13</xdr:col>
          <xdr:colOff>95250</xdr:colOff>
          <xdr:row>59</xdr:row>
          <xdr:rowOff>31750</xdr:rowOff>
        </xdr:to>
        <xdr:sp macro="" textlink="">
          <xdr:nvSpPr>
            <xdr:cNvPr id="51248" name="Check Box 48" hidden="1">
              <a:extLst>
                <a:ext uri="{63B3BB69-23CF-44E3-9099-C40C66FF867C}">
                  <a14:compatExt spid="_x0000_s51248"/>
                </a:ext>
                <a:ext uri="{FF2B5EF4-FFF2-40B4-BE49-F238E27FC236}">
                  <a16:creationId xmlns:a16="http://schemas.microsoft.com/office/drawing/2014/main" id="{00000000-0008-0000-0300-00003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133350</xdr:rowOff>
        </xdr:from>
        <xdr:to>
          <xdr:col>13</xdr:col>
          <xdr:colOff>984250</xdr:colOff>
          <xdr:row>58</xdr:row>
          <xdr:rowOff>31750</xdr:rowOff>
        </xdr:to>
        <xdr:sp macro="" textlink="">
          <xdr:nvSpPr>
            <xdr:cNvPr id="51249" name="Check Box 49" hidden="1">
              <a:extLst>
                <a:ext uri="{63B3BB69-23CF-44E3-9099-C40C66FF867C}">
                  <a14:compatExt spid="_x0000_s51249"/>
                </a:ext>
                <a:ext uri="{FF2B5EF4-FFF2-40B4-BE49-F238E27FC236}">
                  <a16:creationId xmlns:a16="http://schemas.microsoft.com/office/drawing/2014/main" id="{00000000-0008-0000-0300-00003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127000</xdr:rowOff>
        </xdr:from>
        <xdr:to>
          <xdr:col>13</xdr:col>
          <xdr:colOff>984250</xdr:colOff>
          <xdr:row>59</xdr:row>
          <xdr:rowOff>19050</xdr:rowOff>
        </xdr:to>
        <xdr:sp macro="" textlink="">
          <xdr:nvSpPr>
            <xdr:cNvPr id="51250" name="Check Box 50" hidden="1">
              <a:extLst>
                <a:ext uri="{63B3BB69-23CF-44E3-9099-C40C66FF867C}">
                  <a14:compatExt spid="_x0000_s51250"/>
                </a:ext>
                <a:ext uri="{FF2B5EF4-FFF2-40B4-BE49-F238E27FC236}">
                  <a16:creationId xmlns:a16="http://schemas.microsoft.com/office/drawing/2014/main" id="{00000000-0008-0000-0300-00003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146050</xdr:rowOff>
        </xdr:from>
        <xdr:to>
          <xdr:col>14</xdr:col>
          <xdr:colOff>38100</xdr:colOff>
          <xdr:row>60</xdr:row>
          <xdr:rowOff>38100</xdr:rowOff>
        </xdr:to>
        <xdr:sp macro="" textlink="">
          <xdr:nvSpPr>
            <xdr:cNvPr id="51251" name="Check Box 51" hidden="1">
              <a:extLst>
                <a:ext uri="{63B3BB69-23CF-44E3-9099-C40C66FF867C}">
                  <a14:compatExt spid="_x0000_s51251"/>
                </a:ext>
                <a:ext uri="{FF2B5EF4-FFF2-40B4-BE49-F238E27FC236}">
                  <a16:creationId xmlns:a16="http://schemas.microsoft.com/office/drawing/2014/main" id="{00000000-0008-0000-0300-00003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19050</xdr:rowOff>
        </xdr:from>
        <xdr:to>
          <xdr:col>13</xdr:col>
          <xdr:colOff>1079500</xdr:colOff>
          <xdr:row>61</xdr:row>
          <xdr:rowOff>0</xdr:rowOff>
        </xdr:to>
        <xdr:sp macro="" textlink="">
          <xdr:nvSpPr>
            <xdr:cNvPr id="51252" name="Check Box 52" hidden="1">
              <a:extLst>
                <a:ext uri="{63B3BB69-23CF-44E3-9099-C40C66FF867C}">
                  <a14:compatExt spid="_x0000_s51252"/>
                </a:ext>
                <a:ext uri="{FF2B5EF4-FFF2-40B4-BE49-F238E27FC236}">
                  <a16:creationId xmlns:a16="http://schemas.microsoft.com/office/drawing/2014/main" id="{00000000-0008-0000-0300-00003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63</xdr:row>
          <xdr:rowOff>457200</xdr:rowOff>
        </xdr:from>
        <xdr:to>
          <xdr:col>11</xdr:col>
          <xdr:colOff>1079500</xdr:colOff>
          <xdr:row>65</xdr:row>
          <xdr:rowOff>50800</xdr:rowOff>
        </xdr:to>
        <xdr:sp macro="" textlink="">
          <xdr:nvSpPr>
            <xdr:cNvPr id="51253" name="Check Box 53" hidden="1">
              <a:extLst>
                <a:ext uri="{63B3BB69-23CF-44E3-9099-C40C66FF867C}">
                  <a14:compatExt spid="_x0000_s51253"/>
                </a:ext>
                <a:ext uri="{FF2B5EF4-FFF2-40B4-BE49-F238E27FC236}">
                  <a16:creationId xmlns:a16="http://schemas.microsoft.com/office/drawing/2014/main" id="{00000000-0008-0000-0300-00003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133350</xdr:rowOff>
        </xdr:from>
        <xdr:to>
          <xdr:col>13</xdr:col>
          <xdr:colOff>1943100</xdr:colOff>
          <xdr:row>66</xdr:row>
          <xdr:rowOff>19050</xdr:rowOff>
        </xdr:to>
        <xdr:sp macro="" textlink="">
          <xdr:nvSpPr>
            <xdr:cNvPr id="51254" name="Check Box 54" hidden="1">
              <a:extLst>
                <a:ext uri="{63B3BB69-23CF-44E3-9099-C40C66FF867C}">
                  <a14:compatExt spid="_x0000_s51254"/>
                </a:ext>
                <a:ext uri="{FF2B5EF4-FFF2-40B4-BE49-F238E27FC236}">
                  <a16:creationId xmlns:a16="http://schemas.microsoft.com/office/drawing/2014/main" id="{00000000-0008-0000-0300-00003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68</xdr:row>
          <xdr:rowOff>0</xdr:rowOff>
        </xdr:from>
        <xdr:to>
          <xdr:col>14</xdr:col>
          <xdr:colOff>0</xdr:colOff>
          <xdr:row>69</xdr:row>
          <xdr:rowOff>12700</xdr:rowOff>
        </xdr:to>
        <xdr:sp macro="" textlink="">
          <xdr:nvSpPr>
            <xdr:cNvPr id="51255" name="Check Box 55" hidden="1">
              <a:extLst>
                <a:ext uri="{63B3BB69-23CF-44E3-9099-C40C66FF867C}">
                  <a14:compatExt spid="_x0000_s51255"/>
                </a:ext>
                <a:ext uri="{FF2B5EF4-FFF2-40B4-BE49-F238E27FC236}">
                  <a16:creationId xmlns:a16="http://schemas.microsoft.com/office/drawing/2014/main" id="{00000000-0008-0000-0300-00003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133350</xdr:rowOff>
        </xdr:from>
        <xdr:to>
          <xdr:col>13</xdr:col>
          <xdr:colOff>1562100</xdr:colOff>
          <xdr:row>67</xdr:row>
          <xdr:rowOff>31750</xdr:rowOff>
        </xdr:to>
        <xdr:sp macro="" textlink="">
          <xdr:nvSpPr>
            <xdr:cNvPr id="51256" name="Check Box 56" hidden="1">
              <a:extLst>
                <a:ext uri="{63B3BB69-23CF-44E3-9099-C40C66FF867C}">
                  <a14:compatExt spid="_x0000_s51256"/>
                </a:ext>
                <a:ext uri="{FF2B5EF4-FFF2-40B4-BE49-F238E27FC236}">
                  <a16:creationId xmlns:a16="http://schemas.microsoft.com/office/drawing/2014/main" id="{00000000-0008-0000-0300-00003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0</xdr:rowOff>
        </xdr:from>
        <xdr:to>
          <xdr:col>13</xdr:col>
          <xdr:colOff>1085850</xdr:colOff>
          <xdr:row>70</xdr:row>
          <xdr:rowOff>31750</xdr:rowOff>
        </xdr:to>
        <xdr:sp macro="" textlink="">
          <xdr:nvSpPr>
            <xdr:cNvPr id="51257" name="Check Box 57" hidden="1">
              <a:extLst>
                <a:ext uri="{63B3BB69-23CF-44E3-9099-C40C66FF867C}">
                  <a14:compatExt spid="_x0000_s51257"/>
                </a:ext>
                <a:ext uri="{FF2B5EF4-FFF2-40B4-BE49-F238E27FC236}">
                  <a16:creationId xmlns:a16="http://schemas.microsoft.com/office/drawing/2014/main" id="{00000000-0008-0000-0300-00003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146050</xdr:rowOff>
        </xdr:from>
        <xdr:to>
          <xdr:col>12</xdr:col>
          <xdr:colOff>698500</xdr:colOff>
          <xdr:row>68</xdr:row>
          <xdr:rowOff>38100</xdr:rowOff>
        </xdr:to>
        <xdr:sp macro="" textlink="">
          <xdr:nvSpPr>
            <xdr:cNvPr id="51258" name="Check Box 58" hidden="1">
              <a:extLst>
                <a:ext uri="{63B3BB69-23CF-44E3-9099-C40C66FF867C}">
                  <a14:compatExt spid="_x0000_s51258"/>
                </a:ext>
                <a:ext uri="{FF2B5EF4-FFF2-40B4-BE49-F238E27FC236}">
                  <a16:creationId xmlns:a16="http://schemas.microsoft.com/office/drawing/2014/main" id="{00000000-0008-0000-0300-00003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66</xdr:row>
          <xdr:rowOff>127000</xdr:rowOff>
        </xdr:from>
        <xdr:to>
          <xdr:col>13</xdr:col>
          <xdr:colOff>1098550</xdr:colOff>
          <xdr:row>68</xdr:row>
          <xdr:rowOff>19050</xdr:rowOff>
        </xdr:to>
        <xdr:sp macro="" textlink="">
          <xdr:nvSpPr>
            <xdr:cNvPr id="51259" name="Check Box 59" hidden="1">
              <a:extLst>
                <a:ext uri="{63B3BB69-23CF-44E3-9099-C40C66FF867C}">
                  <a14:compatExt spid="_x0000_s51259"/>
                </a:ext>
                <a:ext uri="{FF2B5EF4-FFF2-40B4-BE49-F238E27FC236}">
                  <a16:creationId xmlns:a16="http://schemas.microsoft.com/office/drawing/2014/main" id="{00000000-0008-0000-0300-00003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133350</xdr:rowOff>
        </xdr:from>
        <xdr:to>
          <xdr:col>12</xdr:col>
          <xdr:colOff>984250</xdr:colOff>
          <xdr:row>67</xdr:row>
          <xdr:rowOff>31750</xdr:rowOff>
        </xdr:to>
        <xdr:sp macro="" textlink="">
          <xdr:nvSpPr>
            <xdr:cNvPr id="51260" name="Check Box 60" hidden="1">
              <a:extLst>
                <a:ext uri="{63B3BB69-23CF-44E3-9099-C40C66FF867C}">
                  <a14:compatExt spid="_x0000_s51260"/>
                </a:ext>
                <a:ext uri="{FF2B5EF4-FFF2-40B4-BE49-F238E27FC236}">
                  <a16:creationId xmlns:a16="http://schemas.microsoft.com/office/drawing/2014/main" id="{00000000-0008-0000-0300-00003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146050</xdr:rowOff>
        </xdr:from>
        <xdr:to>
          <xdr:col>13</xdr:col>
          <xdr:colOff>95250</xdr:colOff>
          <xdr:row>62</xdr:row>
          <xdr:rowOff>38100</xdr:rowOff>
        </xdr:to>
        <xdr:sp macro="" textlink="">
          <xdr:nvSpPr>
            <xdr:cNvPr id="51261" name="Check Box 61" hidden="1">
              <a:extLst>
                <a:ext uri="{63B3BB69-23CF-44E3-9099-C40C66FF867C}">
                  <a14:compatExt spid="_x0000_s51261"/>
                </a:ext>
                <a:ext uri="{FF2B5EF4-FFF2-40B4-BE49-F238E27FC236}">
                  <a16:creationId xmlns:a16="http://schemas.microsoft.com/office/drawing/2014/main" id="{00000000-0008-0000-0300-00003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61</xdr:row>
          <xdr:rowOff>146050</xdr:rowOff>
        </xdr:from>
        <xdr:to>
          <xdr:col>13</xdr:col>
          <xdr:colOff>946150</xdr:colOff>
          <xdr:row>63</xdr:row>
          <xdr:rowOff>38100</xdr:rowOff>
        </xdr:to>
        <xdr:sp macro="" textlink="">
          <xdr:nvSpPr>
            <xdr:cNvPr id="51262" name="Check Box 62" hidden="1">
              <a:extLst>
                <a:ext uri="{63B3BB69-23CF-44E3-9099-C40C66FF867C}">
                  <a14:compatExt spid="_x0000_s51262"/>
                </a:ext>
                <a:ext uri="{FF2B5EF4-FFF2-40B4-BE49-F238E27FC236}">
                  <a16:creationId xmlns:a16="http://schemas.microsoft.com/office/drawing/2014/main" id="{00000000-0008-0000-0300-00003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53</xdr:row>
          <xdr:rowOff>133350</xdr:rowOff>
        </xdr:from>
        <xdr:to>
          <xdr:col>13</xdr:col>
          <xdr:colOff>1847850</xdr:colOff>
          <xdr:row>55</xdr:row>
          <xdr:rowOff>31750</xdr:rowOff>
        </xdr:to>
        <xdr:sp macro="" textlink="">
          <xdr:nvSpPr>
            <xdr:cNvPr id="51263" name="Check Box 63" hidden="1">
              <a:extLst>
                <a:ext uri="{63B3BB69-23CF-44E3-9099-C40C66FF867C}">
                  <a14:compatExt spid="_x0000_s51263"/>
                </a:ext>
                <a:ext uri="{FF2B5EF4-FFF2-40B4-BE49-F238E27FC236}">
                  <a16:creationId xmlns:a16="http://schemas.microsoft.com/office/drawing/2014/main" id="{00000000-0008-0000-0300-00003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54</xdr:row>
          <xdr:rowOff>133350</xdr:rowOff>
        </xdr:from>
        <xdr:to>
          <xdr:col>13</xdr:col>
          <xdr:colOff>1847850</xdr:colOff>
          <xdr:row>56</xdr:row>
          <xdr:rowOff>31750</xdr:rowOff>
        </xdr:to>
        <xdr:sp macro="" textlink="">
          <xdr:nvSpPr>
            <xdr:cNvPr id="51264" name="Check Box 64" hidden="1">
              <a:extLst>
                <a:ext uri="{63B3BB69-23CF-44E3-9099-C40C66FF867C}">
                  <a14:compatExt spid="_x0000_s51264"/>
                </a:ext>
                <a:ext uri="{FF2B5EF4-FFF2-40B4-BE49-F238E27FC236}">
                  <a16:creationId xmlns:a16="http://schemas.microsoft.com/office/drawing/2014/main" id="{00000000-0008-0000-0300-00004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55</xdr:row>
          <xdr:rowOff>127000</xdr:rowOff>
        </xdr:from>
        <xdr:to>
          <xdr:col>13</xdr:col>
          <xdr:colOff>1847850</xdr:colOff>
          <xdr:row>57</xdr:row>
          <xdr:rowOff>19050</xdr:rowOff>
        </xdr:to>
        <xdr:sp macro="" textlink="">
          <xdr:nvSpPr>
            <xdr:cNvPr id="51265" name="Check Box 65" hidden="1">
              <a:extLst>
                <a:ext uri="{63B3BB69-23CF-44E3-9099-C40C66FF867C}">
                  <a14:compatExt spid="_x0000_s51265"/>
                </a:ext>
                <a:ext uri="{FF2B5EF4-FFF2-40B4-BE49-F238E27FC236}">
                  <a16:creationId xmlns:a16="http://schemas.microsoft.com/office/drawing/2014/main" id="{00000000-0008-0000-0300-00004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74</xdr:row>
          <xdr:rowOff>165100</xdr:rowOff>
        </xdr:from>
        <xdr:to>
          <xdr:col>1</xdr:col>
          <xdr:colOff>1117600</xdr:colOff>
          <xdr:row>76</xdr:row>
          <xdr:rowOff>57150</xdr:rowOff>
        </xdr:to>
        <xdr:sp macro="" textlink="">
          <xdr:nvSpPr>
            <xdr:cNvPr id="51266" name="Check Box 66" hidden="1">
              <a:extLst>
                <a:ext uri="{63B3BB69-23CF-44E3-9099-C40C66FF867C}">
                  <a14:compatExt spid="_x0000_s51266"/>
                </a:ext>
                <a:ext uri="{FF2B5EF4-FFF2-40B4-BE49-F238E27FC236}">
                  <a16:creationId xmlns:a16="http://schemas.microsoft.com/office/drawing/2014/main" id="{00000000-0008-0000-0300-00004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75</xdr:row>
          <xdr:rowOff>133350</xdr:rowOff>
        </xdr:from>
        <xdr:to>
          <xdr:col>1</xdr:col>
          <xdr:colOff>1117600</xdr:colOff>
          <xdr:row>77</xdr:row>
          <xdr:rowOff>38100</xdr:rowOff>
        </xdr:to>
        <xdr:sp macro="" textlink="">
          <xdr:nvSpPr>
            <xdr:cNvPr id="51267" name="Check Box 67" hidden="1">
              <a:extLst>
                <a:ext uri="{63B3BB69-23CF-44E3-9099-C40C66FF867C}">
                  <a14:compatExt spid="_x0000_s51267"/>
                </a:ext>
                <a:ext uri="{FF2B5EF4-FFF2-40B4-BE49-F238E27FC236}">
                  <a16:creationId xmlns:a16="http://schemas.microsoft.com/office/drawing/2014/main" id="{00000000-0008-0000-0300-00004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76</xdr:row>
          <xdr:rowOff>146050</xdr:rowOff>
        </xdr:from>
        <xdr:to>
          <xdr:col>1</xdr:col>
          <xdr:colOff>1117600</xdr:colOff>
          <xdr:row>78</xdr:row>
          <xdr:rowOff>19050</xdr:rowOff>
        </xdr:to>
        <xdr:sp macro="" textlink="">
          <xdr:nvSpPr>
            <xdr:cNvPr id="51268" name="Check Box 68" hidden="1">
              <a:extLst>
                <a:ext uri="{63B3BB69-23CF-44E3-9099-C40C66FF867C}">
                  <a14:compatExt spid="_x0000_s51268"/>
                </a:ext>
                <a:ext uri="{FF2B5EF4-FFF2-40B4-BE49-F238E27FC236}">
                  <a16:creationId xmlns:a16="http://schemas.microsoft.com/office/drawing/2014/main" id="{00000000-0008-0000-0300-00004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77</xdr:row>
          <xdr:rowOff>127000</xdr:rowOff>
        </xdr:from>
        <xdr:to>
          <xdr:col>1</xdr:col>
          <xdr:colOff>1117600</xdr:colOff>
          <xdr:row>79</xdr:row>
          <xdr:rowOff>0</xdr:rowOff>
        </xdr:to>
        <xdr:sp macro="" textlink="">
          <xdr:nvSpPr>
            <xdr:cNvPr id="51269" name="Check Box 69" hidden="1">
              <a:extLst>
                <a:ext uri="{63B3BB69-23CF-44E3-9099-C40C66FF867C}">
                  <a14:compatExt spid="_x0000_s51269"/>
                </a:ext>
                <a:ext uri="{FF2B5EF4-FFF2-40B4-BE49-F238E27FC236}">
                  <a16:creationId xmlns:a16="http://schemas.microsoft.com/office/drawing/2014/main" id="{00000000-0008-0000-0300-00004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78</xdr:row>
          <xdr:rowOff>133350</xdr:rowOff>
        </xdr:from>
        <xdr:to>
          <xdr:col>1</xdr:col>
          <xdr:colOff>1117600</xdr:colOff>
          <xdr:row>80</xdr:row>
          <xdr:rowOff>31750</xdr:rowOff>
        </xdr:to>
        <xdr:sp macro="" textlink="">
          <xdr:nvSpPr>
            <xdr:cNvPr id="51270" name="Check Box 70" hidden="1">
              <a:extLst>
                <a:ext uri="{63B3BB69-23CF-44E3-9099-C40C66FF867C}">
                  <a14:compatExt spid="_x0000_s51270"/>
                </a:ext>
                <a:ext uri="{FF2B5EF4-FFF2-40B4-BE49-F238E27FC236}">
                  <a16:creationId xmlns:a16="http://schemas.microsoft.com/office/drawing/2014/main" id="{00000000-0008-0000-0300-00004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75</xdr:row>
          <xdr:rowOff>146050</xdr:rowOff>
        </xdr:from>
        <xdr:to>
          <xdr:col>13</xdr:col>
          <xdr:colOff>819150</xdr:colOff>
          <xdr:row>77</xdr:row>
          <xdr:rowOff>50800</xdr:rowOff>
        </xdr:to>
        <xdr:sp macro="" textlink="">
          <xdr:nvSpPr>
            <xdr:cNvPr id="51271" name="Check Box 71" hidden="1">
              <a:extLst>
                <a:ext uri="{63B3BB69-23CF-44E3-9099-C40C66FF867C}">
                  <a14:compatExt spid="_x0000_s51271"/>
                </a:ext>
                <a:ext uri="{FF2B5EF4-FFF2-40B4-BE49-F238E27FC236}">
                  <a16:creationId xmlns:a16="http://schemas.microsoft.com/office/drawing/2014/main" id="{00000000-0008-0000-0300-00004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76</xdr:row>
          <xdr:rowOff>146050</xdr:rowOff>
        </xdr:from>
        <xdr:to>
          <xdr:col>13</xdr:col>
          <xdr:colOff>819150</xdr:colOff>
          <xdr:row>78</xdr:row>
          <xdr:rowOff>19050</xdr:rowOff>
        </xdr:to>
        <xdr:sp macro="" textlink="">
          <xdr:nvSpPr>
            <xdr:cNvPr id="51272" name="Check Box 72" hidden="1">
              <a:extLst>
                <a:ext uri="{63B3BB69-23CF-44E3-9099-C40C66FF867C}">
                  <a14:compatExt spid="_x0000_s51272"/>
                </a:ext>
                <a:ext uri="{FF2B5EF4-FFF2-40B4-BE49-F238E27FC236}">
                  <a16:creationId xmlns:a16="http://schemas.microsoft.com/office/drawing/2014/main" id="{00000000-0008-0000-0300-00004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77</xdr:row>
          <xdr:rowOff>146050</xdr:rowOff>
        </xdr:from>
        <xdr:to>
          <xdr:col>13</xdr:col>
          <xdr:colOff>1936750</xdr:colOff>
          <xdr:row>79</xdr:row>
          <xdr:rowOff>19050</xdr:rowOff>
        </xdr:to>
        <xdr:sp macro="" textlink="">
          <xdr:nvSpPr>
            <xdr:cNvPr id="51273" name="Check Box 73" hidden="1">
              <a:extLst>
                <a:ext uri="{63B3BB69-23CF-44E3-9099-C40C66FF867C}">
                  <a14:compatExt spid="_x0000_s51273"/>
                </a:ext>
                <a:ext uri="{FF2B5EF4-FFF2-40B4-BE49-F238E27FC236}">
                  <a16:creationId xmlns:a16="http://schemas.microsoft.com/office/drawing/2014/main" id="{00000000-0008-0000-0300-00004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78</xdr:row>
          <xdr:rowOff>127000</xdr:rowOff>
        </xdr:from>
        <xdr:to>
          <xdr:col>13</xdr:col>
          <xdr:colOff>1924050</xdr:colOff>
          <xdr:row>81</xdr:row>
          <xdr:rowOff>38100</xdr:rowOff>
        </xdr:to>
        <xdr:sp macro="" textlink="">
          <xdr:nvSpPr>
            <xdr:cNvPr id="51274" name="Check Box 74" hidden="1">
              <a:extLst>
                <a:ext uri="{63B3BB69-23CF-44E3-9099-C40C66FF867C}">
                  <a14:compatExt spid="_x0000_s51274"/>
                </a:ext>
                <a:ext uri="{FF2B5EF4-FFF2-40B4-BE49-F238E27FC236}">
                  <a16:creationId xmlns:a16="http://schemas.microsoft.com/office/drawing/2014/main" id="{00000000-0008-0000-0300-00004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80</xdr:row>
          <xdr:rowOff>171450</xdr:rowOff>
        </xdr:from>
        <xdr:to>
          <xdr:col>13</xdr:col>
          <xdr:colOff>819150</xdr:colOff>
          <xdr:row>82</xdr:row>
          <xdr:rowOff>57150</xdr:rowOff>
        </xdr:to>
        <xdr:sp macro="" textlink="">
          <xdr:nvSpPr>
            <xdr:cNvPr id="51275" name="Check Box 75" hidden="1">
              <a:extLst>
                <a:ext uri="{63B3BB69-23CF-44E3-9099-C40C66FF867C}">
                  <a14:compatExt spid="_x0000_s51275"/>
                </a:ext>
                <a:ext uri="{FF2B5EF4-FFF2-40B4-BE49-F238E27FC236}">
                  <a16:creationId xmlns:a16="http://schemas.microsoft.com/office/drawing/2014/main" id="{00000000-0008-0000-0300-00004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81</xdr:row>
          <xdr:rowOff>146050</xdr:rowOff>
        </xdr:from>
        <xdr:to>
          <xdr:col>13</xdr:col>
          <xdr:colOff>819150</xdr:colOff>
          <xdr:row>83</xdr:row>
          <xdr:rowOff>38100</xdr:rowOff>
        </xdr:to>
        <xdr:sp macro="" textlink="">
          <xdr:nvSpPr>
            <xdr:cNvPr id="51276" name="Check Box 76" hidden="1">
              <a:extLst>
                <a:ext uri="{63B3BB69-23CF-44E3-9099-C40C66FF867C}">
                  <a14:compatExt spid="_x0000_s51276"/>
                </a:ext>
                <a:ext uri="{FF2B5EF4-FFF2-40B4-BE49-F238E27FC236}">
                  <a16:creationId xmlns:a16="http://schemas.microsoft.com/office/drawing/2014/main" id="{00000000-0008-0000-0300-00004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85</xdr:row>
          <xdr:rowOff>152400</xdr:rowOff>
        </xdr:from>
        <xdr:to>
          <xdr:col>13</xdr:col>
          <xdr:colOff>95250</xdr:colOff>
          <xdr:row>87</xdr:row>
          <xdr:rowOff>50800</xdr:rowOff>
        </xdr:to>
        <xdr:sp macro="" textlink="">
          <xdr:nvSpPr>
            <xdr:cNvPr id="51277" name="Check Box 77" hidden="1">
              <a:extLst>
                <a:ext uri="{63B3BB69-23CF-44E3-9099-C40C66FF867C}">
                  <a14:compatExt spid="_x0000_s51277"/>
                </a:ext>
                <a:ext uri="{FF2B5EF4-FFF2-40B4-BE49-F238E27FC236}">
                  <a16:creationId xmlns:a16="http://schemas.microsoft.com/office/drawing/2014/main" id="{00000000-0008-0000-0300-00004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86</xdr:row>
          <xdr:rowOff>171450</xdr:rowOff>
        </xdr:from>
        <xdr:to>
          <xdr:col>13</xdr:col>
          <xdr:colOff>95250</xdr:colOff>
          <xdr:row>88</xdr:row>
          <xdr:rowOff>19050</xdr:rowOff>
        </xdr:to>
        <xdr:sp macro="" textlink="">
          <xdr:nvSpPr>
            <xdr:cNvPr id="51278" name="Check Box 78" hidden="1">
              <a:extLst>
                <a:ext uri="{63B3BB69-23CF-44E3-9099-C40C66FF867C}">
                  <a14:compatExt spid="_x0000_s51278"/>
                </a:ext>
                <a:ext uri="{FF2B5EF4-FFF2-40B4-BE49-F238E27FC236}">
                  <a16:creationId xmlns:a16="http://schemas.microsoft.com/office/drawing/2014/main" id="{00000000-0008-0000-0300-00004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133350</xdr:rowOff>
        </xdr:from>
        <xdr:to>
          <xdr:col>13</xdr:col>
          <xdr:colOff>984250</xdr:colOff>
          <xdr:row>87</xdr:row>
          <xdr:rowOff>31750</xdr:rowOff>
        </xdr:to>
        <xdr:sp macro="" textlink="">
          <xdr:nvSpPr>
            <xdr:cNvPr id="51279" name="Check Box 79" hidden="1">
              <a:extLst>
                <a:ext uri="{63B3BB69-23CF-44E3-9099-C40C66FF867C}">
                  <a14:compatExt spid="_x0000_s51279"/>
                </a:ext>
                <a:ext uri="{FF2B5EF4-FFF2-40B4-BE49-F238E27FC236}">
                  <a16:creationId xmlns:a16="http://schemas.microsoft.com/office/drawing/2014/main" id="{00000000-0008-0000-0300-00004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127000</xdr:rowOff>
        </xdr:from>
        <xdr:to>
          <xdr:col>13</xdr:col>
          <xdr:colOff>984250</xdr:colOff>
          <xdr:row>88</xdr:row>
          <xdr:rowOff>12700</xdr:rowOff>
        </xdr:to>
        <xdr:sp macro="" textlink="">
          <xdr:nvSpPr>
            <xdr:cNvPr id="51280" name="Check Box 80" hidden="1">
              <a:extLst>
                <a:ext uri="{63B3BB69-23CF-44E3-9099-C40C66FF867C}">
                  <a14:compatExt spid="_x0000_s51280"/>
                </a:ext>
                <a:ext uri="{FF2B5EF4-FFF2-40B4-BE49-F238E27FC236}">
                  <a16:creationId xmlns:a16="http://schemas.microsoft.com/office/drawing/2014/main" id="{00000000-0008-0000-0300-00005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146050</xdr:rowOff>
        </xdr:from>
        <xdr:to>
          <xdr:col>14</xdr:col>
          <xdr:colOff>38100</xdr:colOff>
          <xdr:row>89</xdr:row>
          <xdr:rowOff>31750</xdr:rowOff>
        </xdr:to>
        <xdr:sp macro="" textlink="">
          <xdr:nvSpPr>
            <xdr:cNvPr id="51281" name="Check Box 81" hidden="1">
              <a:extLst>
                <a:ext uri="{63B3BB69-23CF-44E3-9099-C40C66FF867C}">
                  <a14:compatExt spid="_x0000_s51281"/>
                </a:ext>
                <a:ext uri="{FF2B5EF4-FFF2-40B4-BE49-F238E27FC236}">
                  <a16:creationId xmlns:a16="http://schemas.microsoft.com/office/drawing/2014/main" id="{00000000-0008-0000-0300-00005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19050</xdr:rowOff>
        </xdr:from>
        <xdr:to>
          <xdr:col>13</xdr:col>
          <xdr:colOff>1079500</xdr:colOff>
          <xdr:row>90</xdr:row>
          <xdr:rowOff>0</xdr:rowOff>
        </xdr:to>
        <xdr:sp macro="" textlink="">
          <xdr:nvSpPr>
            <xdr:cNvPr id="51282" name="Check Box 82" hidden="1">
              <a:extLst>
                <a:ext uri="{63B3BB69-23CF-44E3-9099-C40C66FF867C}">
                  <a14:compatExt spid="_x0000_s51282"/>
                </a:ext>
                <a:ext uri="{FF2B5EF4-FFF2-40B4-BE49-F238E27FC236}">
                  <a16:creationId xmlns:a16="http://schemas.microsoft.com/office/drawing/2014/main" id="{00000000-0008-0000-0300-00005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92</xdr:row>
          <xdr:rowOff>457200</xdr:rowOff>
        </xdr:from>
        <xdr:to>
          <xdr:col>11</xdr:col>
          <xdr:colOff>1079500</xdr:colOff>
          <xdr:row>94</xdr:row>
          <xdr:rowOff>50800</xdr:rowOff>
        </xdr:to>
        <xdr:sp macro="" textlink="">
          <xdr:nvSpPr>
            <xdr:cNvPr id="51283" name="Check Box 83" hidden="1">
              <a:extLst>
                <a:ext uri="{63B3BB69-23CF-44E3-9099-C40C66FF867C}">
                  <a14:compatExt spid="_x0000_s51283"/>
                </a:ext>
                <a:ext uri="{FF2B5EF4-FFF2-40B4-BE49-F238E27FC236}">
                  <a16:creationId xmlns:a16="http://schemas.microsoft.com/office/drawing/2014/main" id="{00000000-0008-0000-0300-00005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93</xdr:row>
          <xdr:rowOff>133350</xdr:rowOff>
        </xdr:from>
        <xdr:to>
          <xdr:col>13</xdr:col>
          <xdr:colOff>1943100</xdr:colOff>
          <xdr:row>95</xdr:row>
          <xdr:rowOff>12700</xdr:rowOff>
        </xdr:to>
        <xdr:sp macro="" textlink="">
          <xdr:nvSpPr>
            <xdr:cNvPr id="51284" name="Check Box 84" hidden="1">
              <a:extLst>
                <a:ext uri="{63B3BB69-23CF-44E3-9099-C40C66FF867C}">
                  <a14:compatExt spid="_x0000_s51284"/>
                </a:ext>
                <a:ext uri="{FF2B5EF4-FFF2-40B4-BE49-F238E27FC236}">
                  <a16:creationId xmlns:a16="http://schemas.microsoft.com/office/drawing/2014/main" id="{00000000-0008-0000-0300-00005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97</xdr:row>
          <xdr:rowOff>0</xdr:rowOff>
        </xdr:from>
        <xdr:to>
          <xdr:col>14</xdr:col>
          <xdr:colOff>0</xdr:colOff>
          <xdr:row>98</xdr:row>
          <xdr:rowOff>12700</xdr:rowOff>
        </xdr:to>
        <xdr:sp macro="" textlink="">
          <xdr:nvSpPr>
            <xdr:cNvPr id="51285" name="Check Box 85" hidden="1">
              <a:extLst>
                <a:ext uri="{63B3BB69-23CF-44E3-9099-C40C66FF867C}">
                  <a14:compatExt spid="_x0000_s51285"/>
                </a:ext>
                <a:ext uri="{FF2B5EF4-FFF2-40B4-BE49-F238E27FC236}">
                  <a16:creationId xmlns:a16="http://schemas.microsoft.com/office/drawing/2014/main" id="{00000000-0008-0000-0300-00005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133350</xdr:rowOff>
        </xdr:from>
        <xdr:to>
          <xdr:col>13</xdr:col>
          <xdr:colOff>1562100</xdr:colOff>
          <xdr:row>96</xdr:row>
          <xdr:rowOff>31750</xdr:rowOff>
        </xdr:to>
        <xdr:sp macro="" textlink="">
          <xdr:nvSpPr>
            <xdr:cNvPr id="51286" name="Check Box 86" hidden="1">
              <a:extLst>
                <a:ext uri="{63B3BB69-23CF-44E3-9099-C40C66FF867C}">
                  <a14:compatExt spid="_x0000_s51286"/>
                </a:ext>
                <a:ext uri="{FF2B5EF4-FFF2-40B4-BE49-F238E27FC236}">
                  <a16:creationId xmlns:a16="http://schemas.microsoft.com/office/drawing/2014/main" id="{00000000-0008-0000-0300-00005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98</xdr:row>
          <xdr:rowOff>0</xdr:rowOff>
        </xdr:from>
        <xdr:to>
          <xdr:col>13</xdr:col>
          <xdr:colOff>1085850</xdr:colOff>
          <xdr:row>99</xdr:row>
          <xdr:rowOff>31750</xdr:rowOff>
        </xdr:to>
        <xdr:sp macro="" textlink="">
          <xdr:nvSpPr>
            <xdr:cNvPr id="51287" name="Check Box 87" hidden="1">
              <a:extLst>
                <a:ext uri="{63B3BB69-23CF-44E3-9099-C40C66FF867C}">
                  <a14:compatExt spid="_x0000_s51287"/>
                </a:ext>
                <a:ext uri="{FF2B5EF4-FFF2-40B4-BE49-F238E27FC236}">
                  <a16:creationId xmlns:a16="http://schemas.microsoft.com/office/drawing/2014/main" id="{00000000-0008-0000-0300-00005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95</xdr:row>
          <xdr:rowOff>146050</xdr:rowOff>
        </xdr:from>
        <xdr:to>
          <xdr:col>12</xdr:col>
          <xdr:colOff>698500</xdr:colOff>
          <xdr:row>97</xdr:row>
          <xdr:rowOff>31750</xdr:rowOff>
        </xdr:to>
        <xdr:sp macro="" textlink="">
          <xdr:nvSpPr>
            <xdr:cNvPr id="51288" name="Check Box 88" hidden="1">
              <a:extLst>
                <a:ext uri="{63B3BB69-23CF-44E3-9099-C40C66FF867C}">
                  <a14:compatExt spid="_x0000_s51288"/>
                </a:ext>
                <a:ext uri="{FF2B5EF4-FFF2-40B4-BE49-F238E27FC236}">
                  <a16:creationId xmlns:a16="http://schemas.microsoft.com/office/drawing/2014/main" id="{00000000-0008-0000-0300-00005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95</xdr:row>
          <xdr:rowOff>127000</xdr:rowOff>
        </xdr:from>
        <xdr:to>
          <xdr:col>13</xdr:col>
          <xdr:colOff>1098550</xdr:colOff>
          <xdr:row>97</xdr:row>
          <xdr:rowOff>12700</xdr:rowOff>
        </xdr:to>
        <xdr:sp macro="" textlink="">
          <xdr:nvSpPr>
            <xdr:cNvPr id="51289" name="Check Box 89" hidden="1">
              <a:extLst>
                <a:ext uri="{63B3BB69-23CF-44E3-9099-C40C66FF867C}">
                  <a14:compatExt spid="_x0000_s51289"/>
                </a:ext>
                <a:ext uri="{FF2B5EF4-FFF2-40B4-BE49-F238E27FC236}">
                  <a16:creationId xmlns:a16="http://schemas.microsoft.com/office/drawing/2014/main" id="{00000000-0008-0000-0300-00005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94</xdr:row>
          <xdr:rowOff>133350</xdr:rowOff>
        </xdr:from>
        <xdr:to>
          <xdr:col>12</xdr:col>
          <xdr:colOff>984250</xdr:colOff>
          <xdr:row>96</xdr:row>
          <xdr:rowOff>31750</xdr:rowOff>
        </xdr:to>
        <xdr:sp macro="" textlink="">
          <xdr:nvSpPr>
            <xdr:cNvPr id="51290" name="Check Box 90" hidden="1">
              <a:extLst>
                <a:ext uri="{63B3BB69-23CF-44E3-9099-C40C66FF867C}">
                  <a14:compatExt spid="_x0000_s51290"/>
                </a:ext>
                <a:ext uri="{FF2B5EF4-FFF2-40B4-BE49-F238E27FC236}">
                  <a16:creationId xmlns:a16="http://schemas.microsoft.com/office/drawing/2014/main" id="{00000000-0008-0000-0300-00005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146050</xdr:rowOff>
        </xdr:from>
        <xdr:to>
          <xdr:col>13</xdr:col>
          <xdr:colOff>95250</xdr:colOff>
          <xdr:row>91</xdr:row>
          <xdr:rowOff>31750</xdr:rowOff>
        </xdr:to>
        <xdr:sp macro="" textlink="">
          <xdr:nvSpPr>
            <xdr:cNvPr id="51291" name="Check Box 91" hidden="1">
              <a:extLst>
                <a:ext uri="{63B3BB69-23CF-44E3-9099-C40C66FF867C}">
                  <a14:compatExt spid="_x0000_s51291"/>
                </a:ext>
                <a:ext uri="{FF2B5EF4-FFF2-40B4-BE49-F238E27FC236}">
                  <a16:creationId xmlns:a16="http://schemas.microsoft.com/office/drawing/2014/main" id="{00000000-0008-0000-0300-00005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90</xdr:row>
          <xdr:rowOff>146050</xdr:rowOff>
        </xdr:from>
        <xdr:to>
          <xdr:col>13</xdr:col>
          <xdr:colOff>946150</xdr:colOff>
          <xdr:row>92</xdr:row>
          <xdr:rowOff>31750</xdr:rowOff>
        </xdr:to>
        <xdr:sp macro="" textlink="">
          <xdr:nvSpPr>
            <xdr:cNvPr id="51292" name="Check Box 92" hidden="1">
              <a:extLst>
                <a:ext uri="{63B3BB69-23CF-44E3-9099-C40C66FF867C}">
                  <a14:compatExt spid="_x0000_s51292"/>
                </a:ext>
                <a:ext uri="{FF2B5EF4-FFF2-40B4-BE49-F238E27FC236}">
                  <a16:creationId xmlns:a16="http://schemas.microsoft.com/office/drawing/2014/main" id="{00000000-0008-0000-0300-00005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82</xdr:row>
          <xdr:rowOff>133350</xdr:rowOff>
        </xdr:from>
        <xdr:to>
          <xdr:col>13</xdr:col>
          <xdr:colOff>1847850</xdr:colOff>
          <xdr:row>84</xdr:row>
          <xdr:rowOff>31750</xdr:rowOff>
        </xdr:to>
        <xdr:sp macro="" textlink="">
          <xdr:nvSpPr>
            <xdr:cNvPr id="51293" name="Check Box 93" hidden="1">
              <a:extLst>
                <a:ext uri="{63B3BB69-23CF-44E3-9099-C40C66FF867C}">
                  <a14:compatExt spid="_x0000_s51293"/>
                </a:ext>
                <a:ext uri="{FF2B5EF4-FFF2-40B4-BE49-F238E27FC236}">
                  <a16:creationId xmlns:a16="http://schemas.microsoft.com/office/drawing/2014/main" id="{00000000-0008-0000-0300-00005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83</xdr:row>
          <xdr:rowOff>133350</xdr:rowOff>
        </xdr:from>
        <xdr:to>
          <xdr:col>13</xdr:col>
          <xdr:colOff>1847850</xdr:colOff>
          <xdr:row>85</xdr:row>
          <xdr:rowOff>19050</xdr:rowOff>
        </xdr:to>
        <xdr:sp macro="" textlink="">
          <xdr:nvSpPr>
            <xdr:cNvPr id="51294" name="Check Box 94" hidden="1">
              <a:extLst>
                <a:ext uri="{63B3BB69-23CF-44E3-9099-C40C66FF867C}">
                  <a14:compatExt spid="_x0000_s51294"/>
                </a:ext>
                <a:ext uri="{FF2B5EF4-FFF2-40B4-BE49-F238E27FC236}">
                  <a16:creationId xmlns:a16="http://schemas.microsoft.com/office/drawing/2014/main" id="{00000000-0008-0000-0300-00005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84</xdr:row>
          <xdr:rowOff>127000</xdr:rowOff>
        </xdr:from>
        <xdr:to>
          <xdr:col>13</xdr:col>
          <xdr:colOff>1847850</xdr:colOff>
          <xdr:row>86</xdr:row>
          <xdr:rowOff>19050</xdr:rowOff>
        </xdr:to>
        <xdr:sp macro="" textlink="">
          <xdr:nvSpPr>
            <xdr:cNvPr id="51295" name="Check Box 95" hidden="1">
              <a:extLst>
                <a:ext uri="{63B3BB69-23CF-44E3-9099-C40C66FF867C}">
                  <a14:compatExt spid="_x0000_s51295"/>
                </a:ext>
                <a:ext uri="{FF2B5EF4-FFF2-40B4-BE49-F238E27FC236}">
                  <a16:creationId xmlns:a16="http://schemas.microsoft.com/office/drawing/2014/main" id="{00000000-0008-0000-0300-00005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103</xdr:row>
          <xdr:rowOff>165100</xdr:rowOff>
        </xdr:from>
        <xdr:to>
          <xdr:col>1</xdr:col>
          <xdr:colOff>1117600</xdr:colOff>
          <xdr:row>105</xdr:row>
          <xdr:rowOff>50800</xdr:rowOff>
        </xdr:to>
        <xdr:sp macro="" textlink="">
          <xdr:nvSpPr>
            <xdr:cNvPr id="51296" name="Check Box 96" hidden="1">
              <a:extLst>
                <a:ext uri="{63B3BB69-23CF-44E3-9099-C40C66FF867C}">
                  <a14:compatExt spid="_x0000_s51296"/>
                </a:ext>
                <a:ext uri="{FF2B5EF4-FFF2-40B4-BE49-F238E27FC236}">
                  <a16:creationId xmlns:a16="http://schemas.microsoft.com/office/drawing/2014/main" id="{00000000-0008-0000-0300-00006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104</xdr:row>
          <xdr:rowOff>133350</xdr:rowOff>
        </xdr:from>
        <xdr:to>
          <xdr:col>1</xdr:col>
          <xdr:colOff>1117600</xdr:colOff>
          <xdr:row>106</xdr:row>
          <xdr:rowOff>38100</xdr:rowOff>
        </xdr:to>
        <xdr:sp macro="" textlink="">
          <xdr:nvSpPr>
            <xdr:cNvPr id="51297" name="Check Box 97" hidden="1">
              <a:extLst>
                <a:ext uri="{63B3BB69-23CF-44E3-9099-C40C66FF867C}">
                  <a14:compatExt spid="_x0000_s51297"/>
                </a:ext>
                <a:ext uri="{FF2B5EF4-FFF2-40B4-BE49-F238E27FC236}">
                  <a16:creationId xmlns:a16="http://schemas.microsoft.com/office/drawing/2014/main" id="{00000000-0008-0000-0300-00006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105</xdr:row>
          <xdr:rowOff>146050</xdr:rowOff>
        </xdr:from>
        <xdr:to>
          <xdr:col>1</xdr:col>
          <xdr:colOff>1117600</xdr:colOff>
          <xdr:row>107</xdr:row>
          <xdr:rowOff>19050</xdr:rowOff>
        </xdr:to>
        <xdr:sp macro="" textlink="">
          <xdr:nvSpPr>
            <xdr:cNvPr id="51298" name="Check Box 98" hidden="1">
              <a:extLst>
                <a:ext uri="{63B3BB69-23CF-44E3-9099-C40C66FF867C}">
                  <a14:compatExt spid="_x0000_s51298"/>
                </a:ext>
                <a:ext uri="{FF2B5EF4-FFF2-40B4-BE49-F238E27FC236}">
                  <a16:creationId xmlns:a16="http://schemas.microsoft.com/office/drawing/2014/main" id="{00000000-0008-0000-0300-00006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106</xdr:row>
          <xdr:rowOff>127000</xdr:rowOff>
        </xdr:from>
        <xdr:to>
          <xdr:col>1</xdr:col>
          <xdr:colOff>1117600</xdr:colOff>
          <xdr:row>108</xdr:row>
          <xdr:rowOff>0</xdr:rowOff>
        </xdr:to>
        <xdr:sp macro="" textlink="">
          <xdr:nvSpPr>
            <xdr:cNvPr id="51299" name="Check Box 99" hidden="1">
              <a:extLst>
                <a:ext uri="{63B3BB69-23CF-44E3-9099-C40C66FF867C}">
                  <a14:compatExt spid="_x0000_s51299"/>
                </a:ext>
                <a:ext uri="{FF2B5EF4-FFF2-40B4-BE49-F238E27FC236}">
                  <a16:creationId xmlns:a16="http://schemas.microsoft.com/office/drawing/2014/main" id="{00000000-0008-0000-0300-00006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107</xdr:row>
          <xdr:rowOff>133350</xdr:rowOff>
        </xdr:from>
        <xdr:to>
          <xdr:col>1</xdr:col>
          <xdr:colOff>1117600</xdr:colOff>
          <xdr:row>109</xdr:row>
          <xdr:rowOff>31750</xdr:rowOff>
        </xdr:to>
        <xdr:sp macro="" textlink="">
          <xdr:nvSpPr>
            <xdr:cNvPr id="51300" name="Check Box 100" hidden="1">
              <a:extLst>
                <a:ext uri="{63B3BB69-23CF-44E3-9099-C40C66FF867C}">
                  <a14:compatExt spid="_x0000_s51300"/>
                </a:ext>
                <a:ext uri="{FF2B5EF4-FFF2-40B4-BE49-F238E27FC236}">
                  <a16:creationId xmlns:a16="http://schemas.microsoft.com/office/drawing/2014/main" id="{00000000-0008-0000-0300-00006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104</xdr:row>
          <xdr:rowOff>146050</xdr:rowOff>
        </xdr:from>
        <xdr:to>
          <xdr:col>13</xdr:col>
          <xdr:colOff>819150</xdr:colOff>
          <xdr:row>106</xdr:row>
          <xdr:rowOff>50800</xdr:rowOff>
        </xdr:to>
        <xdr:sp macro="" textlink="">
          <xdr:nvSpPr>
            <xdr:cNvPr id="51301" name="Check Box 101" hidden="1">
              <a:extLst>
                <a:ext uri="{63B3BB69-23CF-44E3-9099-C40C66FF867C}">
                  <a14:compatExt spid="_x0000_s51301"/>
                </a:ext>
                <a:ext uri="{FF2B5EF4-FFF2-40B4-BE49-F238E27FC236}">
                  <a16:creationId xmlns:a16="http://schemas.microsoft.com/office/drawing/2014/main" id="{00000000-0008-0000-0300-00006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105</xdr:row>
          <xdr:rowOff>146050</xdr:rowOff>
        </xdr:from>
        <xdr:to>
          <xdr:col>13</xdr:col>
          <xdr:colOff>819150</xdr:colOff>
          <xdr:row>107</xdr:row>
          <xdr:rowOff>19050</xdr:rowOff>
        </xdr:to>
        <xdr:sp macro="" textlink="">
          <xdr:nvSpPr>
            <xdr:cNvPr id="51302" name="Check Box 102" hidden="1">
              <a:extLst>
                <a:ext uri="{63B3BB69-23CF-44E3-9099-C40C66FF867C}">
                  <a14:compatExt spid="_x0000_s51302"/>
                </a:ext>
                <a:ext uri="{FF2B5EF4-FFF2-40B4-BE49-F238E27FC236}">
                  <a16:creationId xmlns:a16="http://schemas.microsoft.com/office/drawing/2014/main" id="{00000000-0008-0000-0300-00006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106</xdr:row>
          <xdr:rowOff>146050</xdr:rowOff>
        </xdr:from>
        <xdr:to>
          <xdr:col>13</xdr:col>
          <xdr:colOff>1936750</xdr:colOff>
          <xdr:row>108</xdr:row>
          <xdr:rowOff>19050</xdr:rowOff>
        </xdr:to>
        <xdr:sp macro="" textlink="">
          <xdr:nvSpPr>
            <xdr:cNvPr id="51303" name="Check Box 103" hidden="1">
              <a:extLst>
                <a:ext uri="{63B3BB69-23CF-44E3-9099-C40C66FF867C}">
                  <a14:compatExt spid="_x0000_s51303"/>
                </a:ext>
                <a:ext uri="{FF2B5EF4-FFF2-40B4-BE49-F238E27FC236}">
                  <a16:creationId xmlns:a16="http://schemas.microsoft.com/office/drawing/2014/main" id="{00000000-0008-0000-0300-00006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107</xdr:row>
          <xdr:rowOff>127000</xdr:rowOff>
        </xdr:from>
        <xdr:to>
          <xdr:col>13</xdr:col>
          <xdr:colOff>1924050</xdr:colOff>
          <xdr:row>110</xdr:row>
          <xdr:rowOff>38100</xdr:rowOff>
        </xdr:to>
        <xdr:sp macro="" textlink="">
          <xdr:nvSpPr>
            <xdr:cNvPr id="51304" name="Check Box 104" hidden="1">
              <a:extLst>
                <a:ext uri="{63B3BB69-23CF-44E3-9099-C40C66FF867C}">
                  <a14:compatExt spid="_x0000_s51304"/>
                </a:ext>
                <a:ext uri="{FF2B5EF4-FFF2-40B4-BE49-F238E27FC236}">
                  <a16:creationId xmlns:a16="http://schemas.microsoft.com/office/drawing/2014/main" id="{00000000-0008-0000-0300-00006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109</xdr:row>
          <xdr:rowOff>171450</xdr:rowOff>
        </xdr:from>
        <xdr:to>
          <xdr:col>13</xdr:col>
          <xdr:colOff>819150</xdr:colOff>
          <xdr:row>111</xdr:row>
          <xdr:rowOff>69850</xdr:rowOff>
        </xdr:to>
        <xdr:sp macro="" textlink="">
          <xdr:nvSpPr>
            <xdr:cNvPr id="51305" name="Check Box 105" hidden="1">
              <a:extLst>
                <a:ext uri="{63B3BB69-23CF-44E3-9099-C40C66FF867C}">
                  <a14:compatExt spid="_x0000_s51305"/>
                </a:ext>
                <a:ext uri="{FF2B5EF4-FFF2-40B4-BE49-F238E27FC236}">
                  <a16:creationId xmlns:a16="http://schemas.microsoft.com/office/drawing/2014/main" id="{00000000-0008-0000-0300-00006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110</xdr:row>
          <xdr:rowOff>146050</xdr:rowOff>
        </xdr:from>
        <xdr:to>
          <xdr:col>13</xdr:col>
          <xdr:colOff>819150</xdr:colOff>
          <xdr:row>112</xdr:row>
          <xdr:rowOff>38100</xdr:rowOff>
        </xdr:to>
        <xdr:sp macro="" textlink="">
          <xdr:nvSpPr>
            <xdr:cNvPr id="51306" name="Check Box 106" hidden="1">
              <a:extLst>
                <a:ext uri="{63B3BB69-23CF-44E3-9099-C40C66FF867C}">
                  <a14:compatExt spid="_x0000_s51306"/>
                </a:ext>
                <a:ext uri="{FF2B5EF4-FFF2-40B4-BE49-F238E27FC236}">
                  <a16:creationId xmlns:a16="http://schemas.microsoft.com/office/drawing/2014/main" id="{00000000-0008-0000-0300-00006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114</xdr:row>
          <xdr:rowOff>152400</xdr:rowOff>
        </xdr:from>
        <xdr:to>
          <xdr:col>13</xdr:col>
          <xdr:colOff>95250</xdr:colOff>
          <xdr:row>116</xdr:row>
          <xdr:rowOff>38100</xdr:rowOff>
        </xdr:to>
        <xdr:sp macro="" textlink="">
          <xdr:nvSpPr>
            <xdr:cNvPr id="51307" name="Check Box 107" hidden="1">
              <a:extLst>
                <a:ext uri="{63B3BB69-23CF-44E3-9099-C40C66FF867C}">
                  <a14:compatExt spid="_x0000_s51307"/>
                </a:ext>
                <a:ext uri="{FF2B5EF4-FFF2-40B4-BE49-F238E27FC236}">
                  <a16:creationId xmlns:a16="http://schemas.microsoft.com/office/drawing/2014/main" id="{00000000-0008-0000-0300-00006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115</xdr:row>
          <xdr:rowOff>171450</xdr:rowOff>
        </xdr:from>
        <xdr:to>
          <xdr:col>13</xdr:col>
          <xdr:colOff>95250</xdr:colOff>
          <xdr:row>117</xdr:row>
          <xdr:rowOff>19050</xdr:rowOff>
        </xdr:to>
        <xdr:sp macro="" textlink="">
          <xdr:nvSpPr>
            <xdr:cNvPr id="51308" name="Check Box 108" hidden="1">
              <a:extLst>
                <a:ext uri="{63B3BB69-23CF-44E3-9099-C40C66FF867C}">
                  <a14:compatExt spid="_x0000_s51308"/>
                </a:ext>
                <a:ext uri="{FF2B5EF4-FFF2-40B4-BE49-F238E27FC236}">
                  <a16:creationId xmlns:a16="http://schemas.microsoft.com/office/drawing/2014/main" id="{00000000-0008-0000-0300-00006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133350</xdr:rowOff>
        </xdr:from>
        <xdr:to>
          <xdr:col>13</xdr:col>
          <xdr:colOff>984250</xdr:colOff>
          <xdr:row>116</xdr:row>
          <xdr:rowOff>19050</xdr:rowOff>
        </xdr:to>
        <xdr:sp macro="" textlink="">
          <xdr:nvSpPr>
            <xdr:cNvPr id="51309" name="Check Box 109" hidden="1">
              <a:extLst>
                <a:ext uri="{63B3BB69-23CF-44E3-9099-C40C66FF867C}">
                  <a14:compatExt spid="_x0000_s51309"/>
                </a:ext>
                <a:ext uri="{FF2B5EF4-FFF2-40B4-BE49-F238E27FC236}">
                  <a16:creationId xmlns:a16="http://schemas.microsoft.com/office/drawing/2014/main" id="{00000000-0008-0000-0300-00006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127000</xdr:rowOff>
        </xdr:from>
        <xdr:to>
          <xdr:col>13</xdr:col>
          <xdr:colOff>984250</xdr:colOff>
          <xdr:row>117</xdr:row>
          <xdr:rowOff>12700</xdr:rowOff>
        </xdr:to>
        <xdr:sp macro="" textlink="">
          <xdr:nvSpPr>
            <xdr:cNvPr id="51310" name="Check Box 110" hidden="1">
              <a:extLst>
                <a:ext uri="{63B3BB69-23CF-44E3-9099-C40C66FF867C}">
                  <a14:compatExt spid="_x0000_s51310"/>
                </a:ext>
                <a:ext uri="{FF2B5EF4-FFF2-40B4-BE49-F238E27FC236}">
                  <a16:creationId xmlns:a16="http://schemas.microsoft.com/office/drawing/2014/main" id="{00000000-0008-0000-0300-00006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146050</xdr:rowOff>
        </xdr:from>
        <xdr:to>
          <xdr:col>14</xdr:col>
          <xdr:colOff>38100</xdr:colOff>
          <xdr:row>118</xdr:row>
          <xdr:rowOff>38100</xdr:rowOff>
        </xdr:to>
        <xdr:sp macro="" textlink="">
          <xdr:nvSpPr>
            <xdr:cNvPr id="51311" name="Check Box 111" hidden="1">
              <a:extLst>
                <a:ext uri="{63B3BB69-23CF-44E3-9099-C40C66FF867C}">
                  <a14:compatExt spid="_x0000_s51311"/>
                </a:ext>
                <a:ext uri="{FF2B5EF4-FFF2-40B4-BE49-F238E27FC236}">
                  <a16:creationId xmlns:a16="http://schemas.microsoft.com/office/drawing/2014/main" id="{00000000-0008-0000-0300-00006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19050</xdr:rowOff>
        </xdr:from>
        <xdr:to>
          <xdr:col>13</xdr:col>
          <xdr:colOff>1079500</xdr:colOff>
          <xdr:row>119</xdr:row>
          <xdr:rowOff>0</xdr:rowOff>
        </xdr:to>
        <xdr:sp macro="" textlink="">
          <xdr:nvSpPr>
            <xdr:cNvPr id="51312" name="Check Box 112" hidden="1">
              <a:extLst>
                <a:ext uri="{63B3BB69-23CF-44E3-9099-C40C66FF867C}">
                  <a14:compatExt spid="_x0000_s51312"/>
                </a:ext>
                <a:ext uri="{FF2B5EF4-FFF2-40B4-BE49-F238E27FC236}">
                  <a16:creationId xmlns:a16="http://schemas.microsoft.com/office/drawing/2014/main" id="{00000000-0008-0000-0300-00007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121</xdr:row>
          <xdr:rowOff>457200</xdr:rowOff>
        </xdr:from>
        <xdr:to>
          <xdr:col>11</xdr:col>
          <xdr:colOff>1079500</xdr:colOff>
          <xdr:row>123</xdr:row>
          <xdr:rowOff>50800</xdr:rowOff>
        </xdr:to>
        <xdr:sp macro="" textlink="">
          <xdr:nvSpPr>
            <xdr:cNvPr id="51313" name="Check Box 113" hidden="1">
              <a:extLst>
                <a:ext uri="{63B3BB69-23CF-44E3-9099-C40C66FF867C}">
                  <a14:compatExt spid="_x0000_s51313"/>
                </a:ext>
                <a:ext uri="{FF2B5EF4-FFF2-40B4-BE49-F238E27FC236}">
                  <a16:creationId xmlns:a16="http://schemas.microsoft.com/office/drawing/2014/main" id="{00000000-0008-0000-0300-00007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122</xdr:row>
          <xdr:rowOff>133350</xdr:rowOff>
        </xdr:from>
        <xdr:to>
          <xdr:col>13</xdr:col>
          <xdr:colOff>1943100</xdr:colOff>
          <xdr:row>124</xdr:row>
          <xdr:rowOff>12700</xdr:rowOff>
        </xdr:to>
        <xdr:sp macro="" textlink="">
          <xdr:nvSpPr>
            <xdr:cNvPr id="51314" name="Check Box 114" hidden="1">
              <a:extLst>
                <a:ext uri="{63B3BB69-23CF-44E3-9099-C40C66FF867C}">
                  <a14:compatExt spid="_x0000_s51314"/>
                </a:ext>
                <a:ext uri="{FF2B5EF4-FFF2-40B4-BE49-F238E27FC236}">
                  <a16:creationId xmlns:a16="http://schemas.microsoft.com/office/drawing/2014/main" id="{00000000-0008-0000-0300-00007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126</xdr:row>
          <xdr:rowOff>0</xdr:rowOff>
        </xdr:from>
        <xdr:to>
          <xdr:col>14</xdr:col>
          <xdr:colOff>0</xdr:colOff>
          <xdr:row>127</xdr:row>
          <xdr:rowOff>12700</xdr:rowOff>
        </xdr:to>
        <xdr:sp macro="" textlink="">
          <xdr:nvSpPr>
            <xdr:cNvPr id="51315" name="Check Box 115" hidden="1">
              <a:extLst>
                <a:ext uri="{63B3BB69-23CF-44E3-9099-C40C66FF867C}">
                  <a14:compatExt spid="_x0000_s51315"/>
                </a:ext>
                <a:ext uri="{FF2B5EF4-FFF2-40B4-BE49-F238E27FC236}">
                  <a16:creationId xmlns:a16="http://schemas.microsoft.com/office/drawing/2014/main" id="{00000000-0008-0000-0300-00007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133350</xdr:rowOff>
        </xdr:from>
        <xdr:to>
          <xdr:col>13</xdr:col>
          <xdr:colOff>1562100</xdr:colOff>
          <xdr:row>125</xdr:row>
          <xdr:rowOff>31750</xdr:rowOff>
        </xdr:to>
        <xdr:sp macro="" textlink="">
          <xdr:nvSpPr>
            <xdr:cNvPr id="51316" name="Check Box 116" hidden="1">
              <a:extLst>
                <a:ext uri="{63B3BB69-23CF-44E3-9099-C40C66FF867C}">
                  <a14:compatExt spid="_x0000_s51316"/>
                </a:ext>
                <a:ext uri="{FF2B5EF4-FFF2-40B4-BE49-F238E27FC236}">
                  <a16:creationId xmlns:a16="http://schemas.microsoft.com/office/drawing/2014/main" id="{00000000-0008-0000-0300-00007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127</xdr:row>
          <xdr:rowOff>0</xdr:rowOff>
        </xdr:from>
        <xdr:to>
          <xdr:col>13</xdr:col>
          <xdr:colOff>1085850</xdr:colOff>
          <xdr:row>128</xdr:row>
          <xdr:rowOff>31750</xdr:rowOff>
        </xdr:to>
        <xdr:sp macro="" textlink="">
          <xdr:nvSpPr>
            <xdr:cNvPr id="51317" name="Check Box 117" hidden="1">
              <a:extLst>
                <a:ext uri="{63B3BB69-23CF-44E3-9099-C40C66FF867C}">
                  <a14:compatExt spid="_x0000_s51317"/>
                </a:ext>
                <a:ext uri="{FF2B5EF4-FFF2-40B4-BE49-F238E27FC236}">
                  <a16:creationId xmlns:a16="http://schemas.microsoft.com/office/drawing/2014/main" id="{00000000-0008-0000-0300-00007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124</xdr:row>
          <xdr:rowOff>146050</xdr:rowOff>
        </xdr:from>
        <xdr:to>
          <xdr:col>12</xdr:col>
          <xdr:colOff>698500</xdr:colOff>
          <xdr:row>126</xdr:row>
          <xdr:rowOff>31750</xdr:rowOff>
        </xdr:to>
        <xdr:sp macro="" textlink="">
          <xdr:nvSpPr>
            <xdr:cNvPr id="51318" name="Check Box 118" hidden="1">
              <a:extLst>
                <a:ext uri="{63B3BB69-23CF-44E3-9099-C40C66FF867C}">
                  <a14:compatExt spid="_x0000_s51318"/>
                </a:ext>
                <a:ext uri="{FF2B5EF4-FFF2-40B4-BE49-F238E27FC236}">
                  <a16:creationId xmlns:a16="http://schemas.microsoft.com/office/drawing/2014/main" id="{00000000-0008-0000-0300-00007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124</xdr:row>
          <xdr:rowOff>127000</xdr:rowOff>
        </xdr:from>
        <xdr:to>
          <xdr:col>13</xdr:col>
          <xdr:colOff>1098550</xdr:colOff>
          <xdr:row>126</xdr:row>
          <xdr:rowOff>12700</xdr:rowOff>
        </xdr:to>
        <xdr:sp macro="" textlink="">
          <xdr:nvSpPr>
            <xdr:cNvPr id="51319" name="Check Box 119" hidden="1">
              <a:extLst>
                <a:ext uri="{63B3BB69-23CF-44E3-9099-C40C66FF867C}">
                  <a14:compatExt spid="_x0000_s51319"/>
                </a:ext>
                <a:ext uri="{FF2B5EF4-FFF2-40B4-BE49-F238E27FC236}">
                  <a16:creationId xmlns:a16="http://schemas.microsoft.com/office/drawing/2014/main" id="{00000000-0008-0000-0300-00007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123</xdr:row>
          <xdr:rowOff>133350</xdr:rowOff>
        </xdr:from>
        <xdr:to>
          <xdr:col>12</xdr:col>
          <xdr:colOff>984250</xdr:colOff>
          <xdr:row>125</xdr:row>
          <xdr:rowOff>31750</xdr:rowOff>
        </xdr:to>
        <xdr:sp macro="" textlink="">
          <xdr:nvSpPr>
            <xdr:cNvPr id="51320" name="Check Box 120" hidden="1">
              <a:extLst>
                <a:ext uri="{63B3BB69-23CF-44E3-9099-C40C66FF867C}">
                  <a14:compatExt spid="_x0000_s51320"/>
                </a:ext>
                <a:ext uri="{FF2B5EF4-FFF2-40B4-BE49-F238E27FC236}">
                  <a16:creationId xmlns:a16="http://schemas.microsoft.com/office/drawing/2014/main" id="{00000000-0008-0000-0300-00007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146050</xdr:rowOff>
        </xdr:from>
        <xdr:to>
          <xdr:col>13</xdr:col>
          <xdr:colOff>95250</xdr:colOff>
          <xdr:row>120</xdr:row>
          <xdr:rowOff>31750</xdr:rowOff>
        </xdr:to>
        <xdr:sp macro="" textlink="">
          <xdr:nvSpPr>
            <xdr:cNvPr id="51321" name="Check Box 121" hidden="1">
              <a:extLst>
                <a:ext uri="{63B3BB69-23CF-44E3-9099-C40C66FF867C}">
                  <a14:compatExt spid="_x0000_s51321"/>
                </a:ext>
                <a:ext uri="{FF2B5EF4-FFF2-40B4-BE49-F238E27FC236}">
                  <a16:creationId xmlns:a16="http://schemas.microsoft.com/office/drawing/2014/main" id="{00000000-0008-0000-0300-00007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119</xdr:row>
          <xdr:rowOff>146050</xdr:rowOff>
        </xdr:from>
        <xdr:to>
          <xdr:col>13</xdr:col>
          <xdr:colOff>946150</xdr:colOff>
          <xdr:row>121</xdr:row>
          <xdr:rowOff>31750</xdr:rowOff>
        </xdr:to>
        <xdr:sp macro="" textlink="">
          <xdr:nvSpPr>
            <xdr:cNvPr id="51322" name="Check Box 122" hidden="1">
              <a:extLst>
                <a:ext uri="{63B3BB69-23CF-44E3-9099-C40C66FF867C}">
                  <a14:compatExt spid="_x0000_s51322"/>
                </a:ext>
                <a:ext uri="{FF2B5EF4-FFF2-40B4-BE49-F238E27FC236}">
                  <a16:creationId xmlns:a16="http://schemas.microsoft.com/office/drawing/2014/main" id="{00000000-0008-0000-0300-00007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111</xdr:row>
          <xdr:rowOff>133350</xdr:rowOff>
        </xdr:from>
        <xdr:to>
          <xdr:col>13</xdr:col>
          <xdr:colOff>1847850</xdr:colOff>
          <xdr:row>113</xdr:row>
          <xdr:rowOff>19050</xdr:rowOff>
        </xdr:to>
        <xdr:sp macro="" textlink="">
          <xdr:nvSpPr>
            <xdr:cNvPr id="51323" name="Check Box 123" hidden="1">
              <a:extLst>
                <a:ext uri="{63B3BB69-23CF-44E3-9099-C40C66FF867C}">
                  <a14:compatExt spid="_x0000_s51323"/>
                </a:ext>
                <a:ext uri="{FF2B5EF4-FFF2-40B4-BE49-F238E27FC236}">
                  <a16:creationId xmlns:a16="http://schemas.microsoft.com/office/drawing/2014/main" id="{00000000-0008-0000-0300-00007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112</xdr:row>
          <xdr:rowOff>133350</xdr:rowOff>
        </xdr:from>
        <xdr:to>
          <xdr:col>13</xdr:col>
          <xdr:colOff>1847850</xdr:colOff>
          <xdr:row>114</xdr:row>
          <xdr:rowOff>19050</xdr:rowOff>
        </xdr:to>
        <xdr:sp macro="" textlink="">
          <xdr:nvSpPr>
            <xdr:cNvPr id="51324" name="Check Box 124" hidden="1">
              <a:extLst>
                <a:ext uri="{63B3BB69-23CF-44E3-9099-C40C66FF867C}">
                  <a14:compatExt spid="_x0000_s51324"/>
                </a:ext>
                <a:ext uri="{FF2B5EF4-FFF2-40B4-BE49-F238E27FC236}">
                  <a16:creationId xmlns:a16="http://schemas.microsoft.com/office/drawing/2014/main" id="{00000000-0008-0000-0300-00007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113</xdr:row>
          <xdr:rowOff>127000</xdr:rowOff>
        </xdr:from>
        <xdr:to>
          <xdr:col>13</xdr:col>
          <xdr:colOff>1847850</xdr:colOff>
          <xdr:row>115</xdr:row>
          <xdr:rowOff>19050</xdr:rowOff>
        </xdr:to>
        <xdr:sp macro="" textlink="">
          <xdr:nvSpPr>
            <xdr:cNvPr id="51325" name="Check Box 125" hidden="1">
              <a:extLst>
                <a:ext uri="{63B3BB69-23CF-44E3-9099-C40C66FF867C}">
                  <a14:compatExt spid="_x0000_s51325"/>
                </a:ext>
                <a:ext uri="{FF2B5EF4-FFF2-40B4-BE49-F238E27FC236}">
                  <a16:creationId xmlns:a16="http://schemas.microsoft.com/office/drawing/2014/main" id="{00000000-0008-0000-0300-00007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132</xdr:row>
          <xdr:rowOff>171450</xdr:rowOff>
        </xdr:from>
        <xdr:to>
          <xdr:col>1</xdr:col>
          <xdr:colOff>1117600</xdr:colOff>
          <xdr:row>134</xdr:row>
          <xdr:rowOff>57150</xdr:rowOff>
        </xdr:to>
        <xdr:sp macro="" textlink="">
          <xdr:nvSpPr>
            <xdr:cNvPr id="51326" name="Check Box 126" hidden="1">
              <a:extLst>
                <a:ext uri="{63B3BB69-23CF-44E3-9099-C40C66FF867C}">
                  <a14:compatExt spid="_x0000_s51326"/>
                </a:ext>
                <a:ext uri="{FF2B5EF4-FFF2-40B4-BE49-F238E27FC236}">
                  <a16:creationId xmlns:a16="http://schemas.microsoft.com/office/drawing/2014/main" id="{00000000-0008-0000-0300-00007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133</xdr:row>
          <xdr:rowOff>133350</xdr:rowOff>
        </xdr:from>
        <xdr:to>
          <xdr:col>1</xdr:col>
          <xdr:colOff>1117600</xdr:colOff>
          <xdr:row>135</xdr:row>
          <xdr:rowOff>38100</xdr:rowOff>
        </xdr:to>
        <xdr:sp macro="" textlink="">
          <xdr:nvSpPr>
            <xdr:cNvPr id="51327" name="Check Box 127" hidden="1">
              <a:extLst>
                <a:ext uri="{63B3BB69-23CF-44E3-9099-C40C66FF867C}">
                  <a14:compatExt spid="_x0000_s51327"/>
                </a:ext>
                <a:ext uri="{FF2B5EF4-FFF2-40B4-BE49-F238E27FC236}">
                  <a16:creationId xmlns:a16="http://schemas.microsoft.com/office/drawing/2014/main" id="{00000000-0008-0000-0300-00007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134</xdr:row>
          <xdr:rowOff>146050</xdr:rowOff>
        </xdr:from>
        <xdr:to>
          <xdr:col>1</xdr:col>
          <xdr:colOff>1117600</xdr:colOff>
          <xdr:row>136</xdr:row>
          <xdr:rowOff>19050</xdr:rowOff>
        </xdr:to>
        <xdr:sp macro="" textlink="">
          <xdr:nvSpPr>
            <xdr:cNvPr id="51328" name="Check Box 128" hidden="1">
              <a:extLst>
                <a:ext uri="{63B3BB69-23CF-44E3-9099-C40C66FF867C}">
                  <a14:compatExt spid="_x0000_s51328"/>
                </a:ext>
                <a:ext uri="{FF2B5EF4-FFF2-40B4-BE49-F238E27FC236}">
                  <a16:creationId xmlns:a16="http://schemas.microsoft.com/office/drawing/2014/main" id="{00000000-0008-0000-0300-00008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135</xdr:row>
          <xdr:rowOff>127000</xdr:rowOff>
        </xdr:from>
        <xdr:to>
          <xdr:col>1</xdr:col>
          <xdr:colOff>1117600</xdr:colOff>
          <xdr:row>137</xdr:row>
          <xdr:rowOff>0</xdr:rowOff>
        </xdr:to>
        <xdr:sp macro="" textlink="">
          <xdr:nvSpPr>
            <xdr:cNvPr id="51329" name="Check Box 129" hidden="1">
              <a:extLst>
                <a:ext uri="{63B3BB69-23CF-44E3-9099-C40C66FF867C}">
                  <a14:compatExt spid="_x0000_s51329"/>
                </a:ext>
                <a:ext uri="{FF2B5EF4-FFF2-40B4-BE49-F238E27FC236}">
                  <a16:creationId xmlns:a16="http://schemas.microsoft.com/office/drawing/2014/main" id="{00000000-0008-0000-0300-00008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136</xdr:row>
          <xdr:rowOff>133350</xdr:rowOff>
        </xdr:from>
        <xdr:to>
          <xdr:col>1</xdr:col>
          <xdr:colOff>1117600</xdr:colOff>
          <xdr:row>138</xdr:row>
          <xdr:rowOff>19050</xdr:rowOff>
        </xdr:to>
        <xdr:sp macro="" textlink="">
          <xdr:nvSpPr>
            <xdr:cNvPr id="51330" name="Check Box 130" hidden="1">
              <a:extLst>
                <a:ext uri="{63B3BB69-23CF-44E3-9099-C40C66FF867C}">
                  <a14:compatExt spid="_x0000_s51330"/>
                </a:ext>
                <a:ext uri="{FF2B5EF4-FFF2-40B4-BE49-F238E27FC236}">
                  <a16:creationId xmlns:a16="http://schemas.microsoft.com/office/drawing/2014/main" id="{00000000-0008-0000-0300-00008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133</xdr:row>
          <xdr:rowOff>146050</xdr:rowOff>
        </xdr:from>
        <xdr:to>
          <xdr:col>13</xdr:col>
          <xdr:colOff>819150</xdr:colOff>
          <xdr:row>135</xdr:row>
          <xdr:rowOff>50800</xdr:rowOff>
        </xdr:to>
        <xdr:sp macro="" textlink="">
          <xdr:nvSpPr>
            <xdr:cNvPr id="51331" name="Check Box 131" hidden="1">
              <a:extLst>
                <a:ext uri="{63B3BB69-23CF-44E3-9099-C40C66FF867C}">
                  <a14:compatExt spid="_x0000_s51331"/>
                </a:ext>
                <a:ext uri="{FF2B5EF4-FFF2-40B4-BE49-F238E27FC236}">
                  <a16:creationId xmlns:a16="http://schemas.microsoft.com/office/drawing/2014/main" id="{00000000-0008-0000-0300-00008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134</xdr:row>
          <xdr:rowOff>146050</xdr:rowOff>
        </xdr:from>
        <xdr:to>
          <xdr:col>13</xdr:col>
          <xdr:colOff>819150</xdr:colOff>
          <xdr:row>136</xdr:row>
          <xdr:rowOff>19050</xdr:rowOff>
        </xdr:to>
        <xdr:sp macro="" textlink="">
          <xdr:nvSpPr>
            <xdr:cNvPr id="51332" name="Check Box 132" hidden="1">
              <a:extLst>
                <a:ext uri="{63B3BB69-23CF-44E3-9099-C40C66FF867C}">
                  <a14:compatExt spid="_x0000_s51332"/>
                </a:ext>
                <a:ext uri="{FF2B5EF4-FFF2-40B4-BE49-F238E27FC236}">
                  <a16:creationId xmlns:a16="http://schemas.microsoft.com/office/drawing/2014/main" id="{00000000-0008-0000-0300-00008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135</xdr:row>
          <xdr:rowOff>146050</xdr:rowOff>
        </xdr:from>
        <xdr:to>
          <xdr:col>13</xdr:col>
          <xdr:colOff>1936750</xdr:colOff>
          <xdr:row>137</xdr:row>
          <xdr:rowOff>19050</xdr:rowOff>
        </xdr:to>
        <xdr:sp macro="" textlink="">
          <xdr:nvSpPr>
            <xdr:cNvPr id="51333" name="Check Box 133" hidden="1">
              <a:extLst>
                <a:ext uri="{63B3BB69-23CF-44E3-9099-C40C66FF867C}">
                  <a14:compatExt spid="_x0000_s51333"/>
                </a:ext>
                <a:ext uri="{FF2B5EF4-FFF2-40B4-BE49-F238E27FC236}">
                  <a16:creationId xmlns:a16="http://schemas.microsoft.com/office/drawing/2014/main" id="{00000000-0008-0000-0300-00008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136</xdr:row>
          <xdr:rowOff>127000</xdr:rowOff>
        </xdr:from>
        <xdr:to>
          <xdr:col>13</xdr:col>
          <xdr:colOff>1924050</xdr:colOff>
          <xdr:row>139</xdr:row>
          <xdr:rowOff>38100</xdr:rowOff>
        </xdr:to>
        <xdr:sp macro="" textlink="">
          <xdr:nvSpPr>
            <xdr:cNvPr id="51334" name="Check Box 134" hidden="1">
              <a:extLst>
                <a:ext uri="{63B3BB69-23CF-44E3-9099-C40C66FF867C}">
                  <a14:compatExt spid="_x0000_s51334"/>
                </a:ext>
                <a:ext uri="{FF2B5EF4-FFF2-40B4-BE49-F238E27FC236}">
                  <a16:creationId xmlns:a16="http://schemas.microsoft.com/office/drawing/2014/main" id="{00000000-0008-0000-0300-00008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138</xdr:row>
          <xdr:rowOff>171450</xdr:rowOff>
        </xdr:from>
        <xdr:to>
          <xdr:col>13</xdr:col>
          <xdr:colOff>819150</xdr:colOff>
          <xdr:row>140</xdr:row>
          <xdr:rowOff>69850</xdr:rowOff>
        </xdr:to>
        <xdr:sp macro="" textlink="">
          <xdr:nvSpPr>
            <xdr:cNvPr id="51335" name="Check Box 135" hidden="1">
              <a:extLst>
                <a:ext uri="{63B3BB69-23CF-44E3-9099-C40C66FF867C}">
                  <a14:compatExt spid="_x0000_s51335"/>
                </a:ext>
                <a:ext uri="{FF2B5EF4-FFF2-40B4-BE49-F238E27FC236}">
                  <a16:creationId xmlns:a16="http://schemas.microsoft.com/office/drawing/2014/main" id="{00000000-0008-0000-0300-00008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139</xdr:row>
          <xdr:rowOff>146050</xdr:rowOff>
        </xdr:from>
        <xdr:to>
          <xdr:col>13</xdr:col>
          <xdr:colOff>819150</xdr:colOff>
          <xdr:row>141</xdr:row>
          <xdr:rowOff>31750</xdr:rowOff>
        </xdr:to>
        <xdr:sp macro="" textlink="">
          <xdr:nvSpPr>
            <xdr:cNvPr id="51336" name="Check Box 136" hidden="1">
              <a:extLst>
                <a:ext uri="{63B3BB69-23CF-44E3-9099-C40C66FF867C}">
                  <a14:compatExt spid="_x0000_s51336"/>
                </a:ext>
                <a:ext uri="{FF2B5EF4-FFF2-40B4-BE49-F238E27FC236}">
                  <a16:creationId xmlns:a16="http://schemas.microsoft.com/office/drawing/2014/main" id="{00000000-0008-0000-0300-00008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143</xdr:row>
          <xdr:rowOff>152400</xdr:rowOff>
        </xdr:from>
        <xdr:to>
          <xdr:col>13</xdr:col>
          <xdr:colOff>95250</xdr:colOff>
          <xdr:row>145</xdr:row>
          <xdr:rowOff>38100</xdr:rowOff>
        </xdr:to>
        <xdr:sp macro="" textlink="">
          <xdr:nvSpPr>
            <xdr:cNvPr id="51337" name="Check Box 137" hidden="1">
              <a:extLst>
                <a:ext uri="{63B3BB69-23CF-44E3-9099-C40C66FF867C}">
                  <a14:compatExt spid="_x0000_s51337"/>
                </a:ext>
                <a:ext uri="{FF2B5EF4-FFF2-40B4-BE49-F238E27FC236}">
                  <a16:creationId xmlns:a16="http://schemas.microsoft.com/office/drawing/2014/main" id="{00000000-0008-0000-0300-00008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144</xdr:row>
          <xdr:rowOff>171450</xdr:rowOff>
        </xdr:from>
        <xdr:to>
          <xdr:col>13</xdr:col>
          <xdr:colOff>95250</xdr:colOff>
          <xdr:row>146</xdr:row>
          <xdr:rowOff>19050</xdr:rowOff>
        </xdr:to>
        <xdr:sp macro="" textlink="">
          <xdr:nvSpPr>
            <xdr:cNvPr id="51338" name="Check Box 138" hidden="1">
              <a:extLst>
                <a:ext uri="{63B3BB69-23CF-44E3-9099-C40C66FF867C}">
                  <a14:compatExt spid="_x0000_s51338"/>
                </a:ext>
                <a:ext uri="{FF2B5EF4-FFF2-40B4-BE49-F238E27FC236}">
                  <a16:creationId xmlns:a16="http://schemas.microsoft.com/office/drawing/2014/main" id="{00000000-0008-0000-0300-00008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133350</xdr:rowOff>
        </xdr:from>
        <xdr:to>
          <xdr:col>13</xdr:col>
          <xdr:colOff>984250</xdr:colOff>
          <xdr:row>145</xdr:row>
          <xdr:rowOff>19050</xdr:rowOff>
        </xdr:to>
        <xdr:sp macro="" textlink="">
          <xdr:nvSpPr>
            <xdr:cNvPr id="51339" name="Check Box 139" hidden="1">
              <a:extLst>
                <a:ext uri="{63B3BB69-23CF-44E3-9099-C40C66FF867C}">
                  <a14:compatExt spid="_x0000_s51339"/>
                </a:ext>
                <a:ext uri="{FF2B5EF4-FFF2-40B4-BE49-F238E27FC236}">
                  <a16:creationId xmlns:a16="http://schemas.microsoft.com/office/drawing/2014/main" id="{00000000-0008-0000-0300-00008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127000</xdr:rowOff>
        </xdr:from>
        <xdr:to>
          <xdr:col>13</xdr:col>
          <xdr:colOff>984250</xdr:colOff>
          <xdr:row>146</xdr:row>
          <xdr:rowOff>12700</xdr:rowOff>
        </xdr:to>
        <xdr:sp macro="" textlink="">
          <xdr:nvSpPr>
            <xdr:cNvPr id="51340" name="Check Box 140" hidden="1">
              <a:extLst>
                <a:ext uri="{63B3BB69-23CF-44E3-9099-C40C66FF867C}">
                  <a14:compatExt spid="_x0000_s51340"/>
                </a:ext>
                <a:ext uri="{FF2B5EF4-FFF2-40B4-BE49-F238E27FC236}">
                  <a16:creationId xmlns:a16="http://schemas.microsoft.com/office/drawing/2014/main" id="{00000000-0008-0000-0300-00008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146050</xdr:rowOff>
        </xdr:from>
        <xdr:to>
          <xdr:col>14</xdr:col>
          <xdr:colOff>38100</xdr:colOff>
          <xdr:row>147</xdr:row>
          <xdr:rowOff>38100</xdr:rowOff>
        </xdr:to>
        <xdr:sp macro="" textlink="">
          <xdr:nvSpPr>
            <xdr:cNvPr id="51341" name="Check Box 141" hidden="1">
              <a:extLst>
                <a:ext uri="{63B3BB69-23CF-44E3-9099-C40C66FF867C}">
                  <a14:compatExt spid="_x0000_s51341"/>
                </a:ext>
                <a:ext uri="{FF2B5EF4-FFF2-40B4-BE49-F238E27FC236}">
                  <a16:creationId xmlns:a16="http://schemas.microsoft.com/office/drawing/2014/main" id="{00000000-0008-0000-0300-00008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19050</xdr:rowOff>
        </xdr:from>
        <xdr:to>
          <xdr:col>13</xdr:col>
          <xdr:colOff>1079500</xdr:colOff>
          <xdr:row>148</xdr:row>
          <xdr:rowOff>0</xdr:rowOff>
        </xdr:to>
        <xdr:sp macro="" textlink="">
          <xdr:nvSpPr>
            <xdr:cNvPr id="51342" name="Check Box 142" hidden="1">
              <a:extLst>
                <a:ext uri="{63B3BB69-23CF-44E3-9099-C40C66FF867C}">
                  <a14:compatExt spid="_x0000_s51342"/>
                </a:ext>
                <a:ext uri="{FF2B5EF4-FFF2-40B4-BE49-F238E27FC236}">
                  <a16:creationId xmlns:a16="http://schemas.microsoft.com/office/drawing/2014/main" id="{00000000-0008-0000-0300-00008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150</xdr:row>
          <xdr:rowOff>457200</xdr:rowOff>
        </xdr:from>
        <xdr:to>
          <xdr:col>11</xdr:col>
          <xdr:colOff>1079500</xdr:colOff>
          <xdr:row>152</xdr:row>
          <xdr:rowOff>50800</xdr:rowOff>
        </xdr:to>
        <xdr:sp macro="" textlink="">
          <xdr:nvSpPr>
            <xdr:cNvPr id="51343" name="Check Box 143" hidden="1">
              <a:extLst>
                <a:ext uri="{63B3BB69-23CF-44E3-9099-C40C66FF867C}">
                  <a14:compatExt spid="_x0000_s51343"/>
                </a:ext>
                <a:ext uri="{FF2B5EF4-FFF2-40B4-BE49-F238E27FC236}">
                  <a16:creationId xmlns:a16="http://schemas.microsoft.com/office/drawing/2014/main" id="{00000000-0008-0000-0300-00008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133350</xdr:rowOff>
        </xdr:from>
        <xdr:to>
          <xdr:col>13</xdr:col>
          <xdr:colOff>1943100</xdr:colOff>
          <xdr:row>153</xdr:row>
          <xdr:rowOff>12700</xdr:rowOff>
        </xdr:to>
        <xdr:sp macro="" textlink="">
          <xdr:nvSpPr>
            <xdr:cNvPr id="51344" name="Check Box 144" hidden="1">
              <a:extLst>
                <a:ext uri="{63B3BB69-23CF-44E3-9099-C40C66FF867C}">
                  <a14:compatExt spid="_x0000_s51344"/>
                </a:ext>
                <a:ext uri="{FF2B5EF4-FFF2-40B4-BE49-F238E27FC236}">
                  <a16:creationId xmlns:a16="http://schemas.microsoft.com/office/drawing/2014/main" id="{00000000-0008-0000-0300-00009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155</xdr:row>
          <xdr:rowOff>0</xdr:rowOff>
        </xdr:from>
        <xdr:to>
          <xdr:col>14</xdr:col>
          <xdr:colOff>0</xdr:colOff>
          <xdr:row>156</xdr:row>
          <xdr:rowOff>12700</xdr:rowOff>
        </xdr:to>
        <xdr:sp macro="" textlink="">
          <xdr:nvSpPr>
            <xdr:cNvPr id="51345" name="Check Box 145" hidden="1">
              <a:extLst>
                <a:ext uri="{63B3BB69-23CF-44E3-9099-C40C66FF867C}">
                  <a14:compatExt spid="_x0000_s51345"/>
                </a:ext>
                <a:ext uri="{FF2B5EF4-FFF2-40B4-BE49-F238E27FC236}">
                  <a16:creationId xmlns:a16="http://schemas.microsoft.com/office/drawing/2014/main" id="{00000000-0008-0000-0300-00009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133350</xdr:rowOff>
        </xdr:from>
        <xdr:to>
          <xdr:col>13</xdr:col>
          <xdr:colOff>1562100</xdr:colOff>
          <xdr:row>154</xdr:row>
          <xdr:rowOff>19050</xdr:rowOff>
        </xdr:to>
        <xdr:sp macro="" textlink="">
          <xdr:nvSpPr>
            <xdr:cNvPr id="51346" name="Check Box 146" hidden="1">
              <a:extLst>
                <a:ext uri="{63B3BB69-23CF-44E3-9099-C40C66FF867C}">
                  <a14:compatExt spid="_x0000_s51346"/>
                </a:ext>
                <a:ext uri="{FF2B5EF4-FFF2-40B4-BE49-F238E27FC236}">
                  <a16:creationId xmlns:a16="http://schemas.microsoft.com/office/drawing/2014/main" id="{00000000-0008-0000-0300-00009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156</xdr:row>
          <xdr:rowOff>0</xdr:rowOff>
        </xdr:from>
        <xdr:to>
          <xdr:col>13</xdr:col>
          <xdr:colOff>1085850</xdr:colOff>
          <xdr:row>157</xdr:row>
          <xdr:rowOff>31750</xdr:rowOff>
        </xdr:to>
        <xdr:sp macro="" textlink="">
          <xdr:nvSpPr>
            <xdr:cNvPr id="51347" name="Check Box 147" hidden="1">
              <a:extLst>
                <a:ext uri="{63B3BB69-23CF-44E3-9099-C40C66FF867C}">
                  <a14:compatExt spid="_x0000_s51347"/>
                </a:ext>
                <a:ext uri="{FF2B5EF4-FFF2-40B4-BE49-F238E27FC236}">
                  <a16:creationId xmlns:a16="http://schemas.microsoft.com/office/drawing/2014/main" id="{00000000-0008-0000-0300-00009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153</xdr:row>
          <xdr:rowOff>146050</xdr:rowOff>
        </xdr:from>
        <xdr:to>
          <xdr:col>12</xdr:col>
          <xdr:colOff>698500</xdr:colOff>
          <xdr:row>155</xdr:row>
          <xdr:rowOff>31750</xdr:rowOff>
        </xdr:to>
        <xdr:sp macro="" textlink="">
          <xdr:nvSpPr>
            <xdr:cNvPr id="51348" name="Check Box 148" hidden="1">
              <a:extLst>
                <a:ext uri="{63B3BB69-23CF-44E3-9099-C40C66FF867C}">
                  <a14:compatExt spid="_x0000_s51348"/>
                </a:ext>
                <a:ext uri="{FF2B5EF4-FFF2-40B4-BE49-F238E27FC236}">
                  <a16:creationId xmlns:a16="http://schemas.microsoft.com/office/drawing/2014/main" id="{00000000-0008-0000-0300-00009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153</xdr:row>
          <xdr:rowOff>127000</xdr:rowOff>
        </xdr:from>
        <xdr:to>
          <xdr:col>13</xdr:col>
          <xdr:colOff>1098550</xdr:colOff>
          <xdr:row>155</xdr:row>
          <xdr:rowOff>12700</xdr:rowOff>
        </xdr:to>
        <xdr:sp macro="" textlink="">
          <xdr:nvSpPr>
            <xdr:cNvPr id="51349" name="Check Box 149" hidden="1">
              <a:extLst>
                <a:ext uri="{63B3BB69-23CF-44E3-9099-C40C66FF867C}">
                  <a14:compatExt spid="_x0000_s51349"/>
                </a:ext>
                <a:ext uri="{FF2B5EF4-FFF2-40B4-BE49-F238E27FC236}">
                  <a16:creationId xmlns:a16="http://schemas.microsoft.com/office/drawing/2014/main" id="{00000000-0008-0000-0300-00009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152</xdr:row>
          <xdr:rowOff>133350</xdr:rowOff>
        </xdr:from>
        <xdr:to>
          <xdr:col>12</xdr:col>
          <xdr:colOff>984250</xdr:colOff>
          <xdr:row>154</xdr:row>
          <xdr:rowOff>19050</xdr:rowOff>
        </xdr:to>
        <xdr:sp macro="" textlink="">
          <xdr:nvSpPr>
            <xdr:cNvPr id="51350" name="Check Box 150" hidden="1">
              <a:extLst>
                <a:ext uri="{63B3BB69-23CF-44E3-9099-C40C66FF867C}">
                  <a14:compatExt spid="_x0000_s51350"/>
                </a:ext>
                <a:ext uri="{FF2B5EF4-FFF2-40B4-BE49-F238E27FC236}">
                  <a16:creationId xmlns:a16="http://schemas.microsoft.com/office/drawing/2014/main" id="{00000000-0008-0000-0300-00009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146050</xdr:rowOff>
        </xdr:from>
        <xdr:to>
          <xdr:col>13</xdr:col>
          <xdr:colOff>95250</xdr:colOff>
          <xdr:row>149</xdr:row>
          <xdr:rowOff>31750</xdr:rowOff>
        </xdr:to>
        <xdr:sp macro="" textlink="">
          <xdr:nvSpPr>
            <xdr:cNvPr id="51351" name="Check Box 151" hidden="1">
              <a:extLst>
                <a:ext uri="{63B3BB69-23CF-44E3-9099-C40C66FF867C}">
                  <a14:compatExt spid="_x0000_s51351"/>
                </a:ext>
                <a:ext uri="{FF2B5EF4-FFF2-40B4-BE49-F238E27FC236}">
                  <a16:creationId xmlns:a16="http://schemas.microsoft.com/office/drawing/2014/main" id="{00000000-0008-0000-0300-00009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148</xdr:row>
          <xdr:rowOff>146050</xdr:rowOff>
        </xdr:from>
        <xdr:to>
          <xdr:col>13</xdr:col>
          <xdr:colOff>946150</xdr:colOff>
          <xdr:row>150</xdr:row>
          <xdr:rowOff>38100</xdr:rowOff>
        </xdr:to>
        <xdr:sp macro="" textlink="">
          <xdr:nvSpPr>
            <xdr:cNvPr id="51352" name="Check Box 152" hidden="1">
              <a:extLst>
                <a:ext uri="{63B3BB69-23CF-44E3-9099-C40C66FF867C}">
                  <a14:compatExt spid="_x0000_s51352"/>
                </a:ext>
                <a:ext uri="{FF2B5EF4-FFF2-40B4-BE49-F238E27FC236}">
                  <a16:creationId xmlns:a16="http://schemas.microsoft.com/office/drawing/2014/main" id="{00000000-0008-0000-0300-00009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140</xdr:row>
          <xdr:rowOff>133350</xdr:rowOff>
        </xdr:from>
        <xdr:to>
          <xdr:col>13</xdr:col>
          <xdr:colOff>1847850</xdr:colOff>
          <xdr:row>142</xdr:row>
          <xdr:rowOff>19050</xdr:rowOff>
        </xdr:to>
        <xdr:sp macro="" textlink="">
          <xdr:nvSpPr>
            <xdr:cNvPr id="51353" name="Check Box 153" hidden="1">
              <a:extLst>
                <a:ext uri="{63B3BB69-23CF-44E3-9099-C40C66FF867C}">
                  <a14:compatExt spid="_x0000_s51353"/>
                </a:ext>
                <a:ext uri="{FF2B5EF4-FFF2-40B4-BE49-F238E27FC236}">
                  <a16:creationId xmlns:a16="http://schemas.microsoft.com/office/drawing/2014/main" id="{00000000-0008-0000-0300-00009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141</xdr:row>
          <xdr:rowOff>133350</xdr:rowOff>
        </xdr:from>
        <xdr:to>
          <xdr:col>13</xdr:col>
          <xdr:colOff>1847850</xdr:colOff>
          <xdr:row>143</xdr:row>
          <xdr:rowOff>31750</xdr:rowOff>
        </xdr:to>
        <xdr:sp macro="" textlink="">
          <xdr:nvSpPr>
            <xdr:cNvPr id="51354" name="Check Box 154" hidden="1">
              <a:extLst>
                <a:ext uri="{63B3BB69-23CF-44E3-9099-C40C66FF867C}">
                  <a14:compatExt spid="_x0000_s51354"/>
                </a:ext>
                <a:ext uri="{FF2B5EF4-FFF2-40B4-BE49-F238E27FC236}">
                  <a16:creationId xmlns:a16="http://schemas.microsoft.com/office/drawing/2014/main" id="{00000000-0008-0000-0300-00009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142</xdr:row>
          <xdr:rowOff>127000</xdr:rowOff>
        </xdr:from>
        <xdr:to>
          <xdr:col>13</xdr:col>
          <xdr:colOff>1847850</xdr:colOff>
          <xdr:row>144</xdr:row>
          <xdr:rowOff>19050</xdr:rowOff>
        </xdr:to>
        <xdr:sp macro="" textlink="">
          <xdr:nvSpPr>
            <xdr:cNvPr id="51355" name="Check Box 155" hidden="1">
              <a:extLst>
                <a:ext uri="{63B3BB69-23CF-44E3-9099-C40C66FF867C}">
                  <a14:compatExt spid="_x0000_s51355"/>
                </a:ext>
                <a:ext uri="{FF2B5EF4-FFF2-40B4-BE49-F238E27FC236}">
                  <a16:creationId xmlns:a16="http://schemas.microsoft.com/office/drawing/2014/main" id="{00000000-0008-0000-0300-00009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161</xdr:row>
          <xdr:rowOff>171450</xdr:rowOff>
        </xdr:from>
        <xdr:to>
          <xdr:col>1</xdr:col>
          <xdr:colOff>1117600</xdr:colOff>
          <xdr:row>163</xdr:row>
          <xdr:rowOff>57150</xdr:rowOff>
        </xdr:to>
        <xdr:sp macro="" textlink="">
          <xdr:nvSpPr>
            <xdr:cNvPr id="51356" name="Check Box 156" hidden="1">
              <a:extLst>
                <a:ext uri="{63B3BB69-23CF-44E3-9099-C40C66FF867C}">
                  <a14:compatExt spid="_x0000_s51356"/>
                </a:ext>
                <a:ext uri="{FF2B5EF4-FFF2-40B4-BE49-F238E27FC236}">
                  <a16:creationId xmlns:a16="http://schemas.microsoft.com/office/drawing/2014/main" id="{00000000-0008-0000-0300-00009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162</xdr:row>
          <xdr:rowOff>133350</xdr:rowOff>
        </xdr:from>
        <xdr:to>
          <xdr:col>1</xdr:col>
          <xdr:colOff>1117600</xdr:colOff>
          <xdr:row>164</xdr:row>
          <xdr:rowOff>38100</xdr:rowOff>
        </xdr:to>
        <xdr:sp macro="" textlink="">
          <xdr:nvSpPr>
            <xdr:cNvPr id="51357" name="Check Box 157" hidden="1">
              <a:extLst>
                <a:ext uri="{63B3BB69-23CF-44E3-9099-C40C66FF867C}">
                  <a14:compatExt spid="_x0000_s51357"/>
                </a:ext>
                <a:ext uri="{FF2B5EF4-FFF2-40B4-BE49-F238E27FC236}">
                  <a16:creationId xmlns:a16="http://schemas.microsoft.com/office/drawing/2014/main" id="{00000000-0008-0000-0300-00009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163</xdr:row>
          <xdr:rowOff>146050</xdr:rowOff>
        </xdr:from>
        <xdr:to>
          <xdr:col>1</xdr:col>
          <xdr:colOff>1117600</xdr:colOff>
          <xdr:row>165</xdr:row>
          <xdr:rowOff>19050</xdr:rowOff>
        </xdr:to>
        <xdr:sp macro="" textlink="">
          <xdr:nvSpPr>
            <xdr:cNvPr id="51358" name="Check Box 158" hidden="1">
              <a:extLst>
                <a:ext uri="{63B3BB69-23CF-44E3-9099-C40C66FF867C}">
                  <a14:compatExt spid="_x0000_s51358"/>
                </a:ext>
                <a:ext uri="{FF2B5EF4-FFF2-40B4-BE49-F238E27FC236}">
                  <a16:creationId xmlns:a16="http://schemas.microsoft.com/office/drawing/2014/main" id="{00000000-0008-0000-0300-00009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164</xdr:row>
          <xdr:rowOff>127000</xdr:rowOff>
        </xdr:from>
        <xdr:to>
          <xdr:col>1</xdr:col>
          <xdr:colOff>1117600</xdr:colOff>
          <xdr:row>166</xdr:row>
          <xdr:rowOff>0</xdr:rowOff>
        </xdr:to>
        <xdr:sp macro="" textlink="">
          <xdr:nvSpPr>
            <xdr:cNvPr id="51359" name="Check Box 159" hidden="1">
              <a:extLst>
                <a:ext uri="{63B3BB69-23CF-44E3-9099-C40C66FF867C}">
                  <a14:compatExt spid="_x0000_s51359"/>
                </a:ext>
                <a:ext uri="{FF2B5EF4-FFF2-40B4-BE49-F238E27FC236}">
                  <a16:creationId xmlns:a16="http://schemas.microsoft.com/office/drawing/2014/main" id="{00000000-0008-0000-0300-00009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165</xdr:row>
          <xdr:rowOff>133350</xdr:rowOff>
        </xdr:from>
        <xdr:to>
          <xdr:col>1</xdr:col>
          <xdr:colOff>1117600</xdr:colOff>
          <xdr:row>167</xdr:row>
          <xdr:rowOff>19050</xdr:rowOff>
        </xdr:to>
        <xdr:sp macro="" textlink="">
          <xdr:nvSpPr>
            <xdr:cNvPr id="51360" name="Check Box 160" hidden="1">
              <a:extLst>
                <a:ext uri="{63B3BB69-23CF-44E3-9099-C40C66FF867C}">
                  <a14:compatExt spid="_x0000_s51360"/>
                </a:ext>
                <a:ext uri="{FF2B5EF4-FFF2-40B4-BE49-F238E27FC236}">
                  <a16:creationId xmlns:a16="http://schemas.microsoft.com/office/drawing/2014/main" id="{00000000-0008-0000-0300-0000A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162</xdr:row>
          <xdr:rowOff>146050</xdr:rowOff>
        </xdr:from>
        <xdr:to>
          <xdr:col>13</xdr:col>
          <xdr:colOff>819150</xdr:colOff>
          <xdr:row>164</xdr:row>
          <xdr:rowOff>50800</xdr:rowOff>
        </xdr:to>
        <xdr:sp macro="" textlink="">
          <xdr:nvSpPr>
            <xdr:cNvPr id="51361" name="Check Box 161" hidden="1">
              <a:extLst>
                <a:ext uri="{63B3BB69-23CF-44E3-9099-C40C66FF867C}">
                  <a14:compatExt spid="_x0000_s51361"/>
                </a:ext>
                <a:ext uri="{FF2B5EF4-FFF2-40B4-BE49-F238E27FC236}">
                  <a16:creationId xmlns:a16="http://schemas.microsoft.com/office/drawing/2014/main" id="{00000000-0008-0000-0300-0000A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163</xdr:row>
          <xdr:rowOff>146050</xdr:rowOff>
        </xdr:from>
        <xdr:to>
          <xdr:col>13</xdr:col>
          <xdr:colOff>819150</xdr:colOff>
          <xdr:row>165</xdr:row>
          <xdr:rowOff>19050</xdr:rowOff>
        </xdr:to>
        <xdr:sp macro="" textlink="">
          <xdr:nvSpPr>
            <xdr:cNvPr id="51362" name="Check Box 162" hidden="1">
              <a:extLst>
                <a:ext uri="{63B3BB69-23CF-44E3-9099-C40C66FF867C}">
                  <a14:compatExt spid="_x0000_s51362"/>
                </a:ext>
                <a:ext uri="{FF2B5EF4-FFF2-40B4-BE49-F238E27FC236}">
                  <a16:creationId xmlns:a16="http://schemas.microsoft.com/office/drawing/2014/main" id="{00000000-0008-0000-0300-0000A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164</xdr:row>
          <xdr:rowOff>146050</xdr:rowOff>
        </xdr:from>
        <xdr:to>
          <xdr:col>13</xdr:col>
          <xdr:colOff>1936750</xdr:colOff>
          <xdr:row>166</xdr:row>
          <xdr:rowOff>19050</xdr:rowOff>
        </xdr:to>
        <xdr:sp macro="" textlink="">
          <xdr:nvSpPr>
            <xdr:cNvPr id="51363" name="Check Box 163" hidden="1">
              <a:extLst>
                <a:ext uri="{63B3BB69-23CF-44E3-9099-C40C66FF867C}">
                  <a14:compatExt spid="_x0000_s51363"/>
                </a:ext>
                <a:ext uri="{FF2B5EF4-FFF2-40B4-BE49-F238E27FC236}">
                  <a16:creationId xmlns:a16="http://schemas.microsoft.com/office/drawing/2014/main" id="{00000000-0008-0000-0300-0000A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165</xdr:row>
          <xdr:rowOff>127000</xdr:rowOff>
        </xdr:from>
        <xdr:to>
          <xdr:col>13</xdr:col>
          <xdr:colOff>1924050</xdr:colOff>
          <xdr:row>168</xdr:row>
          <xdr:rowOff>38100</xdr:rowOff>
        </xdr:to>
        <xdr:sp macro="" textlink="">
          <xdr:nvSpPr>
            <xdr:cNvPr id="51364" name="Check Box 164" hidden="1">
              <a:extLst>
                <a:ext uri="{63B3BB69-23CF-44E3-9099-C40C66FF867C}">
                  <a14:compatExt spid="_x0000_s51364"/>
                </a:ext>
                <a:ext uri="{FF2B5EF4-FFF2-40B4-BE49-F238E27FC236}">
                  <a16:creationId xmlns:a16="http://schemas.microsoft.com/office/drawing/2014/main" id="{00000000-0008-0000-0300-0000A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167</xdr:row>
          <xdr:rowOff>171450</xdr:rowOff>
        </xdr:from>
        <xdr:to>
          <xdr:col>13</xdr:col>
          <xdr:colOff>819150</xdr:colOff>
          <xdr:row>169</xdr:row>
          <xdr:rowOff>69850</xdr:rowOff>
        </xdr:to>
        <xdr:sp macro="" textlink="">
          <xdr:nvSpPr>
            <xdr:cNvPr id="51365" name="Check Box 165" hidden="1">
              <a:extLst>
                <a:ext uri="{63B3BB69-23CF-44E3-9099-C40C66FF867C}">
                  <a14:compatExt spid="_x0000_s51365"/>
                </a:ext>
                <a:ext uri="{FF2B5EF4-FFF2-40B4-BE49-F238E27FC236}">
                  <a16:creationId xmlns:a16="http://schemas.microsoft.com/office/drawing/2014/main" id="{00000000-0008-0000-0300-0000A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168</xdr:row>
          <xdr:rowOff>146050</xdr:rowOff>
        </xdr:from>
        <xdr:to>
          <xdr:col>13</xdr:col>
          <xdr:colOff>819150</xdr:colOff>
          <xdr:row>170</xdr:row>
          <xdr:rowOff>31750</xdr:rowOff>
        </xdr:to>
        <xdr:sp macro="" textlink="">
          <xdr:nvSpPr>
            <xdr:cNvPr id="51366" name="Check Box 166" hidden="1">
              <a:extLst>
                <a:ext uri="{63B3BB69-23CF-44E3-9099-C40C66FF867C}">
                  <a14:compatExt spid="_x0000_s51366"/>
                </a:ext>
                <a:ext uri="{FF2B5EF4-FFF2-40B4-BE49-F238E27FC236}">
                  <a16:creationId xmlns:a16="http://schemas.microsoft.com/office/drawing/2014/main" id="{00000000-0008-0000-0300-0000A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172</xdr:row>
          <xdr:rowOff>152400</xdr:rowOff>
        </xdr:from>
        <xdr:to>
          <xdr:col>13</xdr:col>
          <xdr:colOff>95250</xdr:colOff>
          <xdr:row>174</xdr:row>
          <xdr:rowOff>38100</xdr:rowOff>
        </xdr:to>
        <xdr:sp macro="" textlink="">
          <xdr:nvSpPr>
            <xdr:cNvPr id="51367" name="Check Box 167" hidden="1">
              <a:extLst>
                <a:ext uri="{63B3BB69-23CF-44E3-9099-C40C66FF867C}">
                  <a14:compatExt spid="_x0000_s51367"/>
                </a:ext>
                <a:ext uri="{FF2B5EF4-FFF2-40B4-BE49-F238E27FC236}">
                  <a16:creationId xmlns:a16="http://schemas.microsoft.com/office/drawing/2014/main" id="{00000000-0008-0000-0300-0000A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173</xdr:row>
          <xdr:rowOff>171450</xdr:rowOff>
        </xdr:from>
        <xdr:to>
          <xdr:col>13</xdr:col>
          <xdr:colOff>95250</xdr:colOff>
          <xdr:row>175</xdr:row>
          <xdr:rowOff>31750</xdr:rowOff>
        </xdr:to>
        <xdr:sp macro="" textlink="">
          <xdr:nvSpPr>
            <xdr:cNvPr id="51368" name="Check Box 168" hidden="1">
              <a:extLst>
                <a:ext uri="{63B3BB69-23CF-44E3-9099-C40C66FF867C}">
                  <a14:compatExt spid="_x0000_s51368"/>
                </a:ext>
                <a:ext uri="{FF2B5EF4-FFF2-40B4-BE49-F238E27FC236}">
                  <a16:creationId xmlns:a16="http://schemas.microsoft.com/office/drawing/2014/main" id="{00000000-0008-0000-0300-0000A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133350</xdr:rowOff>
        </xdr:from>
        <xdr:to>
          <xdr:col>13</xdr:col>
          <xdr:colOff>984250</xdr:colOff>
          <xdr:row>174</xdr:row>
          <xdr:rowOff>19050</xdr:rowOff>
        </xdr:to>
        <xdr:sp macro="" textlink="">
          <xdr:nvSpPr>
            <xdr:cNvPr id="51369" name="Check Box 169" hidden="1">
              <a:extLst>
                <a:ext uri="{63B3BB69-23CF-44E3-9099-C40C66FF867C}">
                  <a14:compatExt spid="_x0000_s51369"/>
                </a:ext>
                <a:ext uri="{FF2B5EF4-FFF2-40B4-BE49-F238E27FC236}">
                  <a16:creationId xmlns:a16="http://schemas.microsoft.com/office/drawing/2014/main" id="{00000000-0008-0000-0300-0000A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127000</xdr:rowOff>
        </xdr:from>
        <xdr:to>
          <xdr:col>13</xdr:col>
          <xdr:colOff>984250</xdr:colOff>
          <xdr:row>175</xdr:row>
          <xdr:rowOff>19050</xdr:rowOff>
        </xdr:to>
        <xdr:sp macro="" textlink="">
          <xdr:nvSpPr>
            <xdr:cNvPr id="51370" name="Check Box 170" hidden="1">
              <a:extLst>
                <a:ext uri="{63B3BB69-23CF-44E3-9099-C40C66FF867C}">
                  <a14:compatExt spid="_x0000_s51370"/>
                </a:ext>
                <a:ext uri="{FF2B5EF4-FFF2-40B4-BE49-F238E27FC236}">
                  <a16:creationId xmlns:a16="http://schemas.microsoft.com/office/drawing/2014/main" id="{00000000-0008-0000-0300-0000AA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146050</xdr:rowOff>
        </xdr:from>
        <xdr:to>
          <xdr:col>14</xdr:col>
          <xdr:colOff>38100</xdr:colOff>
          <xdr:row>176</xdr:row>
          <xdr:rowOff>38100</xdr:rowOff>
        </xdr:to>
        <xdr:sp macro="" textlink="">
          <xdr:nvSpPr>
            <xdr:cNvPr id="51371" name="Check Box 171" hidden="1">
              <a:extLst>
                <a:ext uri="{63B3BB69-23CF-44E3-9099-C40C66FF867C}">
                  <a14:compatExt spid="_x0000_s51371"/>
                </a:ext>
                <a:ext uri="{FF2B5EF4-FFF2-40B4-BE49-F238E27FC236}">
                  <a16:creationId xmlns:a16="http://schemas.microsoft.com/office/drawing/2014/main" id="{00000000-0008-0000-0300-0000AB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19050</xdr:rowOff>
        </xdr:from>
        <xdr:to>
          <xdr:col>13</xdr:col>
          <xdr:colOff>1079500</xdr:colOff>
          <xdr:row>177</xdr:row>
          <xdr:rowOff>0</xdr:rowOff>
        </xdr:to>
        <xdr:sp macro="" textlink="">
          <xdr:nvSpPr>
            <xdr:cNvPr id="51372" name="Check Box 172" hidden="1">
              <a:extLst>
                <a:ext uri="{63B3BB69-23CF-44E3-9099-C40C66FF867C}">
                  <a14:compatExt spid="_x0000_s51372"/>
                </a:ext>
                <a:ext uri="{FF2B5EF4-FFF2-40B4-BE49-F238E27FC236}">
                  <a16:creationId xmlns:a16="http://schemas.microsoft.com/office/drawing/2014/main" id="{00000000-0008-0000-0300-0000AC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179</xdr:row>
          <xdr:rowOff>457200</xdr:rowOff>
        </xdr:from>
        <xdr:to>
          <xdr:col>11</xdr:col>
          <xdr:colOff>1079500</xdr:colOff>
          <xdr:row>181</xdr:row>
          <xdr:rowOff>50800</xdr:rowOff>
        </xdr:to>
        <xdr:sp macro="" textlink="">
          <xdr:nvSpPr>
            <xdr:cNvPr id="51373" name="Check Box 173" hidden="1">
              <a:extLst>
                <a:ext uri="{63B3BB69-23CF-44E3-9099-C40C66FF867C}">
                  <a14:compatExt spid="_x0000_s51373"/>
                </a:ext>
                <a:ext uri="{FF2B5EF4-FFF2-40B4-BE49-F238E27FC236}">
                  <a16:creationId xmlns:a16="http://schemas.microsoft.com/office/drawing/2014/main" id="{00000000-0008-0000-0300-0000AD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180</xdr:row>
          <xdr:rowOff>133350</xdr:rowOff>
        </xdr:from>
        <xdr:to>
          <xdr:col>13</xdr:col>
          <xdr:colOff>1943100</xdr:colOff>
          <xdr:row>182</xdr:row>
          <xdr:rowOff>12700</xdr:rowOff>
        </xdr:to>
        <xdr:sp macro="" textlink="">
          <xdr:nvSpPr>
            <xdr:cNvPr id="51374" name="Check Box 174" hidden="1">
              <a:extLst>
                <a:ext uri="{63B3BB69-23CF-44E3-9099-C40C66FF867C}">
                  <a14:compatExt spid="_x0000_s51374"/>
                </a:ext>
                <a:ext uri="{FF2B5EF4-FFF2-40B4-BE49-F238E27FC236}">
                  <a16:creationId xmlns:a16="http://schemas.microsoft.com/office/drawing/2014/main" id="{00000000-0008-0000-0300-0000AE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184</xdr:row>
          <xdr:rowOff>0</xdr:rowOff>
        </xdr:from>
        <xdr:to>
          <xdr:col>14</xdr:col>
          <xdr:colOff>0</xdr:colOff>
          <xdr:row>185</xdr:row>
          <xdr:rowOff>12700</xdr:rowOff>
        </xdr:to>
        <xdr:sp macro="" textlink="">
          <xdr:nvSpPr>
            <xdr:cNvPr id="51375" name="Check Box 175" hidden="1">
              <a:extLst>
                <a:ext uri="{63B3BB69-23CF-44E3-9099-C40C66FF867C}">
                  <a14:compatExt spid="_x0000_s51375"/>
                </a:ext>
                <a:ext uri="{FF2B5EF4-FFF2-40B4-BE49-F238E27FC236}">
                  <a16:creationId xmlns:a16="http://schemas.microsoft.com/office/drawing/2014/main" id="{00000000-0008-0000-0300-0000AF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133350</xdr:rowOff>
        </xdr:from>
        <xdr:to>
          <xdr:col>13</xdr:col>
          <xdr:colOff>1562100</xdr:colOff>
          <xdr:row>183</xdr:row>
          <xdr:rowOff>19050</xdr:rowOff>
        </xdr:to>
        <xdr:sp macro="" textlink="">
          <xdr:nvSpPr>
            <xdr:cNvPr id="51376" name="Check Box 176" hidden="1">
              <a:extLst>
                <a:ext uri="{63B3BB69-23CF-44E3-9099-C40C66FF867C}">
                  <a14:compatExt spid="_x0000_s51376"/>
                </a:ext>
                <a:ext uri="{FF2B5EF4-FFF2-40B4-BE49-F238E27FC236}">
                  <a16:creationId xmlns:a16="http://schemas.microsoft.com/office/drawing/2014/main" id="{00000000-0008-0000-0300-0000B0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185</xdr:row>
          <xdr:rowOff>0</xdr:rowOff>
        </xdr:from>
        <xdr:to>
          <xdr:col>13</xdr:col>
          <xdr:colOff>1085850</xdr:colOff>
          <xdr:row>186</xdr:row>
          <xdr:rowOff>31750</xdr:rowOff>
        </xdr:to>
        <xdr:sp macro="" textlink="">
          <xdr:nvSpPr>
            <xdr:cNvPr id="51377" name="Check Box 177" hidden="1">
              <a:extLst>
                <a:ext uri="{63B3BB69-23CF-44E3-9099-C40C66FF867C}">
                  <a14:compatExt spid="_x0000_s51377"/>
                </a:ext>
                <a:ext uri="{FF2B5EF4-FFF2-40B4-BE49-F238E27FC236}">
                  <a16:creationId xmlns:a16="http://schemas.microsoft.com/office/drawing/2014/main" id="{00000000-0008-0000-0300-0000B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182</xdr:row>
          <xdr:rowOff>146050</xdr:rowOff>
        </xdr:from>
        <xdr:to>
          <xdr:col>12</xdr:col>
          <xdr:colOff>698500</xdr:colOff>
          <xdr:row>184</xdr:row>
          <xdr:rowOff>38100</xdr:rowOff>
        </xdr:to>
        <xdr:sp macro="" textlink="">
          <xdr:nvSpPr>
            <xdr:cNvPr id="51378" name="Check Box 178" hidden="1">
              <a:extLst>
                <a:ext uri="{63B3BB69-23CF-44E3-9099-C40C66FF867C}">
                  <a14:compatExt spid="_x0000_s51378"/>
                </a:ext>
                <a:ext uri="{FF2B5EF4-FFF2-40B4-BE49-F238E27FC236}">
                  <a16:creationId xmlns:a16="http://schemas.microsoft.com/office/drawing/2014/main" id="{00000000-0008-0000-0300-0000B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182</xdr:row>
          <xdr:rowOff>127000</xdr:rowOff>
        </xdr:from>
        <xdr:to>
          <xdr:col>13</xdr:col>
          <xdr:colOff>1098550</xdr:colOff>
          <xdr:row>184</xdr:row>
          <xdr:rowOff>19050</xdr:rowOff>
        </xdr:to>
        <xdr:sp macro="" textlink="">
          <xdr:nvSpPr>
            <xdr:cNvPr id="51379" name="Check Box 179" hidden="1">
              <a:extLst>
                <a:ext uri="{63B3BB69-23CF-44E3-9099-C40C66FF867C}">
                  <a14:compatExt spid="_x0000_s51379"/>
                </a:ext>
                <a:ext uri="{FF2B5EF4-FFF2-40B4-BE49-F238E27FC236}">
                  <a16:creationId xmlns:a16="http://schemas.microsoft.com/office/drawing/2014/main" id="{00000000-0008-0000-0300-0000B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181</xdr:row>
          <xdr:rowOff>133350</xdr:rowOff>
        </xdr:from>
        <xdr:to>
          <xdr:col>12</xdr:col>
          <xdr:colOff>984250</xdr:colOff>
          <xdr:row>183</xdr:row>
          <xdr:rowOff>19050</xdr:rowOff>
        </xdr:to>
        <xdr:sp macro="" textlink="">
          <xdr:nvSpPr>
            <xdr:cNvPr id="51380" name="Check Box 180" hidden="1">
              <a:extLst>
                <a:ext uri="{63B3BB69-23CF-44E3-9099-C40C66FF867C}">
                  <a14:compatExt spid="_x0000_s51380"/>
                </a:ext>
                <a:ext uri="{FF2B5EF4-FFF2-40B4-BE49-F238E27FC236}">
                  <a16:creationId xmlns:a16="http://schemas.microsoft.com/office/drawing/2014/main" id="{00000000-0008-0000-0300-0000B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146050</xdr:rowOff>
        </xdr:from>
        <xdr:to>
          <xdr:col>13</xdr:col>
          <xdr:colOff>95250</xdr:colOff>
          <xdr:row>178</xdr:row>
          <xdr:rowOff>31750</xdr:rowOff>
        </xdr:to>
        <xdr:sp macro="" textlink="">
          <xdr:nvSpPr>
            <xdr:cNvPr id="51381" name="Check Box 181" hidden="1">
              <a:extLst>
                <a:ext uri="{63B3BB69-23CF-44E3-9099-C40C66FF867C}">
                  <a14:compatExt spid="_x0000_s51381"/>
                </a:ext>
                <a:ext uri="{FF2B5EF4-FFF2-40B4-BE49-F238E27FC236}">
                  <a16:creationId xmlns:a16="http://schemas.microsoft.com/office/drawing/2014/main" id="{00000000-0008-0000-0300-0000B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177</xdr:row>
          <xdr:rowOff>146050</xdr:rowOff>
        </xdr:from>
        <xdr:to>
          <xdr:col>13</xdr:col>
          <xdr:colOff>946150</xdr:colOff>
          <xdr:row>179</xdr:row>
          <xdr:rowOff>38100</xdr:rowOff>
        </xdr:to>
        <xdr:sp macro="" textlink="">
          <xdr:nvSpPr>
            <xdr:cNvPr id="51382" name="Check Box 182" hidden="1">
              <a:extLst>
                <a:ext uri="{63B3BB69-23CF-44E3-9099-C40C66FF867C}">
                  <a14:compatExt spid="_x0000_s51382"/>
                </a:ext>
                <a:ext uri="{FF2B5EF4-FFF2-40B4-BE49-F238E27FC236}">
                  <a16:creationId xmlns:a16="http://schemas.microsoft.com/office/drawing/2014/main" id="{00000000-0008-0000-0300-0000B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169</xdr:row>
          <xdr:rowOff>133350</xdr:rowOff>
        </xdr:from>
        <xdr:to>
          <xdr:col>13</xdr:col>
          <xdr:colOff>1847850</xdr:colOff>
          <xdr:row>171</xdr:row>
          <xdr:rowOff>31750</xdr:rowOff>
        </xdr:to>
        <xdr:sp macro="" textlink="">
          <xdr:nvSpPr>
            <xdr:cNvPr id="51383" name="Check Box 183" hidden="1">
              <a:extLst>
                <a:ext uri="{63B3BB69-23CF-44E3-9099-C40C66FF867C}">
                  <a14:compatExt spid="_x0000_s51383"/>
                </a:ext>
                <a:ext uri="{FF2B5EF4-FFF2-40B4-BE49-F238E27FC236}">
                  <a16:creationId xmlns:a16="http://schemas.microsoft.com/office/drawing/2014/main" id="{00000000-0008-0000-0300-0000B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170</xdr:row>
          <xdr:rowOff>133350</xdr:rowOff>
        </xdr:from>
        <xdr:to>
          <xdr:col>13</xdr:col>
          <xdr:colOff>1847850</xdr:colOff>
          <xdr:row>172</xdr:row>
          <xdr:rowOff>31750</xdr:rowOff>
        </xdr:to>
        <xdr:sp macro="" textlink="">
          <xdr:nvSpPr>
            <xdr:cNvPr id="51384" name="Check Box 184" hidden="1">
              <a:extLst>
                <a:ext uri="{63B3BB69-23CF-44E3-9099-C40C66FF867C}">
                  <a14:compatExt spid="_x0000_s51384"/>
                </a:ext>
                <a:ext uri="{FF2B5EF4-FFF2-40B4-BE49-F238E27FC236}">
                  <a16:creationId xmlns:a16="http://schemas.microsoft.com/office/drawing/2014/main" id="{00000000-0008-0000-0300-0000B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171</xdr:row>
          <xdr:rowOff>127000</xdr:rowOff>
        </xdr:from>
        <xdr:to>
          <xdr:col>13</xdr:col>
          <xdr:colOff>1847850</xdr:colOff>
          <xdr:row>173</xdr:row>
          <xdr:rowOff>12700</xdr:rowOff>
        </xdr:to>
        <xdr:sp macro="" textlink="">
          <xdr:nvSpPr>
            <xdr:cNvPr id="51385" name="Check Box 185" hidden="1">
              <a:extLst>
                <a:ext uri="{63B3BB69-23CF-44E3-9099-C40C66FF867C}">
                  <a14:compatExt spid="_x0000_s51385"/>
                </a:ext>
                <a:ext uri="{FF2B5EF4-FFF2-40B4-BE49-F238E27FC236}">
                  <a16:creationId xmlns:a16="http://schemas.microsoft.com/office/drawing/2014/main" id="{00000000-0008-0000-0300-0000B9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16</xdr:row>
          <xdr:rowOff>495300</xdr:rowOff>
        </xdr:from>
        <xdr:to>
          <xdr:col>1</xdr:col>
          <xdr:colOff>1117600</xdr:colOff>
          <xdr:row>18</xdr:row>
          <xdr:rowOff>38100</xdr:rowOff>
        </xdr:to>
        <xdr:sp macro="" textlink="">
          <xdr:nvSpPr>
            <xdr:cNvPr id="52225" name="Check Box 1" hidden="1">
              <a:extLst>
                <a:ext uri="{63B3BB69-23CF-44E3-9099-C40C66FF867C}">
                  <a14:compatExt spid="_x0000_s52225"/>
                </a:ext>
                <a:ext uri="{FF2B5EF4-FFF2-40B4-BE49-F238E27FC236}">
                  <a16:creationId xmlns:a16="http://schemas.microsoft.com/office/drawing/2014/main" id="{00000000-0008-0000-0400-00000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17</xdr:row>
          <xdr:rowOff>133350</xdr:rowOff>
        </xdr:from>
        <xdr:to>
          <xdr:col>1</xdr:col>
          <xdr:colOff>1117600</xdr:colOff>
          <xdr:row>19</xdr:row>
          <xdr:rowOff>38100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04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18</xdr:row>
          <xdr:rowOff>146050</xdr:rowOff>
        </xdr:from>
        <xdr:to>
          <xdr:col>1</xdr:col>
          <xdr:colOff>1117600</xdr:colOff>
          <xdr:row>20</xdr:row>
          <xdr:rowOff>31750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04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19</xdr:row>
          <xdr:rowOff>127000</xdr:rowOff>
        </xdr:from>
        <xdr:to>
          <xdr:col>1</xdr:col>
          <xdr:colOff>1117600</xdr:colOff>
          <xdr:row>21</xdr:row>
          <xdr:rowOff>12700</xdr:rowOff>
        </xdr:to>
        <xdr:sp macro="" textlink="">
          <xdr:nvSpPr>
            <xdr:cNvPr id="52228" name="Check Box 4" hidden="1">
              <a:extLst>
                <a:ext uri="{63B3BB69-23CF-44E3-9099-C40C66FF867C}">
                  <a14:compatExt spid="_x0000_s52228"/>
                </a:ext>
                <a:ext uri="{FF2B5EF4-FFF2-40B4-BE49-F238E27FC236}">
                  <a16:creationId xmlns:a16="http://schemas.microsoft.com/office/drawing/2014/main" id="{00000000-0008-0000-0400-00000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20</xdr:row>
          <xdr:rowOff>133350</xdr:rowOff>
        </xdr:from>
        <xdr:to>
          <xdr:col>1</xdr:col>
          <xdr:colOff>1117600</xdr:colOff>
          <xdr:row>22</xdr:row>
          <xdr:rowOff>31750</xdr:rowOff>
        </xdr:to>
        <xdr:sp macro="" textlink="">
          <xdr:nvSpPr>
            <xdr:cNvPr id="52229" name="Check Box 5" hidden="1">
              <a:extLst>
                <a:ext uri="{63B3BB69-23CF-44E3-9099-C40C66FF867C}">
                  <a14:compatExt spid="_x0000_s52229"/>
                </a:ext>
                <a:ext uri="{FF2B5EF4-FFF2-40B4-BE49-F238E27FC236}">
                  <a16:creationId xmlns:a16="http://schemas.microsoft.com/office/drawing/2014/main" id="{00000000-0008-0000-0400-00000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xdr:row>
          <xdr:rowOff>146050</xdr:rowOff>
        </xdr:from>
        <xdr:to>
          <xdr:col>13</xdr:col>
          <xdr:colOff>819150</xdr:colOff>
          <xdr:row>19</xdr:row>
          <xdr:rowOff>57150</xdr:rowOff>
        </xdr:to>
        <xdr:sp macro="" textlink="">
          <xdr:nvSpPr>
            <xdr:cNvPr id="52230" name="Check Box 6" hidden="1">
              <a:extLst>
                <a:ext uri="{63B3BB69-23CF-44E3-9099-C40C66FF867C}">
                  <a14:compatExt spid="_x0000_s52230"/>
                </a:ext>
                <a:ext uri="{FF2B5EF4-FFF2-40B4-BE49-F238E27FC236}">
                  <a16:creationId xmlns:a16="http://schemas.microsoft.com/office/drawing/2014/main" id="{00000000-0008-0000-0400-00000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146050</xdr:rowOff>
        </xdr:from>
        <xdr:to>
          <xdr:col>13</xdr:col>
          <xdr:colOff>819150</xdr:colOff>
          <xdr:row>20</xdr:row>
          <xdr:rowOff>31750</xdr:rowOff>
        </xdr:to>
        <xdr:sp macro="" textlink="">
          <xdr:nvSpPr>
            <xdr:cNvPr id="52231" name="Check Box 7" hidden="1">
              <a:extLst>
                <a:ext uri="{63B3BB69-23CF-44E3-9099-C40C66FF867C}">
                  <a14:compatExt spid="_x0000_s52231"/>
                </a:ext>
                <a:ext uri="{FF2B5EF4-FFF2-40B4-BE49-F238E27FC236}">
                  <a16:creationId xmlns:a16="http://schemas.microsoft.com/office/drawing/2014/main" id="{00000000-0008-0000-0400-00000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146050</xdr:rowOff>
        </xdr:from>
        <xdr:to>
          <xdr:col>13</xdr:col>
          <xdr:colOff>1936750</xdr:colOff>
          <xdr:row>21</xdr:row>
          <xdr:rowOff>31750</xdr:rowOff>
        </xdr:to>
        <xdr:sp macro="" textlink="">
          <xdr:nvSpPr>
            <xdr:cNvPr id="52232" name="Check Box 8" hidden="1">
              <a:extLst>
                <a:ext uri="{63B3BB69-23CF-44E3-9099-C40C66FF867C}">
                  <a14:compatExt spid="_x0000_s52232"/>
                </a:ext>
                <a:ext uri="{FF2B5EF4-FFF2-40B4-BE49-F238E27FC236}">
                  <a16:creationId xmlns:a16="http://schemas.microsoft.com/office/drawing/2014/main" id="{00000000-0008-0000-0400-00000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127000</xdr:rowOff>
        </xdr:from>
        <xdr:to>
          <xdr:col>13</xdr:col>
          <xdr:colOff>1924050</xdr:colOff>
          <xdr:row>23</xdr:row>
          <xdr:rowOff>50800</xdr:rowOff>
        </xdr:to>
        <xdr:sp macro="" textlink="">
          <xdr:nvSpPr>
            <xdr:cNvPr id="52233" name="Check Box 9" hidden="1">
              <a:extLst>
                <a:ext uri="{63B3BB69-23CF-44E3-9099-C40C66FF867C}">
                  <a14:compatExt spid="_x0000_s52233"/>
                </a:ext>
                <a:ext uri="{FF2B5EF4-FFF2-40B4-BE49-F238E27FC236}">
                  <a16:creationId xmlns:a16="http://schemas.microsoft.com/office/drawing/2014/main" id="{00000000-0008-0000-0400-00000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171450</xdr:rowOff>
        </xdr:from>
        <xdr:to>
          <xdr:col>13</xdr:col>
          <xdr:colOff>819150</xdr:colOff>
          <xdr:row>24</xdr:row>
          <xdr:rowOff>69850</xdr:rowOff>
        </xdr:to>
        <xdr:sp macro="" textlink="">
          <xdr:nvSpPr>
            <xdr:cNvPr id="52234" name="Check Box 10" hidden="1">
              <a:extLst>
                <a:ext uri="{63B3BB69-23CF-44E3-9099-C40C66FF867C}">
                  <a14:compatExt spid="_x0000_s52234"/>
                </a:ext>
                <a:ext uri="{FF2B5EF4-FFF2-40B4-BE49-F238E27FC236}">
                  <a16:creationId xmlns:a16="http://schemas.microsoft.com/office/drawing/2014/main" id="{00000000-0008-0000-0400-00000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146050</xdr:rowOff>
        </xdr:from>
        <xdr:to>
          <xdr:col>13</xdr:col>
          <xdr:colOff>819150</xdr:colOff>
          <xdr:row>25</xdr:row>
          <xdr:rowOff>38100</xdr:rowOff>
        </xdr:to>
        <xdr:sp macro="" textlink="">
          <xdr:nvSpPr>
            <xdr:cNvPr id="52235" name="Check Box 11" hidden="1">
              <a:extLst>
                <a:ext uri="{63B3BB69-23CF-44E3-9099-C40C66FF867C}">
                  <a14:compatExt spid="_x0000_s52235"/>
                </a:ext>
                <a:ext uri="{FF2B5EF4-FFF2-40B4-BE49-F238E27FC236}">
                  <a16:creationId xmlns:a16="http://schemas.microsoft.com/office/drawing/2014/main" id="{00000000-0008-0000-0400-00000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152400</xdr:rowOff>
        </xdr:from>
        <xdr:to>
          <xdr:col>13</xdr:col>
          <xdr:colOff>95250</xdr:colOff>
          <xdr:row>29</xdr:row>
          <xdr:rowOff>50800</xdr:rowOff>
        </xdr:to>
        <xdr:sp macro="" textlink="">
          <xdr:nvSpPr>
            <xdr:cNvPr id="52236" name="Check Box 12" hidden="1">
              <a:extLst>
                <a:ext uri="{63B3BB69-23CF-44E3-9099-C40C66FF867C}">
                  <a14:compatExt spid="_x0000_s52236"/>
                </a:ext>
                <a:ext uri="{FF2B5EF4-FFF2-40B4-BE49-F238E27FC236}">
                  <a16:creationId xmlns:a16="http://schemas.microsoft.com/office/drawing/2014/main" id="{00000000-0008-0000-0400-00000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171450</xdr:rowOff>
        </xdr:from>
        <xdr:to>
          <xdr:col>13</xdr:col>
          <xdr:colOff>95250</xdr:colOff>
          <xdr:row>30</xdr:row>
          <xdr:rowOff>31750</xdr:rowOff>
        </xdr:to>
        <xdr:sp macro="" textlink="">
          <xdr:nvSpPr>
            <xdr:cNvPr id="52237" name="Check Box 13" hidden="1">
              <a:extLst>
                <a:ext uri="{63B3BB69-23CF-44E3-9099-C40C66FF867C}">
                  <a14:compatExt spid="_x0000_s52237"/>
                </a:ext>
                <a:ext uri="{FF2B5EF4-FFF2-40B4-BE49-F238E27FC236}">
                  <a16:creationId xmlns:a16="http://schemas.microsoft.com/office/drawing/2014/main" id="{00000000-0008-0000-0400-00000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133350</xdr:rowOff>
        </xdr:from>
        <xdr:to>
          <xdr:col>13</xdr:col>
          <xdr:colOff>984250</xdr:colOff>
          <xdr:row>29</xdr:row>
          <xdr:rowOff>31750</xdr:rowOff>
        </xdr:to>
        <xdr:sp macro="" textlink="">
          <xdr:nvSpPr>
            <xdr:cNvPr id="52238" name="Check Box 14" hidden="1">
              <a:extLst>
                <a:ext uri="{63B3BB69-23CF-44E3-9099-C40C66FF867C}">
                  <a14:compatExt spid="_x0000_s52238"/>
                </a:ext>
                <a:ext uri="{FF2B5EF4-FFF2-40B4-BE49-F238E27FC236}">
                  <a16:creationId xmlns:a16="http://schemas.microsoft.com/office/drawing/2014/main" id="{00000000-0008-0000-0400-00000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127000</xdr:rowOff>
        </xdr:from>
        <xdr:to>
          <xdr:col>13</xdr:col>
          <xdr:colOff>984250</xdr:colOff>
          <xdr:row>30</xdr:row>
          <xdr:rowOff>19050</xdr:rowOff>
        </xdr:to>
        <xdr:sp macro="" textlink="">
          <xdr:nvSpPr>
            <xdr:cNvPr id="52239" name="Check Box 15" hidden="1">
              <a:extLst>
                <a:ext uri="{63B3BB69-23CF-44E3-9099-C40C66FF867C}">
                  <a14:compatExt spid="_x0000_s52239"/>
                </a:ext>
                <a:ext uri="{FF2B5EF4-FFF2-40B4-BE49-F238E27FC236}">
                  <a16:creationId xmlns:a16="http://schemas.microsoft.com/office/drawing/2014/main" id="{00000000-0008-0000-0400-00000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146050</xdr:rowOff>
        </xdr:from>
        <xdr:to>
          <xdr:col>14</xdr:col>
          <xdr:colOff>38100</xdr:colOff>
          <xdr:row>31</xdr:row>
          <xdr:rowOff>38100</xdr:rowOff>
        </xdr:to>
        <xdr:sp macro="" textlink="">
          <xdr:nvSpPr>
            <xdr:cNvPr id="52240" name="Check Box 16" hidden="1">
              <a:extLst>
                <a:ext uri="{63B3BB69-23CF-44E3-9099-C40C66FF867C}">
                  <a14:compatExt spid="_x0000_s52240"/>
                </a:ext>
                <a:ext uri="{FF2B5EF4-FFF2-40B4-BE49-F238E27FC236}">
                  <a16:creationId xmlns:a16="http://schemas.microsoft.com/office/drawing/2014/main" id="{00000000-0008-0000-0400-00001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19050</xdr:rowOff>
        </xdr:from>
        <xdr:to>
          <xdr:col>13</xdr:col>
          <xdr:colOff>1079500</xdr:colOff>
          <xdr:row>32</xdr:row>
          <xdr:rowOff>0</xdr:rowOff>
        </xdr:to>
        <xdr:sp macro="" textlink="">
          <xdr:nvSpPr>
            <xdr:cNvPr id="52241" name="Check Box 17" hidden="1">
              <a:extLst>
                <a:ext uri="{63B3BB69-23CF-44E3-9099-C40C66FF867C}">
                  <a14:compatExt spid="_x0000_s52241"/>
                </a:ext>
                <a:ext uri="{FF2B5EF4-FFF2-40B4-BE49-F238E27FC236}">
                  <a16:creationId xmlns:a16="http://schemas.microsoft.com/office/drawing/2014/main" id="{00000000-0008-0000-0400-00001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457200</xdr:rowOff>
        </xdr:from>
        <xdr:to>
          <xdr:col>11</xdr:col>
          <xdr:colOff>1079500</xdr:colOff>
          <xdr:row>36</xdr:row>
          <xdr:rowOff>50800</xdr:rowOff>
        </xdr:to>
        <xdr:sp macro="" textlink="">
          <xdr:nvSpPr>
            <xdr:cNvPr id="52242" name="Check Box 18" hidden="1">
              <a:extLst>
                <a:ext uri="{63B3BB69-23CF-44E3-9099-C40C66FF867C}">
                  <a14:compatExt spid="_x0000_s52242"/>
                </a:ext>
                <a:ext uri="{FF2B5EF4-FFF2-40B4-BE49-F238E27FC236}">
                  <a16:creationId xmlns:a16="http://schemas.microsoft.com/office/drawing/2014/main" id="{00000000-0008-0000-0400-00001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133350</xdr:rowOff>
        </xdr:from>
        <xdr:to>
          <xdr:col>13</xdr:col>
          <xdr:colOff>1943100</xdr:colOff>
          <xdr:row>37</xdr:row>
          <xdr:rowOff>19050</xdr:rowOff>
        </xdr:to>
        <xdr:sp macro="" textlink="">
          <xdr:nvSpPr>
            <xdr:cNvPr id="52243" name="Check Box 19" hidden="1">
              <a:extLst>
                <a:ext uri="{63B3BB69-23CF-44E3-9099-C40C66FF867C}">
                  <a14:compatExt spid="_x0000_s52243"/>
                </a:ext>
                <a:ext uri="{FF2B5EF4-FFF2-40B4-BE49-F238E27FC236}">
                  <a16:creationId xmlns:a16="http://schemas.microsoft.com/office/drawing/2014/main" id="{00000000-0008-0000-0400-00001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0</xdr:rowOff>
        </xdr:from>
        <xdr:to>
          <xdr:col>14</xdr:col>
          <xdr:colOff>0</xdr:colOff>
          <xdr:row>40</xdr:row>
          <xdr:rowOff>12700</xdr:rowOff>
        </xdr:to>
        <xdr:sp macro="" textlink="">
          <xdr:nvSpPr>
            <xdr:cNvPr id="52244" name="Check Box 20" hidden="1">
              <a:extLst>
                <a:ext uri="{63B3BB69-23CF-44E3-9099-C40C66FF867C}">
                  <a14:compatExt spid="_x0000_s52244"/>
                </a:ext>
                <a:ext uri="{FF2B5EF4-FFF2-40B4-BE49-F238E27FC236}">
                  <a16:creationId xmlns:a16="http://schemas.microsoft.com/office/drawing/2014/main" id="{00000000-0008-0000-0400-00001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133350</xdr:rowOff>
        </xdr:from>
        <xdr:to>
          <xdr:col>13</xdr:col>
          <xdr:colOff>1562100</xdr:colOff>
          <xdr:row>38</xdr:row>
          <xdr:rowOff>31750</xdr:rowOff>
        </xdr:to>
        <xdr:sp macro="" textlink="">
          <xdr:nvSpPr>
            <xdr:cNvPr id="52245" name="Check Box 21" hidden="1">
              <a:extLst>
                <a:ext uri="{63B3BB69-23CF-44E3-9099-C40C66FF867C}">
                  <a14:compatExt spid="_x0000_s52245"/>
                </a:ext>
                <a:ext uri="{FF2B5EF4-FFF2-40B4-BE49-F238E27FC236}">
                  <a16:creationId xmlns:a16="http://schemas.microsoft.com/office/drawing/2014/main" id="{00000000-0008-0000-0400-00001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13</xdr:col>
          <xdr:colOff>1085850</xdr:colOff>
          <xdr:row>41</xdr:row>
          <xdr:rowOff>31750</xdr:rowOff>
        </xdr:to>
        <xdr:sp macro="" textlink="">
          <xdr:nvSpPr>
            <xdr:cNvPr id="52246" name="Check Box 22" hidden="1">
              <a:extLst>
                <a:ext uri="{63B3BB69-23CF-44E3-9099-C40C66FF867C}">
                  <a14:compatExt spid="_x0000_s52246"/>
                </a:ext>
                <a:ext uri="{FF2B5EF4-FFF2-40B4-BE49-F238E27FC236}">
                  <a16:creationId xmlns:a16="http://schemas.microsoft.com/office/drawing/2014/main" id="{00000000-0008-0000-0400-00001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146050</xdr:rowOff>
        </xdr:from>
        <xdr:to>
          <xdr:col>12</xdr:col>
          <xdr:colOff>698500</xdr:colOff>
          <xdr:row>39</xdr:row>
          <xdr:rowOff>38100</xdr:rowOff>
        </xdr:to>
        <xdr:sp macro="" textlink="">
          <xdr:nvSpPr>
            <xdr:cNvPr id="52247" name="Check Box 23" hidden="1">
              <a:extLst>
                <a:ext uri="{63B3BB69-23CF-44E3-9099-C40C66FF867C}">
                  <a14:compatExt spid="_x0000_s52247"/>
                </a:ext>
                <a:ext uri="{FF2B5EF4-FFF2-40B4-BE49-F238E27FC236}">
                  <a16:creationId xmlns:a16="http://schemas.microsoft.com/office/drawing/2014/main" id="{00000000-0008-0000-0400-00001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37</xdr:row>
          <xdr:rowOff>127000</xdr:rowOff>
        </xdr:from>
        <xdr:to>
          <xdr:col>13</xdr:col>
          <xdr:colOff>1098550</xdr:colOff>
          <xdr:row>39</xdr:row>
          <xdr:rowOff>19050</xdr:rowOff>
        </xdr:to>
        <xdr:sp macro="" textlink="">
          <xdr:nvSpPr>
            <xdr:cNvPr id="52248" name="Check Box 24" hidden="1">
              <a:extLst>
                <a:ext uri="{63B3BB69-23CF-44E3-9099-C40C66FF867C}">
                  <a14:compatExt spid="_x0000_s52248"/>
                </a:ext>
                <a:ext uri="{FF2B5EF4-FFF2-40B4-BE49-F238E27FC236}">
                  <a16:creationId xmlns:a16="http://schemas.microsoft.com/office/drawing/2014/main" id="{00000000-0008-0000-0400-00001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133350</xdr:rowOff>
        </xdr:from>
        <xdr:to>
          <xdr:col>12</xdr:col>
          <xdr:colOff>984250</xdr:colOff>
          <xdr:row>38</xdr:row>
          <xdr:rowOff>31750</xdr:rowOff>
        </xdr:to>
        <xdr:sp macro="" textlink="">
          <xdr:nvSpPr>
            <xdr:cNvPr id="52249" name="Check Box 25" hidden="1">
              <a:extLst>
                <a:ext uri="{63B3BB69-23CF-44E3-9099-C40C66FF867C}">
                  <a14:compatExt spid="_x0000_s52249"/>
                </a:ext>
                <a:ext uri="{FF2B5EF4-FFF2-40B4-BE49-F238E27FC236}">
                  <a16:creationId xmlns:a16="http://schemas.microsoft.com/office/drawing/2014/main" id="{00000000-0008-0000-0400-00001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31750</xdr:rowOff>
        </xdr:from>
        <xdr:to>
          <xdr:col>3</xdr:col>
          <xdr:colOff>755650</xdr:colOff>
          <xdr:row>6</xdr:row>
          <xdr:rowOff>203200</xdr:rowOff>
        </xdr:to>
        <xdr:sp macro="" textlink="">
          <xdr:nvSpPr>
            <xdr:cNvPr id="52250" name="Check Box 26" hidden="1">
              <a:extLst>
                <a:ext uri="{63B3BB69-23CF-44E3-9099-C40C66FF867C}">
                  <a14:compatExt spid="_x0000_s52250"/>
                </a:ext>
                <a:ext uri="{FF2B5EF4-FFF2-40B4-BE49-F238E27FC236}">
                  <a16:creationId xmlns:a16="http://schemas.microsoft.com/office/drawing/2014/main" id="{00000000-0008-0000-0400-00001AC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MIPYME y/o emprendimiento de mujeres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38100</xdr:rowOff>
        </xdr:from>
        <xdr:to>
          <xdr:col>5</xdr:col>
          <xdr:colOff>298450</xdr:colOff>
          <xdr:row>6</xdr:row>
          <xdr:rowOff>222250</xdr:rowOff>
        </xdr:to>
        <xdr:sp macro="" textlink="">
          <xdr:nvSpPr>
            <xdr:cNvPr id="52251" name="Check Box 27" hidden="1">
              <a:extLst>
                <a:ext uri="{63B3BB69-23CF-44E3-9099-C40C66FF867C}">
                  <a14:compatExt spid="_x0000_s52251"/>
                </a:ext>
                <a:ext uri="{FF2B5EF4-FFF2-40B4-BE49-F238E27FC236}">
                  <a16:creationId xmlns:a16="http://schemas.microsoft.com/office/drawing/2014/main" id="{00000000-0008-0000-0400-00001BC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31750</xdr:rowOff>
        </xdr:from>
        <xdr:to>
          <xdr:col>6</xdr:col>
          <xdr:colOff>1504950</xdr:colOff>
          <xdr:row>6</xdr:row>
          <xdr:rowOff>228600</xdr:rowOff>
        </xdr:to>
        <xdr:sp macro="" textlink="">
          <xdr:nvSpPr>
            <xdr:cNvPr id="52252" name="Check Box 28" hidden="1">
              <a:extLst>
                <a:ext uri="{63B3BB69-23CF-44E3-9099-C40C66FF867C}">
                  <a14:compatExt spid="_x0000_s52252"/>
                </a:ext>
                <a:ext uri="{FF2B5EF4-FFF2-40B4-BE49-F238E27FC236}">
                  <a16:creationId xmlns:a16="http://schemas.microsoft.com/office/drawing/2014/main" id="{00000000-0008-0000-0400-00001CC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1314450</xdr:colOff>
          <xdr:row>6</xdr:row>
          <xdr:rowOff>12700</xdr:rowOff>
        </xdr:from>
        <xdr:to>
          <xdr:col>9</xdr:col>
          <xdr:colOff>361950</xdr:colOff>
          <xdr:row>6</xdr:row>
          <xdr:rowOff>247650</xdr:rowOff>
        </xdr:to>
        <xdr:sp macro="" textlink="">
          <xdr:nvSpPr>
            <xdr:cNvPr id="52253" name="Check Box 29" hidden="1">
              <a:extLst>
                <a:ext uri="{63B3BB69-23CF-44E3-9099-C40C66FF867C}">
                  <a14:compatExt spid="_x0000_s52253"/>
                </a:ext>
                <a:ext uri="{FF2B5EF4-FFF2-40B4-BE49-F238E27FC236}">
                  <a16:creationId xmlns:a16="http://schemas.microsoft.com/office/drawing/2014/main" id="{00000000-0008-0000-0400-00001DC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de acuerdo a su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146050</xdr:rowOff>
        </xdr:from>
        <xdr:to>
          <xdr:col>13</xdr:col>
          <xdr:colOff>95250</xdr:colOff>
          <xdr:row>33</xdr:row>
          <xdr:rowOff>38100</xdr:rowOff>
        </xdr:to>
        <xdr:sp macro="" textlink="">
          <xdr:nvSpPr>
            <xdr:cNvPr id="52254" name="Check Box 30" hidden="1">
              <a:extLst>
                <a:ext uri="{63B3BB69-23CF-44E3-9099-C40C66FF867C}">
                  <a14:compatExt spid="_x0000_s52254"/>
                </a:ext>
                <a:ext uri="{FF2B5EF4-FFF2-40B4-BE49-F238E27FC236}">
                  <a16:creationId xmlns:a16="http://schemas.microsoft.com/office/drawing/2014/main" id="{00000000-0008-0000-0400-00001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146050</xdr:rowOff>
        </xdr:from>
        <xdr:to>
          <xdr:col>13</xdr:col>
          <xdr:colOff>946150</xdr:colOff>
          <xdr:row>33</xdr:row>
          <xdr:rowOff>222250</xdr:rowOff>
        </xdr:to>
        <xdr:sp macro="" textlink="">
          <xdr:nvSpPr>
            <xdr:cNvPr id="52255" name="Check Box 31" hidden="1">
              <a:extLst>
                <a:ext uri="{63B3BB69-23CF-44E3-9099-C40C66FF867C}">
                  <a14:compatExt spid="_x0000_s52255"/>
                </a:ext>
                <a:ext uri="{FF2B5EF4-FFF2-40B4-BE49-F238E27FC236}">
                  <a16:creationId xmlns:a16="http://schemas.microsoft.com/office/drawing/2014/main" id="{00000000-0008-0000-0400-00001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6</xdr:row>
          <xdr:rowOff>12700</xdr:rowOff>
        </xdr:from>
        <xdr:to>
          <xdr:col>11</xdr:col>
          <xdr:colOff>1041400</xdr:colOff>
          <xdr:row>6</xdr:row>
          <xdr:rowOff>247650</xdr:rowOff>
        </xdr:to>
        <xdr:sp macro="" textlink="">
          <xdr:nvSpPr>
            <xdr:cNvPr id="52256" name="Check Box 32" hidden="1">
              <a:extLst>
                <a:ext uri="{63B3BB69-23CF-44E3-9099-C40C66FF867C}">
                  <a14:compatExt spid="_x0000_s52256"/>
                </a:ext>
                <a:ext uri="{FF2B5EF4-FFF2-40B4-BE49-F238E27FC236}">
                  <a16:creationId xmlns:a16="http://schemas.microsoft.com/office/drawing/2014/main" id="{00000000-0008-0000-0400-000020C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Extranjero sin sucursal Col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133350</xdr:rowOff>
        </xdr:from>
        <xdr:to>
          <xdr:col>13</xdr:col>
          <xdr:colOff>1847850</xdr:colOff>
          <xdr:row>26</xdr:row>
          <xdr:rowOff>31750</xdr:rowOff>
        </xdr:to>
        <xdr:sp macro="" textlink="">
          <xdr:nvSpPr>
            <xdr:cNvPr id="52257" name="Check Box 33" hidden="1">
              <a:extLst>
                <a:ext uri="{63B3BB69-23CF-44E3-9099-C40C66FF867C}">
                  <a14:compatExt spid="_x0000_s52257"/>
                </a:ext>
                <a:ext uri="{FF2B5EF4-FFF2-40B4-BE49-F238E27FC236}">
                  <a16:creationId xmlns:a16="http://schemas.microsoft.com/office/drawing/2014/main" id="{00000000-0008-0000-0400-00002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133350</xdr:rowOff>
        </xdr:from>
        <xdr:to>
          <xdr:col>13</xdr:col>
          <xdr:colOff>1847850</xdr:colOff>
          <xdr:row>27</xdr:row>
          <xdr:rowOff>31750</xdr:rowOff>
        </xdr:to>
        <xdr:sp macro="" textlink="">
          <xdr:nvSpPr>
            <xdr:cNvPr id="52258" name="Check Box 34" hidden="1">
              <a:extLst>
                <a:ext uri="{63B3BB69-23CF-44E3-9099-C40C66FF867C}">
                  <a14:compatExt spid="_x0000_s52258"/>
                </a:ext>
                <a:ext uri="{FF2B5EF4-FFF2-40B4-BE49-F238E27FC236}">
                  <a16:creationId xmlns:a16="http://schemas.microsoft.com/office/drawing/2014/main" id="{00000000-0008-0000-0400-00002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26</xdr:row>
          <xdr:rowOff>127000</xdr:rowOff>
        </xdr:from>
        <xdr:to>
          <xdr:col>13</xdr:col>
          <xdr:colOff>1847850</xdr:colOff>
          <xdr:row>28</xdr:row>
          <xdr:rowOff>19050</xdr:rowOff>
        </xdr:to>
        <xdr:sp macro="" textlink="">
          <xdr:nvSpPr>
            <xdr:cNvPr id="52259" name="Check Box 35" hidden="1">
              <a:extLst>
                <a:ext uri="{63B3BB69-23CF-44E3-9099-C40C66FF867C}">
                  <a14:compatExt spid="_x0000_s52259"/>
                </a:ext>
                <a:ext uri="{FF2B5EF4-FFF2-40B4-BE49-F238E27FC236}">
                  <a16:creationId xmlns:a16="http://schemas.microsoft.com/office/drawing/2014/main" id="{00000000-0008-0000-0400-00002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152400</xdr:rowOff>
        </xdr:from>
        <xdr:to>
          <xdr:col>1</xdr:col>
          <xdr:colOff>1117600</xdr:colOff>
          <xdr:row>47</xdr:row>
          <xdr:rowOff>50800</xdr:rowOff>
        </xdr:to>
        <xdr:sp macro="" textlink="">
          <xdr:nvSpPr>
            <xdr:cNvPr id="52260" name="Check Box 36" hidden="1">
              <a:extLst>
                <a:ext uri="{63B3BB69-23CF-44E3-9099-C40C66FF867C}">
                  <a14:compatExt spid="_x0000_s52260"/>
                </a:ext>
                <a:ext uri="{FF2B5EF4-FFF2-40B4-BE49-F238E27FC236}">
                  <a16:creationId xmlns:a16="http://schemas.microsoft.com/office/drawing/2014/main" id="{00000000-0008-0000-0400-00002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46</xdr:row>
          <xdr:rowOff>133350</xdr:rowOff>
        </xdr:from>
        <xdr:to>
          <xdr:col>1</xdr:col>
          <xdr:colOff>1117600</xdr:colOff>
          <xdr:row>48</xdr:row>
          <xdr:rowOff>38100</xdr:rowOff>
        </xdr:to>
        <xdr:sp macro="" textlink="">
          <xdr:nvSpPr>
            <xdr:cNvPr id="52261" name="Check Box 37" hidden="1">
              <a:extLst>
                <a:ext uri="{63B3BB69-23CF-44E3-9099-C40C66FF867C}">
                  <a14:compatExt spid="_x0000_s52261"/>
                </a:ext>
                <a:ext uri="{FF2B5EF4-FFF2-40B4-BE49-F238E27FC236}">
                  <a16:creationId xmlns:a16="http://schemas.microsoft.com/office/drawing/2014/main" id="{00000000-0008-0000-0400-00002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47</xdr:row>
          <xdr:rowOff>146050</xdr:rowOff>
        </xdr:from>
        <xdr:to>
          <xdr:col>1</xdr:col>
          <xdr:colOff>1117600</xdr:colOff>
          <xdr:row>49</xdr:row>
          <xdr:rowOff>31750</xdr:rowOff>
        </xdr:to>
        <xdr:sp macro="" textlink="">
          <xdr:nvSpPr>
            <xdr:cNvPr id="52262" name="Check Box 38" hidden="1">
              <a:extLst>
                <a:ext uri="{63B3BB69-23CF-44E3-9099-C40C66FF867C}">
                  <a14:compatExt spid="_x0000_s52262"/>
                </a:ext>
                <a:ext uri="{FF2B5EF4-FFF2-40B4-BE49-F238E27FC236}">
                  <a16:creationId xmlns:a16="http://schemas.microsoft.com/office/drawing/2014/main" id="{00000000-0008-0000-0400-00002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48</xdr:row>
          <xdr:rowOff>127000</xdr:rowOff>
        </xdr:from>
        <xdr:to>
          <xdr:col>1</xdr:col>
          <xdr:colOff>1117600</xdr:colOff>
          <xdr:row>50</xdr:row>
          <xdr:rowOff>12700</xdr:rowOff>
        </xdr:to>
        <xdr:sp macro="" textlink="">
          <xdr:nvSpPr>
            <xdr:cNvPr id="52263" name="Check Box 39" hidden="1">
              <a:extLst>
                <a:ext uri="{63B3BB69-23CF-44E3-9099-C40C66FF867C}">
                  <a14:compatExt spid="_x0000_s52263"/>
                </a:ext>
                <a:ext uri="{FF2B5EF4-FFF2-40B4-BE49-F238E27FC236}">
                  <a16:creationId xmlns:a16="http://schemas.microsoft.com/office/drawing/2014/main" id="{00000000-0008-0000-0400-00002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49</xdr:row>
          <xdr:rowOff>133350</xdr:rowOff>
        </xdr:from>
        <xdr:to>
          <xdr:col>1</xdr:col>
          <xdr:colOff>1117600</xdr:colOff>
          <xdr:row>51</xdr:row>
          <xdr:rowOff>31750</xdr:rowOff>
        </xdr:to>
        <xdr:sp macro="" textlink="">
          <xdr:nvSpPr>
            <xdr:cNvPr id="52264" name="Check Box 40" hidden="1">
              <a:extLst>
                <a:ext uri="{63B3BB69-23CF-44E3-9099-C40C66FF867C}">
                  <a14:compatExt spid="_x0000_s52264"/>
                </a:ext>
                <a:ext uri="{FF2B5EF4-FFF2-40B4-BE49-F238E27FC236}">
                  <a16:creationId xmlns:a16="http://schemas.microsoft.com/office/drawing/2014/main" id="{00000000-0008-0000-0400-00002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46</xdr:row>
          <xdr:rowOff>146050</xdr:rowOff>
        </xdr:from>
        <xdr:to>
          <xdr:col>13</xdr:col>
          <xdr:colOff>819150</xdr:colOff>
          <xdr:row>48</xdr:row>
          <xdr:rowOff>50800</xdr:rowOff>
        </xdr:to>
        <xdr:sp macro="" textlink="">
          <xdr:nvSpPr>
            <xdr:cNvPr id="52265" name="Check Box 41" hidden="1">
              <a:extLst>
                <a:ext uri="{63B3BB69-23CF-44E3-9099-C40C66FF867C}">
                  <a14:compatExt spid="_x0000_s52265"/>
                </a:ext>
                <a:ext uri="{FF2B5EF4-FFF2-40B4-BE49-F238E27FC236}">
                  <a16:creationId xmlns:a16="http://schemas.microsoft.com/office/drawing/2014/main" id="{00000000-0008-0000-0400-00002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47</xdr:row>
          <xdr:rowOff>146050</xdr:rowOff>
        </xdr:from>
        <xdr:to>
          <xdr:col>13</xdr:col>
          <xdr:colOff>819150</xdr:colOff>
          <xdr:row>49</xdr:row>
          <xdr:rowOff>31750</xdr:rowOff>
        </xdr:to>
        <xdr:sp macro="" textlink="">
          <xdr:nvSpPr>
            <xdr:cNvPr id="52266" name="Check Box 42" hidden="1">
              <a:extLst>
                <a:ext uri="{63B3BB69-23CF-44E3-9099-C40C66FF867C}">
                  <a14:compatExt spid="_x0000_s52266"/>
                </a:ext>
                <a:ext uri="{FF2B5EF4-FFF2-40B4-BE49-F238E27FC236}">
                  <a16:creationId xmlns:a16="http://schemas.microsoft.com/office/drawing/2014/main" id="{00000000-0008-0000-0400-00002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48</xdr:row>
          <xdr:rowOff>146050</xdr:rowOff>
        </xdr:from>
        <xdr:to>
          <xdr:col>13</xdr:col>
          <xdr:colOff>1936750</xdr:colOff>
          <xdr:row>50</xdr:row>
          <xdr:rowOff>31750</xdr:rowOff>
        </xdr:to>
        <xdr:sp macro="" textlink="">
          <xdr:nvSpPr>
            <xdr:cNvPr id="52267" name="Check Box 43" hidden="1">
              <a:extLst>
                <a:ext uri="{63B3BB69-23CF-44E3-9099-C40C66FF867C}">
                  <a14:compatExt spid="_x0000_s52267"/>
                </a:ext>
                <a:ext uri="{FF2B5EF4-FFF2-40B4-BE49-F238E27FC236}">
                  <a16:creationId xmlns:a16="http://schemas.microsoft.com/office/drawing/2014/main" id="{00000000-0008-0000-0400-00002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49</xdr:row>
          <xdr:rowOff>127000</xdr:rowOff>
        </xdr:from>
        <xdr:to>
          <xdr:col>13</xdr:col>
          <xdr:colOff>1924050</xdr:colOff>
          <xdr:row>52</xdr:row>
          <xdr:rowOff>50800</xdr:rowOff>
        </xdr:to>
        <xdr:sp macro="" textlink="">
          <xdr:nvSpPr>
            <xdr:cNvPr id="52268" name="Check Box 44" hidden="1">
              <a:extLst>
                <a:ext uri="{63B3BB69-23CF-44E3-9099-C40C66FF867C}">
                  <a14:compatExt spid="_x0000_s52268"/>
                </a:ext>
                <a:ext uri="{FF2B5EF4-FFF2-40B4-BE49-F238E27FC236}">
                  <a16:creationId xmlns:a16="http://schemas.microsoft.com/office/drawing/2014/main" id="{00000000-0008-0000-0400-00002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51</xdr:row>
          <xdr:rowOff>171450</xdr:rowOff>
        </xdr:from>
        <xdr:to>
          <xdr:col>13</xdr:col>
          <xdr:colOff>819150</xdr:colOff>
          <xdr:row>53</xdr:row>
          <xdr:rowOff>69850</xdr:rowOff>
        </xdr:to>
        <xdr:sp macro="" textlink="">
          <xdr:nvSpPr>
            <xdr:cNvPr id="52269" name="Check Box 45" hidden="1">
              <a:extLst>
                <a:ext uri="{63B3BB69-23CF-44E3-9099-C40C66FF867C}">
                  <a14:compatExt spid="_x0000_s52269"/>
                </a:ext>
                <a:ext uri="{FF2B5EF4-FFF2-40B4-BE49-F238E27FC236}">
                  <a16:creationId xmlns:a16="http://schemas.microsoft.com/office/drawing/2014/main" id="{00000000-0008-0000-0400-00002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52</xdr:row>
          <xdr:rowOff>146050</xdr:rowOff>
        </xdr:from>
        <xdr:to>
          <xdr:col>13</xdr:col>
          <xdr:colOff>819150</xdr:colOff>
          <xdr:row>54</xdr:row>
          <xdr:rowOff>38100</xdr:rowOff>
        </xdr:to>
        <xdr:sp macro="" textlink="">
          <xdr:nvSpPr>
            <xdr:cNvPr id="52270" name="Check Box 46" hidden="1">
              <a:extLst>
                <a:ext uri="{63B3BB69-23CF-44E3-9099-C40C66FF867C}">
                  <a14:compatExt spid="_x0000_s52270"/>
                </a:ext>
                <a:ext uri="{FF2B5EF4-FFF2-40B4-BE49-F238E27FC236}">
                  <a16:creationId xmlns:a16="http://schemas.microsoft.com/office/drawing/2014/main" id="{00000000-0008-0000-0400-00002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56</xdr:row>
          <xdr:rowOff>152400</xdr:rowOff>
        </xdr:from>
        <xdr:to>
          <xdr:col>13</xdr:col>
          <xdr:colOff>95250</xdr:colOff>
          <xdr:row>58</xdr:row>
          <xdr:rowOff>50800</xdr:rowOff>
        </xdr:to>
        <xdr:sp macro="" textlink="">
          <xdr:nvSpPr>
            <xdr:cNvPr id="52271" name="Check Box 47" hidden="1">
              <a:extLst>
                <a:ext uri="{63B3BB69-23CF-44E3-9099-C40C66FF867C}">
                  <a14:compatExt spid="_x0000_s52271"/>
                </a:ext>
                <a:ext uri="{FF2B5EF4-FFF2-40B4-BE49-F238E27FC236}">
                  <a16:creationId xmlns:a16="http://schemas.microsoft.com/office/drawing/2014/main" id="{00000000-0008-0000-0400-00002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57</xdr:row>
          <xdr:rowOff>171450</xdr:rowOff>
        </xdr:from>
        <xdr:to>
          <xdr:col>13</xdr:col>
          <xdr:colOff>95250</xdr:colOff>
          <xdr:row>59</xdr:row>
          <xdr:rowOff>31750</xdr:rowOff>
        </xdr:to>
        <xdr:sp macro="" textlink="">
          <xdr:nvSpPr>
            <xdr:cNvPr id="52272" name="Check Box 48" hidden="1">
              <a:extLst>
                <a:ext uri="{63B3BB69-23CF-44E3-9099-C40C66FF867C}">
                  <a14:compatExt spid="_x0000_s52272"/>
                </a:ext>
                <a:ext uri="{FF2B5EF4-FFF2-40B4-BE49-F238E27FC236}">
                  <a16:creationId xmlns:a16="http://schemas.microsoft.com/office/drawing/2014/main" id="{00000000-0008-0000-0400-00003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133350</xdr:rowOff>
        </xdr:from>
        <xdr:to>
          <xdr:col>13</xdr:col>
          <xdr:colOff>984250</xdr:colOff>
          <xdr:row>58</xdr:row>
          <xdr:rowOff>31750</xdr:rowOff>
        </xdr:to>
        <xdr:sp macro="" textlink="">
          <xdr:nvSpPr>
            <xdr:cNvPr id="52273" name="Check Box 49" hidden="1">
              <a:extLst>
                <a:ext uri="{63B3BB69-23CF-44E3-9099-C40C66FF867C}">
                  <a14:compatExt spid="_x0000_s52273"/>
                </a:ext>
                <a:ext uri="{FF2B5EF4-FFF2-40B4-BE49-F238E27FC236}">
                  <a16:creationId xmlns:a16="http://schemas.microsoft.com/office/drawing/2014/main" id="{00000000-0008-0000-0400-00003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127000</xdr:rowOff>
        </xdr:from>
        <xdr:to>
          <xdr:col>13</xdr:col>
          <xdr:colOff>984250</xdr:colOff>
          <xdr:row>59</xdr:row>
          <xdr:rowOff>19050</xdr:rowOff>
        </xdr:to>
        <xdr:sp macro="" textlink="">
          <xdr:nvSpPr>
            <xdr:cNvPr id="52274" name="Check Box 50" hidden="1">
              <a:extLst>
                <a:ext uri="{63B3BB69-23CF-44E3-9099-C40C66FF867C}">
                  <a14:compatExt spid="_x0000_s52274"/>
                </a:ext>
                <a:ext uri="{FF2B5EF4-FFF2-40B4-BE49-F238E27FC236}">
                  <a16:creationId xmlns:a16="http://schemas.microsoft.com/office/drawing/2014/main" id="{00000000-0008-0000-0400-00003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146050</xdr:rowOff>
        </xdr:from>
        <xdr:to>
          <xdr:col>14</xdr:col>
          <xdr:colOff>38100</xdr:colOff>
          <xdr:row>60</xdr:row>
          <xdr:rowOff>38100</xdr:rowOff>
        </xdr:to>
        <xdr:sp macro="" textlink="">
          <xdr:nvSpPr>
            <xdr:cNvPr id="52275" name="Check Box 51" hidden="1">
              <a:extLst>
                <a:ext uri="{63B3BB69-23CF-44E3-9099-C40C66FF867C}">
                  <a14:compatExt spid="_x0000_s52275"/>
                </a:ext>
                <a:ext uri="{FF2B5EF4-FFF2-40B4-BE49-F238E27FC236}">
                  <a16:creationId xmlns:a16="http://schemas.microsoft.com/office/drawing/2014/main" id="{00000000-0008-0000-0400-00003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19050</xdr:rowOff>
        </xdr:from>
        <xdr:to>
          <xdr:col>13</xdr:col>
          <xdr:colOff>1079500</xdr:colOff>
          <xdr:row>61</xdr:row>
          <xdr:rowOff>0</xdr:rowOff>
        </xdr:to>
        <xdr:sp macro="" textlink="">
          <xdr:nvSpPr>
            <xdr:cNvPr id="52276" name="Check Box 52" hidden="1">
              <a:extLst>
                <a:ext uri="{63B3BB69-23CF-44E3-9099-C40C66FF867C}">
                  <a14:compatExt spid="_x0000_s52276"/>
                </a:ext>
                <a:ext uri="{FF2B5EF4-FFF2-40B4-BE49-F238E27FC236}">
                  <a16:creationId xmlns:a16="http://schemas.microsoft.com/office/drawing/2014/main" id="{00000000-0008-0000-0400-00003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63</xdr:row>
          <xdr:rowOff>457200</xdr:rowOff>
        </xdr:from>
        <xdr:to>
          <xdr:col>11</xdr:col>
          <xdr:colOff>1079500</xdr:colOff>
          <xdr:row>65</xdr:row>
          <xdr:rowOff>50800</xdr:rowOff>
        </xdr:to>
        <xdr:sp macro="" textlink="">
          <xdr:nvSpPr>
            <xdr:cNvPr id="52277" name="Check Box 53" hidden="1">
              <a:extLst>
                <a:ext uri="{63B3BB69-23CF-44E3-9099-C40C66FF867C}">
                  <a14:compatExt spid="_x0000_s52277"/>
                </a:ext>
                <a:ext uri="{FF2B5EF4-FFF2-40B4-BE49-F238E27FC236}">
                  <a16:creationId xmlns:a16="http://schemas.microsoft.com/office/drawing/2014/main" id="{00000000-0008-0000-0400-00003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133350</xdr:rowOff>
        </xdr:from>
        <xdr:to>
          <xdr:col>13</xdr:col>
          <xdr:colOff>1943100</xdr:colOff>
          <xdr:row>66</xdr:row>
          <xdr:rowOff>19050</xdr:rowOff>
        </xdr:to>
        <xdr:sp macro="" textlink="">
          <xdr:nvSpPr>
            <xdr:cNvPr id="52278" name="Check Box 54" hidden="1">
              <a:extLst>
                <a:ext uri="{63B3BB69-23CF-44E3-9099-C40C66FF867C}">
                  <a14:compatExt spid="_x0000_s52278"/>
                </a:ext>
                <a:ext uri="{FF2B5EF4-FFF2-40B4-BE49-F238E27FC236}">
                  <a16:creationId xmlns:a16="http://schemas.microsoft.com/office/drawing/2014/main" id="{00000000-0008-0000-0400-00003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68</xdr:row>
          <xdr:rowOff>0</xdr:rowOff>
        </xdr:from>
        <xdr:to>
          <xdr:col>14</xdr:col>
          <xdr:colOff>0</xdr:colOff>
          <xdr:row>69</xdr:row>
          <xdr:rowOff>12700</xdr:rowOff>
        </xdr:to>
        <xdr:sp macro="" textlink="">
          <xdr:nvSpPr>
            <xdr:cNvPr id="52279" name="Check Box 55" hidden="1">
              <a:extLst>
                <a:ext uri="{63B3BB69-23CF-44E3-9099-C40C66FF867C}">
                  <a14:compatExt spid="_x0000_s52279"/>
                </a:ext>
                <a:ext uri="{FF2B5EF4-FFF2-40B4-BE49-F238E27FC236}">
                  <a16:creationId xmlns:a16="http://schemas.microsoft.com/office/drawing/2014/main" id="{00000000-0008-0000-0400-00003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133350</xdr:rowOff>
        </xdr:from>
        <xdr:to>
          <xdr:col>13</xdr:col>
          <xdr:colOff>1562100</xdr:colOff>
          <xdr:row>67</xdr:row>
          <xdr:rowOff>31750</xdr:rowOff>
        </xdr:to>
        <xdr:sp macro="" textlink="">
          <xdr:nvSpPr>
            <xdr:cNvPr id="52280" name="Check Box 56" hidden="1">
              <a:extLst>
                <a:ext uri="{63B3BB69-23CF-44E3-9099-C40C66FF867C}">
                  <a14:compatExt spid="_x0000_s52280"/>
                </a:ext>
                <a:ext uri="{FF2B5EF4-FFF2-40B4-BE49-F238E27FC236}">
                  <a16:creationId xmlns:a16="http://schemas.microsoft.com/office/drawing/2014/main" id="{00000000-0008-0000-0400-00003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0</xdr:rowOff>
        </xdr:from>
        <xdr:to>
          <xdr:col>13</xdr:col>
          <xdr:colOff>1085850</xdr:colOff>
          <xdr:row>70</xdr:row>
          <xdr:rowOff>31750</xdr:rowOff>
        </xdr:to>
        <xdr:sp macro="" textlink="">
          <xdr:nvSpPr>
            <xdr:cNvPr id="52281" name="Check Box 57" hidden="1">
              <a:extLst>
                <a:ext uri="{63B3BB69-23CF-44E3-9099-C40C66FF867C}">
                  <a14:compatExt spid="_x0000_s52281"/>
                </a:ext>
                <a:ext uri="{FF2B5EF4-FFF2-40B4-BE49-F238E27FC236}">
                  <a16:creationId xmlns:a16="http://schemas.microsoft.com/office/drawing/2014/main" id="{00000000-0008-0000-0400-00003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146050</xdr:rowOff>
        </xdr:from>
        <xdr:to>
          <xdr:col>12</xdr:col>
          <xdr:colOff>698500</xdr:colOff>
          <xdr:row>68</xdr:row>
          <xdr:rowOff>38100</xdr:rowOff>
        </xdr:to>
        <xdr:sp macro="" textlink="">
          <xdr:nvSpPr>
            <xdr:cNvPr id="52282" name="Check Box 58" hidden="1">
              <a:extLst>
                <a:ext uri="{63B3BB69-23CF-44E3-9099-C40C66FF867C}">
                  <a14:compatExt spid="_x0000_s52282"/>
                </a:ext>
                <a:ext uri="{FF2B5EF4-FFF2-40B4-BE49-F238E27FC236}">
                  <a16:creationId xmlns:a16="http://schemas.microsoft.com/office/drawing/2014/main" id="{00000000-0008-0000-0400-00003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66</xdr:row>
          <xdr:rowOff>127000</xdr:rowOff>
        </xdr:from>
        <xdr:to>
          <xdr:col>13</xdr:col>
          <xdr:colOff>1098550</xdr:colOff>
          <xdr:row>68</xdr:row>
          <xdr:rowOff>19050</xdr:rowOff>
        </xdr:to>
        <xdr:sp macro="" textlink="">
          <xdr:nvSpPr>
            <xdr:cNvPr id="52283" name="Check Box 59" hidden="1">
              <a:extLst>
                <a:ext uri="{63B3BB69-23CF-44E3-9099-C40C66FF867C}">
                  <a14:compatExt spid="_x0000_s52283"/>
                </a:ext>
                <a:ext uri="{FF2B5EF4-FFF2-40B4-BE49-F238E27FC236}">
                  <a16:creationId xmlns:a16="http://schemas.microsoft.com/office/drawing/2014/main" id="{00000000-0008-0000-0400-00003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133350</xdr:rowOff>
        </xdr:from>
        <xdr:to>
          <xdr:col>12</xdr:col>
          <xdr:colOff>984250</xdr:colOff>
          <xdr:row>67</xdr:row>
          <xdr:rowOff>31750</xdr:rowOff>
        </xdr:to>
        <xdr:sp macro="" textlink="">
          <xdr:nvSpPr>
            <xdr:cNvPr id="52284" name="Check Box 60" hidden="1">
              <a:extLst>
                <a:ext uri="{63B3BB69-23CF-44E3-9099-C40C66FF867C}">
                  <a14:compatExt spid="_x0000_s52284"/>
                </a:ext>
                <a:ext uri="{FF2B5EF4-FFF2-40B4-BE49-F238E27FC236}">
                  <a16:creationId xmlns:a16="http://schemas.microsoft.com/office/drawing/2014/main" id="{00000000-0008-0000-0400-00003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146050</xdr:rowOff>
        </xdr:from>
        <xdr:to>
          <xdr:col>13</xdr:col>
          <xdr:colOff>95250</xdr:colOff>
          <xdr:row>62</xdr:row>
          <xdr:rowOff>38100</xdr:rowOff>
        </xdr:to>
        <xdr:sp macro="" textlink="">
          <xdr:nvSpPr>
            <xdr:cNvPr id="52285" name="Check Box 61" hidden="1">
              <a:extLst>
                <a:ext uri="{63B3BB69-23CF-44E3-9099-C40C66FF867C}">
                  <a14:compatExt spid="_x0000_s52285"/>
                </a:ext>
                <a:ext uri="{FF2B5EF4-FFF2-40B4-BE49-F238E27FC236}">
                  <a16:creationId xmlns:a16="http://schemas.microsoft.com/office/drawing/2014/main" id="{00000000-0008-0000-0400-00003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61</xdr:row>
          <xdr:rowOff>146050</xdr:rowOff>
        </xdr:from>
        <xdr:to>
          <xdr:col>13</xdr:col>
          <xdr:colOff>946150</xdr:colOff>
          <xdr:row>63</xdr:row>
          <xdr:rowOff>38100</xdr:rowOff>
        </xdr:to>
        <xdr:sp macro="" textlink="">
          <xdr:nvSpPr>
            <xdr:cNvPr id="52286" name="Check Box 62" hidden="1">
              <a:extLst>
                <a:ext uri="{63B3BB69-23CF-44E3-9099-C40C66FF867C}">
                  <a14:compatExt spid="_x0000_s52286"/>
                </a:ext>
                <a:ext uri="{FF2B5EF4-FFF2-40B4-BE49-F238E27FC236}">
                  <a16:creationId xmlns:a16="http://schemas.microsoft.com/office/drawing/2014/main" id="{00000000-0008-0000-0400-00003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53</xdr:row>
          <xdr:rowOff>133350</xdr:rowOff>
        </xdr:from>
        <xdr:to>
          <xdr:col>13</xdr:col>
          <xdr:colOff>1847850</xdr:colOff>
          <xdr:row>55</xdr:row>
          <xdr:rowOff>31750</xdr:rowOff>
        </xdr:to>
        <xdr:sp macro="" textlink="">
          <xdr:nvSpPr>
            <xdr:cNvPr id="52287" name="Check Box 63" hidden="1">
              <a:extLst>
                <a:ext uri="{63B3BB69-23CF-44E3-9099-C40C66FF867C}">
                  <a14:compatExt spid="_x0000_s52287"/>
                </a:ext>
                <a:ext uri="{FF2B5EF4-FFF2-40B4-BE49-F238E27FC236}">
                  <a16:creationId xmlns:a16="http://schemas.microsoft.com/office/drawing/2014/main" id="{00000000-0008-0000-0400-00003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54</xdr:row>
          <xdr:rowOff>133350</xdr:rowOff>
        </xdr:from>
        <xdr:to>
          <xdr:col>13</xdr:col>
          <xdr:colOff>1847850</xdr:colOff>
          <xdr:row>56</xdr:row>
          <xdr:rowOff>31750</xdr:rowOff>
        </xdr:to>
        <xdr:sp macro="" textlink="">
          <xdr:nvSpPr>
            <xdr:cNvPr id="52288" name="Check Box 64" hidden="1">
              <a:extLst>
                <a:ext uri="{63B3BB69-23CF-44E3-9099-C40C66FF867C}">
                  <a14:compatExt spid="_x0000_s52288"/>
                </a:ext>
                <a:ext uri="{FF2B5EF4-FFF2-40B4-BE49-F238E27FC236}">
                  <a16:creationId xmlns:a16="http://schemas.microsoft.com/office/drawing/2014/main" id="{00000000-0008-0000-0400-00004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55</xdr:row>
          <xdr:rowOff>127000</xdr:rowOff>
        </xdr:from>
        <xdr:to>
          <xdr:col>13</xdr:col>
          <xdr:colOff>1847850</xdr:colOff>
          <xdr:row>57</xdr:row>
          <xdr:rowOff>19050</xdr:rowOff>
        </xdr:to>
        <xdr:sp macro="" textlink="">
          <xdr:nvSpPr>
            <xdr:cNvPr id="52289" name="Check Box 65" hidden="1">
              <a:extLst>
                <a:ext uri="{63B3BB69-23CF-44E3-9099-C40C66FF867C}">
                  <a14:compatExt spid="_x0000_s52289"/>
                </a:ext>
                <a:ext uri="{FF2B5EF4-FFF2-40B4-BE49-F238E27FC236}">
                  <a16:creationId xmlns:a16="http://schemas.microsoft.com/office/drawing/2014/main" id="{00000000-0008-0000-0400-00004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74</xdr:row>
          <xdr:rowOff>165100</xdr:rowOff>
        </xdr:from>
        <xdr:to>
          <xdr:col>1</xdr:col>
          <xdr:colOff>1117600</xdr:colOff>
          <xdr:row>76</xdr:row>
          <xdr:rowOff>57150</xdr:rowOff>
        </xdr:to>
        <xdr:sp macro="" textlink="">
          <xdr:nvSpPr>
            <xdr:cNvPr id="52290" name="Check Box 66" hidden="1">
              <a:extLst>
                <a:ext uri="{63B3BB69-23CF-44E3-9099-C40C66FF867C}">
                  <a14:compatExt spid="_x0000_s52290"/>
                </a:ext>
                <a:ext uri="{FF2B5EF4-FFF2-40B4-BE49-F238E27FC236}">
                  <a16:creationId xmlns:a16="http://schemas.microsoft.com/office/drawing/2014/main" id="{00000000-0008-0000-0400-00004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75</xdr:row>
          <xdr:rowOff>133350</xdr:rowOff>
        </xdr:from>
        <xdr:to>
          <xdr:col>1</xdr:col>
          <xdr:colOff>1117600</xdr:colOff>
          <xdr:row>77</xdr:row>
          <xdr:rowOff>38100</xdr:rowOff>
        </xdr:to>
        <xdr:sp macro="" textlink="">
          <xdr:nvSpPr>
            <xdr:cNvPr id="52291" name="Check Box 67" hidden="1">
              <a:extLst>
                <a:ext uri="{63B3BB69-23CF-44E3-9099-C40C66FF867C}">
                  <a14:compatExt spid="_x0000_s52291"/>
                </a:ext>
                <a:ext uri="{FF2B5EF4-FFF2-40B4-BE49-F238E27FC236}">
                  <a16:creationId xmlns:a16="http://schemas.microsoft.com/office/drawing/2014/main" id="{00000000-0008-0000-0400-00004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76</xdr:row>
          <xdr:rowOff>146050</xdr:rowOff>
        </xdr:from>
        <xdr:to>
          <xdr:col>1</xdr:col>
          <xdr:colOff>1117600</xdr:colOff>
          <xdr:row>78</xdr:row>
          <xdr:rowOff>31750</xdr:rowOff>
        </xdr:to>
        <xdr:sp macro="" textlink="">
          <xdr:nvSpPr>
            <xdr:cNvPr id="52292" name="Check Box 68" hidden="1">
              <a:extLst>
                <a:ext uri="{63B3BB69-23CF-44E3-9099-C40C66FF867C}">
                  <a14:compatExt spid="_x0000_s52292"/>
                </a:ext>
                <a:ext uri="{FF2B5EF4-FFF2-40B4-BE49-F238E27FC236}">
                  <a16:creationId xmlns:a16="http://schemas.microsoft.com/office/drawing/2014/main" id="{00000000-0008-0000-0400-00004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77</xdr:row>
          <xdr:rowOff>127000</xdr:rowOff>
        </xdr:from>
        <xdr:to>
          <xdr:col>1</xdr:col>
          <xdr:colOff>1117600</xdr:colOff>
          <xdr:row>79</xdr:row>
          <xdr:rowOff>12700</xdr:rowOff>
        </xdr:to>
        <xdr:sp macro="" textlink="">
          <xdr:nvSpPr>
            <xdr:cNvPr id="52293" name="Check Box 69" hidden="1">
              <a:extLst>
                <a:ext uri="{63B3BB69-23CF-44E3-9099-C40C66FF867C}">
                  <a14:compatExt spid="_x0000_s52293"/>
                </a:ext>
                <a:ext uri="{FF2B5EF4-FFF2-40B4-BE49-F238E27FC236}">
                  <a16:creationId xmlns:a16="http://schemas.microsoft.com/office/drawing/2014/main" id="{00000000-0008-0000-0400-00004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78</xdr:row>
          <xdr:rowOff>133350</xdr:rowOff>
        </xdr:from>
        <xdr:to>
          <xdr:col>1</xdr:col>
          <xdr:colOff>1117600</xdr:colOff>
          <xdr:row>80</xdr:row>
          <xdr:rowOff>31750</xdr:rowOff>
        </xdr:to>
        <xdr:sp macro="" textlink="">
          <xdr:nvSpPr>
            <xdr:cNvPr id="52294" name="Check Box 70" hidden="1">
              <a:extLst>
                <a:ext uri="{63B3BB69-23CF-44E3-9099-C40C66FF867C}">
                  <a14:compatExt spid="_x0000_s52294"/>
                </a:ext>
                <a:ext uri="{FF2B5EF4-FFF2-40B4-BE49-F238E27FC236}">
                  <a16:creationId xmlns:a16="http://schemas.microsoft.com/office/drawing/2014/main" id="{00000000-0008-0000-0400-00004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75</xdr:row>
          <xdr:rowOff>146050</xdr:rowOff>
        </xdr:from>
        <xdr:to>
          <xdr:col>13</xdr:col>
          <xdr:colOff>819150</xdr:colOff>
          <xdr:row>77</xdr:row>
          <xdr:rowOff>50800</xdr:rowOff>
        </xdr:to>
        <xdr:sp macro="" textlink="">
          <xdr:nvSpPr>
            <xdr:cNvPr id="52295" name="Check Box 71" hidden="1">
              <a:extLst>
                <a:ext uri="{63B3BB69-23CF-44E3-9099-C40C66FF867C}">
                  <a14:compatExt spid="_x0000_s52295"/>
                </a:ext>
                <a:ext uri="{FF2B5EF4-FFF2-40B4-BE49-F238E27FC236}">
                  <a16:creationId xmlns:a16="http://schemas.microsoft.com/office/drawing/2014/main" id="{00000000-0008-0000-0400-00004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76</xdr:row>
          <xdr:rowOff>146050</xdr:rowOff>
        </xdr:from>
        <xdr:to>
          <xdr:col>13</xdr:col>
          <xdr:colOff>819150</xdr:colOff>
          <xdr:row>78</xdr:row>
          <xdr:rowOff>31750</xdr:rowOff>
        </xdr:to>
        <xdr:sp macro="" textlink="">
          <xdr:nvSpPr>
            <xdr:cNvPr id="52296" name="Check Box 72" hidden="1">
              <a:extLst>
                <a:ext uri="{63B3BB69-23CF-44E3-9099-C40C66FF867C}">
                  <a14:compatExt spid="_x0000_s52296"/>
                </a:ext>
                <a:ext uri="{FF2B5EF4-FFF2-40B4-BE49-F238E27FC236}">
                  <a16:creationId xmlns:a16="http://schemas.microsoft.com/office/drawing/2014/main" id="{00000000-0008-0000-0400-00004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77</xdr:row>
          <xdr:rowOff>146050</xdr:rowOff>
        </xdr:from>
        <xdr:to>
          <xdr:col>13</xdr:col>
          <xdr:colOff>1936750</xdr:colOff>
          <xdr:row>79</xdr:row>
          <xdr:rowOff>31750</xdr:rowOff>
        </xdr:to>
        <xdr:sp macro="" textlink="">
          <xdr:nvSpPr>
            <xdr:cNvPr id="52297" name="Check Box 73" hidden="1">
              <a:extLst>
                <a:ext uri="{63B3BB69-23CF-44E3-9099-C40C66FF867C}">
                  <a14:compatExt spid="_x0000_s52297"/>
                </a:ext>
                <a:ext uri="{FF2B5EF4-FFF2-40B4-BE49-F238E27FC236}">
                  <a16:creationId xmlns:a16="http://schemas.microsoft.com/office/drawing/2014/main" id="{00000000-0008-0000-0400-00004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78</xdr:row>
          <xdr:rowOff>127000</xdr:rowOff>
        </xdr:from>
        <xdr:to>
          <xdr:col>13</xdr:col>
          <xdr:colOff>1924050</xdr:colOff>
          <xdr:row>81</xdr:row>
          <xdr:rowOff>50800</xdr:rowOff>
        </xdr:to>
        <xdr:sp macro="" textlink="">
          <xdr:nvSpPr>
            <xdr:cNvPr id="52298" name="Check Box 74" hidden="1">
              <a:extLst>
                <a:ext uri="{63B3BB69-23CF-44E3-9099-C40C66FF867C}">
                  <a14:compatExt spid="_x0000_s52298"/>
                </a:ext>
                <a:ext uri="{FF2B5EF4-FFF2-40B4-BE49-F238E27FC236}">
                  <a16:creationId xmlns:a16="http://schemas.microsoft.com/office/drawing/2014/main" id="{00000000-0008-0000-0400-00004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80</xdr:row>
          <xdr:rowOff>171450</xdr:rowOff>
        </xdr:from>
        <xdr:to>
          <xdr:col>13</xdr:col>
          <xdr:colOff>819150</xdr:colOff>
          <xdr:row>82</xdr:row>
          <xdr:rowOff>69850</xdr:rowOff>
        </xdr:to>
        <xdr:sp macro="" textlink="">
          <xdr:nvSpPr>
            <xdr:cNvPr id="52299" name="Check Box 75" hidden="1">
              <a:extLst>
                <a:ext uri="{63B3BB69-23CF-44E3-9099-C40C66FF867C}">
                  <a14:compatExt spid="_x0000_s52299"/>
                </a:ext>
                <a:ext uri="{FF2B5EF4-FFF2-40B4-BE49-F238E27FC236}">
                  <a16:creationId xmlns:a16="http://schemas.microsoft.com/office/drawing/2014/main" id="{00000000-0008-0000-0400-00004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81</xdr:row>
          <xdr:rowOff>146050</xdr:rowOff>
        </xdr:from>
        <xdr:to>
          <xdr:col>13</xdr:col>
          <xdr:colOff>819150</xdr:colOff>
          <xdr:row>83</xdr:row>
          <xdr:rowOff>38100</xdr:rowOff>
        </xdr:to>
        <xdr:sp macro="" textlink="">
          <xdr:nvSpPr>
            <xdr:cNvPr id="52300" name="Check Box 76" hidden="1">
              <a:extLst>
                <a:ext uri="{63B3BB69-23CF-44E3-9099-C40C66FF867C}">
                  <a14:compatExt spid="_x0000_s52300"/>
                </a:ext>
                <a:ext uri="{FF2B5EF4-FFF2-40B4-BE49-F238E27FC236}">
                  <a16:creationId xmlns:a16="http://schemas.microsoft.com/office/drawing/2014/main" id="{00000000-0008-0000-0400-00004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85</xdr:row>
          <xdr:rowOff>152400</xdr:rowOff>
        </xdr:from>
        <xdr:to>
          <xdr:col>13</xdr:col>
          <xdr:colOff>95250</xdr:colOff>
          <xdr:row>87</xdr:row>
          <xdr:rowOff>50800</xdr:rowOff>
        </xdr:to>
        <xdr:sp macro="" textlink="">
          <xdr:nvSpPr>
            <xdr:cNvPr id="52301" name="Check Box 77" hidden="1">
              <a:extLst>
                <a:ext uri="{63B3BB69-23CF-44E3-9099-C40C66FF867C}">
                  <a14:compatExt spid="_x0000_s52301"/>
                </a:ext>
                <a:ext uri="{FF2B5EF4-FFF2-40B4-BE49-F238E27FC236}">
                  <a16:creationId xmlns:a16="http://schemas.microsoft.com/office/drawing/2014/main" id="{00000000-0008-0000-0400-00004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86</xdr:row>
          <xdr:rowOff>171450</xdr:rowOff>
        </xdr:from>
        <xdr:to>
          <xdr:col>13</xdr:col>
          <xdr:colOff>95250</xdr:colOff>
          <xdr:row>88</xdr:row>
          <xdr:rowOff>31750</xdr:rowOff>
        </xdr:to>
        <xdr:sp macro="" textlink="">
          <xdr:nvSpPr>
            <xdr:cNvPr id="52302" name="Check Box 78" hidden="1">
              <a:extLst>
                <a:ext uri="{63B3BB69-23CF-44E3-9099-C40C66FF867C}">
                  <a14:compatExt spid="_x0000_s52302"/>
                </a:ext>
                <a:ext uri="{FF2B5EF4-FFF2-40B4-BE49-F238E27FC236}">
                  <a16:creationId xmlns:a16="http://schemas.microsoft.com/office/drawing/2014/main" id="{00000000-0008-0000-0400-00004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133350</xdr:rowOff>
        </xdr:from>
        <xdr:to>
          <xdr:col>13</xdr:col>
          <xdr:colOff>984250</xdr:colOff>
          <xdr:row>87</xdr:row>
          <xdr:rowOff>31750</xdr:rowOff>
        </xdr:to>
        <xdr:sp macro="" textlink="">
          <xdr:nvSpPr>
            <xdr:cNvPr id="52303" name="Check Box 79" hidden="1">
              <a:extLst>
                <a:ext uri="{63B3BB69-23CF-44E3-9099-C40C66FF867C}">
                  <a14:compatExt spid="_x0000_s52303"/>
                </a:ext>
                <a:ext uri="{FF2B5EF4-FFF2-40B4-BE49-F238E27FC236}">
                  <a16:creationId xmlns:a16="http://schemas.microsoft.com/office/drawing/2014/main" id="{00000000-0008-0000-0400-00004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127000</xdr:rowOff>
        </xdr:from>
        <xdr:to>
          <xdr:col>13</xdr:col>
          <xdr:colOff>984250</xdr:colOff>
          <xdr:row>88</xdr:row>
          <xdr:rowOff>19050</xdr:rowOff>
        </xdr:to>
        <xdr:sp macro="" textlink="">
          <xdr:nvSpPr>
            <xdr:cNvPr id="52304" name="Check Box 80" hidden="1">
              <a:extLst>
                <a:ext uri="{63B3BB69-23CF-44E3-9099-C40C66FF867C}">
                  <a14:compatExt spid="_x0000_s52304"/>
                </a:ext>
                <a:ext uri="{FF2B5EF4-FFF2-40B4-BE49-F238E27FC236}">
                  <a16:creationId xmlns:a16="http://schemas.microsoft.com/office/drawing/2014/main" id="{00000000-0008-0000-0400-00005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146050</xdr:rowOff>
        </xdr:from>
        <xdr:to>
          <xdr:col>14</xdr:col>
          <xdr:colOff>38100</xdr:colOff>
          <xdr:row>89</xdr:row>
          <xdr:rowOff>38100</xdr:rowOff>
        </xdr:to>
        <xdr:sp macro="" textlink="">
          <xdr:nvSpPr>
            <xdr:cNvPr id="52305" name="Check Box 81" hidden="1">
              <a:extLst>
                <a:ext uri="{63B3BB69-23CF-44E3-9099-C40C66FF867C}">
                  <a14:compatExt spid="_x0000_s52305"/>
                </a:ext>
                <a:ext uri="{FF2B5EF4-FFF2-40B4-BE49-F238E27FC236}">
                  <a16:creationId xmlns:a16="http://schemas.microsoft.com/office/drawing/2014/main" id="{00000000-0008-0000-0400-00005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19050</xdr:rowOff>
        </xdr:from>
        <xdr:to>
          <xdr:col>13</xdr:col>
          <xdr:colOff>1079500</xdr:colOff>
          <xdr:row>90</xdr:row>
          <xdr:rowOff>0</xdr:rowOff>
        </xdr:to>
        <xdr:sp macro="" textlink="">
          <xdr:nvSpPr>
            <xdr:cNvPr id="52306" name="Check Box 82" hidden="1">
              <a:extLst>
                <a:ext uri="{63B3BB69-23CF-44E3-9099-C40C66FF867C}">
                  <a14:compatExt spid="_x0000_s52306"/>
                </a:ext>
                <a:ext uri="{FF2B5EF4-FFF2-40B4-BE49-F238E27FC236}">
                  <a16:creationId xmlns:a16="http://schemas.microsoft.com/office/drawing/2014/main" id="{00000000-0008-0000-0400-00005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92</xdr:row>
          <xdr:rowOff>457200</xdr:rowOff>
        </xdr:from>
        <xdr:to>
          <xdr:col>11</xdr:col>
          <xdr:colOff>1079500</xdr:colOff>
          <xdr:row>94</xdr:row>
          <xdr:rowOff>50800</xdr:rowOff>
        </xdr:to>
        <xdr:sp macro="" textlink="">
          <xdr:nvSpPr>
            <xdr:cNvPr id="52307" name="Check Box 83" hidden="1">
              <a:extLst>
                <a:ext uri="{63B3BB69-23CF-44E3-9099-C40C66FF867C}">
                  <a14:compatExt spid="_x0000_s52307"/>
                </a:ext>
                <a:ext uri="{FF2B5EF4-FFF2-40B4-BE49-F238E27FC236}">
                  <a16:creationId xmlns:a16="http://schemas.microsoft.com/office/drawing/2014/main" id="{00000000-0008-0000-0400-00005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93</xdr:row>
          <xdr:rowOff>133350</xdr:rowOff>
        </xdr:from>
        <xdr:to>
          <xdr:col>13</xdr:col>
          <xdr:colOff>1943100</xdr:colOff>
          <xdr:row>95</xdr:row>
          <xdr:rowOff>19050</xdr:rowOff>
        </xdr:to>
        <xdr:sp macro="" textlink="">
          <xdr:nvSpPr>
            <xdr:cNvPr id="52308" name="Check Box 84" hidden="1">
              <a:extLst>
                <a:ext uri="{63B3BB69-23CF-44E3-9099-C40C66FF867C}">
                  <a14:compatExt spid="_x0000_s52308"/>
                </a:ext>
                <a:ext uri="{FF2B5EF4-FFF2-40B4-BE49-F238E27FC236}">
                  <a16:creationId xmlns:a16="http://schemas.microsoft.com/office/drawing/2014/main" id="{00000000-0008-0000-0400-00005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97</xdr:row>
          <xdr:rowOff>0</xdr:rowOff>
        </xdr:from>
        <xdr:to>
          <xdr:col>14</xdr:col>
          <xdr:colOff>0</xdr:colOff>
          <xdr:row>98</xdr:row>
          <xdr:rowOff>12700</xdr:rowOff>
        </xdr:to>
        <xdr:sp macro="" textlink="">
          <xdr:nvSpPr>
            <xdr:cNvPr id="52309" name="Check Box 85" hidden="1">
              <a:extLst>
                <a:ext uri="{63B3BB69-23CF-44E3-9099-C40C66FF867C}">
                  <a14:compatExt spid="_x0000_s52309"/>
                </a:ext>
                <a:ext uri="{FF2B5EF4-FFF2-40B4-BE49-F238E27FC236}">
                  <a16:creationId xmlns:a16="http://schemas.microsoft.com/office/drawing/2014/main" id="{00000000-0008-0000-0400-00005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133350</xdr:rowOff>
        </xdr:from>
        <xdr:to>
          <xdr:col>13</xdr:col>
          <xdr:colOff>1562100</xdr:colOff>
          <xdr:row>96</xdr:row>
          <xdr:rowOff>31750</xdr:rowOff>
        </xdr:to>
        <xdr:sp macro="" textlink="">
          <xdr:nvSpPr>
            <xdr:cNvPr id="52310" name="Check Box 86" hidden="1">
              <a:extLst>
                <a:ext uri="{63B3BB69-23CF-44E3-9099-C40C66FF867C}">
                  <a14:compatExt spid="_x0000_s52310"/>
                </a:ext>
                <a:ext uri="{FF2B5EF4-FFF2-40B4-BE49-F238E27FC236}">
                  <a16:creationId xmlns:a16="http://schemas.microsoft.com/office/drawing/2014/main" id="{00000000-0008-0000-0400-00005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98</xdr:row>
          <xdr:rowOff>0</xdr:rowOff>
        </xdr:from>
        <xdr:to>
          <xdr:col>13</xdr:col>
          <xdr:colOff>1085850</xdr:colOff>
          <xdr:row>99</xdr:row>
          <xdr:rowOff>31750</xdr:rowOff>
        </xdr:to>
        <xdr:sp macro="" textlink="">
          <xdr:nvSpPr>
            <xdr:cNvPr id="52311" name="Check Box 87" hidden="1">
              <a:extLst>
                <a:ext uri="{63B3BB69-23CF-44E3-9099-C40C66FF867C}">
                  <a14:compatExt spid="_x0000_s52311"/>
                </a:ext>
                <a:ext uri="{FF2B5EF4-FFF2-40B4-BE49-F238E27FC236}">
                  <a16:creationId xmlns:a16="http://schemas.microsoft.com/office/drawing/2014/main" id="{00000000-0008-0000-0400-00005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95</xdr:row>
          <xdr:rowOff>146050</xdr:rowOff>
        </xdr:from>
        <xdr:to>
          <xdr:col>12</xdr:col>
          <xdr:colOff>698500</xdr:colOff>
          <xdr:row>97</xdr:row>
          <xdr:rowOff>38100</xdr:rowOff>
        </xdr:to>
        <xdr:sp macro="" textlink="">
          <xdr:nvSpPr>
            <xdr:cNvPr id="52312" name="Check Box 88" hidden="1">
              <a:extLst>
                <a:ext uri="{63B3BB69-23CF-44E3-9099-C40C66FF867C}">
                  <a14:compatExt spid="_x0000_s52312"/>
                </a:ext>
                <a:ext uri="{FF2B5EF4-FFF2-40B4-BE49-F238E27FC236}">
                  <a16:creationId xmlns:a16="http://schemas.microsoft.com/office/drawing/2014/main" id="{00000000-0008-0000-0400-00005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95</xdr:row>
          <xdr:rowOff>127000</xdr:rowOff>
        </xdr:from>
        <xdr:to>
          <xdr:col>13</xdr:col>
          <xdr:colOff>1098550</xdr:colOff>
          <xdr:row>97</xdr:row>
          <xdr:rowOff>19050</xdr:rowOff>
        </xdr:to>
        <xdr:sp macro="" textlink="">
          <xdr:nvSpPr>
            <xdr:cNvPr id="52313" name="Check Box 89" hidden="1">
              <a:extLst>
                <a:ext uri="{63B3BB69-23CF-44E3-9099-C40C66FF867C}">
                  <a14:compatExt spid="_x0000_s52313"/>
                </a:ext>
                <a:ext uri="{FF2B5EF4-FFF2-40B4-BE49-F238E27FC236}">
                  <a16:creationId xmlns:a16="http://schemas.microsoft.com/office/drawing/2014/main" id="{00000000-0008-0000-0400-00005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94</xdr:row>
          <xdr:rowOff>133350</xdr:rowOff>
        </xdr:from>
        <xdr:to>
          <xdr:col>12</xdr:col>
          <xdr:colOff>984250</xdr:colOff>
          <xdr:row>96</xdr:row>
          <xdr:rowOff>31750</xdr:rowOff>
        </xdr:to>
        <xdr:sp macro="" textlink="">
          <xdr:nvSpPr>
            <xdr:cNvPr id="52314" name="Check Box 90" hidden="1">
              <a:extLst>
                <a:ext uri="{63B3BB69-23CF-44E3-9099-C40C66FF867C}">
                  <a14:compatExt spid="_x0000_s52314"/>
                </a:ext>
                <a:ext uri="{FF2B5EF4-FFF2-40B4-BE49-F238E27FC236}">
                  <a16:creationId xmlns:a16="http://schemas.microsoft.com/office/drawing/2014/main" id="{00000000-0008-0000-0400-00005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146050</xdr:rowOff>
        </xdr:from>
        <xdr:to>
          <xdr:col>13</xdr:col>
          <xdr:colOff>95250</xdr:colOff>
          <xdr:row>91</xdr:row>
          <xdr:rowOff>38100</xdr:rowOff>
        </xdr:to>
        <xdr:sp macro="" textlink="">
          <xdr:nvSpPr>
            <xdr:cNvPr id="52315" name="Check Box 91" hidden="1">
              <a:extLst>
                <a:ext uri="{63B3BB69-23CF-44E3-9099-C40C66FF867C}">
                  <a14:compatExt spid="_x0000_s52315"/>
                </a:ext>
                <a:ext uri="{FF2B5EF4-FFF2-40B4-BE49-F238E27FC236}">
                  <a16:creationId xmlns:a16="http://schemas.microsoft.com/office/drawing/2014/main" id="{00000000-0008-0000-0400-00005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90</xdr:row>
          <xdr:rowOff>146050</xdr:rowOff>
        </xdr:from>
        <xdr:to>
          <xdr:col>13</xdr:col>
          <xdr:colOff>946150</xdr:colOff>
          <xdr:row>92</xdr:row>
          <xdr:rowOff>38100</xdr:rowOff>
        </xdr:to>
        <xdr:sp macro="" textlink="">
          <xdr:nvSpPr>
            <xdr:cNvPr id="52316" name="Check Box 92" hidden="1">
              <a:extLst>
                <a:ext uri="{63B3BB69-23CF-44E3-9099-C40C66FF867C}">
                  <a14:compatExt spid="_x0000_s52316"/>
                </a:ext>
                <a:ext uri="{FF2B5EF4-FFF2-40B4-BE49-F238E27FC236}">
                  <a16:creationId xmlns:a16="http://schemas.microsoft.com/office/drawing/2014/main" id="{00000000-0008-0000-0400-00005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82</xdr:row>
          <xdr:rowOff>133350</xdr:rowOff>
        </xdr:from>
        <xdr:to>
          <xdr:col>13</xdr:col>
          <xdr:colOff>1847850</xdr:colOff>
          <xdr:row>84</xdr:row>
          <xdr:rowOff>31750</xdr:rowOff>
        </xdr:to>
        <xdr:sp macro="" textlink="">
          <xdr:nvSpPr>
            <xdr:cNvPr id="52317" name="Check Box 93" hidden="1">
              <a:extLst>
                <a:ext uri="{63B3BB69-23CF-44E3-9099-C40C66FF867C}">
                  <a14:compatExt spid="_x0000_s52317"/>
                </a:ext>
                <a:ext uri="{FF2B5EF4-FFF2-40B4-BE49-F238E27FC236}">
                  <a16:creationId xmlns:a16="http://schemas.microsoft.com/office/drawing/2014/main" id="{00000000-0008-0000-0400-00005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83</xdr:row>
          <xdr:rowOff>133350</xdr:rowOff>
        </xdr:from>
        <xdr:to>
          <xdr:col>13</xdr:col>
          <xdr:colOff>1847850</xdr:colOff>
          <xdr:row>85</xdr:row>
          <xdr:rowOff>31750</xdr:rowOff>
        </xdr:to>
        <xdr:sp macro="" textlink="">
          <xdr:nvSpPr>
            <xdr:cNvPr id="52318" name="Check Box 94" hidden="1">
              <a:extLst>
                <a:ext uri="{63B3BB69-23CF-44E3-9099-C40C66FF867C}">
                  <a14:compatExt spid="_x0000_s52318"/>
                </a:ext>
                <a:ext uri="{FF2B5EF4-FFF2-40B4-BE49-F238E27FC236}">
                  <a16:creationId xmlns:a16="http://schemas.microsoft.com/office/drawing/2014/main" id="{00000000-0008-0000-0400-00005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84</xdr:row>
          <xdr:rowOff>127000</xdr:rowOff>
        </xdr:from>
        <xdr:to>
          <xdr:col>13</xdr:col>
          <xdr:colOff>1847850</xdr:colOff>
          <xdr:row>86</xdr:row>
          <xdr:rowOff>19050</xdr:rowOff>
        </xdr:to>
        <xdr:sp macro="" textlink="">
          <xdr:nvSpPr>
            <xdr:cNvPr id="52319" name="Check Box 95" hidden="1">
              <a:extLst>
                <a:ext uri="{63B3BB69-23CF-44E3-9099-C40C66FF867C}">
                  <a14:compatExt spid="_x0000_s52319"/>
                </a:ext>
                <a:ext uri="{FF2B5EF4-FFF2-40B4-BE49-F238E27FC236}">
                  <a16:creationId xmlns:a16="http://schemas.microsoft.com/office/drawing/2014/main" id="{00000000-0008-0000-0400-00005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103</xdr:row>
          <xdr:rowOff>165100</xdr:rowOff>
        </xdr:from>
        <xdr:to>
          <xdr:col>1</xdr:col>
          <xdr:colOff>1117600</xdr:colOff>
          <xdr:row>105</xdr:row>
          <xdr:rowOff>57150</xdr:rowOff>
        </xdr:to>
        <xdr:sp macro="" textlink="">
          <xdr:nvSpPr>
            <xdr:cNvPr id="52320" name="Check Box 96" hidden="1">
              <a:extLst>
                <a:ext uri="{63B3BB69-23CF-44E3-9099-C40C66FF867C}">
                  <a14:compatExt spid="_x0000_s52320"/>
                </a:ext>
                <a:ext uri="{FF2B5EF4-FFF2-40B4-BE49-F238E27FC236}">
                  <a16:creationId xmlns:a16="http://schemas.microsoft.com/office/drawing/2014/main" id="{00000000-0008-0000-0400-00006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104</xdr:row>
          <xdr:rowOff>133350</xdr:rowOff>
        </xdr:from>
        <xdr:to>
          <xdr:col>1</xdr:col>
          <xdr:colOff>1117600</xdr:colOff>
          <xdr:row>106</xdr:row>
          <xdr:rowOff>38100</xdr:rowOff>
        </xdr:to>
        <xdr:sp macro="" textlink="">
          <xdr:nvSpPr>
            <xdr:cNvPr id="52321" name="Check Box 97" hidden="1">
              <a:extLst>
                <a:ext uri="{63B3BB69-23CF-44E3-9099-C40C66FF867C}">
                  <a14:compatExt spid="_x0000_s52321"/>
                </a:ext>
                <a:ext uri="{FF2B5EF4-FFF2-40B4-BE49-F238E27FC236}">
                  <a16:creationId xmlns:a16="http://schemas.microsoft.com/office/drawing/2014/main" id="{00000000-0008-0000-0400-00006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105</xdr:row>
          <xdr:rowOff>146050</xdr:rowOff>
        </xdr:from>
        <xdr:to>
          <xdr:col>1</xdr:col>
          <xdr:colOff>1117600</xdr:colOff>
          <xdr:row>107</xdr:row>
          <xdr:rowOff>31750</xdr:rowOff>
        </xdr:to>
        <xdr:sp macro="" textlink="">
          <xdr:nvSpPr>
            <xdr:cNvPr id="52322" name="Check Box 98" hidden="1">
              <a:extLst>
                <a:ext uri="{63B3BB69-23CF-44E3-9099-C40C66FF867C}">
                  <a14:compatExt spid="_x0000_s52322"/>
                </a:ext>
                <a:ext uri="{FF2B5EF4-FFF2-40B4-BE49-F238E27FC236}">
                  <a16:creationId xmlns:a16="http://schemas.microsoft.com/office/drawing/2014/main" id="{00000000-0008-0000-0400-00006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106</xdr:row>
          <xdr:rowOff>127000</xdr:rowOff>
        </xdr:from>
        <xdr:to>
          <xdr:col>1</xdr:col>
          <xdr:colOff>1117600</xdr:colOff>
          <xdr:row>108</xdr:row>
          <xdr:rowOff>12700</xdr:rowOff>
        </xdr:to>
        <xdr:sp macro="" textlink="">
          <xdr:nvSpPr>
            <xdr:cNvPr id="52323" name="Check Box 99" hidden="1">
              <a:extLst>
                <a:ext uri="{63B3BB69-23CF-44E3-9099-C40C66FF867C}">
                  <a14:compatExt spid="_x0000_s52323"/>
                </a:ext>
                <a:ext uri="{FF2B5EF4-FFF2-40B4-BE49-F238E27FC236}">
                  <a16:creationId xmlns:a16="http://schemas.microsoft.com/office/drawing/2014/main" id="{00000000-0008-0000-0400-00006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107</xdr:row>
          <xdr:rowOff>133350</xdr:rowOff>
        </xdr:from>
        <xdr:to>
          <xdr:col>1</xdr:col>
          <xdr:colOff>1117600</xdr:colOff>
          <xdr:row>109</xdr:row>
          <xdr:rowOff>31750</xdr:rowOff>
        </xdr:to>
        <xdr:sp macro="" textlink="">
          <xdr:nvSpPr>
            <xdr:cNvPr id="52324" name="Check Box 100" hidden="1">
              <a:extLst>
                <a:ext uri="{63B3BB69-23CF-44E3-9099-C40C66FF867C}">
                  <a14:compatExt spid="_x0000_s52324"/>
                </a:ext>
                <a:ext uri="{FF2B5EF4-FFF2-40B4-BE49-F238E27FC236}">
                  <a16:creationId xmlns:a16="http://schemas.microsoft.com/office/drawing/2014/main" id="{00000000-0008-0000-0400-00006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104</xdr:row>
          <xdr:rowOff>146050</xdr:rowOff>
        </xdr:from>
        <xdr:to>
          <xdr:col>13</xdr:col>
          <xdr:colOff>819150</xdr:colOff>
          <xdr:row>106</xdr:row>
          <xdr:rowOff>50800</xdr:rowOff>
        </xdr:to>
        <xdr:sp macro="" textlink="">
          <xdr:nvSpPr>
            <xdr:cNvPr id="52325" name="Check Box 101" hidden="1">
              <a:extLst>
                <a:ext uri="{63B3BB69-23CF-44E3-9099-C40C66FF867C}">
                  <a14:compatExt spid="_x0000_s52325"/>
                </a:ext>
                <a:ext uri="{FF2B5EF4-FFF2-40B4-BE49-F238E27FC236}">
                  <a16:creationId xmlns:a16="http://schemas.microsoft.com/office/drawing/2014/main" id="{00000000-0008-0000-0400-00006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105</xdr:row>
          <xdr:rowOff>146050</xdr:rowOff>
        </xdr:from>
        <xdr:to>
          <xdr:col>13</xdr:col>
          <xdr:colOff>819150</xdr:colOff>
          <xdr:row>107</xdr:row>
          <xdr:rowOff>31750</xdr:rowOff>
        </xdr:to>
        <xdr:sp macro="" textlink="">
          <xdr:nvSpPr>
            <xdr:cNvPr id="52326" name="Check Box 102" hidden="1">
              <a:extLst>
                <a:ext uri="{63B3BB69-23CF-44E3-9099-C40C66FF867C}">
                  <a14:compatExt spid="_x0000_s52326"/>
                </a:ext>
                <a:ext uri="{FF2B5EF4-FFF2-40B4-BE49-F238E27FC236}">
                  <a16:creationId xmlns:a16="http://schemas.microsoft.com/office/drawing/2014/main" id="{00000000-0008-0000-0400-00006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106</xdr:row>
          <xdr:rowOff>146050</xdr:rowOff>
        </xdr:from>
        <xdr:to>
          <xdr:col>13</xdr:col>
          <xdr:colOff>1936750</xdr:colOff>
          <xdr:row>108</xdr:row>
          <xdr:rowOff>31750</xdr:rowOff>
        </xdr:to>
        <xdr:sp macro="" textlink="">
          <xdr:nvSpPr>
            <xdr:cNvPr id="52327" name="Check Box 103" hidden="1">
              <a:extLst>
                <a:ext uri="{63B3BB69-23CF-44E3-9099-C40C66FF867C}">
                  <a14:compatExt spid="_x0000_s52327"/>
                </a:ext>
                <a:ext uri="{FF2B5EF4-FFF2-40B4-BE49-F238E27FC236}">
                  <a16:creationId xmlns:a16="http://schemas.microsoft.com/office/drawing/2014/main" id="{00000000-0008-0000-0400-00006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107</xdr:row>
          <xdr:rowOff>127000</xdr:rowOff>
        </xdr:from>
        <xdr:to>
          <xdr:col>13</xdr:col>
          <xdr:colOff>1924050</xdr:colOff>
          <xdr:row>110</xdr:row>
          <xdr:rowOff>50800</xdr:rowOff>
        </xdr:to>
        <xdr:sp macro="" textlink="">
          <xdr:nvSpPr>
            <xdr:cNvPr id="52328" name="Check Box 104" hidden="1">
              <a:extLst>
                <a:ext uri="{63B3BB69-23CF-44E3-9099-C40C66FF867C}">
                  <a14:compatExt spid="_x0000_s52328"/>
                </a:ext>
                <a:ext uri="{FF2B5EF4-FFF2-40B4-BE49-F238E27FC236}">
                  <a16:creationId xmlns:a16="http://schemas.microsoft.com/office/drawing/2014/main" id="{00000000-0008-0000-0400-00006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109</xdr:row>
          <xdr:rowOff>171450</xdr:rowOff>
        </xdr:from>
        <xdr:to>
          <xdr:col>13</xdr:col>
          <xdr:colOff>819150</xdr:colOff>
          <xdr:row>111</xdr:row>
          <xdr:rowOff>69850</xdr:rowOff>
        </xdr:to>
        <xdr:sp macro="" textlink="">
          <xdr:nvSpPr>
            <xdr:cNvPr id="52329" name="Check Box 105" hidden="1">
              <a:extLst>
                <a:ext uri="{63B3BB69-23CF-44E3-9099-C40C66FF867C}">
                  <a14:compatExt spid="_x0000_s52329"/>
                </a:ext>
                <a:ext uri="{FF2B5EF4-FFF2-40B4-BE49-F238E27FC236}">
                  <a16:creationId xmlns:a16="http://schemas.microsoft.com/office/drawing/2014/main" id="{00000000-0008-0000-0400-00006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110</xdr:row>
          <xdr:rowOff>146050</xdr:rowOff>
        </xdr:from>
        <xdr:to>
          <xdr:col>13</xdr:col>
          <xdr:colOff>819150</xdr:colOff>
          <xdr:row>112</xdr:row>
          <xdr:rowOff>38100</xdr:rowOff>
        </xdr:to>
        <xdr:sp macro="" textlink="">
          <xdr:nvSpPr>
            <xdr:cNvPr id="52330" name="Check Box 106" hidden="1">
              <a:extLst>
                <a:ext uri="{63B3BB69-23CF-44E3-9099-C40C66FF867C}">
                  <a14:compatExt spid="_x0000_s52330"/>
                </a:ext>
                <a:ext uri="{FF2B5EF4-FFF2-40B4-BE49-F238E27FC236}">
                  <a16:creationId xmlns:a16="http://schemas.microsoft.com/office/drawing/2014/main" id="{00000000-0008-0000-0400-00006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114</xdr:row>
          <xdr:rowOff>152400</xdr:rowOff>
        </xdr:from>
        <xdr:to>
          <xdr:col>13</xdr:col>
          <xdr:colOff>95250</xdr:colOff>
          <xdr:row>116</xdr:row>
          <xdr:rowOff>50800</xdr:rowOff>
        </xdr:to>
        <xdr:sp macro="" textlink="">
          <xdr:nvSpPr>
            <xdr:cNvPr id="52331" name="Check Box 107" hidden="1">
              <a:extLst>
                <a:ext uri="{63B3BB69-23CF-44E3-9099-C40C66FF867C}">
                  <a14:compatExt spid="_x0000_s52331"/>
                </a:ext>
                <a:ext uri="{FF2B5EF4-FFF2-40B4-BE49-F238E27FC236}">
                  <a16:creationId xmlns:a16="http://schemas.microsoft.com/office/drawing/2014/main" id="{00000000-0008-0000-0400-00006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115</xdr:row>
          <xdr:rowOff>171450</xdr:rowOff>
        </xdr:from>
        <xdr:to>
          <xdr:col>13</xdr:col>
          <xdr:colOff>95250</xdr:colOff>
          <xdr:row>117</xdr:row>
          <xdr:rowOff>31750</xdr:rowOff>
        </xdr:to>
        <xdr:sp macro="" textlink="">
          <xdr:nvSpPr>
            <xdr:cNvPr id="52332" name="Check Box 108" hidden="1">
              <a:extLst>
                <a:ext uri="{63B3BB69-23CF-44E3-9099-C40C66FF867C}">
                  <a14:compatExt spid="_x0000_s52332"/>
                </a:ext>
                <a:ext uri="{FF2B5EF4-FFF2-40B4-BE49-F238E27FC236}">
                  <a16:creationId xmlns:a16="http://schemas.microsoft.com/office/drawing/2014/main" id="{00000000-0008-0000-0400-00006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133350</xdr:rowOff>
        </xdr:from>
        <xdr:to>
          <xdr:col>13</xdr:col>
          <xdr:colOff>984250</xdr:colOff>
          <xdr:row>116</xdr:row>
          <xdr:rowOff>31750</xdr:rowOff>
        </xdr:to>
        <xdr:sp macro="" textlink="">
          <xdr:nvSpPr>
            <xdr:cNvPr id="52333" name="Check Box 109" hidden="1">
              <a:extLst>
                <a:ext uri="{63B3BB69-23CF-44E3-9099-C40C66FF867C}">
                  <a14:compatExt spid="_x0000_s52333"/>
                </a:ext>
                <a:ext uri="{FF2B5EF4-FFF2-40B4-BE49-F238E27FC236}">
                  <a16:creationId xmlns:a16="http://schemas.microsoft.com/office/drawing/2014/main" id="{00000000-0008-0000-0400-00006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127000</xdr:rowOff>
        </xdr:from>
        <xdr:to>
          <xdr:col>13</xdr:col>
          <xdr:colOff>984250</xdr:colOff>
          <xdr:row>117</xdr:row>
          <xdr:rowOff>19050</xdr:rowOff>
        </xdr:to>
        <xdr:sp macro="" textlink="">
          <xdr:nvSpPr>
            <xdr:cNvPr id="52334" name="Check Box 110" hidden="1">
              <a:extLst>
                <a:ext uri="{63B3BB69-23CF-44E3-9099-C40C66FF867C}">
                  <a14:compatExt spid="_x0000_s52334"/>
                </a:ext>
                <a:ext uri="{FF2B5EF4-FFF2-40B4-BE49-F238E27FC236}">
                  <a16:creationId xmlns:a16="http://schemas.microsoft.com/office/drawing/2014/main" id="{00000000-0008-0000-0400-00006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146050</xdr:rowOff>
        </xdr:from>
        <xdr:to>
          <xdr:col>14</xdr:col>
          <xdr:colOff>38100</xdr:colOff>
          <xdr:row>118</xdr:row>
          <xdr:rowOff>38100</xdr:rowOff>
        </xdr:to>
        <xdr:sp macro="" textlink="">
          <xdr:nvSpPr>
            <xdr:cNvPr id="52335" name="Check Box 111" hidden="1">
              <a:extLst>
                <a:ext uri="{63B3BB69-23CF-44E3-9099-C40C66FF867C}">
                  <a14:compatExt spid="_x0000_s52335"/>
                </a:ext>
                <a:ext uri="{FF2B5EF4-FFF2-40B4-BE49-F238E27FC236}">
                  <a16:creationId xmlns:a16="http://schemas.microsoft.com/office/drawing/2014/main" id="{00000000-0008-0000-0400-00006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19050</xdr:rowOff>
        </xdr:from>
        <xdr:to>
          <xdr:col>13</xdr:col>
          <xdr:colOff>1079500</xdr:colOff>
          <xdr:row>119</xdr:row>
          <xdr:rowOff>0</xdr:rowOff>
        </xdr:to>
        <xdr:sp macro="" textlink="">
          <xdr:nvSpPr>
            <xdr:cNvPr id="52336" name="Check Box 112" hidden="1">
              <a:extLst>
                <a:ext uri="{63B3BB69-23CF-44E3-9099-C40C66FF867C}">
                  <a14:compatExt spid="_x0000_s52336"/>
                </a:ext>
                <a:ext uri="{FF2B5EF4-FFF2-40B4-BE49-F238E27FC236}">
                  <a16:creationId xmlns:a16="http://schemas.microsoft.com/office/drawing/2014/main" id="{00000000-0008-0000-0400-00007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121</xdr:row>
          <xdr:rowOff>457200</xdr:rowOff>
        </xdr:from>
        <xdr:to>
          <xdr:col>11</xdr:col>
          <xdr:colOff>1079500</xdr:colOff>
          <xdr:row>123</xdr:row>
          <xdr:rowOff>50800</xdr:rowOff>
        </xdr:to>
        <xdr:sp macro="" textlink="">
          <xdr:nvSpPr>
            <xdr:cNvPr id="52337" name="Check Box 113" hidden="1">
              <a:extLst>
                <a:ext uri="{63B3BB69-23CF-44E3-9099-C40C66FF867C}">
                  <a14:compatExt spid="_x0000_s52337"/>
                </a:ext>
                <a:ext uri="{FF2B5EF4-FFF2-40B4-BE49-F238E27FC236}">
                  <a16:creationId xmlns:a16="http://schemas.microsoft.com/office/drawing/2014/main" id="{00000000-0008-0000-0400-00007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122</xdr:row>
          <xdr:rowOff>133350</xdr:rowOff>
        </xdr:from>
        <xdr:to>
          <xdr:col>13</xdr:col>
          <xdr:colOff>1943100</xdr:colOff>
          <xdr:row>124</xdr:row>
          <xdr:rowOff>19050</xdr:rowOff>
        </xdr:to>
        <xdr:sp macro="" textlink="">
          <xdr:nvSpPr>
            <xdr:cNvPr id="52338" name="Check Box 114" hidden="1">
              <a:extLst>
                <a:ext uri="{63B3BB69-23CF-44E3-9099-C40C66FF867C}">
                  <a14:compatExt spid="_x0000_s52338"/>
                </a:ext>
                <a:ext uri="{FF2B5EF4-FFF2-40B4-BE49-F238E27FC236}">
                  <a16:creationId xmlns:a16="http://schemas.microsoft.com/office/drawing/2014/main" id="{00000000-0008-0000-0400-00007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126</xdr:row>
          <xdr:rowOff>0</xdr:rowOff>
        </xdr:from>
        <xdr:to>
          <xdr:col>14</xdr:col>
          <xdr:colOff>0</xdr:colOff>
          <xdr:row>127</xdr:row>
          <xdr:rowOff>12700</xdr:rowOff>
        </xdr:to>
        <xdr:sp macro="" textlink="">
          <xdr:nvSpPr>
            <xdr:cNvPr id="52339" name="Check Box 115" hidden="1">
              <a:extLst>
                <a:ext uri="{63B3BB69-23CF-44E3-9099-C40C66FF867C}">
                  <a14:compatExt spid="_x0000_s52339"/>
                </a:ext>
                <a:ext uri="{FF2B5EF4-FFF2-40B4-BE49-F238E27FC236}">
                  <a16:creationId xmlns:a16="http://schemas.microsoft.com/office/drawing/2014/main" id="{00000000-0008-0000-0400-00007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133350</xdr:rowOff>
        </xdr:from>
        <xdr:to>
          <xdr:col>13</xdr:col>
          <xdr:colOff>1562100</xdr:colOff>
          <xdr:row>125</xdr:row>
          <xdr:rowOff>31750</xdr:rowOff>
        </xdr:to>
        <xdr:sp macro="" textlink="">
          <xdr:nvSpPr>
            <xdr:cNvPr id="52340" name="Check Box 116" hidden="1">
              <a:extLst>
                <a:ext uri="{63B3BB69-23CF-44E3-9099-C40C66FF867C}">
                  <a14:compatExt spid="_x0000_s52340"/>
                </a:ext>
                <a:ext uri="{FF2B5EF4-FFF2-40B4-BE49-F238E27FC236}">
                  <a16:creationId xmlns:a16="http://schemas.microsoft.com/office/drawing/2014/main" id="{00000000-0008-0000-0400-00007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127</xdr:row>
          <xdr:rowOff>0</xdr:rowOff>
        </xdr:from>
        <xdr:to>
          <xdr:col>13</xdr:col>
          <xdr:colOff>1085850</xdr:colOff>
          <xdr:row>128</xdr:row>
          <xdr:rowOff>31750</xdr:rowOff>
        </xdr:to>
        <xdr:sp macro="" textlink="">
          <xdr:nvSpPr>
            <xdr:cNvPr id="52341" name="Check Box 117" hidden="1">
              <a:extLst>
                <a:ext uri="{63B3BB69-23CF-44E3-9099-C40C66FF867C}">
                  <a14:compatExt spid="_x0000_s52341"/>
                </a:ext>
                <a:ext uri="{FF2B5EF4-FFF2-40B4-BE49-F238E27FC236}">
                  <a16:creationId xmlns:a16="http://schemas.microsoft.com/office/drawing/2014/main" id="{00000000-0008-0000-0400-00007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124</xdr:row>
          <xdr:rowOff>146050</xdr:rowOff>
        </xdr:from>
        <xdr:to>
          <xdr:col>12</xdr:col>
          <xdr:colOff>698500</xdr:colOff>
          <xdr:row>126</xdr:row>
          <xdr:rowOff>38100</xdr:rowOff>
        </xdr:to>
        <xdr:sp macro="" textlink="">
          <xdr:nvSpPr>
            <xdr:cNvPr id="52342" name="Check Box 118" hidden="1">
              <a:extLst>
                <a:ext uri="{63B3BB69-23CF-44E3-9099-C40C66FF867C}">
                  <a14:compatExt spid="_x0000_s52342"/>
                </a:ext>
                <a:ext uri="{FF2B5EF4-FFF2-40B4-BE49-F238E27FC236}">
                  <a16:creationId xmlns:a16="http://schemas.microsoft.com/office/drawing/2014/main" id="{00000000-0008-0000-0400-00007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124</xdr:row>
          <xdr:rowOff>127000</xdr:rowOff>
        </xdr:from>
        <xdr:to>
          <xdr:col>13</xdr:col>
          <xdr:colOff>1098550</xdr:colOff>
          <xdr:row>126</xdr:row>
          <xdr:rowOff>19050</xdr:rowOff>
        </xdr:to>
        <xdr:sp macro="" textlink="">
          <xdr:nvSpPr>
            <xdr:cNvPr id="52343" name="Check Box 119" hidden="1">
              <a:extLst>
                <a:ext uri="{63B3BB69-23CF-44E3-9099-C40C66FF867C}">
                  <a14:compatExt spid="_x0000_s52343"/>
                </a:ext>
                <a:ext uri="{FF2B5EF4-FFF2-40B4-BE49-F238E27FC236}">
                  <a16:creationId xmlns:a16="http://schemas.microsoft.com/office/drawing/2014/main" id="{00000000-0008-0000-0400-00007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123</xdr:row>
          <xdr:rowOff>133350</xdr:rowOff>
        </xdr:from>
        <xdr:to>
          <xdr:col>12</xdr:col>
          <xdr:colOff>984250</xdr:colOff>
          <xdr:row>125</xdr:row>
          <xdr:rowOff>31750</xdr:rowOff>
        </xdr:to>
        <xdr:sp macro="" textlink="">
          <xdr:nvSpPr>
            <xdr:cNvPr id="52344" name="Check Box 120" hidden="1">
              <a:extLst>
                <a:ext uri="{63B3BB69-23CF-44E3-9099-C40C66FF867C}">
                  <a14:compatExt spid="_x0000_s52344"/>
                </a:ext>
                <a:ext uri="{FF2B5EF4-FFF2-40B4-BE49-F238E27FC236}">
                  <a16:creationId xmlns:a16="http://schemas.microsoft.com/office/drawing/2014/main" id="{00000000-0008-0000-0400-00007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146050</xdr:rowOff>
        </xdr:from>
        <xdr:to>
          <xdr:col>13</xdr:col>
          <xdr:colOff>95250</xdr:colOff>
          <xdr:row>120</xdr:row>
          <xdr:rowOff>38100</xdr:rowOff>
        </xdr:to>
        <xdr:sp macro="" textlink="">
          <xdr:nvSpPr>
            <xdr:cNvPr id="52345" name="Check Box 121" hidden="1">
              <a:extLst>
                <a:ext uri="{63B3BB69-23CF-44E3-9099-C40C66FF867C}">
                  <a14:compatExt spid="_x0000_s52345"/>
                </a:ext>
                <a:ext uri="{FF2B5EF4-FFF2-40B4-BE49-F238E27FC236}">
                  <a16:creationId xmlns:a16="http://schemas.microsoft.com/office/drawing/2014/main" id="{00000000-0008-0000-0400-00007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119</xdr:row>
          <xdr:rowOff>146050</xdr:rowOff>
        </xdr:from>
        <xdr:to>
          <xdr:col>13</xdr:col>
          <xdr:colOff>946150</xdr:colOff>
          <xdr:row>121</xdr:row>
          <xdr:rowOff>38100</xdr:rowOff>
        </xdr:to>
        <xdr:sp macro="" textlink="">
          <xdr:nvSpPr>
            <xdr:cNvPr id="52346" name="Check Box 122" hidden="1">
              <a:extLst>
                <a:ext uri="{63B3BB69-23CF-44E3-9099-C40C66FF867C}">
                  <a14:compatExt spid="_x0000_s52346"/>
                </a:ext>
                <a:ext uri="{FF2B5EF4-FFF2-40B4-BE49-F238E27FC236}">
                  <a16:creationId xmlns:a16="http://schemas.microsoft.com/office/drawing/2014/main" id="{00000000-0008-0000-0400-00007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111</xdr:row>
          <xdr:rowOff>133350</xdr:rowOff>
        </xdr:from>
        <xdr:to>
          <xdr:col>13</xdr:col>
          <xdr:colOff>1847850</xdr:colOff>
          <xdr:row>113</xdr:row>
          <xdr:rowOff>31750</xdr:rowOff>
        </xdr:to>
        <xdr:sp macro="" textlink="">
          <xdr:nvSpPr>
            <xdr:cNvPr id="52347" name="Check Box 123" hidden="1">
              <a:extLst>
                <a:ext uri="{63B3BB69-23CF-44E3-9099-C40C66FF867C}">
                  <a14:compatExt spid="_x0000_s52347"/>
                </a:ext>
                <a:ext uri="{FF2B5EF4-FFF2-40B4-BE49-F238E27FC236}">
                  <a16:creationId xmlns:a16="http://schemas.microsoft.com/office/drawing/2014/main" id="{00000000-0008-0000-0400-00007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112</xdr:row>
          <xdr:rowOff>133350</xdr:rowOff>
        </xdr:from>
        <xdr:to>
          <xdr:col>13</xdr:col>
          <xdr:colOff>1847850</xdr:colOff>
          <xdr:row>114</xdr:row>
          <xdr:rowOff>31750</xdr:rowOff>
        </xdr:to>
        <xdr:sp macro="" textlink="">
          <xdr:nvSpPr>
            <xdr:cNvPr id="52348" name="Check Box 124" hidden="1">
              <a:extLst>
                <a:ext uri="{63B3BB69-23CF-44E3-9099-C40C66FF867C}">
                  <a14:compatExt spid="_x0000_s52348"/>
                </a:ext>
                <a:ext uri="{FF2B5EF4-FFF2-40B4-BE49-F238E27FC236}">
                  <a16:creationId xmlns:a16="http://schemas.microsoft.com/office/drawing/2014/main" id="{00000000-0008-0000-0400-00007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113</xdr:row>
          <xdr:rowOff>127000</xdr:rowOff>
        </xdr:from>
        <xdr:to>
          <xdr:col>13</xdr:col>
          <xdr:colOff>1847850</xdr:colOff>
          <xdr:row>115</xdr:row>
          <xdr:rowOff>19050</xdr:rowOff>
        </xdr:to>
        <xdr:sp macro="" textlink="">
          <xdr:nvSpPr>
            <xdr:cNvPr id="52349" name="Check Box 125" hidden="1">
              <a:extLst>
                <a:ext uri="{63B3BB69-23CF-44E3-9099-C40C66FF867C}">
                  <a14:compatExt spid="_x0000_s52349"/>
                </a:ext>
                <a:ext uri="{FF2B5EF4-FFF2-40B4-BE49-F238E27FC236}">
                  <a16:creationId xmlns:a16="http://schemas.microsoft.com/office/drawing/2014/main" id="{00000000-0008-0000-0400-00007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132</xdr:row>
          <xdr:rowOff>171450</xdr:rowOff>
        </xdr:from>
        <xdr:to>
          <xdr:col>1</xdr:col>
          <xdr:colOff>1117600</xdr:colOff>
          <xdr:row>134</xdr:row>
          <xdr:rowOff>69850</xdr:rowOff>
        </xdr:to>
        <xdr:sp macro="" textlink="">
          <xdr:nvSpPr>
            <xdr:cNvPr id="52350" name="Check Box 126" hidden="1">
              <a:extLst>
                <a:ext uri="{63B3BB69-23CF-44E3-9099-C40C66FF867C}">
                  <a14:compatExt spid="_x0000_s52350"/>
                </a:ext>
                <a:ext uri="{FF2B5EF4-FFF2-40B4-BE49-F238E27FC236}">
                  <a16:creationId xmlns:a16="http://schemas.microsoft.com/office/drawing/2014/main" id="{00000000-0008-0000-0400-00007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133</xdr:row>
          <xdr:rowOff>133350</xdr:rowOff>
        </xdr:from>
        <xdr:to>
          <xdr:col>1</xdr:col>
          <xdr:colOff>1117600</xdr:colOff>
          <xdr:row>135</xdr:row>
          <xdr:rowOff>38100</xdr:rowOff>
        </xdr:to>
        <xdr:sp macro="" textlink="">
          <xdr:nvSpPr>
            <xdr:cNvPr id="52351" name="Check Box 127" hidden="1">
              <a:extLst>
                <a:ext uri="{63B3BB69-23CF-44E3-9099-C40C66FF867C}">
                  <a14:compatExt spid="_x0000_s52351"/>
                </a:ext>
                <a:ext uri="{FF2B5EF4-FFF2-40B4-BE49-F238E27FC236}">
                  <a16:creationId xmlns:a16="http://schemas.microsoft.com/office/drawing/2014/main" id="{00000000-0008-0000-0400-00007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134</xdr:row>
          <xdr:rowOff>146050</xdr:rowOff>
        </xdr:from>
        <xdr:to>
          <xdr:col>1</xdr:col>
          <xdr:colOff>1117600</xdr:colOff>
          <xdr:row>136</xdr:row>
          <xdr:rowOff>31750</xdr:rowOff>
        </xdr:to>
        <xdr:sp macro="" textlink="">
          <xdr:nvSpPr>
            <xdr:cNvPr id="52352" name="Check Box 128" hidden="1">
              <a:extLst>
                <a:ext uri="{63B3BB69-23CF-44E3-9099-C40C66FF867C}">
                  <a14:compatExt spid="_x0000_s52352"/>
                </a:ext>
                <a:ext uri="{FF2B5EF4-FFF2-40B4-BE49-F238E27FC236}">
                  <a16:creationId xmlns:a16="http://schemas.microsoft.com/office/drawing/2014/main" id="{00000000-0008-0000-0400-00008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135</xdr:row>
          <xdr:rowOff>127000</xdr:rowOff>
        </xdr:from>
        <xdr:to>
          <xdr:col>1</xdr:col>
          <xdr:colOff>1117600</xdr:colOff>
          <xdr:row>137</xdr:row>
          <xdr:rowOff>12700</xdr:rowOff>
        </xdr:to>
        <xdr:sp macro="" textlink="">
          <xdr:nvSpPr>
            <xdr:cNvPr id="52353" name="Check Box 129" hidden="1">
              <a:extLst>
                <a:ext uri="{63B3BB69-23CF-44E3-9099-C40C66FF867C}">
                  <a14:compatExt spid="_x0000_s52353"/>
                </a:ext>
                <a:ext uri="{FF2B5EF4-FFF2-40B4-BE49-F238E27FC236}">
                  <a16:creationId xmlns:a16="http://schemas.microsoft.com/office/drawing/2014/main" id="{00000000-0008-0000-0400-00008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136</xdr:row>
          <xdr:rowOff>133350</xdr:rowOff>
        </xdr:from>
        <xdr:to>
          <xdr:col>1</xdr:col>
          <xdr:colOff>1117600</xdr:colOff>
          <xdr:row>138</xdr:row>
          <xdr:rowOff>31750</xdr:rowOff>
        </xdr:to>
        <xdr:sp macro="" textlink="">
          <xdr:nvSpPr>
            <xdr:cNvPr id="52354" name="Check Box 130" hidden="1">
              <a:extLst>
                <a:ext uri="{63B3BB69-23CF-44E3-9099-C40C66FF867C}">
                  <a14:compatExt spid="_x0000_s52354"/>
                </a:ext>
                <a:ext uri="{FF2B5EF4-FFF2-40B4-BE49-F238E27FC236}">
                  <a16:creationId xmlns:a16="http://schemas.microsoft.com/office/drawing/2014/main" id="{00000000-0008-0000-0400-00008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133</xdr:row>
          <xdr:rowOff>146050</xdr:rowOff>
        </xdr:from>
        <xdr:to>
          <xdr:col>13</xdr:col>
          <xdr:colOff>819150</xdr:colOff>
          <xdr:row>135</xdr:row>
          <xdr:rowOff>50800</xdr:rowOff>
        </xdr:to>
        <xdr:sp macro="" textlink="">
          <xdr:nvSpPr>
            <xdr:cNvPr id="52355" name="Check Box 131" hidden="1">
              <a:extLst>
                <a:ext uri="{63B3BB69-23CF-44E3-9099-C40C66FF867C}">
                  <a14:compatExt spid="_x0000_s52355"/>
                </a:ext>
                <a:ext uri="{FF2B5EF4-FFF2-40B4-BE49-F238E27FC236}">
                  <a16:creationId xmlns:a16="http://schemas.microsoft.com/office/drawing/2014/main" id="{00000000-0008-0000-0400-00008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134</xdr:row>
          <xdr:rowOff>146050</xdr:rowOff>
        </xdr:from>
        <xdr:to>
          <xdr:col>13</xdr:col>
          <xdr:colOff>819150</xdr:colOff>
          <xdr:row>136</xdr:row>
          <xdr:rowOff>31750</xdr:rowOff>
        </xdr:to>
        <xdr:sp macro="" textlink="">
          <xdr:nvSpPr>
            <xdr:cNvPr id="52356" name="Check Box 132" hidden="1">
              <a:extLst>
                <a:ext uri="{63B3BB69-23CF-44E3-9099-C40C66FF867C}">
                  <a14:compatExt spid="_x0000_s52356"/>
                </a:ext>
                <a:ext uri="{FF2B5EF4-FFF2-40B4-BE49-F238E27FC236}">
                  <a16:creationId xmlns:a16="http://schemas.microsoft.com/office/drawing/2014/main" id="{00000000-0008-0000-0400-00008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135</xdr:row>
          <xdr:rowOff>146050</xdr:rowOff>
        </xdr:from>
        <xdr:to>
          <xdr:col>13</xdr:col>
          <xdr:colOff>1936750</xdr:colOff>
          <xdr:row>137</xdr:row>
          <xdr:rowOff>31750</xdr:rowOff>
        </xdr:to>
        <xdr:sp macro="" textlink="">
          <xdr:nvSpPr>
            <xdr:cNvPr id="52357" name="Check Box 133" hidden="1">
              <a:extLst>
                <a:ext uri="{63B3BB69-23CF-44E3-9099-C40C66FF867C}">
                  <a14:compatExt spid="_x0000_s52357"/>
                </a:ext>
                <a:ext uri="{FF2B5EF4-FFF2-40B4-BE49-F238E27FC236}">
                  <a16:creationId xmlns:a16="http://schemas.microsoft.com/office/drawing/2014/main" id="{00000000-0008-0000-0400-00008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136</xdr:row>
          <xdr:rowOff>127000</xdr:rowOff>
        </xdr:from>
        <xdr:to>
          <xdr:col>13</xdr:col>
          <xdr:colOff>1924050</xdr:colOff>
          <xdr:row>139</xdr:row>
          <xdr:rowOff>50800</xdr:rowOff>
        </xdr:to>
        <xdr:sp macro="" textlink="">
          <xdr:nvSpPr>
            <xdr:cNvPr id="52358" name="Check Box 134" hidden="1">
              <a:extLst>
                <a:ext uri="{63B3BB69-23CF-44E3-9099-C40C66FF867C}">
                  <a14:compatExt spid="_x0000_s52358"/>
                </a:ext>
                <a:ext uri="{FF2B5EF4-FFF2-40B4-BE49-F238E27FC236}">
                  <a16:creationId xmlns:a16="http://schemas.microsoft.com/office/drawing/2014/main" id="{00000000-0008-0000-0400-00008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138</xdr:row>
          <xdr:rowOff>171450</xdr:rowOff>
        </xdr:from>
        <xdr:to>
          <xdr:col>13</xdr:col>
          <xdr:colOff>819150</xdr:colOff>
          <xdr:row>140</xdr:row>
          <xdr:rowOff>69850</xdr:rowOff>
        </xdr:to>
        <xdr:sp macro="" textlink="">
          <xdr:nvSpPr>
            <xdr:cNvPr id="52359" name="Check Box 135" hidden="1">
              <a:extLst>
                <a:ext uri="{63B3BB69-23CF-44E3-9099-C40C66FF867C}">
                  <a14:compatExt spid="_x0000_s52359"/>
                </a:ext>
                <a:ext uri="{FF2B5EF4-FFF2-40B4-BE49-F238E27FC236}">
                  <a16:creationId xmlns:a16="http://schemas.microsoft.com/office/drawing/2014/main" id="{00000000-0008-0000-0400-00008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139</xdr:row>
          <xdr:rowOff>146050</xdr:rowOff>
        </xdr:from>
        <xdr:to>
          <xdr:col>13</xdr:col>
          <xdr:colOff>819150</xdr:colOff>
          <xdr:row>141</xdr:row>
          <xdr:rowOff>38100</xdr:rowOff>
        </xdr:to>
        <xdr:sp macro="" textlink="">
          <xdr:nvSpPr>
            <xdr:cNvPr id="52360" name="Check Box 136" hidden="1">
              <a:extLst>
                <a:ext uri="{63B3BB69-23CF-44E3-9099-C40C66FF867C}">
                  <a14:compatExt spid="_x0000_s52360"/>
                </a:ext>
                <a:ext uri="{FF2B5EF4-FFF2-40B4-BE49-F238E27FC236}">
                  <a16:creationId xmlns:a16="http://schemas.microsoft.com/office/drawing/2014/main" id="{00000000-0008-0000-0400-00008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143</xdr:row>
          <xdr:rowOff>152400</xdr:rowOff>
        </xdr:from>
        <xdr:to>
          <xdr:col>13</xdr:col>
          <xdr:colOff>95250</xdr:colOff>
          <xdr:row>145</xdr:row>
          <xdr:rowOff>50800</xdr:rowOff>
        </xdr:to>
        <xdr:sp macro="" textlink="">
          <xdr:nvSpPr>
            <xdr:cNvPr id="52361" name="Check Box 137" hidden="1">
              <a:extLst>
                <a:ext uri="{63B3BB69-23CF-44E3-9099-C40C66FF867C}">
                  <a14:compatExt spid="_x0000_s52361"/>
                </a:ext>
                <a:ext uri="{FF2B5EF4-FFF2-40B4-BE49-F238E27FC236}">
                  <a16:creationId xmlns:a16="http://schemas.microsoft.com/office/drawing/2014/main" id="{00000000-0008-0000-0400-00008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144</xdr:row>
          <xdr:rowOff>171450</xdr:rowOff>
        </xdr:from>
        <xdr:to>
          <xdr:col>13</xdr:col>
          <xdr:colOff>95250</xdr:colOff>
          <xdr:row>146</xdr:row>
          <xdr:rowOff>31750</xdr:rowOff>
        </xdr:to>
        <xdr:sp macro="" textlink="">
          <xdr:nvSpPr>
            <xdr:cNvPr id="52362" name="Check Box 138" hidden="1">
              <a:extLst>
                <a:ext uri="{63B3BB69-23CF-44E3-9099-C40C66FF867C}">
                  <a14:compatExt spid="_x0000_s52362"/>
                </a:ext>
                <a:ext uri="{FF2B5EF4-FFF2-40B4-BE49-F238E27FC236}">
                  <a16:creationId xmlns:a16="http://schemas.microsoft.com/office/drawing/2014/main" id="{00000000-0008-0000-0400-00008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133350</xdr:rowOff>
        </xdr:from>
        <xdr:to>
          <xdr:col>13</xdr:col>
          <xdr:colOff>984250</xdr:colOff>
          <xdr:row>145</xdr:row>
          <xdr:rowOff>31750</xdr:rowOff>
        </xdr:to>
        <xdr:sp macro="" textlink="">
          <xdr:nvSpPr>
            <xdr:cNvPr id="52363" name="Check Box 139" hidden="1">
              <a:extLst>
                <a:ext uri="{63B3BB69-23CF-44E3-9099-C40C66FF867C}">
                  <a14:compatExt spid="_x0000_s52363"/>
                </a:ext>
                <a:ext uri="{FF2B5EF4-FFF2-40B4-BE49-F238E27FC236}">
                  <a16:creationId xmlns:a16="http://schemas.microsoft.com/office/drawing/2014/main" id="{00000000-0008-0000-0400-00008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127000</xdr:rowOff>
        </xdr:from>
        <xdr:to>
          <xdr:col>13</xdr:col>
          <xdr:colOff>984250</xdr:colOff>
          <xdr:row>146</xdr:row>
          <xdr:rowOff>19050</xdr:rowOff>
        </xdr:to>
        <xdr:sp macro="" textlink="">
          <xdr:nvSpPr>
            <xdr:cNvPr id="52364" name="Check Box 140" hidden="1">
              <a:extLst>
                <a:ext uri="{63B3BB69-23CF-44E3-9099-C40C66FF867C}">
                  <a14:compatExt spid="_x0000_s52364"/>
                </a:ext>
                <a:ext uri="{FF2B5EF4-FFF2-40B4-BE49-F238E27FC236}">
                  <a16:creationId xmlns:a16="http://schemas.microsoft.com/office/drawing/2014/main" id="{00000000-0008-0000-0400-00008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146050</xdr:rowOff>
        </xdr:from>
        <xdr:to>
          <xdr:col>14</xdr:col>
          <xdr:colOff>38100</xdr:colOff>
          <xdr:row>147</xdr:row>
          <xdr:rowOff>38100</xdr:rowOff>
        </xdr:to>
        <xdr:sp macro="" textlink="">
          <xdr:nvSpPr>
            <xdr:cNvPr id="52365" name="Check Box 141" hidden="1">
              <a:extLst>
                <a:ext uri="{63B3BB69-23CF-44E3-9099-C40C66FF867C}">
                  <a14:compatExt spid="_x0000_s52365"/>
                </a:ext>
                <a:ext uri="{FF2B5EF4-FFF2-40B4-BE49-F238E27FC236}">
                  <a16:creationId xmlns:a16="http://schemas.microsoft.com/office/drawing/2014/main" id="{00000000-0008-0000-0400-00008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19050</xdr:rowOff>
        </xdr:from>
        <xdr:to>
          <xdr:col>13</xdr:col>
          <xdr:colOff>1079500</xdr:colOff>
          <xdr:row>148</xdr:row>
          <xdr:rowOff>0</xdr:rowOff>
        </xdr:to>
        <xdr:sp macro="" textlink="">
          <xdr:nvSpPr>
            <xdr:cNvPr id="52366" name="Check Box 142" hidden="1">
              <a:extLst>
                <a:ext uri="{63B3BB69-23CF-44E3-9099-C40C66FF867C}">
                  <a14:compatExt spid="_x0000_s52366"/>
                </a:ext>
                <a:ext uri="{FF2B5EF4-FFF2-40B4-BE49-F238E27FC236}">
                  <a16:creationId xmlns:a16="http://schemas.microsoft.com/office/drawing/2014/main" id="{00000000-0008-0000-0400-00008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150</xdr:row>
          <xdr:rowOff>457200</xdr:rowOff>
        </xdr:from>
        <xdr:to>
          <xdr:col>11</xdr:col>
          <xdr:colOff>1079500</xdr:colOff>
          <xdr:row>152</xdr:row>
          <xdr:rowOff>50800</xdr:rowOff>
        </xdr:to>
        <xdr:sp macro="" textlink="">
          <xdr:nvSpPr>
            <xdr:cNvPr id="52367" name="Check Box 143" hidden="1">
              <a:extLst>
                <a:ext uri="{63B3BB69-23CF-44E3-9099-C40C66FF867C}">
                  <a14:compatExt spid="_x0000_s52367"/>
                </a:ext>
                <a:ext uri="{FF2B5EF4-FFF2-40B4-BE49-F238E27FC236}">
                  <a16:creationId xmlns:a16="http://schemas.microsoft.com/office/drawing/2014/main" id="{00000000-0008-0000-0400-00008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133350</xdr:rowOff>
        </xdr:from>
        <xdr:to>
          <xdr:col>13</xdr:col>
          <xdr:colOff>1943100</xdr:colOff>
          <xdr:row>153</xdr:row>
          <xdr:rowOff>19050</xdr:rowOff>
        </xdr:to>
        <xdr:sp macro="" textlink="">
          <xdr:nvSpPr>
            <xdr:cNvPr id="52368" name="Check Box 144" hidden="1">
              <a:extLst>
                <a:ext uri="{63B3BB69-23CF-44E3-9099-C40C66FF867C}">
                  <a14:compatExt spid="_x0000_s52368"/>
                </a:ext>
                <a:ext uri="{FF2B5EF4-FFF2-40B4-BE49-F238E27FC236}">
                  <a16:creationId xmlns:a16="http://schemas.microsoft.com/office/drawing/2014/main" id="{00000000-0008-0000-0400-00009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155</xdr:row>
          <xdr:rowOff>0</xdr:rowOff>
        </xdr:from>
        <xdr:to>
          <xdr:col>14</xdr:col>
          <xdr:colOff>0</xdr:colOff>
          <xdr:row>156</xdr:row>
          <xdr:rowOff>12700</xdr:rowOff>
        </xdr:to>
        <xdr:sp macro="" textlink="">
          <xdr:nvSpPr>
            <xdr:cNvPr id="52369" name="Check Box 145" hidden="1">
              <a:extLst>
                <a:ext uri="{63B3BB69-23CF-44E3-9099-C40C66FF867C}">
                  <a14:compatExt spid="_x0000_s52369"/>
                </a:ext>
                <a:ext uri="{FF2B5EF4-FFF2-40B4-BE49-F238E27FC236}">
                  <a16:creationId xmlns:a16="http://schemas.microsoft.com/office/drawing/2014/main" id="{00000000-0008-0000-0400-00009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133350</xdr:rowOff>
        </xdr:from>
        <xdr:to>
          <xdr:col>13</xdr:col>
          <xdr:colOff>1562100</xdr:colOff>
          <xdr:row>154</xdr:row>
          <xdr:rowOff>31750</xdr:rowOff>
        </xdr:to>
        <xdr:sp macro="" textlink="">
          <xdr:nvSpPr>
            <xdr:cNvPr id="52370" name="Check Box 146" hidden="1">
              <a:extLst>
                <a:ext uri="{63B3BB69-23CF-44E3-9099-C40C66FF867C}">
                  <a14:compatExt spid="_x0000_s52370"/>
                </a:ext>
                <a:ext uri="{FF2B5EF4-FFF2-40B4-BE49-F238E27FC236}">
                  <a16:creationId xmlns:a16="http://schemas.microsoft.com/office/drawing/2014/main" id="{00000000-0008-0000-0400-00009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156</xdr:row>
          <xdr:rowOff>0</xdr:rowOff>
        </xdr:from>
        <xdr:to>
          <xdr:col>13</xdr:col>
          <xdr:colOff>1085850</xdr:colOff>
          <xdr:row>157</xdr:row>
          <xdr:rowOff>31750</xdr:rowOff>
        </xdr:to>
        <xdr:sp macro="" textlink="">
          <xdr:nvSpPr>
            <xdr:cNvPr id="52371" name="Check Box 147" hidden="1">
              <a:extLst>
                <a:ext uri="{63B3BB69-23CF-44E3-9099-C40C66FF867C}">
                  <a14:compatExt spid="_x0000_s52371"/>
                </a:ext>
                <a:ext uri="{FF2B5EF4-FFF2-40B4-BE49-F238E27FC236}">
                  <a16:creationId xmlns:a16="http://schemas.microsoft.com/office/drawing/2014/main" id="{00000000-0008-0000-0400-00009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153</xdr:row>
          <xdr:rowOff>146050</xdr:rowOff>
        </xdr:from>
        <xdr:to>
          <xdr:col>12</xdr:col>
          <xdr:colOff>698500</xdr:colOff>
          <xdr:row>155</xdr:row>
          <xdr:rowOff>38100</xdr:rowOff>
        </xdr:to>
        <xdr:sp macro="" textlink="">
          <xdr:nvSpPr>
            <xdr:cNvPr id="52372" name="Check Box 148" hidden="1">
              <a:extLst>
                <a:ext uri="{63B3BB69-23CF-44E3-9099-C40C66FF867C}">
                  <a14:compatExt spid="_x0000_s52372"/>
                </a:ext>
                <a:ext uri="{FF2B5EF4-FFF2-40B4-BE49-F238E27FC236}">
                  <a16:creationId xmlns:a16="http://schemas.microsoft.com/office/drawing/2014/main" id="{00000000-0008-0000-0400-00009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153</xdr:row>
          <xdr:rowOff>127000</xdr:rowOff>
        </xdr:from>
        <xdr:to>
          <xdr:col>13</xdr:col>
          <xdr:colOff>1098550</xdr:colOff>
          <xdr:row>155</xdr:row>
          <xdr:rowOff>19050</xdr:rowOff>
        </xdr:to>
        <xdr:sp macro="" textlink="">
          <xdr:nvSpPr>
            <xdr:cNvPr id="52373" name="Check Box 149" hidden="1">
              <a:extLst>
                <a:ext uri="{63B3BB69-23CF-44E3-9099-C40C66FF867C}">
                  <a14:compatExt spid="_x0000_s52373"/>
                </a:ext>
                <a:ext uri="{FF2B5EF4-FFF2-40B4-BE49-F238E27FC236}">
                  <a16:creationId xmlns:a16="http://schemas.microsoft.com/office/drawing/2014/main" id="{00000000-0008-0000-0400-00009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152</xdr:row>
          <xdr:rowOff>133350</xdr:rowOff>
        </xdr:from>
        <xdr:to>
          <xdr:col>12</xdr:col>
          <xdr:colOff>984250</xdr:colOff>
          <xdr:row>154</xdr:row>
          <xdr:rowOff>31750</xdr:rowOff>
        </xdr:to>
        <xdr:sp macro="" textlink="">
          <xdr:nvSpPr>
            <xdr:cNvPr id="52374" name="Check Box 150" hidden="1">
              <a:extLst>
                <a:ext uri="{63B3BB69-23CF-44E3-9099-C40C66FF867C}">
                  <a14:compatExt spid="_x0000_s52374"/>
                </a:ext>
                <a:ext uri="{FF2B5EF4-FFF2-40B4-BE49-F238E27FC236}">
                  <a16:creationId xmlns:a16="http://schemas.microsoft.com/office/drawing/2014/main" id="{00000000-0008-0000-0400-00009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146050</xdr:rowOff>
        </xdr:from>
        <xdr:to>
          <xdr:col>13</xdr:col>
          <xdr:colOff>95250</xdr:colOff>
          <xdr:row>149</xdr:row>
          <xdr:rowOff>38100</xdr:rowOff>
        </xdr:to>
        <xdr:sp macro="" textlink="">
          <xdr:nvSpPr>
            <xdr:cNvPr id="52375" name="Check Box 151" hidden="1">
              <a:extLst>
                <a:ext uri="{63B3BB69-23CF-44E3-9099-C40C66FF867C}">
                  <a14:compatExt spid="_x0000_s52375"/>
                </a:ext>
                <a:ext uri="{FF2B5EF4-FFF2-40B4-BE49-F238E27FC236}">
                  <a16:creationId xmlns:a16="http://schemas.microsoft.com/office/drawing/2014/main" id="{00000000-0008-0000-0400-00009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148</xdr:row>
          <xdr:rowOff>146050</xdr:rowOff>
        </xdr:from>
        <xdr:to>
          <xdr:col>13</xdr:col>
          <xdr:colOff>946150</xdr:colOff>
          <xdr:row>150</xdr:row>
          <xdr:rowOff>38100</xdr:rowOff>
        </xdr:to>
        <xdr:sp macro="" textlink="">
          <xdr:nvSpPr>
            <xdr:cNvPr id="52376" name="Check Box 152" hidden="1">
              <a:extLst>
                <a:ext uri="{63B3BB69-23CF-44E3-9099-C40C66FF867C}">
                  <a14:compatExt spid="_x0000_s52376"/>
                </a:ext>
                <a:ext uri="{FF2B5EF4-FFF2-40B4-BE49-F238E27FC236}">
                  <a16:creationId xmlns:a16="http://schemas.microsoft.com/office/drawing/2014/main" id="{00000000-0008-0000-0400-00009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140</xdr:row>
          <xdr:rowOff>133350</xdr:rowOff>
        </xdr:from>
        <xdr:to>
          <xdr:col>13</xdr:col>
          <xdr:colOff>1847850</xdr:colOff>
          <xdr:row>142</xdr:row>
          <xdr:rowOff>31750</xdr:rowOff>
        </xdr:to>
        <xdr:sp macro="" textlink="">
          <xdr:nvSpPr>
            <xdr:cNvPr id="52377" name="Check Box 153" hidden="1">
              <a:extLst>
                <a:ext uri="{63B3BB69-23CF-44E3-9099-C40C66FF867C}">
                  <a14:compatExt spid="_x0000_s52377"/>
                </a:ext>
                <a:ext uri="{FF2B5EF4-FFF2-40B4-BE49-F238E27FC236}">
                  <a16:creationId xmlns:a16="http://schemas.microsoft.com/office/drawing/2014/main" id="{00000000-0008-0000-0400-00009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141</xdr:row>
          <xdr:rowOff>133350</xdr:rowOff>
        </xdr:from>
        <xdr:to>
          <xdr:col>13</xdr:col>
          <xdr:colOff>1847850</xdr:colOff>
          <xdr:row>143</xdr:row>
          <xdr:rowOff>31750</xdr:rowOff>
        </xdr:to>
        <xdr:sp macro="" textlink="">
          <xdr:nvSpPr>
            <xdr:cNvPr id="52378" name="Check Box 154" hidden="1">
              <a:extLst>
                <a:ext uri="{63B3BB69-23CF-44E3-9099-C40C66FF867C}">
                  <a14:compatExt spid="_x0000_s52378"/>
                </a:ext>
                <a:ext uri="{FF2B5EF4-FFF2-40B4-BE49-F238E27FC236}">
                  <a16:creationId xmlns:a16="http://schemas.microsoft.com/office/drawing/2014/main" id="{00000000-0008-0000-0400-00009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142</xdr:row>
          <xdr:rowOff>127000</xdr:rowOff>
        </xdr:from>
        <xdr:to>
          <xdr:col>13</xdr:col>
          <xdr:colOff>1847850</xdr:colOff>
          <xdr:row>144</xdr:row>
          <xdr:rowOff>19050</xdr:rowOff>
        </xdr:to>
        <xdr:sp macro="" textlink="">
          <xdr:nvSpPr>
            <xdr:cNvPr id="52379" name="Check Box 155" hidden="1">
              <a:extLst>
                <a:ext uri="{63B3BB69-23CF-44E3-9099-C40C66FF867C}">
                  <a14:compatExt spid="_x0000_s52379"/>
                </a:ext>
                <a:ext uri="{FF2B5EF4-FFF2-40B4-BE49-F238E27FC236}">
                  <a16:creationId xmlns:a16="http://schemas.microsoft.com/office/drawing/2014/main" id="{00000000-0008-0000-0400-00009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161</xdr:row>
          <xdr:rowOff>171450</xdr:rowOff>
        </xdr:from>
        <xdr:to>
          <xdr:col>1</xdr:col>
          <xdr:colOff>1117600</xdr:colOff>
          <xdr:row>163</xdr:row>
          <xdr:rowOff>69850</xdr:rowOff>
        </xdr:to>
        <xdr:sp macro="" textlink="">
          <xdr:nvSpPr>
            <xdr:cNvPr id="52380" name="Check Box 156" hidden="1">
              <a:extLst>
                <a:ext uri="{63B3BB69-23CF-44E3-9099-C40C66FF867C}">
                  <a14:compatExt spid="_x0000_s52380"/>
                </a:ext>
                <a:ext uri="{FF2B5EF4-FFF2-40B4-BE49-F238E27FC236}">
                  <a16:creationId xmlns:a16="http://schemas.microsoft.com/office/drawing/2014/main" id="{00000000-0008-0000-0400-00009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162</xdr:row>
          <xdr:rowOff>133350</xdr:rowOff>
        </xdr:from>
        <xdr:to>
          <xdr:col>1</xdr:col>
          <xdr:colOff>1117600</xdr:colOff>
          <xdr:row>164</xdr:row>
          <xdr:rowOff>38100</xdr:rowOff>
        </xdr:to>
        <xdr:sp macro="" textlink="">
          <xdr:nvSpPr>
            <xdr:cNvPr id="52381" name="Check Box 157" hidden="1">
              <a:extLst>
                <a:ext uri="{63B3BB69-23CF-44E3-9099-C40C66FF867C}">
                  <a14:compatExt spid="_x0000_s52381"/>
                </a:ext>
                <a:ext uri="{FF2B5EF4-FFF2-40B4-BE49-F238E27FC236}">
                  <a16:creationId xmlns:a16="http://schemas.microsoft.com/office/drawing/2014/main" id="{00000000-0008-0000-0400-00009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163</xdr:row>
          <xdr:rowOff>146050</xdr:rowOff>
        </xdr:from>
        <xdr:to>
          <xdr:col>1</xdr:col>
          <xdr:colOff>1117600</xdr:colOff>
          <xdr:row>165</xdr:row>
          <xdr:rowOff>31750</xdr:rowOff>
        </xdr:to>
        <xdr:sp macro="" textlink="">
          <xdr:nvSpPr>
            <xdr:cNvPr id="52382" name="Check Box 158" hidden="1">
              <a:extLst>
                <a:ext uri="{63B3BB69-23CF-44E3-9099-C40C66FF867C}">
                  <a14:compatExt spid="_x0000_s52382"/>
                </a:ext>
                <a:ext uri="{FF2B5EF4-FFF2-40B4-BE49-F238E27FC236}">
                  <a16:creationId xmlns:a16="http://schemas.microsoft.com/office/drawing/2014/main" id="{00000000-0008-0000-0400-00009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164</xdr:row>
          <xdr:rowOff>127000</xdr:rowOff>
        </xdr:from>
        <xdr:to>
          <xdr:col>1</xdr:col>
          <xdr:colOff>1117600</xdr:colOff>
          <xdr:row>166</xdr:row>
          <xdr:rowOff>12700</xdr:rowOff>
        </xdr:to>
        <xdr:sp macro="" textlink="">
          <xdr:nvSpPr>
            <xdr:cNvPr id="52383" name="Check Box 159" hidden="1">
              <a:extLst>
                <a:ext uri="{63B3BB69-23CF-44E3-9099-C40C66FF867C}">
                  <a14:compatExt spid="_x0000_s52383"/>
                </a:ext>
                <a:ext uri="{FF2B5EF4-FFF2-40B4-BE49-F238E27FC236}">
                  <a16:creationId xmlns:a16="http://schemas.microsoft.com/office/drawing/2014/main" id="{00000000-0008-0000-0400-00009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165</xdr:row>
          <xdr:rowOff>133350</xdr:rowOff>
        </xdr:from>
        <xdr:to>
          <xdr:col>1</xdr:col>
          <xdr:colOff>1117600</xdr:colOff>
          <xdr:row>167</xdr:row>
          <xdr:rowOff>31750</xdr:rowOff>
        </xdr:to>
        <xdr:sp macro="" textlink="">
          <xdr:nvSpPr>
            <xdr:cNvPr id="52384" name="Check Box 160" hidden="1">
              <a:extLst>
                <a:ext uri="{63B3BB69-23CF-44E3-9099-C40C66FF867C}">
                  <a14:compatExt spid="_x0000_s52384"/>
                </a:ext>
                <a:ext uri="{FF2B5EF4-FFF2-40B4-BE49-F238E27FC236}">
                  <a16:creationId xmlns:a16="http://schemas.microsoft.com/office/drawing/2014/main" id="{00000000-0008-0000-0400-0000A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162</xdr:row>
          <xdr:rowOff>146050</xdr:rowOff>
        </xdr:from>
        <xdr:to>
          <xdr:col>13</xdr:col>
          <xdr:colOff>819150</xdr:colOff>
          <xdr:row>164</xdr:row>
          <xdr:rowOff>50800</xdr:rowOff>
        </xdr:to>
        <xdr:sp macro="" textlink="">
          <xdr:nvSpPr>
            <xdr:cNvPr id="52385" name="Check Box 161" hidden="1">
              <a:extLst>
                <a:ext uri="{63B3BB69-23CF-44E3-9099-C40C66FF867C}">
                  <a14:compatExt spid="_x0000_s52385"/>
                </a:ext>
                <a:ext uri="{FF2B5EF4-FFF2-40B4-BE49-F238E27FC236}">
                  <a16:creationId xmlns:a16="http://schemas.microsoft.com/office/drawing/2014/main" id="{00000000-0008-0000-0400-0000A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163</xdr:row>
          <xdr:rowOff>146050</xdr:rowOff>
        </xdr:from>
        <xdr:to>
          <xdr:col>13</xdr:col>
          <xdr:colOff>819150</xdr:colOff>
          <xdr:row>165</xdr:row>
          <xdr:rowOff>31750</xdr:rowOff>
        </xdr:to>
        <xdr:sp macro="" textlink="">
          <xdr:nvSpPr>
            <xdr:cNvPr id="52386" name="Check Box 162" hidden="1">
              <a:extLst>
                <a:ext uri="{63B3BB69-23CF-44E3-9099-C40C66FF867C}">
                  <a14:compatExt spid="_x0000_s52386"/>
                </a:ext>
                <a:ext uri="{FF2B5EF4-FFF2-40B4-BE49-F238E27FC236}">
                  <a16:creationId xmlns:a16="http://schemas.microsoft.com/office/drawing/2014/main" id="{00000000-0008-0000-0400-0000A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164</xdr:row>
          <xdr:rowOff>146050</xdr:rowOff>
        </xdr:from>
        <xdr:to>
          <xdr:col>13</xdr:col>
          <xdr:colOff>1936750</xdr:colOff>
          <xdr:row>166</xdr:row>
          <xdr:rowOff>31750</xdr:rowOff>
        </xdr:to>
        <xdr:sp macro="" textlink="">
          <xdr:nvSpPr>
            <xdr:cNvPr id="52387" name="Check Box 163" hidden="1">
              <a:extLst>
                <a:ext uri="{63B3BB69-23CF-44E3-9099-C40C66FF867C}">
                  <a14:compatExt spid="_x0000_s52387"/>
                </a:ext>
                <a:ext uri="{FF2B5EF4-FFF2-40B4-BE49-F238E27FC236}">
                  <a16:creationId xmlns:a16="http://schemas.microsoft.com/office/drawing/2014/main" id="{00000000-0008-0000-0400-0000A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165</xdr:row>
          <xdr:rowOff>127000</xdr:rowOff>
        </xdr:from>
        <xdr:to>
          <xdr:col>13</xdr:col>
          <xdr:colOff>1924050</xdr:colOff>
          <xdr:row>168</xdr:row>
          <xdr:rowOff>50800</xdr:rowOff>
        </xdr:to>
        <xdr:sp macro="" textlink="">
          <xdr:nvSpPr>
            <xdr:cNvPr id="52388" name="Check Box 164" hidden="1">
              <a:extLst>
                <a:ext uri="{63B3BB69-23CF-44E3-9099-C40C66FF867C}">
                  <a14:compatExt spid="_x0000_s52388"/>
                </a:ext>
                <a:ext uri="{FF2B5EF4-FFF2-40B4-BE49-F238E27FC236}">
                  <a16:creationId xmlns:a16="http://schemas.microsoft.com/office/drawing/2014/main" id="{00000000-0008-0000-0400-0000A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167</xdr:row>
          <xdr:rowOff>171450</xdr:rowOff>
        </xdr:from>
        <xdr:to>
          <xdr:col>13</xdr:col>
          <xdr:colOff>819150</xdr:colOff>
          <xdr:row>169</xdr:row>
          <xdr:rowOff>69850</xdr:rowOff>
        </xdr:to>
        <xdr:sp macro="" textlink="">
          <xdr:nvSpPr>
            <xdr:cNvPr id="52389" name="Check Box 165" hidden="1">
              <a:extLst>
                <a:ext uri="{63B3BB69-23CF-44E3-9099-C40C66FF867C}">
                  <a14:compatExt spid="_x0000_s52389"/>
                </a:ext>
                <a:ext uri="{FF2B5EF4-FFF2-40B4-BE49-F238E27FC236}">
                  <a16:creationId xmlns:a16="http://schemas.microsoft.com/office/drawing/2014/main" id="{00000000-0008-0000-0400-0000A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168</xdr:row>
          <xdr:rowOff>146050</xdr:rowOff>
        </xdr:from>
        <xdr:to>
          <xdr:col>13</xdr:col>
          <xdr:colOff>819150</xdr:colOff>
          <xdr:row>170</xdr:row>
          <xdr:rowOff>38100</xdr:rowOff>
        </xdr:to>
        <xdr:sp macro="" textlink="">
          <xdr:nvSpPr>
            <xdr:cNvPr id="52390" name="Check Box 166" hidden="1">
              <a:extLst>
                <a:ext uri="{63B3BB69-23CF-44E3-9099-C40C66FF867C}">
                  <a14:compatExt spid="_x0000_s52390"/>
                </a:ext>
                <a:ext uri="{FF2B5EF4-FFF2-40B4-BE49-F238E27FC236}">
                  <a16:creationId xmlns:a16="http://schemas.microsoft.com/office/drawing/2014/main" id="{00000000-0008-0000-0400-0000A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172</xdr:row>
          <xdr:rowOff>152400</xdr:rowOff>
        </xdr:from>
        <xdr:to>
          <xdr:col>13</xdr:col>
          <xdr:colOff>95250</xdr:colOff>
          <xdr:row>174</xdr:row>
          <xdr:rowOff>50800</xdr:rowOff>
        </xdr:to>
        <xdr:sp macro="" textlink="">
          <xdr:nvSpPr>
            <xdr:cNvPr id="52391" name="Check Box 167" hidden="1">
              <a:extLst>
                <a:ext uri="{63B3BB69-23CF-44E3-9099-C40C66FF867C}">
                  <a14:compatExt spid="_x0000_s52391"/>
                </a:ext>
                <a:ext uri="{FF2B5EF4-FFF2-40B4-BE49-F238E27FC236}">
                  <a16:creationId xmlns:a16="http://schemas.microsoft.com/office/drawing/2014/main" id="{00000000-0008-0000-0400-0000A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173</xdr:row>
          <xdr:rowOff>171450</xdr:rowOff>
        </xdr:from>
        <xdr:to>
          <xdr:col>13</xdr:col>
          <xdr:colOff>95250</xdr:colOff>
          <xdr:row>175</xdr:row>
          <xdr:rowOff>31750</xdr:rowOff>
        </xdr:to>
        <xdr:sp macro="" textlink="">
          <xdr:nvSpPr>
            <xdr:cNvPr id="52392" name="Check Box 168" hidden="1">
              <a:extLst>
                <a:ext uri="{63B3BB69-23CF-44E3-9099-C40C66FF867C}">
                  <a14:compatExt spid="_x0000_s52392"/>
                </a:ext>
                <a:ext uri="{FF2B5EF4-FFF2-40B4-BE49-F238E27FC236}">
                  <a16:creationId xmlns:a16="http://schemas.microsoft.com/office/drawing/2014/main" id="{00000000-0008-0000-0400-0000A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133350</xdr:rowOff>
        </xdr:from>
        <xdr:to>
          <xdr:col>13</xdr:col>
          <xdr:colOff>984250</xdr:colOff>
          <xdr:row>174</xdr:row>
          <xdr:rowOff>31750</xdr:rowOff>
        </xdr:to>
        <xdr:sp macro="" textlink="">
          <xdr:nvSpPr>
            <xdr:cNvPr id="52393" name="Check Box 169" hidden="1">
              <a:extLst>
                <a:ext uri="{63B3BB69-23CF-44E3-9099-C40C66FF867C}">
                  <a14:compatExt spid="_x0000_s52393"/>
                </a:ext>
                <a:ext uri="{FF2B5EF4-FFF2-40B4-BE49-F238E27FC236}">
                  <a16:creationId xmlns:a16="http://schemas.microsoft.com/office/drawing/2014/main" id="{00000000-0008-0000-0400-0000A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127000</xdr:rowOff>
        </xdr:from>
        <xdr:to>
          <xdr:col>13</xdr:col>
          <xdr:colOff>984250</xdr:colOff>
          <xdr:row>175</xdr:row>
          <xdr:rowOff>19050</xdr:rowOff>
        </xdr:to>
        <xdr:sp macro="" textlink="">
          <xdr:nvSpPr>
            <xdr:cNvPr id="52394" name="Check Box 170" hidden="1">
              <a:extLst>
                <a:ext uri="{63B3BB69-23CF-44E3-9099-C40C66FF867C}">
                  <a14:compatExt spid="_x0000_s52394"/>
                </a:ext>
                <a:ext uri="{FF2B5EF4-FFF2-40B4-BE49-F238E27FC236}">
                  <a16:creationId xmlns:a16="http://schemas.microsoft.com/office/drawing/2014/main" id="{00000000-0008-0000-0400-0000AA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146050</xdr:rowOff>
        </xdr:from>
        <xdr:to>
          <xdr:col>14</xdr:col>
          <xdr:colOff>38100</xdr:colOff>
          <xdr:row>176</xdr:row>
          <xdr:rowOff>38100</xdr:rowOff>
        </xdr:to>
        <xdr:sp macro="" textlink="">
          <xdr:nvSpPr>
            <xdr:cNvPr id="52395" name="Check Box 171" hidden="1">
              <a:extLst>
                <a:ext uri="{63B3BB69-23CF-44E3-9099-C40C66FF867C}">
                  <a14:compatExt spid="_x0000_s52395"/>
                </a:ext>
                <a:ext uri="{FF2B5EF4-FFF2-40B4-BE49-F238E27FC236}">
                  <a16:creationId xmlns:a16="http://schemas.microsoft.com/office/drawing/2014/main" id="{00000000-0008-0000-0400-0000AB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19050</xdr:rowOff>
        </xdr:from>
        <xdr:to>
          <xdr:col>13</xdr:col>
          <xdr:colOff>1079500</xdr:colOff>
          <xdr:row>177</xdr:row>
          <xdr:rowOff>0</xdr:rowOff>
        </xdr:to>
        <xdr:sp macro="" textlink="">
          <xdr:nvSpPr>
            <xdr:cNvPr id="52396" name="Check Box 172" hidden="1">
              <a:extLst>
                <a:ext uri="{63B3BB69-23CF-44E3-9099-C40C66FF867C}">
                  <a14:compatExt spid="_x0000_s52396"/>
                </a:ext>
                <a:ext uri="{FF2B5EF4-FFF2-40B4-BE49-F238E27FC236}">
                  <a16:creationId xmlns:a16="http://schemas.microsoft.com/office/drawing/2014/main" id="{00000000-0008-0000-0400-0000AC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179</xdr:row>
          <xdr:rowOff>457200</xdr:rowOff>
        </xdr:from>
        <xdr:to>
          <xdr:col>11</xdr:col>
          <xdr:colOff>1079500</xdr:colOff>
          <xdr:row>181</xdr:row>
          <xdr:rowOff>50800</xdr:rowOff>
        </xdr:to>
        <xdr:sp macro="" textlink="">
          <xdr:nvSpPr>
            <xdr:cNvPr id="52397" name="Check Box 173" hidden="1">
              <a:extLst>
                <a:ext uri="{63B3BB69-23CF-44E3-9099-C40C66FF867C}">
                  <a14:compatExt spid="_x0000_s52397"/>
                </a:ext>
                <a:ext uri="{FF2B5EF4-FFF2-40B4-BE49-F238E27FC236}">
                  <a16:creationId xmlns:a16="http://schemas.microsoft.com/office/drawing/2014/main" id="{00000000-0008-0000-0400-0000AD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180</xdr:row>
          <xdr:rowOff>133350</xdr:rowOff>
        </xdr:from>
        <xdr:to>
          <xdr:col>13</xdr:col>
          <xdr:colOff>1943100</xdr:colOff>
          <xdr:row>182</xdr:row>
          <xdr:rowOff>19050</xdr:rowOff>
        </xdr:to>
        <xdr:sp macro="" textlink="">
          <xdr:nvSpPr>
            <xdr:cNvPr id="52398" name="Check Box 174" hidden="1">
              <a:extLst>
                <a:ext uri="{63B3BB69-23CF-44E3-9099-C40C66FF867C}">
                  <a14:compatExt spid="_x0000_s52398"/>
                </a:ext>
                <a:ext uri="{FF2B5EF4-FFF2-40B4-BE49-F238E27FC236}">
                  <a16:creationId xmlns:a16="http://schemas.microsoft.com/office/drawing/2014/main" id="{00000000-0008-0000-0400-0000AE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184</xdr:row>
          <xdr:rowOff>0</xdr:rowOff>
        </xdr:from>
        <xdr:to>
          <xdr:col>14</xdr:col>
          <xdr:colOff>0</xdr:colOff>
          <xdr:row>185</xdr:row>
          <xdr:rowOff>12700</xdr:rowOff>
        </xdr:to>
        <xdr:sp macro="" textlink="">
          <xdr:nvSpPr>
            <xdr:cNvPr id="52399" name="Check Box 175" hidden="1">
              <a:extLst>
                <a:ext uri="{63B3BB69-23CF-44E3-9099-C40C66FF867C}">
                  <a14:compatExt spid="_x0000_s52399"/>
                </a:ext>
                <a:ext uri="{FF2B5EF4-FFF2-40B4-BE49-F238E27FC236}">
                  <a16:creationId xmlns:a16="http://schemas.microsoft.com/office/drawing/2014/main" id="{00000000-0008-0000-0400-0000AF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133350</xdr:rowOff>
        </xdr:from>
        <xdr:to>
          <xdr:col>13</xdr:col>
          <xdr:colOff>1562100</xdr:colOff>
          <xdr:row>183</xdr:row>
          <xdr:rowOff>31750</xdr:rowOff>
        </xdr:to>
        <xdr:sp macro="" textlink="">
          <xdr:nvSpPr>
            <xdr:cNvPr id="52400" name="Check Box 176" hidden="1">
              <a:extLst>
                <a:ext uri="{63B3BB69-23CF-44E3-9099-C40C66FF867C}">
                  <a14:compatExt spid="_x0000_s52400"/>
                </a:ext>
                <a:ext uri="{FF2B5EF4-FFF2-40B4-BE49-F238E27FC236}">
                  <a16:creationId xmlns:a16="http://schemas.microsoft.com/office/drawing/2014/main" id="{00000000-0008-0000-0400-0000B0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185</xdr:row>
          <xdr:rowOff>0</xdr:rowOff>
        </xdr:from>
        <xdr:to>
          <xdr:col>13</xdr:col>
          <xdr:colOff>1085850</xdr:colOff>
          <xdr:row>186</xdr:row>
          <xdr:rowOff>31750</xdr:rowOff>
        </xdr:to>
        <xdr:sp macro="" textlink="">
          <xdr:nvSpPr>
            <xdr:cNvPr id="52401" name="Check Box 177" hidden="1">
              <a:extLst>
                <a:ext uri="{63B3BB69-23CF-44E3-9099-C40C66FF867C}">
                  <a14:compatExt spid="_x0000_s52401"/>
                </a:ext>
                <a:ext uri="{FF2B5EF4-FFF2-40B4-BE49-F238E27FC236}">
                  <a16:creationId xmlns:a16="http://schemas.microsoft.com/office/drawing/2014/main" id="{00000000-0008-0000-0400-0000B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182</xdr:row>
          <xdr:rowOff>146050</xdr:rowOff>
        </xdr:from>
        <xdr:to>
          <xdr:col>12</xdr:col>
          <xdr:colOff>698500</xdr:colOff>
          <xdr:row>184</xdr:row>
          <xdr:rowOff>38100</xdr:rowOff>
        </xdr:to>
        <xdr:sp macro="" textlink="">
          <xdr:nvSpPr>
            <xdr:cNvPr id="52402" name="Check Box 178" hidden="1">
              <a:extLst>
                <a:ext uri="{63B3BB69-23CF-44E3-9099-C40C66FF867C}">
                  <a14:compatExt spid="_x0000_s52402"/>
                </a:ext>
                <a:ext uri="{FF2B5EF4-FFF2-40B4-BE49-F238E27FC236}">
                  <a16:creationId xmlns:a16="http://schemas.microsoft.com/office/drawing/2014/main" id="{00000000-0008-0000-0400-0000B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182</xdr:row>
          <xdr:rowOff>127000</xdr:rowOff>
        </xdr:from>
        <xdr:to>
          <xdr:col>13</xdr:col>
          <xdr:colOff>1098550</xdr:colOff>
          <xdr:row>184</xdr:row>
          <xdr:rowOff>19050</xdr:rowOff>
        </xdr:to>
        <xdr:sp macro="" textlink="">
          <xdr:nvSpPr>
            <xdr:cNvPr id="52403" name="Check Box 179" hidden="1">
              <a:extLst>
                <a:ext uri="{63B3BB69-23CF-44E3-9099-C40C66FF867C}">
                  <a14:compatExt spid="_x0000_s52403"/>
                </a:ext>
                <a:ext uri="{FF2B5EF4-FFF2-40B4-BE49-F238E27FC236}">
                  <a16:creationId xmlns:a16="http://schemas.microsoft.com/office/drawing/2014/main" id="{00000000-0008-0000-0400-0000B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181</xdr:row>
          <xdr:rowOff>133350</xdr:rowOff>
        </xdr:from>
        <xdr:to>
          <xdr:col>12</xdr:col>
          <xdr:colOff>984250</xdr:colOff>
          <xdr:row>183</xdr:row>
          <xdr:rowOff>31750</xdr:rowOff>
        </xdr:to>
        <xdr:sp macro="" textlink="">
          <xdr:nvSpPr>
            <xdr:cNvPr id="52404" name="Check Box 180" hidden="1">
              <a:extLst>
                <a:ext uri="{63B3BB69-23CF-44E3-9099-C40C66FF867C}">
                  <a14:compatExt spid="_x0000_s52404"/>
                </a:ext>
                <a:ext uri="{FF2B5EF4-FFF2-40B4-BE49-F238E27FC236}">
                  <a16:creationId xmlns:a16="http://schemas.microsoft.com/office/drawing/2014/main" id="{00000000-0008-0000-0400-0000B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146050</xdr:rowOff>
        </xdr:from>
        <xdr:to>
          <xdr:col>13</xdr:col>
          <xdr:colOff>95250</xdr:colOff>
          <xdr:row>178</xdr:row>
          <xdr:rowOff>38100</xdr:rowOff>
        </xdr:to>
        <xdr:sp macro="" textlink="">
          <xdr:nvSpPr>
            <xdr:cNvPr id="52405" name="Check Box 181" hidden="1">
              <a:extLst>
                <a:ext uri="{63B3BB69-23CF-44E3-9099-C40C66FF867C}">
                  <a14:compatExt spid="_x0000_s52405"/>
                </a:ext>
                <a:ext uri="{FF2B5EF4-FFF2-40B4-BE49-F238E27FC236}">
                  <a16:creationId xmlns:a16="http://schemas.microsoft.com/office/drawing/2014/main" id="{00000000-0008-0000-0400-0000B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177</xdr:row>
          <xdr:rowOff>146050</xdr:rowOff>
        </xdr:from>
        <xdr:to>
          <xdr:col>13</xdr:col>
          <xdr:colOff>946150</xdr:colOff>
          <xdr:row>179</xdr:row>
          <xdr:rowOff>38100</xdr:rowOff>
        </xdr:to>
        <xdr:sp macro="" textlink="">
          <xdr:nvSpPr>
            <xdr:cNvPr id="52406" name="Check Box 182" hidden="1">
              <a:extLst>
                <a:ext uri="{63B3BB69-23CF-44E3-9099-C40C66FF867C}">
                  <a14:compatExt spid="_x0000_s52406"/>
                </a:ext>
                <a:ext uri="{FF2B5EF4-FFF2-40B4-BE49-F238E27FC236}">
                  <a16:creationId xmlns:a16="http://schemas.microsoft.com/office/drawing/2014/main" id="{00000000-0008-0000-0400-0000B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169</xdr:row>
          <xdr:rowOff>133350</xdr:rowOff>
        </xdr:from>
        <xdr:to>
          <xdr:col>13</xdr:col>
          <xdr:colOff>1847850</xdr:colOff>
          <xdr:row>171</xdr:row>
          <xdr:rowOff>31750</xdr:rowOff>
        </xdr:to>
        <xdr:sp macro="" textlink="">
          <xdr:nvSpPr>
            <xdr:cNvPr id="52407" name="Check Box 183" hidden="1">
              <a:extLst>
                <a:ext uri="{63B3BB69-23CF-44E3-9099-C40C66FF867C}">
                  <a14:compatExt spid="_x0000_s52407"/>
                </a:ext>
                <a:ext uri="{FF2B5EF4-FFF2-40B4-BE49-F238E27FC236}">
                  <a16:creationId xmlns:a16="http://schemas.microsoft.com/office/drawing/2014/main" id="{00000000-0008-0000-0400-0000B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170</xdr:row>
          <xdr:rowOff>133350</xdr:rowOff>
        </xdr:from>
        <xdr:to>
          <xdr:col>13</xdr:col>
          <xdr:colOff>1847850</xdr:colOff>
          <xdr:row>172</xdr:row>
          <xdr:rowOff>31750</xdr:rowOff>
        </xdr:to>
        <xdr:sp macro="" textlink="">
          <xdr:nvSpPr>
            <xdr:cNvPr id="52408" name="Check Box 184" hidden="1">
              <a:extLst>
                <a:ext uri="{63B3BB69-23CF-44E3-9099-C40C66FF867C}">
                  <a14:compatExt spid="_x0000_s52408"/>
                </a:ext>
                <a:ext uri="{FF2B5EF4-FFF2-40B4-BE49-F238E27FC236}">
                  <a16:creationId xmlns:a16="http://schemas.microsoft.com/office/drawing/2014/main" id="{00000000-0008-0000-0400-0000B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171</xdr:row>
          <xdr:rowOff>127000</xdr:rowOff>
        </xdr:from>
        <xdr:to>
          <xdr:col>13</xdr:col>
          <xdr:colOff>1847850</xdr:colOff>
          <xdr:row>173</xdr:row>
          <xdr:rowOff>19050</xdr:rowOff>
        </xdr:to>
        <xdr:sp macro="" textlink="">
          <xdr:nvSpPr>
            <xdr:cNvPr id="52409" name="Check Box 185" hidden="1">
              <a:extLst>
                <a:ext uri="{63B3BB69-23CF-44E3-9099-C40C66FF867C}">
                  <a14:compatExt spid="_x0000_s52409"/>
                </a:ext>
                <a:ext uri="{FF2B5EF4-FFF2-40B4-BE49-F238E27FC236}">
                  <a16:creationId xmlns:a16="http://schemas.microsoft.com/office/drawing/2014/main" id="{00000000-0008-0000-0400-0000B9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16</xdr:row>
          <xdr:rowOff>495300</xdr:rowOff>
        </xdr:from>
        <xdr:to>
          <xdr:col>1</xdr:col>
          <xdr:colOff>1117600</xdr:colOff>
          <xdr:row>18</xdr:row>
          <xdr:rowOff>38100</xdr:rowOff>
        </xdr:to>
        <xdr:sp macro="" textlink="">
          <xdr:nvSpPr>
            <xdr:cNvPr id="53249" name="Check Box 1" hidden="1">
              <a:extLst>
                <a:ext uri="{63B3BB69-23CF-44E3-9099-C40C66FF867C}">
                  <a14:compatExt spid="_x0000_s53249"/>
                </a:ext>
                <a:ext uri="{FF2B5EF4-FFF2-40B4-BE49-F238E27FC236}">
                  <a16:creationId xmlns:a16="http://schemas.microsoft.com/office/drawing/2014/main" id="{00000000-0008-0000-0500-00000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17</xdr:row>
          <xdr:rowOff>133350</xdr:rowOff>
        </xdr:from>
        <xdr:to>
          <xdr:col>1</xdr:col>
          <xdr:colOff>1117600</xdr:colOff>
          <xdr:row>19</xdr:row>
          <xdr:rowOff>38100</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05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18</xdr:row>
          <xdr:rowOff>146050</xdr:rowOff>
        </xdr:from>
        <xdr:to>
          <xdr:col>1</xdr:col>
          <xdr:colOff>1117600</xdr:colOff>
          <xdr:row>20</xdr:row>
          <xdr:rowOff>31750</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05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19</xdr:row>
          <xdr:rowOff>127000</xdr:rowOff>
        </xdr:from>
        <xdr:to>
          <xdr:col>1</xdr:col>
          <xdr:colOff>1117600</xdr:colOff>
          <xdr:row>21</xdr:row>
          <xdr:rowOff>12700</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05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20</xdr:row>
          <xdr:rowOff>133350</xdr:rowOff>
        </xdr:from>
        <xdr:to>
          <xdr:col>1</xdr:col>
          <xdr:colOff>1117600</xdr:colOff>
          <xdr:row>22</xdr:row>
          <xdr:rowOff>31750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05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xdr:row>
          <xdr:rowOff>146050</xdr:rowOff>
        </xdr:from>
        <xdr:to>
          <xdr:col>13</xdr:col>
          <xdr:colOff>819150</xdr:colOff>
          <xdr:row>19</xdr:row>
          <xdr:rowOff>50800</xdr:rowOff>
        </xdr:to>
        <xdr:sp macro="" textlink="">
          <xdr:nvSpPr>
            <xdr:cNvPr id="53254" name="Check Box 6" hidden="1">
              <a:extLst>
                <a:ext uri="{63B3BB69-23CF-44E3-9099-C40C66FF867C}">
                  <a14:compatExt spid="_x0000_s53254"/>
                </a:ext>
                <a:ext uri="{FF2B5EF4-FFF2-40B4-BE49-F238E27FC236}">
                  <a16:creationId xmlns:a16="http://schemas.microsoft.com/office/drawing/2014/main" id="{00000000-0008-0000-0500-00000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146050</xdr:rowOff>
        </xdr:from>
        <xdr:to>
          <xdr:col>13</xdr:col>
          <xdr:colOff>819150</xdr:colOff>
          <xdr:row>20</xdr:row>
          <xdr:rowOff>31750</xdr:rowOff>
        </xdr:to>
        <xdr:sp macro="" textlink="">
          <xdr:nvSpPr>
            <xdr:cNvPr id="53255" name="Check Box 7" hidden="1">
              <a:extLst>
                <a:ext uri="{63B3BB69-23CF-44E3-9099-C40C66FF867C}">
                  <a14:compatExt spid="_x0000_s53255"/>
                </a:ext>
                <a:ext uri="{FF2B5EF4-FFF2-40B4-BE49-F238E27FC236}">
                  <a16:creationId xmlns:a16="http://schemas.microsoft.com/office/drawing/2014/main" id="{00000000-0008-0000-0500-00000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146050</xdr:rowOff>
        </xdr:from>
        <xdr:to>
          <xdr:col>13</xdr:col>
          <xdr:colOff>1936750</xdr:colOff>
          <xdr:row>21</xdr:row>
          <xdr:rowOff>31750</xdr:rowOff>
        </xdr:to>
        <xdr:sp macro="" textlink="">
          <xdr:nvSpPr>
            <xdr:cNvPr id="53256" name="Check Box 8" hidden="1">
              <a:extLst>
                <a:ext uri="{63B3BB69-23CF-44E3-9099-C40C66FF867C}">
                  <a14:compatExt spid="_x0000_s53256"/>
                </a:ext>
                <a:ext uri="{FF2B5EF4-FFF2-40B4-BE49-F238E27FC236}">
                  <a16:creationId xmlns:a16="http://schemas.microsoft.com/office/drawing/2014/main" id="{00000000-0008-0000-0500-00000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127000</xdr:rowOff>
        </xdr:from>
        <xdr:to>
          <xdr:col>13</xdr:col>
          <xdr:colOff>1924050</xdr:colOff>
          <xdr:row>23</xdr:row>
          <xdr:rowOff>50800</xdr:rowOff>
        </xdr:to>
        <xdr:sp macro="" textlink="">
          <xdr:nvSpPr>
            <xdr:cNvPr id="53257" name="Check Box 9" hidden="1">
              <a:extLst>
                <a:ext uri="{63B3BB69-23CF-44E3-9099-C40C66FF867C}">
                  <a14:compatExt spid="_x0000_s53257"/>
                </a:ext>
                <a:ext uri="{FF2B5EF4-FFF2-40B4-BE49-F238E27FC236}">
                  <a16:creationId xmlns:a16="http://schemas.microsoft.com/office/drawing/2014/main" id="{00000000-0008-0000-0500-00000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171450</xdr:rowOff>
        </xdr:from>
        <xdr:to>
          <xdr:col>13</xdr:col>
          <xdr:colOff>819150</xdr:colOff>
          <xdr:row>24</xdr:row>
          <xdr:rowOff>69850</xdr:rowOff>
        </xdr:to>
        <xdr:sp macro="" textlink="">
          <xdr:nvSpPr>
            <xdr:cNvPr id="53258" name="Check Box 10" hidden="1">
              <a:extLst>
                <a:ext uri="{63B3BB69-23CF-44E3-9099-C40C66FF867C}">
                  <a14:compatExt spid="_x0000_s53258"/>
                </a:ext>
                <a:ext uri="{FF2B5EF4-FFF2-40B4-BE49-F238E27FC236}">
                  <a16:creationId xmlns:a16="http://schemas.microsoft.com/office/drawing/2014/main" id="{00000000-0008-0000-0500-00000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146050</xdr:rowOff>
        </xdr:from>
        <xdr:to>
          <xdr:col>13</xdr:col>
          <xdr:colOff>819150</xdr:colOff>
          <xdr:row>25</xdr:row>
          <xdr:rowOff>38100</xdr:rowOff>
        </xdr:to>
        <xdr:sp macro="" textlink="">
          <xdr:nvSpPr>
            <xdr:cNvPr id="53259" name="Check Box 11" hidden="1">
              <a:extLst>
                <a:ext uri="{63B3BB69-23CF-44E3-9099-C40C66FF867C}">
                  <a14:compatExt spid="_x0000_s53259"/>
                </a:ext>
                <a:ext uri="{FF2B5EF4-FFF2-40B4-BE49-F238E27FC236}">
                  <a16:creationId xmlns:a16="http://schemas.microsoft.com/office/drawing/2014/main" id="{00000000-0008-0000-0500-00000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152400</xdr:rowOff>
        </xdr:from>
        <xdr:to>
          <xdr:col>13</xdr:col>
          <xdr:colOff>95250</xdr:colOff>
          <xdr:row>29</xdr:row>
          <xdr:rowOff>50800</xdr:rowOff>
        </xdr:to>
        <xdr:sp macro="" textlink="">
          <xdr:nvSpPr>
            <xdr:cNvPr id="53260" name="Check Box 12" hidden="1">
              <a:extLst>
                <a:ext uri="{63B3BB69-23CF-44E3-9099-C40C66FF867C}">
                  <a14:compatExt spid="_x0000_s53260"/>
                </a:ext>
                <a:ext uri="{FF2B5EF4-FFF2-40B4-BE49-F238E27FC236}">
                  <a16:creationId xmlns:a16="http://schemas.microsoft.com/office/drawing/2014/main" id="{00000000-0008-0000-0500-00000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171450</xdr:rowOff>
        </xdr:from>
        <xdr:to>
          <xdr:col>13</xdr:col>
          <xdr:colOff>95250</xdr:colOff>
          <xdr:row>30</xdr:row>
          <xdr:rowOff>31750</xdr:rowOff>
        </xdr:to>
        <xdr:sp macro="" textlink="">
          <xdr:nvSpPr>
            <xdr:cNvPr id="53261" name="Check Box 13" hidden="1">
              <a:extLst>
                <a:ext uri="{63B3BB69-23CF-44E3-9099-C40C66FF867C}">
                  <a14:compatExt spid="_x0000_s53261"/>
                </a:ext>
                <a:ext uri="{FF2B5EF4-FFF2-40B4-BE49-F238E27FC236}">
                  <a16:creationId xmlns:a16="http://schemas.microsoft.com/office/drawing/2014/main" id="{00000000-0008-0000-0500-00000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133350</xdr:rowOff>
        </xdr:from>
        <xdr:to>
          <xdr:col>13</xdr:col>
          <xdr:colOff>984250</xdr:colOff>
          <xdr:row>29</xdr:row>
          <xdr:rowOff>31750</xdr:rowOff>
        </xdr:to>
        <xdr:sp macro="" textlink="">
          <xdr:nvSpPr>
            <xdr:cNvPr id="53262" name="Check Box 14" hidden="1">
              <a:extLst>
                <a:ext uri="{63B3BB69-23CF-44E3-9099-C40C66FF867C}">
                  <a14:compatExt spid="_x0000_s53262"/>
                </a:ext>
                <a:ext uri="{FF2B5EF4-FFF2-40B4-BE49-F238E27FC236}">
                  <a16:creationId xmlns:a16="http://schemas.microsoft.com/office/drawing/2014/main" id="{00000000-0008-0000-0500-00000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127000</xdr:rowOff>
        </xdr:from>
        <xdr:to>
          <xdr:col>13</xdr:col>
          <xdr:colOff>984250</xdr:colOff>
          <xdr:row>30</xdr:row>
          <xdr:rowOff>19050</xdr:rowOff>
        </xdr:to>
        <xdr:sp macro="" textlink="">
          <xdr:nvSpPr>
            <xdr:cNvPr id="53263" name="Check Box 15" hidden="1">
              <a:extLst>
                <a:ext uri="{63B3BB69-23CF-44E3-9099-C40C66FF867C}">
                  <a14:compatExt spid="_x0000_s53263"/>
                </a:ext>
                <a:ext uri="{FF2B5EF4-FFF2-40B4-BE49-F238E27FC236}">
                  <a16:creationId xmlns:a16="http://schemas.microsoft.com/office/drawing/2014/main" id="{00000000-0008-0000-0500-00000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146050</xdr:rowOff>
        </xdr:from>
        <xdr:to>
          <xdr:col>14</xdr:col>
          <xdr:colOff>38100</xdr:colOff>
          <xdr:row>31</xdr:row>
          <xdr:rowOff>38100</xdr:rowOff>
        </xdr:to>
        <xdr:sp macro="" textlink="">
          <xdr:nvSpPr>
            <xdr:cNvPr id="53264" name="Check Box 16" hidden="1">
              <a:extLst>
                <a:ext uri="{63B3BB69-23CF-44E3-9099-C40C66FF867C}">
                  <a14:compatExt spid="_x0000_s53264"/>
                </a:ext>
                <a:ext uri="{FF2B5EF4-FFF2-40B4-BE49-F238E27FC236}">
                  <a16:creationId xmlns:a16="http://schemas.microsoft.com/office/drawing/2014/main" id="{00000000-0008-0000-0500-00001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19050</xdr:rowOff>
        </xdr:from>
        <xdr:to>
          <xdr:col>13</xdr:col>
          <xdr:colOff>1079500</xdr:colOff>
          <xdr:row>32</xdr:row>
          <xdr:rowOff>0</xdr:rowOff>
        </xdr:to>
        <xdr:sp macro="" textlink="">
          <xdr:nvSpPr>
            <xdr:cNvPr id="53265" name="Check Box 17" hidden="1">
              <a:extLst>
                <a:ext uri="{63B3BB69-23CF-44E3-9099-C40C66FF867C}">
                  <a14:compatExt spid="_x0000_s53265"/>
                </a:ext>
                <a:ext uri="{FF2B5EF4-FFF2-40B4-BE49-F238E27FC236}">
                  <a16:creationId xmlns:a16="http://schemas.microsoft.com/office/drawing/2014/main" id="{00000000-0008-0000-0500-00001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457200</xdr:rowOff>
        </xdr:from>
        <xdr:to>
          <xdr:col>11</xdr:col>
          <xdr:colOff>1079500</xdr:colOff>
          <xdr:row>36</xdr:row>
          <xdr:rowOff>50800</xdr:rowOff>
        </xdr:to>
        <xdr:sp macro="" textlink="">
          <xdr:nvSpPr>
            <xdr:cNvPr id="53266" name="Check Box 18" hidden="1">
              <a:extLst>
                <a:ext uri="{63B3BB69-23CF-44E3-9099-C40C66FF867C}">
                  <a14:compatExt spid="_x0000_s53266"/>
                </a:ext>
                <a:ext uri="{FF2B5EF4-FFF2-40B4-BE49-F238E27FC236}">
                  <a16:creationId xmlns:a16="http://schemas.microsoft.com/office/drawing/2014/main" id="{00000000-0008-0000-0500-00001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133350</xdr:rowOff>
        </xdr:from>
        <xdr:to>
          <xdr:col>13</xdr:col>
          <xdr:colOff>1943100</xdr:colOff>
          <xdr:row>37</xdr:row>
          <xdr:rowOff>19050</xdr:rowOff>
        </xdr:to>
        <xdr:sp macro="" textlink="">
          <xdr:nvSpPr>
            <xdr:cNvPr id="53267" name="Check Box 19" hidden="1">
              <a:extLst>
                <a:ext uri="{63B3BB69-23CF-44E3-9099-C40C66FF867C}">
                  <a14:compatExt spid="_x0000_s53267"/>
                </a:ext>
                <a:ext uri="{FF2B5EF4-FFF2-40B4-BE49-F238E27FC236}">
                  <a16:creationId xmlns:a16="http://schemas.microsoft.com/office/drawing/2014/main" id="{00000000-0008-0000-0500-00001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0</xdr:rowOff>
        </xdr:from>
        <xdr:to>
          <xdr:col>14</xdr:col>
          <xdr:colOff>0</xdr:colOff>
          <xdr:row>40</xdr:row>
          <xdr:rowOff>12700</xdr:rowOff>
        </xdr:to>
        <xdr:sp macro="" textlink="">
          <xdr:nvSpPr>
            <xdr:cNvPr id="53268" name="Check Box 20" hidden="1">
              <a:extLst>
                <a:ext uri="{63B3BB69-23CF-44E3-9099-C40C66FF867C}">
                  <a14:compatExt spid="_x0000_s53268"/>
                </a:ext>
                <a:ext uri="{FF2B5EF4-FFF2-40B4-BE49-F238E27FC236}">
                  <a16:creationId xmlns:a16="http://schemas.microsoft.com/office/drawing/2014/main" id="{00000000-0008-0000-0500-00001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133350</xdr:rowOff>
        </xdr:from>
        <xdr:to>
          <xdr:col>13</xdr:col>
          <xdr:colOff>1562100</xdr:colOff>
          <xdr:row>38</xdr:row>
          <xdr:rowOff>31750</xdr:rowOff>
        </xdr:to>
        <xdr:sp macro="" textlink="">
          <xdr:nvSpPr>
            <xdr:cNvPr id="53269" name="Check Box 21" hidden="1">
              <a:extLst>
                <a:ext uri="{63B3BB69-23CF-44E3-9099-C40C66FF867C}">
                  <a14:compatExt spid="_x0000_s53269"/>
                </a:ext>
                <a:ext uri="{FF2B5EF4-FFF2-40B4-BE49-F238E27FC236}">
                  <a16:creationId xmlns:a16="http://schemas.microsoft.com/office/drawing/2014/main" id="{00000000-0008-0000-0500-00001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13</xdr:col>
          <xdr:colOff>1085850</xdr:colOff>
          <xdr:row>41</xdr:row>
          <xdr:rowOff>31750</xdr:rowOff>
        </xdr:to>
        <xdr:sp macro="" textlink="">
          <xdr:nvSpPr>
            <xdr:cNvPr id="53270" name="Check Box 22" hidden="1">
              <a:extLst>
                <a:ext uri="{63B3BB69-23CF-44E3-9099-C40C66FF867C}">
                  <a14:compatExt spid="_x0000_s53270"/>
                </a:ext>
                <a:ext uri="{FF2B5EF4-FFF2-40B4-BE49-F238E27FC236}">
                  <a16:creationId xmlns:a16="http://schemas.microsoft.com/office/drawing/2014/main" id="{00000000-0008-0000-0500-00001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146050</xdr:rowOff>
        </xdr:from>
        <xdr:to>
          <xdr:col>12</xdr:col>
          <xdr:colOff>698500</xdr:colOff>
          <xdr:row>39</xdr:row>
          <xdr:rowOff>38100</xdr:rowOff>
        </xdr:to>
        <xdr:sp macro="" textlink="">
          <xdr:nvSpPr>
            <xdr:cNvPr id="53271" name="Check Box 23" hidden="1">
              <a:extLst>
                <a:ext uri="{63B3BB69-23CF-44E3-9099-C40C66FF867C}">
                  <a14:compatExt spid="_x0000_s53271"/>
                </a:ext>
                <a:ext uri="{FF2B5EF4-FFF2-40B4-BE49-F238E27FC236}">
                  <a16:creationId xmlns:a16="http://schemas.microsoft.com/office/drawing/2014/main" id="{00000000-0008-0000-0500-00001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37</xdr:row>
          <xdr:rowOff>127000</xdr:rowOff>
        </xdr:from>
        <xdr:to>
          <xdr:col>13</xdr:col>
          <xdr:colOff>1098550</xdr:colOff>
          <xdr:row>39</xdr:row>
          <xdr:rowOff>19050</xdr:rowOff>
        </xdr:to>
        <xdr:sp macro="" textlink="">
          <xdr:nvSpPr>
            <xdr:cNvPr id="53272" name="Check Box 24" hidden="1">
              <a:extLst>
                <a:ext uri="{63B3BB69-23CF-44E3-9099-C40C66FF867C}">
                  <a14:compatExt spid="_x0000_s53272"/>
                </a:ext>
                <a:ext uri="{FF2B5EF4-FFF2-40B4-BE49-F238E27FC236}">
                  <a16:creationId xmlns:a16="http://schemas.microsoft.com/office/drawing/2014/main" id="{00000000-0008-0000-0500-00001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133350</xdr:rowOff>
        </xdr:from>
        <xdr:to>
          <xdr:col>12</xdr:col>
          <xdr:colOff>984250</xdr:colOff>
          <xdr:row>38</xdr:row>
          <xdr:rowOff>31750</xdr:rowOff>
        </xdr:to>
        <xdr:sp macro="" textlink="">
          <xdr:nvSpPr>
            <xdr:cNvPr id="53273" name="Check Box 25" hidden="1">
              <a:extLst>
                <a:ext uri="{63B3BB69-23CF-44E3-9099-C40C66FF867C}">
                  <a14:compatExt spid="_x0000_s53273"/>
                </a:ext>
                <a:ext uri="{FF2B5EF4-FFF2-40B4-BE49-F238E27FC236}">
                  <a16:creationId xmlns:a16="http://schemas.microsoft.com/office/drawing/2014/main" id="{00000000-0008-0000-0500-00001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31750</xdr:rowOff>
        </xdr:from>
        <xdr:to>
          <xdr:col>3</xdr:col>
          <xdr:colOff>755650</xdr:colOff>
          <xdr:row>6</xdr:row>
          <xdr:rowOff>203200</xdr:rowOff>
        </xdr:to>
        <xdr:sp macro="" textlink="">
          <xdr:nvSpPr>
            <xdr:cNvPr id="53274" name="Check Box 26" hidden="1">
              <a:extLst>
                <a:ext uri="{63B3BB69-23CF-44E3-9099-C40C66FF867C}">
                  <a14:compatExt spid="_x0000_s53274"/>
                </a:ext>
                <a:ext uri="{FF2B5EF4-FFF2-40B4-BE49-F238E27FC236}">
                  <a16:creationId xmlns:a16="http://schemas.microsoft.com/office/drawing/2014/main" id="{00000000-0008-0000-0500-00001AD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MIPYME y/o emprendimiento de mujeres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38100</xdr:rowOff>
        </xdr:from>
        <xdr:to>
          <xdr:col>5</xdr:col>
          <xdr:colOff>298450</xdr:colOff>
          <xdr:row>6</xdr:row>
          <xdr:rowOff>222250</xdr:rowOff>
        </xdr:to>
        <xdr:sp macro="" textlink="">
          <xdr:nvSpPr>
            <xdr:cNvPr id="53275" name="Check Box 27" hidden="1">
              <a:extLst>
                <a:ext uri="{63B3BB69-23CF-44E3-9099-C40C66FF867C}">
                  <a14:compatExt spid="_x0000_s53275"/>
                </a:ext>
                <a:ext uri="{FF2B5EF4-FFF2-40B4-BE49-F238E27FC236}">
                  <a16:creationId xmlns:a16="http://schemas.microsoft.com/office/drawing/2014/main" id="{00000000-0008-0000-0500-00001BD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31750</xdr:rowOff>
        </xdr:from>
        <xdr:to>
          <xdr:col>6</xdr:col>
          <xdr:colOff>1504950</xdr:colOff>
          <xdr:row>6</xdr:row>
          <xdr:rowOff>228600</xdr:rowOff>
        </xdr:to>
        <xdr:sp macro="" textlink="">
          <xdr:nvSpPr>
            <xdr:cNvPr id="53276" name="Check Box 28" hidden="1">
              <a:extLst>
                <a:ext uri="{63B3BB69-23CF-44E3-9099-C40C66FF867C}">
                  <a14:compatExt spid="_x0000_s53276"/>
                </a:ext>
                <a:ext uri="{FF2B5EF4-FFF2-40B4-BE49-F238E27FC236}">
                  <a16:creationId xmlns:a16="http://schemas.microsoft.com/office/drawing/2014/main" id="{00000000-0008-0000-0500-00001CD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1314450</xdr:colOff>
          <xdr:row>6</xdr:row>
          <xdr:rowOff>12700</xdr:rowOff>
        </xdr:from>
        <xdr:to>
          <xdr:col>9</xdr:col>
          <xdr:colOff>361950</xdr:colOff>
          <xdr:row>6</xdr:row>
          <xdr:rowOff>247650</xdr:rowOff>
        </xdr:to>
        <xdr:sp macro="" textlink="">
          <xdr:nvSpPr>
            <xdr:cNvPr id="53277" name="Check Box 29" hidden="1">
              <a:extLst>
                <a:ext uri="{63B3BB69-23CF-44E3-9099-C40C66FF867C}">
                  <a14:compatExt spid="_x0000_s53277"/>
                </a:ext>
                <a:ext uri="{FF2B5EF4-FFF2-40B4-BE49-F238E27FC236}">
                  <a16:creationId xmlns:a16="http://schemas.microsoft.com/office/drawing/2014/main" id="{00000000-0008-0000-0500-00001DD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de acuerdo a su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146050</xdr:rowOff>
        </xdr:from>
        <xdr:to>
          <xdr:col>13</xdr:col>
          <xdr:colOff>95250</xdr:colOff>
          <xdr:row>33</xdr:row>
          <xdr:rowOff>38100</xdr:rowOff>
        </xdr:to>
        <xdr:sp macro="" textlink="">
          <xdr:nvSpPr>
            <xdr:cNvPr id="53278" name="Check Box 30" hidden="1">
              <a:extLst>
                <a:ext uri="{63B3BB69-23CF-44E3-9099-C40C66FF867C}">
                  <a14:compatExt spid="_x0000_s53278"/>
                </a:ext>
                <a:ext uri="{FF2B5EF4-FFF2-40B4-BE49-F238E27FC236}">
                  <a16:creationId xmlns:a16="http://schemas.microsoft.com/office/drawing/2014/main" id="{00000000-0008-0000-0500-00001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146050</xdr:rowOff>
        </xdr:from>
        <xdr:to>
          <xdr:col>13</xdr:col>
          <xdr:colOff>946150</xdr:colOff>
          <xdr:row>34</xdr:row>
          <xdr:rowOff>38100</xdr:rowOff>
        </xdr:to>
        <xdr:sp macro="" textlink="">
          <xdr:nvSpPr>
            <xdr:cNvPr id="53279" name="Check Box 31" hidden="1">
              <a:extLst>
                <a:ext uri="{63B3BB69-23CF-44E3-9099-C40C66FF867C}">
                  <a14:compatExt spid="_x0000_s53279"/>
                </a:ext>
                <a:ext uri="{FF2B5EF4-FFF2-40B4-BE49-F238E27FC236}">
                  <a16:creationId xmlns:a16="http://schemas.microsoft.com/office/drawing/2014/main" id="{00000000-0008-0000-0500-00001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6</xdr:row>
          <xdr:rowOff>12700</xdr:rowOff>
        </xdr:from>
        <xdr:to>
          <xdr:col>11</xdr:col>
          <xdr:colOff>1041400</xdr:colOff>
          <xdr:row>6</xdr:row>
          <xdr:rowOff>247650</xdr:rowOff>
        </xdr:to>
        <xdr:sp macro="" textlink="">
          <xdr:nvSpPr>
            <xdr:cNvPr id="53280" name="Check Box 32" hidden="1">
              <a:extLst>
                <a:ext uri="{63B3BB69-23CF-44E3-9099-C40C66FF867C}">
                  <a14:compatExt spid="_x0000_s53280"/>
                </a:ext>
                <a:ext uri="{FF2B5EF4-FFF2-40B4-BE49-F238E27FC236}">
                  <a16:creationId xmlns:a16="http://schemas.microsoft.com/office/drawing/2014/main" id="{00000000-0008-0000-0500-000020D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Extranjero sin sucursal Col Acreditado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133350</xdr:rowOff>
        </xdr:from>
        <xdr:to>
          <xdr:col>13</xdr:col>
          <xdr:colOff>1847850</xdr:colOff>
          <xdr:row>26</xdr:row>
          <xdr:rowOff>31750</xdr:rowOff>
        </xdr:to>
        <xdr:sp macro="" textlink="">
          <xdr:nvSpPr>
            <xdr:cNvPr id="53281" name="Check Box 33" hidden="1">
              <a:extLst>
                <a:ext uri="{63B3BB69-23CF-44E3-9099-C40C66FF867C}">
                  <a14:compatExt spid="_x0000_s53281"/>
                </a:ext>
                <a:ext uri="{FF2B5EF4-FFF2-40B4-BE49-F238E27FC236}">
                  <a16:creationId xmlns:a16="http://schemas.microsoft.com/office/drawing/2014/main" id="{00000000-0008-0000-0500-00002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133350</xdr:rowOff>
        </xdr:from>
        <xdr:to>
          <xdr:col>13</xdr:col>
          <xdr:colOff>1847850</xdr:colOff>
          <xdr:row>27</xdr:row>
          <xdr:rowOff>31750</xdr:rowOff>
        </xdr:to>
        <xdr:sp macro="" textlink="">
          <xdr:nvSpPr>
            <xdr:cNvPr id="53282" name="Check Box 34" hidden="1">
              <a:extLst>
                <a:ext uri="{63B3BB69-23CF-44E3-9099-C40C66FF867C}">
                  <a14:compatExt spid="_x0000_s53282"/>
                </a:ext>
                <a:ext uri="{FF2B5EF4-FFF2-40B4-BE49-F238E27FC236}">
                  <a16:creationId xmlns:a16="http://schemas.microsoft.com/office/drawing/2014/main" id="{00000000-0008-0000-0500-00002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26</xdr:row>
          <xdr:rowOff>127000</xdr:rowOff>
        </xdr:from>
        <xdr:to>
          <xdr:col>13</xdr:col>
          <xdr:colOff>1847850</xdr:colOff>
          <xdr:row>28</xdr:row>
          <xdr:rowOff>19050</xdr:rowOff>
        </xdr:to>
        <xdr:sp macro="" textlink="">
          <xdr:nvSpPr>
            <xdr:cNvPr id="53283" name="Check Box 35" hidden="1">
              <a:extLst>
                <a:ext uri="{63B3BB69-23CF-44E3-9099-C40C66FF867C}">
                  <a14:compatExt spid="_x0000_s53283"/>
                </a:ext>
                <a:ext uri="{FF2B5EF4-FFF2-40B4-BE49-F238E27FC236}">
                  <a16:creationId xmlns:a16="http://schemas.microsoft.com/office/drawing/2014/main" id="{00000000-0008-0000-0500-00002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152400</xdr:rowOff>
        </xdr:from>
        <xdr:to>
          <xdr:col>1</xdr:col>
          <xdr:colOff>1117600</xdr:colOff>
          <xdr:row>47</xdr:row>
          <xdr:rowOff>50800</xdr:rowOff>
        </xdr:to>
        <xdr:sp macro="" textlink="">
          <xdr:nvSpPr>
            <xdr:cNvPr id="53284" name="Check Box 36" hidden="1">
              <a:extLst>
                <a:ext uri="{63B3BB69-23CF-44E3-9099-C40C66FF867C}">
                  <a14:compatExt spid="_x0000_s53284"/>
                </a:ext>
                <a:ext uri="{FF2B5EF4-FFF2-40B4-BE49-F238E27FC236}">
                  <a16:creationId xmlns:a16="http://schemas.microsoft.com/office/drawing/2014/main" id="{00000000-0008-0000-0500-00002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46</xdr:row>
          <xdr:rowOff>133350</xdr:rowOff>
        </xdr:from>
        <xdr:to>
          <xdr:col>1</xdr:col>
          <xdr:colOff>1117600</xdr:colOff>
          <xdr:row>48</xdr:row>
          <xdr:rowOff>38100</xdr:rowOff>
        </xdr:to>
        <xdr:sp macro="" textlink="">
          <xdr:nvSpPr>
            <xdr:cNvPr id="53285" name="Check Box 37" hidden="1">
              <a:extLst>
                <a:ext uri="{63B3BB69-23CF-44E3-9099-C40C66FF867C}">
                  <a14:compatExt spid="_x0000_s53285"/>
                </a:ext>
                <a:ext uri="{FF2B5EF4-FFF2-40B4-BE49-F238E27FC236}">
                  <a16:creationId xmlns:a16="http://schemas.microsoft.com/office/drawing/2014/main" id="{00000000-0008-0000-0500-00002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47</xdr:row>
          <xdr:rowOff>146050</xdr:rowOff>
        </xdr:from>
        <xdr:to>
          <xdr:col>1</xdr:col>
          <xdr:colOff>1117600</xdr:colOff>
          <xdr:row>49</xdr:row>
          <xdr:rowOff>31750</xdr:rowOff>
        </xdr:to>
        <xdr:sp macro="" textlink="">
          <xdr:nvSpPr>
            <xdr:cNvPr id="53286" name="Check Box 38" hidden="1">
              <a:extLst>
                <a:ext uri="{63B3BB69-23CF-44E3-9099-C40C66FF867C}">
                  <a14:compatExt spid="_x0000_s53286"/>
                </a:ext>
                <a:ext uri="{FF2B5EF4-FFF2-40B4-BE49-F238E27FC236}">
                  <a16:creationId xmlns:a16="http://schemas.microsoft.com/office/drawing/2014/main" id="{00000000-0008-0000-0500-00002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48</xdr:row>
          <xdr:rowOff>127000</xdr:rowOff>
        </xdr:from>
        <xdr:to>
          <xdr:col>1</xdr:col>
          <xdr:colOff>1117600</xdr:colOff>
          <xdr:row>50</xdr:row>
          <xdr:rowOff>12700</xdr:rowOff>
        </xdr:to>
        <xdr:sp macro="" textlink="">
          <xdr:nvSpPr>
            <xdr:cNvPr id="53287" name="Check Box 39" hidden="1">
              <a:extLst>
                <a:ext uri="{63B3BB69-23CF-44E3-9099-C40C66FF867C}">
                  <a14:compatExt spid="_x0000_s53287"/>
                </a:ext>
                <a:ext uri="{FF2B5EF4-FFF2-40B4-BE49-F238E27FC236}">
                  <a16:creationId xmlns:a16="http://schemas.microsoft.com/office/drawing/2014/main" id="{00000000-0008-0000-0500-00002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49</xdr:row>
          <xdr:rowOff>133350</xdr:rowOff>
        </xdr:from>
        <xdr:to>
          <xdr:col>1</xdr:col>
          <xdr:colOff>1117600</xdr:colOff>
          <xdr:row>51</xdr:row>
          <xdr:rowOff>31750</xdr:rowOff>
        </xdr:to>
        <xdr:sp macro="" textlink="">
          <xdr:nvSpPr>
            <xdr:cNvPr id="53288" name="Check Box 40" hidden="1">
              <a:extLst>
                <a:ext uri="{63B3BB69-23CF-44E3-9099-C40C66FF867C}">
                  <a14:compatExt spid="_x0000_s53288"/>
                </a:ext>
                <a:ext uri="{FF2B5EF4-FFF2-40B4-BE49-F238E27FC236}">
                  <a16:creationId xmlns:a16="http://schemas.microsoft.com/office/drawing/2014/main" id="{00000000-0008-0000-0500-00002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46</xdr:row>
          <xdr:rowOff>146050</xdr:rowOff>
        </xdr:from>
        <xdr:to>
          <xdr:col>13</xdr:col>
          <xdr:colOff>819150</xdr:colOff>
          <xdr:row>48</xdr:row>
          <xdr:rowOff>50800</xdr:rowOff>
        </xdr:to>
        <xdr:sp macro="" textlink="">
          <xdr:nvSpPr>
            <xdr:cNvPr id="53289" name="Check Box 41" hidden="1">
              <a:extLst>
                <a:ext uri="{63B3BB69-23CF-44E3-9099-C40C66FF867C}">
                  <a14:compatExt spid="_x0000_s53289"/>
                </a:ext>
                <a:ext uri="{FF2B5EF4-FFF2-40B4-BE49-F238E27FC236}">
                  <a16:creationId xmlns:a16="http://schemas.microsoft.com/office/drawing/2014/main" id="{00000000-0008-0000-0500-00002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47</xdr:row>
          <xdr:rowOff>146050</xdr:rowOff>
        </xdr:from>
        <xdr:to>
          <xdr:col>13</xdr:col>
          <xdr:colOff>819150</xdr:colOff>
          <xdr:row>49</xdr:row>
          <xdr:rowOff>31750</xdr:rowOff>
        </xdr:to>
        <xdr:sp macro="" textlink="">
          <xdr:nvSpPr>
            <xdr:cNvPr id="53290" name="Check Box 42" hidden="1">
              <a:extLst>
                <a:ext uri="{63B3BB69-23CF-44E3-9099-C40C66FF867C}">
                  <a14:compatExt spid="_x0000_s53290"/>
                </a:ext>
                <a:ext uri="{FF2B5EF4-FFF2-40B4-BE49-F238E27FC236}">
                  <a16:creationId xmlns:a16="http://schemas.microsoft.com/office/drawing/2014/main" id="{00000000-0008-0000-0500-00002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48</xdr:row>
          <xdr:rowOff>146050</xdr:rowOff>
        </xdr:from>
        <xdr:to>
          <xdr:col>13</xdr:col>
          <xdr:colOff>1936750</xdr:colOff>
          <xdr:row>50</xdr:row>
          <xdr:rowOff>31750</xdr:rowOff>
        </xdr:to>
        <xdr:sp macro="" textlink="">
          <xdr:nvSpPr>
            <xdr:cNvPr id="53291" name="Check Box 43" hidden="1">
              <a:extLst>
                <a:ext uri="{63B3BB69-23CF-44E3-9099-C40C66FF867C}">
                  <a14:compatExt spid="_x0000_s53291"/>
                </a:ext>
                <a:ext uri="{FF2B5EF4-FFF2-40B4-BE49-F238E27FC236}">
                  <a16:creationId xmlns:a16="http://schemas.microsoft.com/office/drawing/2014/main" id="{00000000-0008-0000-0500-00002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49</xdr:row>
          <xdr:rowOff>127000</xdr:rowOff>
        </xdr:from>
        <xdr:to>
          <xdr:col>13</xdr:col>
          <xdr:colOff>1924050</xdr:colOff>
          <xdr:row>52</xdr:row>
          <xdr:rowOff>50800</xdr:rowOff>
        </xdr:to>
        <xdr:sp macro="" textlink="">
          <xdr:nvSpPr>
            <xdr:cNvPr id="53292" name="Check Box 44" hidden="1">
              <a:extLst>
                <a:ext uri="{63B3BB69-23CF-44E3-9099-C40C66FF867C}">
                  <a14:compatExt spid="_x0000_s53292"/>
                </a:ext>
                <a:ext uri="{FF2B5EF4-FFF2-40B4-BE49-F238E27FC236}">
                  <a16:creationId xmlns:a16="http://schemas.microsoft.com/office/drawing/2014/main" id="{00000000-0008-0000-0500-00002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51</xdr:row>
          <xdr:rowOff>171450</xdr:rowOff>
        </xdr:from>
        <xdr:to>
          <xdr:col>13</xdr:col>
          <xdr:colOff>819150</xdr:colOff>
          <xdr:row>53</xdr:row>
          <xdr:rowOff>69850</xdr:rowOff>
        </xdr:to>
        <xdr:sp macro="" textlink="">
          <xdr:nvSpPr>
            <xdr:cNvPr id="53293" name="Check Box 45" hidden="1">
              <a:extLst>
                <a:ext uri="{63B3BB69-23CF-44E3-9099-C40C66FF867C}">
                  <a14:compatExt spid="_x0000_s53293"/>
                </a:ext>
                <a:ext uri="{FF2B5EF4-FFF2-40B4-BE49-F238E27FC236}">
                  <a16:creationId xmlns:a16="http://schemas.microsoft.com/office/drawing/2014/main" id="{00000000-0008-0000-0500-00002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52</xdr:row>
          <xdr:rowOff>146050</xdr:rowOff>
        </xdr:from>
        <xdr:to>
          <xdr:col>13</xdr:col>
          <xdr:colOff>819150</xdr:colOff>
          <xdr:row>54</xdr:row>
          <xdr:rowOff>38100</xdr:rowOff>
        </xdr:to>
        <xdr:sp macro="" textlink="">
          <xdr:nvSpPr>
            <xdr:cNvPr id="53294" name="Check Box 46" hidden="1">
              <a:extLst>
                <a:ext uri="{63B3BB69-23CF-44E3-9099-C40C66FF867C}">
                  <a14:compatExt spid="_x0000_s53294"/>
                </a:ext>
                <a:ext uri="{FF2B5EF4-FFF2-40B4-BE49-F238E27FC236}">
                  <a16:creationId xmlns:a16="http://schemas.microsoft.com/office/drawing/2014/main" id="{00000000-0008-0000-0500-00002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56</xdr:row>
          <xdr:rowOff>152400</xdr:rowOff>
        </xdr:from>
        <xdr:to>
          <xdr:col>13</xdr:col>
          <xdr:colOff>95250</xdr:colOff>
          <xdr:row>58</xdr:row>
          <xdr:rowOff>50800</xdr:rowOff>
        </xdr:to>
        <xdr:sp macro="" textlink="">
          <xdr:nvSpPr>
            <xdr:cNvPr id="53295" name="Check Box 47" hidden="1">
              <a:extLst>
                <a:ext uri="{63B3BB69-23CF-44E3-9099-C40C66FF867C}">
                  <a14:compatExt spid="_x0000_s53295"/>
                </a:ext>
                <a:ext uri="{FF2B5EF4-FFF2-40B4-BE49-F238E27FC236}">
                  <a16:creationId xmlns:a16="http://schemas.microsoft.com/office/drawing/2014/main" id="{00000000-0008-0000-0500-00002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57</xdr:row>
          <xdr:rowOff>171450</xdr:rowOff>
        </xdr:from>
        <xdr:to>
          <xdr:col>13</xdr:col>
          <xdr:colOff>95250</xdr:colOff>
          <xdr:row>59</xdr:row>
          <xdr:rowOff>31750</xdr:rowOff>
        </xdr:to>
        <xdr:sp macro="" textlink="">
          <xdr:nvSpPr>
            <xdr:cNvPr id="53296" name="Check Box 48" hidden="1">
              <a:extLst>
                <a:ext uri="{63B3BB69-23CF-44E3-9099-C40C66FF867C}">
                  <a14:compatExt spid="_x0000_s53296"/>
                </a:ext>
                <a:ext uri="{FF2B5EF4-FFF2-40B4-BE49-F238E27FC236}">
                  <a16:creationId xmlns:a16="http://schemas.microsoft.com/office/drawing/2014/main" id="{00000000-0008-0000-0500-00003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133350</xdr:rowOff>
        </xdr:from>
        <xdr:to>
          <xdr:col>13</xdr:col>
          <xdr:colOff>984250</xdr:colOff>
          <xdr:row>58</xdr:row>
          <xdr:rowOff>31750</xdr:rowOff>
        </xdr:to>
        <xdr:sp macro="" textlink="">
          <xdr:nvSpPr>
            <xdr:cNvPr id="53297" name="Check Box 49" hidden="1">
              <a:extLst>
                <a:ext uri="{63B3BB69-23CF-44E3-9099-C40C66FF867C}">
                  <a14:compatExt spid="_x0000_s53297"/>
                </a:ext>
                <a:ext uri="{FF2B5EF4-FFF2-40B4-BE49-F238E27FC236}">
                  <a16:creationId xmlns:a16="http://schemas.microsoft.com/office/drawing/2014/main" id="{00000000-0008-0000-0500-00003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127000</xdr:rowOff>
        </xdr:from>
        <xdr:to>
          <xdr:col>13</xdr:col>
          <xdr:colOff>984250</xdr:colOff>
          <xdr:row>59</xdr:row>
          <xdr:rowOff>19050</xdr:rowOff>
        </xdr:to>
        <xdr:sp macro="" textlink="">
          <xdr:nvSpPr>
            <xdr:cNvPr id="53298" name="Check Box 50" hidden="1">
              <a:extLst>
                <a:ext uri="{63B3BB69-23CF-44E3-9099-C40C66FF867C}">
                  <a14:compatExt spid="_x0000_s53298"/>
                </a:ext>
                <a:ext uri="{FF2B5EF4-FFF2-40B4-BE49-F238E27FC236}">
                  <a16:creationId xmlns:a16="http://schemas.microsoft.com/office/drawing/2014/main" id="{00000000-0008-0000-0500-00003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146050</xdr:rowOff>
        </xdr:from>
        <xdr:to>
          <xdr:col>14</xdr:col>
          <xdr:colOff>38100</xdr:colOff>
          <xdr:row>60</xdr:row>
          <xdr:rowOff>38100</xdr:rowOff>
        </xdr:to>
        <xdr:sp macro="" textlink="">
          <xdr:nvSpPr>
            <xdr:cNvPr id="53299" name="Check Box 51" hidden="1">
              <a:extLst>
                <a:ext uri="{63B3BB69-23CF-44E3-9099-C40C66FF867C}">
                  <a14:compatExt spid="_x0000_s53299"/>
                </a:ext>
                <a:ext uri="{FF2B5EF4-FFF2-40B4-BE49-F238E27FC236}">
                  <a16:creationId xmlns:a16="http://schemas.microsoft.com/office/drawing/2014/main" id="{00000000-0008-0000-0500-00003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19050</xdr:rowOff>
        </xdr:from>
        <xdr:to>
          <xdr:col>13</xdr:col>
          <xdr:colOff>1079500</xdr:colOff>
          <xdr:row>61</xdr:row>
          <xdr:rowOff>0</xdr:rowOff>
        </xdr:to>
        <xdr:sp macro="" textlink="">
          <xdr:nvSpPr>
            <xdr:cNvPr id="53300" name="Check Box 52" hidden="1">
              <a:extLst>
                <a:ext uri="{63B3BB69-23CF-44E3-9099-C40C66FF867C}">
                  <a14:compatExt spid="_x0000_s53300"/>
                </a:ext>
                <a:ext uri="{FF2B5EF4-FFF2-40B4-BE49-F238E27FC236}">
                  <a16:creationId xmlns:a16="http://schemas.microsoft.com/office/drawing/2014/main" id="{00000000-0008-0000-0500-00003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63</xdr:row>
          <xdr:rowOff>457200</xdr:rowOff>
        </xdr:from>
        <xdr:to>
          <xdr:col>11</xdr:col>
          <xdr:colOff>1079500</xdr:colOff>
          <xdr:row>65</xdr:row>
          <xdr:rowOff>50800</xdr:rowOff>
        </xdr:to>
        <xdr:sp macro="" textlink="">
          <xdr:nvSpPr>
            <xdr:cNvPr id="53301" name="Check Box 53" hidden="1">
              <a:extLst>
                <a:ext uri="{63B3BB69-23CF-44E3-9099-C40C66FF867C}">
                  <a14:compatExt spid="_x0000_s53301"/>
                </a:ext>
                <a:ext uri="{FF2B5EF4-FFF2-40B4-BE49-F238E27FC236}">
                  <a16:creationId xmlns:a16="http://schemas.microsoft.com/office/drawing/2014/main" id="{00000000-0008-0000-0500-00003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133350</xdr:rowOff>
        </xdr:from>
        <xdr:to>
          <xdr:col>13</xdr:col>
          <xdr:colOff>1943100</xdr:colOff>
          <xdr:row>66</xdr:row>
          <xdr:rowOff>19050</xdr:rowOff>
        </xdr:to>
        <xdr:sp macro="" textlink="">
          <xdr:nvSpPr>
            <xdr:cNvPr id="53302" name="Check Box 54" hidden="1">
              <a:extLst>
                <a:ext uri="{63B3BB69-23CF-44E3-9099-C40C66FF867C}">
                  <a14:compatExt spid="_x0000_s53302"/>
                </a:ext>
                <a:ext uri="{FF2B5EF4-FFF2-40B4-BE49-F238E27FC236}">
                  <a16:creationId xmlns:a16="http://schemas.microsoft.com/office/drawing/2014/main" id="{00000000-0008-0000-0500-00003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68</xdr:row>
          <xdr:rowOff>0</xdr:rowOff>
        </xdr:from>
        <xdr:to>
          <xdr:col>14</xdr:col>
          <xdr:colOff>0</xdr:colOff>
          <xdr:row>69</xdr:row>
          <xdr:rowOff>12700</xdr:rowOff>
        </xdr:to>
        <xdr:sp macro="" textlink="">
          <xdr:nvSpPr>
            <xdr:cNvPr id="53303" name="Check Box 55" hidden="1">
              <a:extLst>
                <a:ext uri="{63B3BB69-23CF-44E3-9099-C40C66FF867C}">
                  <a14:compatExt spid="_x0000_s53303"/>
                </a:ext>
                <a:ext uri="{FF2B5EF4-FFF2-40B4-BE49-F238E27FC236}">
                  <a16:creationId xmlns:a16="http://schemas.microsoft.com/office/drawing/2014/main" id="{00000000-0008-0000-0500-00003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133350</xdr:rowOff>
        </xdr:from>
        <xdr:to>
          <xdr:col>13</xdr:col>
          <xdr:colOff>1562100</xdr:colOff>
          <xdr:row>67</xdr:row>
          <xdr:rowOff>31750</xdr:rowOff>
        </xdr:to>
        <xdr:sp macro="" textlink="">
          <xdr:nvSpPr>
            <xdr:cNvPr id="53304" name="Check Box 56" hidden="1">
              <a:extLst>
                <a:ext uri="{63B3BB69-23CF-44E3-9099-C40C66FF867C}">
                  <a14:compatExt spid="_x0000_s53304"/>
                </a:ext>
                <a:ext uri="{FF2B5EF4-FFF2-40B4-BE49-F238E27FC236}">
                  <a16:creationId xmlns:a16="http://schemas.microsoft.com/office/drawing/2014/main" id="{00000000-0008-0000-0500-00003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0</xdr:rowOff>
        </xdr:from>
        <xdr:to>
          <xdr:col>13</xdr:col>
          <xdr:colOff>1085850</xdr:colOff>
          <xdr:row>70</xdr:row>
          <xdr:rowOff>31750</xdr:rowOff>
        </xdr:to>
        <xdr:sp macro="" textlink="">
          <xdr:nvSpPr>
            <xdr:cNvPr id="53305" name="Check Box 57" hidden="1">
              <a:extLst>
                <a:ext uri="{63B3BB69-23CF-44E3-9099-C40C66FF867C}">
                  <a14:compatExt spid="_x0000_s53305"/>
                </a:ext>
                <a:ext uri="{FF2B5EF4-FFF2-40B4-BE49-F238E27FC236}">
                  <a16:creationId xmlns:a16="http://schemas.microsoft.com/office/drawing/2014/main" id="{00000000-0008-0000-0500-00003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146050</xdr:rowOff>
        </xdr:from>
        <xdr:to>
          <xdr:col>12</xdr:col>
          <xdr:colOff>698500</xdr:colOff>
          <xdr:row>68</xdr:row>
          <xdr:rowOff>38100</xdr:rowOff>
        </xdr:to>
        <xdr:sp macro="" textlink="">
          <xdr:nvSpPr>
            <xdr:cNvPr id="53306" name="Check Box 58" hidden="1">
              <a:extLst>
                <a:ext uri="{63B3BB69-23CF-44E3-9099-C40C66FF867C}">
                  <a14:compatExt spid="_x0000_s53306"/>
                </a:ext>
                <a:ext uri="{FF2B5EF4-FFF2-40B4-BE49-F238E27FC236}">
                  <a16:creationId xmlns:a16="http://schemas.microsoft.com/office/drawing/2014/main" id="{00000000-0008-0000-0500-00003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66</xdr:row>
          <xdr:rowOff>127000</xdr:rowOff>
        </xdr:from>
        <xdr:to>
          <xdr:col>13</xdr:col>
          <xdr:colOff>1098550</xdr:colOff>
          <xdr:row>68</xdr:row>
          <xdr:rowOff>19050</xdr:rowOff>
        </xdr:to>
        <xdr:sp macro="" textlink="">
          <xdr:nvSpPr>
            <xdr:cNvPr id="53307" name="Check Box 59" hidden="1">
              <a:extLst>
                <a:ext uri="{63B3BB69-23CF-44E3-9099-C40C66FF867C}">
                  <a14:compatExt spid="_x0000_s53307"/>
                </a:ext>
                <a:ext uri="{FF2B5EF4-FFF2-40B4-BE49-F238E27FC236}">
                  <a16:creationId xmlns:a16="http://schemas.microsoft.com/office/drawing/2014/main" id="{00000000-0008-0000-0500-00003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133350</xdr:rowOff>
        </xdr:from>
        <xdr:to>
          <xdr:col>12</xdr:col>
          <xdr:colOff>984250</xdr:colOff>
          <xdr:row>67</xdr:row>
          <xdr:rowOff>31750</xdr:rowOff>
        </xdr:to>
        <xdr:sp macro="" textlink="">
          <xdr:nvSpPr>
            <xdr:cNvPr id="53308" name="Check Box 60" hidden="1">
              <a:extLst>
                <a:ext uri="{63B3BB69-23CF-44E3-9099-C40C66FF867C}">
                  <a14:compatExt spid="_x0000_s53308"/>
                </a:ext>
                <a:ext uri="{FF2B5EF4-FFF2-40B4-BE49-F238E27FC236}">
                  <a16:creationId xmlns:a16="http://schemas.microsoft.com/office/drawing/2014/main" id="{00000000-0008-0000-0500-00003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60</xdr:row>
          <xdr:rowOff>146050</xdr:rowOff>
        </xdr:from>
        <xdr:to>
          <xdr:col>13</xdr:col>
          <xdr:colOff>95250</xdr:colOff>
          <xdr:row>62</xdr:row>
          <xdr:rowOff>38100</xdr:rowOff>
        </xdr:to>
        <xdr:sp macro="" textlink="">
          <xdr:nvSpPr>
            <xdr:cNvPr id="53309" name="Check Box 61" hidden="1">
              <a:extLst>
                <a:ext uri="{63B3BB69-23CF-44E3-9099-C40C66FF867C}">
                  <a14:compatExt spid="_x0000_s53309"/>
                </a:ext>
                <a:ext uri="{FF2B5EF4-FFF2-40B4-BE49-F238E27FC236}">
                  <a16:creationId xmlns:a16="http://schemas.microsoft.com/office/drawing/2014/main" id="{00000000-0008-0000-0500-00003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61</xdr:row>
          <xdr:rowOff>146050</xdr:rowOff>
        </xdr:from>
        <xdr:to>
          <xdr:col>13</xdr:col>
          <xdr:colOff>946150</xdr:colOff>
          <xdr:row>63</xdr:row>
          <xdr:rowOff>38100</xdr:rowOff>
        </xdr:to>
        <xdr:sp macro="" textlink="">
          <xdr:nvSpPr>
            <xdr:cNvPr id="53310" name="Check Box 62" hidden="1">
              <a:extLst>
                <a:ext uri="{63B3BB69-23CF-44E3-9099-C40C66FF867C}">
                  <a14:compatExt spid="_x0000_s53310"/>
                </a:ext>
                <a:ext uri="{FF2B5EF4-FFF2-40B4-BE49-F238E27FC236}">
                  <a16:creationId xmlns:a16="http://schemas.microsoft.com/office/drawing/2014/main" id="{00000000-0008-0000-0500-00003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53</xdr:row>
          <xdr:rowOff>133350</xdr:rowOff>
        </xdr:from>
        <xdr:to>
          <xdr:col>13</xdr:col>
          <xdr:colOff>1847850</xdr:colOff>
          <xdr:row>55</xdr:row>
          <xdr:rowOff>31750</xdr:rowOff>
        </xdr:to>
        <xdr:sp macro="" textlink="">
          <xdr:nvSpPr>
            <xdr:cNvPr id="53311" name="Check Box 63" hidden="1">
              <a:extLst>
                <a:ext uri="{63B3BB69-23CF-44E3-9099-C40C66FF867C}">
                  <a14:compatExt spid="_x0000_s53311"/>
                </a:ext>
                <a:ext uri="{FF2B5EF4-FFF2-40B4-BE49-F238E27FC236}">
                  <a16:creationId xmlns:a16="http://schemas.microsoft.com/office/drawing/2014/main" id="{00000000-0008-0000-0500-00003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54</xdr:row>
          <xdr:rowOff>133350</xdr:rowOff>
        </xdr:from>
        <xdr:to>
          <xdr:col>13</xdr:col>
          <xdr:colOff>1847850</xdr:colOff>
          <xdr:row>56</xdr:row>
          <xdr:rowOff>31750</xdr:rowOff>
        </xdr:to>
        <xdr:sp macro="" textlink="">
          <xdr:nvSpPr>
            <xdr:cNvPr id="53312" name="Check Box 64" hidden="1">
              <a:extLst>
                <a:ext uri="{63B3BB69-23CF-44E3-9099-C40C66FF867C}">
                  <a14:compatExt spid="_x0000_s53312"/>
                </a:ext>
                <a:ext uri="{FF2B5EF4-FFF2-40B4-BE49-F238E27FC236}">
                  <a16:creationId xmlns:a16="http://schemas.microsoft.com/office/drawing/2014/main" id="{00000000-0008-0000-0500-00004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55</xdr:row>
          <xdr:rowOff>127000</xdr:rowOff>
        </xdr:from>
        <xdr:to>
          <xdr:col>13</xdr:col>
          <xdr:colOff>1847850</xdr:colOff>
          <xdr:row>57</xdr:row>
          <xdr:rowOff>19050</xdr:rowOff>
        </xdr:to>
        <xdr:sp macro="" textlink="">
          <xdr:nvSpPr>
            <xdr:cNvPr id="53313" name="Check Box 65" hidden="1">
              <a:extLst>
                <a:ext uri="{63B3BB69-23CF-44E3-9099-C40C66FF867C}">
                  <a14:compatExt spid="_x0000_s53313"/>
                </a:ext>
                <a:ext uri="{FF2B5EF4-FFF2-40B4-BE49-F238E27FC236}">
                  <a16:creationId xmlns:a16="http://schemas.microsoft.com/office/drawing/2014/main" id="{00000000-0008-0000-0500-00004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74</xdr:row>
          <xdr:rowOff>165100</xdr:rowOff>
        </xdr:from>
        <xdr:to>
          <xdr:col>1</xdr:col>
          <xdr:colOff>1117600</xdr:colOff>
          <xdr:row>76</xdr:row>
          <xdr:rowOff>57150</xdr:rowOff>
        </xdr:to>
        <xdr:sp macro="" textlink="">
          <xdr:nvSpPr>
            <xdr:cNvPr id="53314" name="Check Box 66" hidden="1">
              <a:extLst>
                <a:ext uri="{63B3BB69-23CF-44E3-9099-C40C66FF867C}">
                  <a14:compatExt spid="_x0000_s53314"/>
                </a:ext>
                <a:ext uri="{FF2B5EF4-FFF2-40B4-BE49-F238E27FC236}">
                  <a16:creationId xmlns:a16="http://schemas.microsoft.com/office/drawing/2014/main" id="{00000000-0008-0000-0500-00004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75</xdr:row>
          <xdr:rowOff>133350</xdr:rowOff>
        </xdr:from>
        <xdr:to>
          <xdr:col>1</xdr:col>
          <xdr:colOff>1117600</xdr:colOff>
          <xdr:row>77</xdr:row>
          <xdr:rowOff>38100</xdr:rowOff>
        </xdr:to>
        <xdr:sp macro="" textlink="">
          <xdr:nvSpPr>
            <xdr:cNvPr id="53315" name="Check Box 67" hidden="1">
              <a:extLst>
                <a:ext uri="{63B3BB69-23CF-44E3-9099-C40C66FF867C}">
                  <a14:compatExt spid="_x0000_s53315"/>
                </a:ext>
                <a:ext uri="{FF2B5EF4-FFF2-40B4-BE49-F238E27FC236}">
                  <a16:creationId xmlns:a16="http://schemas.microsoft.com/office/drawing/2014/main" id="{00000000-0008-0000-0500-00004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76</xdr:row>
          <xdr:rowOff>146050</xdr:rowOff>
        </xdr:from>
        <xdr:to>
          <xdr:col>1</xdr:col>
          <xdr:colOff>1117600</xdr:colOff>
          <xdr:row>78</xdr:row>
          <xdr:rowOff>31750</xdr:rowOff>
        </xdr:to>
        <xdr:sp macro="" textlink="">
          <xdr:nvSpPr>
            <xdr:cNvPr id="53316" name="Check Box 68" hidden="1">
              <a:extLst>
                <a:ext uri="{63B3BB69-23CF-44E3-9099-C40C66FF867C}">
                  <a14:compatExt spid="_x0000_s53316"/>
                </a:ext>
                <a:ext uri="{FF2B5EF4-FFF2-40B4-BE49-F238E27FC236}">
                  <a16:creationId xmlns:a16="http://schemas.microsoft.com/office/drawing/2014/main" id="{00000000-0008-0000-0500-00004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77</xdr:row>
          <xdr:rowOff>127000</xdr:rowOff>
        </xdr:from>
        <xdr:to>
          <xdr:col>1</xdr:col>
          <xdr:colOff>1117600</xdr:colOff>
          <xdr:row>79</xdr:row>
          <xdr:rowOff>12700</xdr:rowOff>
        </xdr:to>
        <xdr:sp macro="" textlink="">
          <xdr:nvSpPr>
            <xdr:cNvPr id="53317" name="Check Box 69" hidden="1">
              <a:extLst>
                <a:ext uri="{63B3BB69-23CF-44E3-9099-C40C66FF867C}">
                  <a14:compatExt spid="_x0000_s53317"/>
                </a:ext>
                <a:ext uri="{FF2B5EF4-FFF2-40B4-BE49-F238E27FC236}">
                  <a16:creationId xmlns:a16="http://schemas.microsoft.com/office/drawing/2014/main" id="{00000000-0008-0000-0500-00004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78</xdr:row>
          <xdr:rowOff>133350</xdr:rowOff>
        </xdr:from>
        <xdr:to>
          <xdr:col>1</xdr:col>
          <xdr:colOff>1117600</xdr:colOff>
          <xdr:row>80</xdr:row>
          <xdr:rowOff>31750</xdr:rowOff>
        </xdr:to>
        <xdr:sp macro="" textlink="">
          <xdr:nvSpPr>
            <xdr:cNvPr id="53318" name="Check Box 70" hidden="1">
              <a:extLst>
                <a:ext uri="{63B3BB69-23CF-44E3-9099-C40C66FF867C}">
                  <a14:compatExt spid="_x0000_s53318"/>
                </a:ext>
                <a:ext uri="{FF2B5EF4-FFF2-40B4-BE49-F238E27FC236}">
                  <a16:creationId xmlns:a16="http://schemas.microsoft.com/office/drawing/2014/main" id="{00000000-0008-0000-0500-00004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75</xdr:row>
          <xdr:rowOff>146050</xdr:rowOff>
        </xdr:from>
        <xdr:to>
          <xdr:col>13</xdr:col>
          <xdr:colOff>819150</xdr:colOff>
          <xdr:row>77</xdr:row>
          <xdr:rowOff>50800</xdr:rowOff>
        </xdr:to>
        <xdr:sp macro="" textlink="">
          <xdr:nvSpPr>
            <xdr:cNvPr id="53319" name="Check Box 71" hidden="1">
              <a:extLst>
                <a:ext uri="{63B3BB69-23CF-44E3-9099-C40C66FF867C}">
                  <a14:compatExt spid="_x0000_s53319"/>
                </a:ext>
                <a:ext uri="{FF2B5EF4-FFF2-40B4-BE49-F238E27FC236}">
                  <a16:creationId xmlns:a16="http://schemas.microsoft.com/office/drawing/2014/main" id="{00000000-0008-0000-0500-00004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76</xdr:row>
          <xdr:rowOff>146050</xdr:rowOff>
        </xdr:from>
        <xdr:to>
          <xdr:col>13</xdr:col>
          <xdr:colOff>819150</xdr:colOff>
          <xdr:row>78</xdr:row>
          <xdr:rowOff>31750</xdr:rowOff>
        </xdr:to>
        <xdr:sp macro="" textlink="">
          <xdr:nvSpPr>
            <xdr:cNvPr id="53320" name="Check Box 72" hidden="1">
              <a:extLst>
                <a:ext uri="{63B3BB69-23CF-44E3-9099-C40C66FF867C}">
                  <a14:compatExt spid="_x0000_s53320"/>
                </a:ext>
                <a:ext uri="{FF2B5EF4-FFF2-40B4-BE49-F238E27FC236}">
                  <a16:creationId xmlns:a16="http://schemas.microsoft.com/office/drawing/2014/main" id="{00000000-0008-0000-0500-00004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77</xdr:row>
          <xdr:rowOff>146050</xdr:rowOff>
        </xdr:from>
        <xdr:to>
          <xdr:col>13</xdr:col>
          <xdr:colOff>1936750</xdr:colOff>
          <xdr:row>79</xdr:row>
          <xdr:rowOff>31750</xdr:rowOff>
        </xdr:to>
        <xdr:sp macro="" textlink="">
          <xdr:nvSpPr>
            <xdr:cNvPr id="53321" name="Check Box 73" hidden="1">
              <a:extLst>
                <a:ext uri="{63B3BB69-23CF-44E3-9099-C40C66FF867C}">
                  <a14:compatExt spid="_x0000_s53321"/>
                </a:ext>
                <a:ext uri="{FF2B5EF4-FFF2-40B4-BE49-F238E27FC236}">
                  <a16:creationId xmlns:a16="http://schemas.microsoft.com/office/drawing/2014/main" id="{00000000-0008-0000-0500-00004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78</xdr:row>
          <xdr:rowOff>127000</xdr:rowOff>
        </xdr:from>
        <xdr:to>
          <xdr:col>13</xdr:col>
          <xdr:colOff>1924050</xdr:colOff>
          <xdr:row>81</xdr:row>
          <xdr:rowOff>50800</xdr:rowOff>
        </xdr:to>
        <xdr:sp macro="" textlink="">
          <xdr:nvSpPr>
            <xdr:cNvPr id="53322" name="Check Box 74" hidden="1">
              <a:extLst>
                <a:ext uri="{63B3BB69-23CF-44E3-9099-C40C66FF867C}">
                  <a14:compatExt spid="_x0000_s53322"/>
                </a:ext>
                <a:ext uri="{FF2B5EF4-FFF2-40B4-BE49-F238E27FC236}">
                  <a16:creationId xmlns:a16="http://schemas.microsoft.com/office/drawing/2014/main" id="{00000000-0008-0000-0500-00004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80</xdr:row>
          <xdr:rowOff>171450</xdr:rowOff>
        </xdr:from>
        <xdr:to>
          <xdr:col>13</xdr:col>
          <xdr:colOff>819150</xdr:colOff>
          <xdr:row>82</xdr:row>
          <xdr:rowOff>69850</xdr:rowOff>
        </xdr:to>
        <xdr:sp macro="" textlink="">
          <xdr:nvSpPr>
            <xdr:cNvPr id="53323" name="Check Box 75" hidden="1">
              <a:extLst>
                <a:ext uri="{63B3BB69-23CF-44E3-9099-C40C66FF867C}">
                  <a14:compatExt spid="_x0000_s53323"/>
                </a:ext>
                <a:ext uri="{FF2B5EF4-FFF2-40B4-BE49-F238E27FC236}">
                  <a16:creationId xmlns:a16="http://schemas.microsoft.com/office/drawing/2014/main" id="{00000000-0008-0000-0500-00004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81</xdr:row>
          <xdr:rowOff>146050</xdr:rowOff>
        </xdr:from>
        <xdr:to>
          <xdr:col>13</xdr:col>
          <xdr:colOff>819150</xdr:colOff>
          <xdr:row>83</xdr:row>
          <xdr:rowOff>38100</xdr:rowOff>
        </xdr:to>
        <xdr:sp macro="" textlink="">
          <xdr:nvSpPr>
            <xdr:cNvPr id="53324" name="Check Box 76" hidden="1">
              <a:extLst>
                <a:ext uri="{63B3BB69-23CF-44E3-9099-C40C66FF867C}">
                  <a14:compatExt spid="_x0000_s53324"/>
                </a:ext>
                <a:ext uri="{FF2B5EF4-FFF2-40B4-BE49-F238E27FC236}">
                  <a16:creationId xmlns:a16="http://schemas.microsoft.com/office/drawing/2014/main" id="{00000000-0008-0000-0500-00004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85</xdr:row>
          <xdr:rowOff>152400</xdr:rowOff>
        </xdr:from>
        <xdr:to>
          <xdr:col>13</xdr:col>
          <xdr:colOff>95250</xdr:colOff>
          <xdr:row>87</xdr:row>
          <xdr:rowOff>50800</xdr:rowOff>
        </xdr:to>
        <xdr:sp macro="" textlink="">
          <xdr:nvSpPr>
            <xdr:cNvPr id="53325" name="Check Box 77" hidden="1">
              <a:extLst>
                <a:ext uri="{63B3BB69-23CF-44E3-9099-C40C66FF867C}">
                  <a14:compatExt spid="_x0000_s53325"/>
                </a:ext>
                <a:ext uri="{FF2B5EF4-FFF2-40B4-BE49-F238E27FC236}">
                  <a16:creationId xmlns:a16="http://schemas.microsoft.com/office/drawing/2014/main" id="{00000000-0008-0000-0500-00004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86</xdr:row>
          <xdr:rowOff>171450</xdr:rowOff>
        </xdr:from>
        <xdr:to>
          <xdr:col>13</xdr:col>
          <xdr:colOff>95250</xdr:colOff>
          <xdr:row>88</xdr:row>
          <xdr:rowOff>31750</xdr:rowOff>
        </xdr:to>
        <xdr:sp macro="" textlink="">
          <xdr:nvSpPr>
            <xdr:cNvPr id="53326" name="Check Box 78" hidden="1">
              <a:extLst>
                <a:ext uri="{63B3BB69-23CF-44E3-9099-C40C66FF867C}">
                  <a14:compatExt spid="_x0000_s53326"/>
                </a:ext>
                <a:ext uri="{FF2B5EF4-FFF2-40B4-BE49-F238E27FC236}">
                  <a16:creationId xmlns:a16="http://schemas.microsoft.com/office/drawing/2014/main" id="{00000000-0008-0000-0500-00004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133350</xdr:rowOff>
        </xdr:from>
        <xdr:to>
          <xdr:col>13</xdr:col>
          <xdr:colOff>984250</xdr:colOff>
          <xdr:row>87</xdr:row>
          <xdr:rowOff>31750</xdr:rowOff>
        </xdr:to>
        <xdr:sp macro="" textlink="">
          <xdr:nvSpPr>
            <xdr:cNvPr id="53327" name="Check Box 79" hidden="1">
              <a:extLst>
                <a:ext uri="{63B3BB69-23CF-44E3-9099-C40C66FF867C}">
                  <a14:compatExt spid="_x0000_s53327"/>
                </a:ext>
                <a:ext uri="{FF2B5EF4-FFF2-40B4-BE49-F238E27FC236}">
                  <a16:creationId xmlns:a16="http://schemas.microsoft.com/office/drawing/2014/main" id="{00000000-0008-0000-0500-00004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127000</xdr:rowOff>
        </xdr:from>
        <xdr:to>
          <xdr:col>13</xdr:col>
          <xdr:colOff>984250</xdr:colOff>
          <xdr:row>88</xdr:row>
          <xdr:rowOff>19050</xdr:rowOff>
        </xdr:to>
        <xdr:sp macro="" textlink="">
          <xdr:nvSpPr>
            <xdr:cNvPr id="53328" name="Check Box 80" hidden="1">
              <a:extLst>
                <a:ext uri="{63B3BB69-23CF-44E3-9099-C40C66FF867C}">
                  <a14:compatExt spid="_x0000_s53328"/>
                </a:ext>
                <a:ext uri="{FF2B5EF4-FFF2-40B4-BE49-F238E27FC236}">
                  <a16:creationId xmlns:a16="http://schemas.microsoft.com/office/drawing/2014/main" id="{00000000-0008-0000-0500-00005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146050</xdr:rowOff>
        </xdr:from>
        <xdr:to>
          <xdr:col>14</xdr:col>
          <xdr:colOff>38100</xdr:colOff>
          <xdr:row>89</xdr:row>
          <xdr:rowOff>38100</xdr:rowOff>
        </xdr:to>
        <xdr:sp macro="" textlink="">
          <xdr:nvSpPr>
            <xdr:cNvPr id="53329" name="Check Box 81" hidden="1">
              <a:extLst>
                <a:ext uri="{63B3BB69-23CF-44E3-9099-C40C66FF867C}">
                  <a14:compatExt spid="_x0000_s53329"/>
                </a:ext>
                <a:ext uri="{FF2B5EF4-FFF2-40B4-BE49-F238E27FC236}">
                  <a16:creationId xmlns:a16="http://schemas.microsoft.com/office/drawing/2014/main" id="{00000000-0008-0000-0500-00005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19050</xdr:rowOff>
        </xdr:from>
        <xdr:to>
          <xdr:col>13</xdr:col>
          <xdr:colOff>1079500</xdr:colOff>
          <xdr:row>90</xdr:row>
          <xdr:rowOff>0</xdr:rowOff>
        </xdr:to>
        <xdr:sp macro="" textlink="">
          <xdr:nvSpPr>
            <xdr:cNvPr id="53330" name="Check Box 82" hidden="1">
              <a:extLst>
                <a:ext uri="{63B3BB69-23CF-44E3-9099-C40C66FF867C}">
                  <a14:compatExt spid="_x0000_s53330"/>
                </a:ext>
                <a:ext uri="{FF2B5EF4-FFF2-40B4-BE49-F238E27FC236}">
                  <a16:creationId xmlns:a16="http://schemas.microsoft.com/office/drawing/2014/main" id="{00000000-0008-0000-0500-00005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92</xdr:row>
          <xdr:rowOff>1733550</xdr:rowOff>
        </xdr:from>
        <xdr:to>
          <xdr:col>11</xdr:col>
          <xdr:colOff>1079500</xdr:colOff>
          <xdr:row>94</xdr:row>
          <xdr:rowOff>76200</xdr:rowOff>
        </xdr:to>
        <xdr:sp macro="" textlink="">
          <xdr:nvSpPr>
            <xdr:cNvPr id="53331" name="Check Box 83" hidden="1">
              <a:extLst>
                <a:ext uri="{63B3BB69-23CF-44E3-9099-C40C66FF867C}">
                  <a14:compatExt spid="_x0000_s53331"/>
                </a:ext>
                <a:ext uri="{FF2B5EF4-FFF2-40B4-BE49-F238E27FC236}">
                  <a16:creationId xmlns:a16="http://schemas.microsoft.com/office/drawing/2014/main" id="{00000000-0008-0000-0500-00005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93</xdr:row>
          <xdr:rowOff>133350</xdr:rowOff>
        </xdr:from>
        <xdr:to>
          <xdr:col>13</xdr:col>
          <xdr:colOff>1943100</xdr:colOff>
          <xdr:row>95</xdr:row>
          <xdr:rowOff>19050</xdr:rowOff>
        </xdr:to>
        <xdr:sp macro="" textlink="">
          <xdr:nvSpPr>
            <xdr:cNvPr id="53332" name="Check Box 84" hidden="1">
              <a:extLst>
                <a:ext uri="{63B3BB69-23CF-44E3-9099-C40C66FF867C}">
                  <a14:compatExt spid="_x0000_s53332"/>
                </a:ext>
                <a:ext uri="{FF2B5EF4-FFF2-40B4-BE49-F238E27FC236}">
                  <a16:creationId xmlns:a16="http://schemas.microsoft.com/office/drawing/2014/main" id="{00000000-0008-0000-0500-00005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97</xdr:row>
          <xdr:rowOff>0</xdr:rowOff>
        </xdr:from>
        <xdr:to>
          <xdr:col>14</xdr:col>
          <xdr:colOff>0</xdr:colOff>
          <xdr:row>98</xdr:row>
          <xdr:rowOff>12700</xdr:rowOff>
        </xdr:to>
        <xdr:sp macro="" textlink="">
          <xdr:nvSpPr>
            <xdr:cNvPr id="53333" name="Check Box 85" hidden="1">
              <a:extLst>
                <a:ext uri="{63B3BB69-23CF-44E3-9099-C40C66FF867C}">
                  <a14:compatExt spid="_x0000_s53333"/>
                </a:ext>
                <a:ext uri="{FF2B5EF4-FFF2-40B4-BE49-F238E27FC236}">
                  <a16:creationId xmlns:a16="http://schemas.microsoft.com/office/drawing/2014/main" id="{00000000-0008-0000-0500-00005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133350</xdr:rowOff>
        </xdr:from>
        <xdr:to>
          <xdr:col>13</xdr:col>
          <xdr:colOff>1562100</xdr:colOff>
          <xdr:row>96</xdr:row>
          <xdr:rowOff>31750</xdr:rowOff>
        </xdr:to>
        <xdr:sp macro="" textlink="">
          <xdr:nvSpPr>
            <xdr:cNvPr id="53334" name="Check Box 86" hidden="1">
              <a:extLst>
                <a:ext uri="{63B3BB69-23CF-44E3-9099-C40C66FF867C}">
                  <a14:compatExt spid="_x0000_s53334"/>
                </a:ext>
                <a:ext uri="{FF2B5EF4-FFF2-40B4-BE49-F238E27FC236}">
                  <a16:creationId xmlns:a16="http://schemas.microsoft.com/office/drawing/2014/main" id="{00000000-0008-0000-0500-00005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98</xdr:row>
          <xdr:rowOff>0</xdr:rowOff>
        </xdr:from>
        <xdr:to>
          <xdr:col>13</xdr:col>
          <xdr:colOff>1085850</xdr:colOff>
          <xdr:row>99</xdr:row>
          <xdr:rowOff>31750</xdr:rowOff>
        </xdr:to>
        <xdr:sp macro="" textlink="">
          <xdr:nvSpPr>
            <xdr:cNvPr id="53335" name="Check Box 87" hidden="1">
              <a:extLst>
                <a:ext uri="{63B3BB69-23CF-44E3-9099-C40C66FF867C}">
                  <a14:compatExt spid="_x0000_s53335"/>
                </a:ext>
                <a:ext uri="{FF2B5EF4-FFF2-40B4-BE49-F238E27FC236}">
                  <a16:creationId xmlns:a16="http://schemas.microsoft.com/office/drawing/2014/main" id="{00000000-0008-0000-0500-00005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95</xdr:row>
          <xdr:rowOff>146050</xdr:rowOff>
        </xdr:from>
        <xdr:to>
          <xdr:col>12</xdr:col>
          <xdr:colOff>698500</xdr:colOff>
          <xdr:row>97</xdr:row>
          <xdr:rowOff>38100</xdr:rowOff>
        </xdr:to>
        <xdr:sp macro="" textlink="">
          <xdr:nvSpPr>
            <xdr:cNvPr id="53336" name="Check Box 88" hidden="1">
              <a:extLst>
                <a:ext uri="{63B3BB69-23CF-44E3-9099-C40C66FF867C}">
                  <a14:compatExt spid="_x0000_s53336"/>
                </a:ext>
                <a:ext uri="{FF2B5EF4-FFF2-40B4-BE49-F238E27FC236}">
                  <a16:creationId xmlns:a16="http://schemas.microsoft.com/office/drawing/2014/main" id="{00000000-0008-0000-0500-00005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95</xdr:row>
          <xdr:rowOff>127000</xdr:rowOff>
        </xdr:from>
        <xdr:to>
          <xdr:col>13</xdr:col>
          <xdr:colOff>1098550</xdr:colOff>
          <xdr:row>97</xdr:row>
          <xdr:rowOff>19050</xdr:rowOff>
        </xdr:to>
        <xdr:sp macro="" textlink="">
          <xdr:nvSpPr>
            <xdr:cNvPr id="53337" name="Check Box 89" hidden="1">
              <a:extLst>
                <a:ext uri="{63B3BB69-23CF-44E3-9099-C40C66FF867C}">
                  <a14:compatExt spid="_x0000_s53337"/>
                </a:ext>
                <a:ext uri="{FF2B5EF4-FFF2-40B4-BE49-F238E27FC236}">
                  <a16:creationId xmlns:a16="http://schemas.microsoft.com/office/drawing/2014/main" id="{00000000-0008-0000-0500-00005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94</xdr:row>
          <xdr:rowOff>133350</xdr:rowOff>
        </xdr:from>
        <xdr:to>
          <xdr:col>12</xdr:col>
          <xdr:colOff>984250</xdr:colOff>
          <xdr:row>96</xdr:row>
          <xdr:rowOff>31750</xdr:rowOff>
        </xdr:to>
        <xdr:sp macro="" textlink="">
          <xdr:nvSpPr>
            <xdr:cNvPr id="53338" name="Check Box 90" hidden="1">
              <a:extLst>
                <a:ext uri="{63B3BB69-23CF-44E3-9099-C40C66FF867C}">
                  <a14:compatExt spid="_x0000_s53338"/>
                </a:ext>
                <a:ext uri="{FF2B5EF4-FFF2-40B4-BE49-F238E27FC236}">
                  <a16:creationId xmlns:a16="http://schemas.microsoft.com/office/drawing/2014/main" id="{00000000-0008-0000-0500-00005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89</xdr:row>
          <xdr:rowOff>146050</xdr:rowOff>
        </xdr:from>
        <xdr:to>
          <xdr:col>13</xdr:col>
          <xdr:colOff>95250</xdr:colOff>
          <xdr:row>91</xdr:row>
          <xdr:rowOff>38100</xdr:rowOff>
        </xdr:to>
        <xdr:sp macro="" textlink="">
          <xdr:nvSpPr>
            <xdr:cNvPr id="53339" name="Check Box 91" hidden="1">
              <a:extLst>
                <a:ext uri="{63B3BB69-23CF-44E3-9099-C40C66FF867C}">
                  <a14:compatExt spid="_x0000_s53339"/>
                </a:ext>
                <a:ext uri="{FF2B5EF4-FFF2-40B4-BE49-F238E27FC236}">
                  <a16:creationId xmlns:a16="http://schemas.microsoft.com/office/drawing/2014/main" id="{00000000-0008-0000-0500-00005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90</xdr:row>
          <xdr:rowOff>146050</xdr:rowOff>
        </xdr:from>
        <xdr:to>
          <xdr:col>13</xdr:col>
          <xdr:colOff>946150</xdr:colOff>
          <xdr:row>91</xdr:row>
          <xdr:rowOff>222250</xdr:rowOff>
        </xdr:to>
        <xdr:sp macro="" textlink="">
          <xdr:nvSpPr>
            <xdr:cNvPr id="53340" name="Check Box 92" hidden="1">
              <a:extLst>
                <a:ext uri="{63B3BB69-23CF-44E3-9099-C40C66FF867C}">
                  <a14:compatExt spid="_x0000_s53340"/>
                </a:ext>
                <a:ext uri="{FF2B5EF4-FFF2-40B4-BE49-F238E27FC236}">
                  <a16:creationId xmlns:a16="http://schemas.microsoft.com/office/drawing/2014/main" id="{00000000-0008-0000-0500-00005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82</xdr:row>
          <xdr:rowOff>133350</xdr:rowOff>
        </xdr:from>
        <xdr:to>
          <xdr:col>13</xdr:col>
          <xdr:colOff>1847850</xdr:colOff>
          <xdr:row>84</xdr:row>
          <xdr:rowOff>31750</xdr:rowOff>
        </xdr:to>
        <xdr:sp macro="" textlink="">
          <xdr:nvSpPr>
            <xdr:cNvPr id="53341" name="Check Box 93" hidden="1">
              <a:extLst>
                <a:ext uri="{63B3BB69-23CF-44E3-9099-C40C66FF867C}">
                  <a14:compatExt spid="_x0000_s53341"/>
                </a:ext>
                <a:ext uri="{FF2B5EF4-FFF2-40B4-BE49-F238E27FC236}">
                  <a16:creationId xmlns:a16="http://schemas.microsoft.com/office/drawing/2014/main" id="{00000000-0008-0000-0500-00005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83</xdr:row>
          <xdr:rowOff>133350</xdr:rowOff>
        </xdr:from>
        <xdr:to>
          <xdr:col>13</xdr:col>
          <xdr:colOff>1847850</xdr:colOff>
          <xdr:row>85</xdr:row>
          <xdr:rowOff>31750</xdr:rowOff>
        </xdr:to>
        <xdr:sp macro="" textlink="">
          <xdr:nvSpPr>
            <xdr:cNvPr id="53342" name="Check Box 94" hidden="1">
              <a:extLst>
                <a:ext uri="{63B3BB69-23CF-44E3-9099-C40C66FF867C}">
                  <a14:compatExt spid="_x0000_s53342"/>
                </a:ext>
                <a:ext uri="{FF2B5EF4-FFF2-40B4-BE49-F238E27FC236}">
                  <a16:creationId xmlns:a16="http://schemas.microsoft.com/office/drawing/2014/main" id="{00000000-0008-0000-0500-00005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84</xdr:row>
          <xdr:rowOff>127000</xdr:rowOff>
        </xdr:from>
        <xdr:to>
          <xdr:col>13</xdr:col>
          <xdr:colOff>1847850</xdr:colOff>
          <xdr:row>86</xdr:row>
          <xdr:rowOff>19050</xdr:rowOff>
        </xdr:to>
        <xdr:sp macro="" textlink="">
          <xdr:nvSpPr>
            <xdr:cNvPr id="53343" name="Check Box 95" hidden="1">
              <a:extLst>
                <a:ext uri="{63B3BB69-23CF-44E3-9099-C40C66FF867C}">
                  <a14:compatExt spid="_x0000_s53343"/>
                </a:ext>
                <a:ext uri="{FF2B5EF4-FFF2-40B4-BE49-F238E27FC236}">
                  <a16:creationId xmlns:a16="http://schemas.microsoft.com/office/drawing/2014/main" id="{00000000-0008-0000-0500-00005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103</xdr:row>
          <xdr:rowOff>165100</xdr:rowOff>
        </xdr:from>
        <xdr:to>
          <xdr:col>1</xdr:col>
          <xdr:colOff>1117600</xdr:colOff>
          <xdr:row>105</xdr:row>
          <xdr:rowOff>57150</xdr:rowOff>
        </xdr:to>
        <xdr:sp macro="" textlink="">
          <xdr:nvSpPr>
            <xdr:cNvPr id="53344" name="Check Box 96" hidden="1">
              <a:extLst>
                <a:ext uri="{63B3BB69-23CF-44E3-9099-C40C66FF867C}">
                  <a14:compatExt spid="_x0000_s53344"/>
                </a:ext>
                <a:ext uri="{FF2B5EF4-FFF2-40B4-BE49-F238E27FC236}">
                  <a16:creationId xmlns:a16="http://schemas.microsoft.com/office/drawing/2014/main" id="{00000000-0008-0000-0500-00006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104</xdr:row>
          <xdr:rowOff>133350</xdr:rowOff>
        </xdr:from>
        <xdr:to>
          <xdr:col>1</xdr:col>
          <xdr:colOff>1117600</xdr:colOff>
          <xdr:row>106</xdr:row>
          <xdr:rowOff>38100</xdr:rowOff>
        </xdr:to>
        <xdr:sp macro="" textlink="">
          <xdr:nvSpPr>
            <xdr:cNvPr id="53345" name="Check Box 97" hidden="1">
              <a:extLst>
                <a:ext uri="{63B3BB69-23CF-44E3-9099-C40C66FF867C}">
                  <a14:compatExt spid="_x0000_s53345"/>
                </a:ext>
                <a:ext uri="{FF2B5EF4-FFF2-40B4-BE49-F238E27FC236}">
                  <a16:creationId xmlns:a16="http://schemas.microsoft.com/office/drawing/2014/main" id="{00000000-0008-0000-0500-00006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105</xdr:row>
          <xdr:rowOff>146050</xdr:rowOff>
        </xdr:from>
        <xdr:to>
          <xdr:col>1</xdr:col>
          <xdr:colOff>1117600</xdr:colOff>
          <xdr:row>107</xdr:row>
          <xdr:rowOff>31750</xdr:rowOff>
        </xdr:to>
        <xdr:sp macro="" textlink="">
          <xdr:nvSpPr>
            <xdr:cNvPr id="53346" name="Check Box 98" hidden="1">
              <a:extLst>
                <a:ext uri="{63B3BB69-23CF-44E3-9099-C40C66FF867C}">
                  <a14:compatExt spid="_x0000_s53346"/>
                </a:ext>
                <a:ext uri="{FF2B5EF4-FFF2-40B4-BE49-F238E27FC236}">
                  <a16:creationId xmlns:a16="http://schemas.microsoft.com/office/drawing/2014/main" id="{00000000-0008-0000-0500-00006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106</xdr:row>
          <xdr:rowOff>127000</xdr:rowOff>
        </xdr:from>
        <xdr:to>
          <xdr:col>1</xdr:col>
          <xdr:colOff>1117600</xdr:colOff>
          <xdr:row>108</xdr:row>
          <xdr:rowOff>12700</xdr:rowOff>
        </xdr:to>
        <xdr:sp macro="" textlink="">
          <xdr:nvSpPr>
            <xdr:cNvPr id="53347" name="Check Box 99" hidden="1">
              <a:extLst>
                <a:ext uri="{63B3BB69-23CF-44E3-9099-C40C66FF867C}">
                  <a14:compatExt spid="_x0000_s53347"/>
                </a:ext>
                <a:ext uri="{FF2B5EF4-FFF2-40B4-BE49-F238E27FC236}">
                  <a16:creationId xmlns:a16="http://schemas.microsoft.com/office/drawing/2014/main" id="{00000000-0008-0000-0500-00006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107</xdr:row>
          <xdr:rowOff>133350</xdr:rowOff>
        </xdr:from>
        <xdr:to>
          <xdr:col>1</xdr:col>
          <xdr:colOff>1117600</xdr:colOff>
          <xdr:row>109</xdr:row>
          <xdr:rowOff>31750</xdr:rowOff>
        </xdr:to>
        <xdr:sp macro="" textlink="">
          <xdr:nvSpPr>
            <xdr:cNvPr id="53348" name="Check Box 100" hidden="1">
              <a:extLst>
                <a:ext uri="{63B3BB69-23CF-44E3-9099-C40C66FF867C}">
                  <a14:compatExt spid="_x0000_s53348"/>
                </a:ext>
                <a:ext uri="{FF2B5EF4-FFF2-40B4-BE49-F238E27FC236}">
                  <a16:creationId xmlns:a16="http://schemas.microsoft.com/office/drawing/2014/main" id="{00000000-0008-0000-0500-00006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104</xdr:row>
          <xdr:rowOff>146050</xdr:rowOff>
        </xdr:from>
        <xdr:to>
          <xdr:col>13</xdr:col>
          <xdr:colOff>819150</xdr:colOff>
          <xdr:row>106</xdr:row>
          <xdr:rowOff>50800</xdr:rowOff>
        </xdr:to>
        <xdr:sp macro="" textlink="">
          <xdr:nvSpPr>
            <xdr:cNvPr id="53349" name="Check Box 101" hidden="1">
              <a:extLst>
                <a:ext uri="{63B3BB69-23CF-44E3-9099-C40C66FF867C}">
                  <a14:compatExt spid="_x0000_s53349"/>
                </a:ext>
                <a:ext uri="{FF2B5EF4-FFF2-40B4-BE49-F238E27FC236}">
                  <a16:creationId xmlns:a16="http://schemas.microsoft.com/office/drawing/2014/main" id="{00000000-0008-0000-0500-00006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105</xdr:row>
          <xdr:rowOff>146050</xdr:rowOff>
        </xdr:from>
        <xdr:to>
          <xdr:col>13</xdr:col>
          <xdr:colOff>819150</xdr:colOff>
          <xdr:row>107</xdr:row>
          <xdr:rowOff>31750</xdr:rowOff>
        </xdr:to>
        <xdr:sp macro="" textlink="">
          <xdr:nvSpPr>
            <xdr:cNvPr id="53350" name="Check Box 102" hidden="1">
              <a:extLst>
                <a:ext uri="{63B3BB69-23CF-44E3-9099-C40C66FF867C}">
                  <a14:compatExt spid="_x0000_s53350"/>
                </a:ext>
                <a:ext uri="{FF2B5EF4-FFF2-40B4-BE49-F238E27FC236}">
                  <a16:creationId xmlns:a16="http://schemas.microsoft.com/office/drawing/2014/main" id="{00000000-0008-0000-0500-00006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106</xdr:row>
          <xdr:rowOff>146050</xdr:rowOff>
        </xdr:from>
        <xdr:to>
          <xdr:col>13</xdr:col>
          <xdr:colOff>1936750</xdr:colOff>
          <xdr:row>108</xdr:row>
          <xdr:rowOff>31750</xdr:rowOff>
        </xdr:to>
        <xdr:sp macro="" textlink="">
          <xdr:nvSpPr>
            <xdr:cNvPr id="53351" name="Check Box 103" hidden="1">
              <a:extLst>
                <a:ext uri="{63B3BB69-23CF-44E3-9099-C40C66FF867C}">
                  <a14:compatExt spid="_x0000_s53351"/>
                </a:ext>
                <a:ext uri="{FF2B5EF4-FFF2-40B4-BE49-F238E27FC236}">
                  <a16:creationId xmlns:a16="http://schemas.microsoft.com/office/drawing/2014/main" id="{00000000-0008-0000-0500-00006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107</xdr:row>
          <xdr:rowOff>127000</xdr:rowOff>
        </xdr:from>
        <xdr:to>
          <xdr:col>13</xdr:col>
          <xdr:colOff>1924050</xdr:colOff>
          <xdr:row>110</xdr:row>
          <xdr:rowOff>50800</xdr:rowOff>
        </xdr:to>
        <xdr:sp macro="" textlink="">
          <xdr:nvSpPr>
            <xdr:cNvPr id="53352" name="Check Box 104" hidden="1">
              <a:extLst>
                <a:ext uri="{63B3BB69-23CF-44E3-9099-C40C66FF867C}">
                  <a14:compatExt spid="_x0000_s53352"/>
                </a:ext>
                <a:ext uri="{FF2B5EF4-FFF2-40B4-BE49-F238E27FC236}">
                  <a16:creationId xmlns:a16="http://schemas.microsoft.com/office/drawing/2014/main" id="{00000000-0008-0000-0500-00006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109</xdr:row>
          <xdr:rowOff>171450</xdr:rowOff>
        </xdr:from>
        <xdr:to>
          <xdr:col>13</xdr:col>
          <xdr:colOff>819150</xdr:colOff>
          <xdr:row>111</xdr:row>
          <xdr:rowOff>69850</xdr:rowOff>
        </xdr:to>
        <xdr:sp macro="" textlink="">
          <xdr:nvSpPr>
            <xdr:cNvPr id="53353" name="Check Box 105" hidden="1">
              <a:extLst>
                <a:ext uri="{63B3BB69-23CF-44E3-9099-C40C66FF867C}">
                  <a14:compatExt spid="_x0000_s53353"/>
                </a:ext>
                <a:ext uri="{FF2B5EF4-FFF2-40B4-BE49-F238E27FC236}">
                  <a16:creationId xmlns:a16="http://schemas.microsoft.com/office/drawing/2014/main" id="{00000000-0008-0000-0500-00006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110</xdr:row>
          <xdr:rowOff>146050</xdr:rowOff>
        </xdr:from>
        <xdr:to>
          <xdr:col>13</xdr:col>
          <xdr:colOff>819150</xdr:colOff>
          <xdr:row>112</xdr:row>
          <xdr:rowOff>38100</xdr:rowOff>
        </xdr:to>
        <xdr:sp macro="" textlink="">
          <xdr:nvSpPr>
            <xdr:cNvPr id="53354" name="Check Box 106" hidden="1">
              <a:extLst>
                <a:ext uri="{63B3BB69-23CF-44E3-9099-C40C66FF867C}">
                  <a14:compatExt spid="_x0000_s53354"/>
                </a:ext>
                <a:ext uri="{FF2B5EF4-FFF2-40B4-BE49-F238E27FC236}">
                  <a16:creationId xmlns:a16="http://schemas.microsoft.com/office/drawing/2014/main" id="{00000000-0008-0000-0500-00006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114</xdr:row>
          <xdr:rowOff>152400</xdr:rowOff>
        </xdr:from>
        <xdr:to>
          <xdr:col>13</xdr:col>
          <xdr:colOff>95250</xdr:colOff>
          <xdr:row>116</xdr:row>
          <xdr:rowOff>50800</xdr:rowOff>
        </xdr:to>
        <xdr:sp macro="" textlink="">
          <xdr:nvSpPr>
            <xdr:cNvPr id="53355" name="Check Box 107" hidden="1">
              <a:extLst>
                <a:ext uri="{63B3BB69-23CF-44E3-9099-C40C66FF867C}">
                  <a14:compatExt spid="_x0000_s53355"/>
                </a:ext>
                <a:ext uri="{FF2B5EF4-FFF2-40B4-BE49-F238E27FC236}">
                  <a16:creationId xmlns:a16="http://schemas.microsoft.com/office/drawing/2014/main" id="{00000000-0008-0000-0500-00006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115</xdr:row>
          <xdr:rowOff>171450</xdr:rowOff>
        </xdr:from>
        <xdr:to>
          <xdr:col>13</xdr:col>
          <xdr:colOff>95250</xdr:colOff>
          <xdr:row>117</xdr:row>
          <xdr:rowOff>31750</xdr:rowOff>
        </xdr:to>
        <xdr:sp macro="" textlink="">
          <xdr:nvSpPr>
            <xdr:cNvPr id="53356" name="Check Box 108" hidden="1">
              <a:extLst>
                <a:ext uri="{63B3BB69-23CF-44E3-9099-C40C66FF867C}">
                  <a14:compatExt spid="_x0000_s53356"/>
                </a:ext>
                <a:ext uri="{FF2B5EF4-FFF2-40B4-BE49-F238E27FC236}">
                  <a16:creationId xmlns:a16="http://schemas.microsoft.com/office/drawing/2014/main" id="{00000000-0008-0000-0500-00006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133350</xdr:rowOff>
        </xdr:from>
        <xdr:to>
          <xdr:col>13</xdr:col>
          <xdr:colOff>984250</xdr:colOff>
          <xdr:row>116</xdr:row>
          <xdr:rowOff>31750</xdr:rowOff>
        </xdr:to>
        <xdr:sp macro="" textlink="">
          <xdr:nvSpPr>
            <xdr:cNvPr id="53357" name="Check Box 109" hidden="1">
              <a:extLst>
                <a:ext uri="{63B3BB69-23CF-44E3-9099-C40C66FF867C}">
                  <a14:compatExt spid="_x0000_s53357"/>
                </a:ext>
                <a:ext uri="{FF2B5EF4-FFF2-40B4-BE49-F238E27FC236}">
                  <a16:creationId xmlns:a16="http://schemas.microsoft.com/office/drawing/2014/main" id="{00000000-0008-0000-0500-00006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127000</xdr:rowOff>
        </xdr:from>
        <xdr:to>
          <xdr:col>13</xdr:col>
          <xdr:colOff>984250</xdr:colOff>
          <xdr:row>117</xdr:row>
          <xdr:rowOff>19050</xdr:rowOff>
        </xdr:to>
        <xdr:sp macro="" textlink="">
          <xdr:nvSpPr>
            <xdr:cNvPr id="53358" name="Check Box 110" hidden="1">
              <a:extLst>
                <a:ext uri="{63B3BB69-23CF-44E3-9099-C40C66FF867C}">
                  <a14:compatExt spid="_x0000_s53358"/>
                </a:ext>
                <a:ext uri="{FF2B5EF4-FFF2-40B4-BE49-F238E27FC236}">
                  <a16:creationId xmlns:a16="http://schemas.microsoft.com/office/drawing/2014/main" id="{00000000-0008-0000-0500-00006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146050</xdr:rowOff>
        </xdr:from>
        <xdr:to>
          <xdr:col>14</xdr:col>
          <xdr:colOff>38100</xdr:colOff>
          <xdr:row>118</xdr:row>
          <xdr:rowOff>38100</xdr:rowOff>
        </xdr:to>
        <xdr:sp macro="" textlink="">
          <xdr:nvSpPr>
            <xdr:cNvPr id="53359" name="Check Box 111" hidden="1">
              <a:extLst>
                <a:ext uri="{63B3BB69-23CF-44E3-9099-C40C66FF867C}">
                  <a14:compatExt spid="_x0000_s53359"/>
                </a:ext>
                <a:ext uri="{FF2B5EF4-FFF2-40B4-BE49-F238E27FC236}">
                  <a16:creationId xmlns:a16="http://schemas.microsoft.com/office/drawing/2014/main" id="{00000000-0008-0000-0500-00006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19050</xdr:rowOff>
        </xdr:from>
        <xdr:to>
          <xdr:col>13</xdr:col>
          <xdr:colOff>1079500</xdr:colOff>
          <xdr:row>119</xdr:row>
          <xdr:rowOff>0</xdr:rowOff>
        </xdr:to>
        <xdr:sp macro="" textlink="">
          <xdr:nvSpPr>
            <xdr:cNvPr id="53360" name="Check Box 112" hidden="1">
              <a:extLst>
                <a:ext uri="{63B3BB69-23CF-44E3-9099-C40C66FF867C}">
                  <a14:compatExt spid="_x0000_s53360"/>
                </a:ext>
                <a:ext uri="{FF2B5EF4-FFF2-40B4-BE49-F238E27FC236}">
                  <a16:creationId xmlns:a16="http://schemas.microsoft.com/office/drawing/2014/main" id="{00000000-0008-0000-0500-00007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121</xdr:row>
          <xdr:rowOff>1581150</xdr:rowOff>
        </xdr:from>
        <xdr:to>
          <xdr:col>11</xdr:col>
          <xdr:colOff>1079500</xdr:colOff>
          <xdr:row>123</xdr:row>
          <xdr:rowOff>69850</xdr:rowOff>
        </xdr:to>
        <xdr:sp macro="" textlink="">
          <xdr:nvSpPr>
            <xdr:cNvPr id="53361" name="Check Box 113" hidden="1">
              <a:extLst>
                <a:ext uri="{63B3BB69-23CF-44E3-9099-C40C66FF867C}">
                  <a14:compatExt spid="_x0000_s53361"/>
                </a:ext>
                <a:ext uri="{FF2B5EF4-FFF2-40B4-BE49-F238E27FC236}">
                  <a16:creationId xmlns:a16="http://schemas.microsoft.com/office/drawing/2014/main" id="{00000000-0008-0000-0500-00007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122</xdr:row>
          <xdr:rowOff>133350</xdr:rowOff>
        </xdr:from>
        <xdr:to>
          <xdr:col>13</xdr:col>
          <xdr:colOff>1943100</xdr:colOff>
          <xdr:row>124</xdr:row>
          <xdr:rowOff>19050</xdr:rowOff>
        </xdr:to>
        <xdr:sp macro="" textlink="">
          <xdr:nvSpPr>
            <xdr:cNvPr id="53362" name="Check Box 114" hidden="1">
              <a:extLst>
                <a:ext uri="{63B3BB69-23CF-44E3-9099-C40C66FF867C}">
                  <a14:compatExt spid="_x0000_s53362"/>
                </a:ext>
                <a:ext uri="{FF2B5EF4-FFF2-40B4-BE49-F238E27FC236}">
                  <a16:creationId xmlns:a16="http://schemas.microsoft.com/office/drawing/2014/main" id="{00000000-0008-0000-0500-00007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126</xdr:row>
          <xdr:rowOff>0</xdr:rowOff>
        </xdr:from>
        <xdr:to>
          <xdr:col>14</xdr:col>
          <xdr:colOff>0</xdr:colOff>
          <xdr:row>127</xdr:row>
          <xdr:rowOff>12700</xdr:rowOff>
        </xdr:to>
        <xdr:sp macro="" textlink="">
          <xdr:nvSpPr>
            <xdr:cNvPr id="53363" name="Check Box 115" hidden="1">
              <a:extLst>
                <a:ext uri="{63B3BB69-23CF-44E3-9099-C40C66FF867C}">
                  <a14:compatExt spid="_x0000_s53363"/>
                </a:ext>
                <a:ext uri="{FF2B5EF4-FFF2-40B4-BE49-F238E27FC236}">
                  <a16:creationId xmlns:a16="http://schemas.microsoft.com/office/drawing/2014/main" id="{00000000-0008-0000-0500-00007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133350</xdr:rowOff>
        </xdr:from>
        <xdr:to>
          <xdr:col>13</xdr:col>
          <xdr:colOff>1562100</xdr:colOff>
          <xdr:row>125</xdr:row>
          <xdr:rowOff>31750</xdr:rowOff>
        </xdr:to>
        <xdr:sp macro="" textlink="">
          <xdr:nvSpPr>
            <xdr:cNvPr id="53364" name="Check Box 116" hidden="1">
              <a:extLst>
                <a:ext uri="{63B3BB69-23CF-44E3-9099-C40C66FF867C}">
                  <a14:compatExt spid="_x0000_s53364"/>
                </a:ext>
                <a:ext uri="{FF2B5EF4-FFF2-40B4-BE49-F238E27FC236}">
                  <a16:creationId xmlns:a16="http://schemas.microsoft.com/office/drawing/2014/main" id="{00000000-0008-0000-0500-00007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127</xdr:row>
          <xdr:rowOff>0</xdr:rowOff>
        </xdr:from>
        <xdr:to>
          <xdr:col>13</xdr:col>
          <xdr:colOff>1085850</xdr:colOff>
          <xdr:row>128</xdr:row>
          <xdr:rowOff>31750</xdr:rowOff>
        </xdr:to>
        <xdr:sp macro="" textlink="">
          <xdr:nvSpPr>
            <xdr:cNvPr id="53365" name="Check Box 117" hidden="1">
              <a:extLst>
                <a:ext uri="{63B3BB69-23CF-44E3-9099-C40C66FF867C}">
                  <a14:compatExt spid="_x0000_s53365"/>
                </a:ext>
                <a:ext uri="{FF2B5EF4-FFF2-40B4-BE49-F238E27FC236}">
                  <a16:creationId xmlns:a16="http://schemas.microsoft.com/office/drawing/2014/main" id="{00000000-0008-0000-0500-00007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124</xdr:row>
          <xdr:rowOff>146050</xdr:rowOff>
        </xdr:from>
        <xdr:to>
          <xdr:col>12</xdr:col>
          <xdr:colOff>698500</xdr:colOff>
          <xdr:row>126</xdr:row>
          <xdr:rowOff>38100</xdr:rowOff>
        </xdr:to>
        <xdr:sp macro="" textlink="">
          <xdr:nvSpPr>
            <xdr:cNvPr id="53366" name="Check Box 118" hidden="1">
              <a:extLst>
                <a:ext uri="{63B3BB69-23CF-44E3-9099-C40C66FF867C}">
                  <a14:compatExt spid="_x0000_s53366"/>
                </a:ext>
                <a:ext uri="{FF2B5EF4-FFF2-40B4-BE49-F238E27FC236}">
                  <a16:creationId xmlns:a16="http://schemas.microsoft.com/office/drawing/2014/main" id="{00000000-0008-0000-0500-00007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124</xdr:row>
          <xdr:rowOff>127000</xdr:rowOff>
        </xdr:from>
        <xdr:to>
          <xdr:col>13</xdr:col>
          <xdr:colOff>1098550</xdr:colOff>
          <xdr:row>126</xdr:row>
          <xdr:rowOff>19050</xdr:rowOff>
        </xdr:to>
        <xdr:sp macro="" textlink="">
          <xdr:nvSpPr>
            <xdr:cNvPr id="53367" name="Check Box 119" hidden="1">
              <a:extLst>
                <a:ext uri="{63B3BB69-23CF-44E3-9099-C40C66FF867C}">
                  <a14:compatExt spid="_x0000_s53367"/>
                </a:ext>
                <a:ext uri="{FF2B5EF4-FFF2-40B4-BE49-F238E27FC236}">
                  <a16:creationId xmlns:a16="http://schemas.microsoft.com/office/drawing/2014/main" id="{00000000-0008-0000-0500-00007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123</xdr:row>
          <xdr:rowOff>133350</xdr:rowOff>
        </xdr:from>
        <xdr:to>
          <xdr:col>12</xdr:col>
          <xdr:colOff>984250</xdr:colOff>
          <xdr:row>125</xdr:row>
          <xdr:rowOff>31750</xdr:rowOff>
        </xdr:to>
        <xdr:sp macro="" textlink="">
          <xdr:nvSpPr>
            <xdr:cNvPr id="53368" name="Check Box 120" hidden="1">
              <a:extLst>
                <a:ext uri="{63B3BB69-23CF-44E3-9099-C40C66FF867C}">
                  <a14:compatExt spid="_x0000_s53368"/>
                </a:ext>
                <a:ext uri="{FF2B5EF4-FFF2-40B4-BE49-F238E27FC236}">
                  <a16:creationId xmlns:a16="http://schemas.microsoft.com/office/drawing/2014/main" id="{00000000-0008-0000-0500-00007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118</xdr:row>
          <xdr:rowOff>146050</xdr:rowOff>
        </xdr:from>
        <xdr:to>
          <xdr:col>13</xdr:col>
          <xdr:colOff>95250</xdr:colOff>
          <xdr:row>120</xdr:row>
          <xdr:rowOff>38100</xdr:rowOff>
        </xdr:to>
        <xdr:sp macro="" textlink="">
          <xdr:nvSpPr>
            <xdr:cNvPr id="53369" name="Check Box 121" hidden="1">
              <a:extLst>
                <a:ext uri="{63B3BB69-23CF-44E3-9099-C40C66FF867C}">
                  <a14:compatExt spid="_x0000_s53369"/>
                </a:ext>
                <a:ext uri="{FF2B5EF4-FFF2-40B4-BE49-F238E27FC236}">
                  <a16:creationId xmlns:a16="http://schemas.microsoft.com/office/drawing/2014/main" id="{00000000-0008-0000-0500-00007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119</xdr:row>
          <xdr:rowOff>146050</xdr:rowOff>
        </xdr:from>
        <xdr:to>
          <xdr:col>13</xdr:col>
          <xdr:colOff>946150</xdr:colOff>
          <xdr:row>121</xdr:row>
          <xdr:rowOff>38100</xdr:rowOff>
        </xdr:to>
        <xdr:sp macro="" textlink="">
          <xdr:nvSpPr>
            <xdr:cNvPr id="53370" name="Check Box 122" hidden="1">
              <a:extLst>
                <a:ext uri="{63B3BB69-23CF-44E3-9099-C40C66FF867C}">
                  <a14:compatExt spid="_x0000_s53370"/>
                </a:ext>
                <a:ext uri="{FF2B5EF4-FFF2-40B4-BE49-F238E27FC236}">
                  <a16:creationId xmlns:a16="http://schemas.microsoft.com/office/drawing/2014/main" id="{00000000-0008-0000-0500-00007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111</xdr:row>
          <xdr:rowOff>133350</xdr:rowOff>
        </xdr:from>
        <xdr:to>
          <xdr:col>13</xdr:col>
          <xdr:colOff>1847850</xdr:colOff>
          <xdr:row>113</xdr:row>
          <xdr:rowOff>31750</xdr:rowOff>
        </xdr:to>
        <xdr:sp macro="" textlink="">
          <xdr:nvSpPr>
            <xdr:cNvPr id="53371" name="Check Box 123" hidden="1">
              <a:extLst>
                <a:ext uri="{63B3BB69-23CF-44E3-9099-C40C66FF867C}">
                  <a14:compatExt spid="_x0000_s53371"/>
                </a:ext>
                <a:ext uri="{FF2B5EF4-FFF2-40B4-BE49-F238E27FC236}">
                  <a16:creationId xmlns:a16="http://schemas.microsoft.com/office/drawing/2014/main" id="{00000000-0008-0000-0500-00007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112</xdr:row>
          <xdr:rowOff>133350</xdr:rowOff>
        </xdr:from>
        <xdr:to>
          <xdr:col>13</xdr:col>
          <xdr:colOff>1847850</xdr:colOff>
          <xdr:row>114</xdr:row>
          <xdr:rowOff>31750</xdr:rowOff>
        </xdr:to>
        <xdr:sp macro="" textlink="">
          <xdr:nvSpPr>
            <xdr:cNvPr id="53372" name="Check Box 124" hidden="1">
              <a:extLst>
                <a:ext uri="{63B3BB69-23CF-44E3-9099-C40C66FF867C}">
                  <a14:compatExt spid="_x0000_s53372"/>
                </a:ext>
                <a:ext uri="{FF2B5EF4-FFF2-40B4-BE49-F238E27FC236}">
                  <a16:creationId xmlns:a16="http://schemas.microsoft.com/office/drawing/2014/main" id="{00000000-0008-0000-0500-00007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113</xdr:row>
          <xdr:rowOff>127000</xdr:rowOff>
        </xdr:from>
        <xdr:to>
          <xdr:col>13</xdr:col>
          <xdr:colOff>1847850</xdr:colOff>
          <xdr:row>115</xdr:row>
          <xdr:rowOff>19050</xdr:rowOff>
        </xdr:to>
        <xdr:sp macro="" textlink="">
          <xdr:nvSpPr>
            <xdr:cNvPr id="53373" name="Check Box 125" hidden="1">
              <a:extLst>
                <a:ext uri="{63B3BB69-23CF-44E3-9099-C40C66FF867C}">
                  <a14:compatExt spid="_x0000_s53373"/>
                </a:ext>
                <a:ext uri="{FF2B5EF4-FFF2-40B4-BE49-F238E27FC236}">
                  <a16:creationId xmlns:a16="http://schemas.microsoft.com/office/drawing/2014/main" id="{00000000-0008-0000-0500-00007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132</xdr:row>
          <xdr:rowOff>171450</xdr:rowOff>
        </xdr:from>
        <xdr:to>
          <xdr:col>1</xdr:col>
          <xdr:colOff>1117600</xdr:colOff>
          <xdr:row>134</xdr:row>
          <xdr:rowOff>69850</xdr:rowOff>
        </xdr:to>
        <xdr:sp macro="" textlink="">
          <xdr:nvSpPr>
            <xdr:cNvPr id="53374" name="Check Box 126" hidden="1">
              <a:extLst>
                <a:ext uri="{63B3BB69-23CF-44E3-9099-C40C66FF867C}">
                  <a14:compatExt spid="_x0000_s53374"/>
                </a:ext>
                <a:ext uri="{FF2B5EF4-FFF2-40B4-BE49-F238E27FC236}">
                  <a16:creationId xmlns:a16="http://schemas.microsoft.com/office/drawing/2014/main" id="{00000000-0008-0000-0500-00007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133</xdr:row>
          <xdr:rowOff>133350</xdr:rowOff>
        </xdr:from>
        <xdr:to>
          <xdr:col>1</xdr:col>
          <xdr:colOff>1117600</xdr:colOff>
          <xdr:row>135</xdr:row>
          <xdr:rowOff>38100</xdr:rowOff>
        </xdr:to>
        <xdr:sp macro="" textlink="">
          <xdr:nvSpPr>
            <xdr:cNvPr id="53375" name="Check Box 127" hidden="1">
              <a:extLst>
                <a:ext uri="{63B3BB69-23CF-44E3-9099-C40C66FF867C}">
                  <a14:compatExt spid="_x0000_s53375"/>
                </a:ext>
                <a:ext uri="{FF2B5EF4-FFF2-40B4-BE49-F238E27FC236}">
                  <a16:creationId xmlns:a16="http://schemas.microsoft.com/office/drawing/2014/main" id="{00000000-0008-0000-0500-00007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134</xdr:row>
          <xdr:rowOff>146050</xdr:rowOff>
        </xdr:from>
        <xdr:to>
          <xdr:col>1</xdr:col>
          <xdr:colOff>1117600</xdr:colOff>
          <xdr:row>136</xdr:row>
          <xdr:rowOff>31750</xdr:rowOff>
        </xdr:to>
        <xdr:sp macro="" textlink="">
          <xdr:nvSpPr>
            <xdr:cNvPr id="53376" name="Check Box 128" hidden="1">
              <a:extLst>
                <a:ext uri="{63B3BB69-23CF-44E3-9099-C40C66FF867C}">
                  <a14:compatExt spid="_x0000_s53376"/>
                </a:ext>
                <a:ext uri="{FF2B5EF4-FFF2-40B4-BE49-F238E27FC236}">
                  <a16:creationId xmlns:a16="http://schemas.microsoft.com/office/drawing/2014/main" id="{00000000-0008-0000-0500-00008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135</xdr:row>
          <xdr:rowOff>127000</xdr:rowOff>
        </xdr:from>
        <xdr:to>
          <xdr:col>1</xdr:col>
          <xdr:colOff>1117600</xdr:colOff>
          <xdr:row>137</xdr:row>
          <xdr:rowOff>12700</xdr:rowOff>
        </xdr:to>
        <xdr:sp macro="" textlink="">
          <xdr:nvSpPr>
            <xdr:cNvPr id="53377" name="Check Box 129" hidden="1">
              <a:extLst>
                <a:ext uri="{63B3BB69-23CF-44E3-9099-C40C66FF867C}">
                  <a14:compatExt spid="_x0000_s53377"/>
                </a:ext>
                <a:ext uri="{FF2B5EF4-FFF2-40B4-BE49-F238E27FC236}">
                  <a16:creationId xmlns:a16="http://schemas.microsoft.com/office/drawing/2014/main" id="{00000000-0008-0000-0500-00008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136</xdr:row>
          <xdr:rowOff>133350</xdr:rowOff>
        </xdr:from>
        <xdr:to>
          <xdr:col>1</xdr:col>
          <xdr:colOff>1117600</xdr:colOff>
          <xdr:row>138</xdr:row>
          <xdr:rowOff>31750</xdr:rowOff>
        </xdr:to>
        <xdr:sp macro="" textlink="">
          <xdr:nvSpPr>
            <xdr:cNvPr id="53378" name="Check Box 130" hidden="1">
              <a:extLst>
                <a:ext uri="{63B3BB69-23CF-44E3-9099-C40C66FF867C}">
                  <a14:compatExt spid="_x0000_s53378"/>
                </a:ext>
                <a:ext uri="{FF2B5EF4-FFF2-40B4-BE49-F238E27FC236}">
                  <a16:creationId xmlns:a16="http://schemas.microsoft.com/office/drawing/2014/main" id="{00000000-0008-0000-0500-00008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133</xdr:row>
          <xdr:rowOff>146050</xdr:rowOff>
        </xdr:from>
        <xdr:to>
          <xdr:col>13</xdr:col>
          <xdr:colOff>819150</xdr:colOff>
          <xdr:row>135</xdr:row>
          <xdr:rowOff>50800</xdr:rowOff>
        </xdr:to>
        <xdr:sp macro="" textlink="">
          <xdr:nvSpPr>
            <xdr:cNvPr id="53379" name="Check Box 131" hidden="1">
              <a:extLst>
                <a:ext uri="{63B3BB69-23CF-44E3-9099-C40C66FF867C}">
                  <a14:compatExt spid="_x0000_s53379"/>
                </a:ext>
                <a:ext uri="{FF2B5EF4-FFF2-40B4-BE49-F238E27FC236}">
                  <a16:creationId xmlns:a16="http://schemas.microsoft.com/office/drawing/2014/main" id="{00000000-0008-0000-0500-00008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134</xdr:row>
          <xdr:rowOff>146050</xdr:rowOff>
        </xdr:from>
        <xdr:to>
          <xdr:col>13</xdr:col>
          <xdr:colOff>819150</xdr:colOff>
          <xdr:row>136</xdr:row>
          <xdr:rowOff>31750</xdr:rowOff>
        </xdr:to>
        <xdr:sp macro="" textlink="">
          <xdr:nvSpPr>
            <xdr:cNvPr id="53380" name="Check Box 132" hidden="1">
              <a:extLst>
                <a:ext uri="{63B3BB69-23CF-44E3-9099-C40C66FF867C}">
                  <a14:compatExt spid="_x0000_s53380"/>
                </a:ext>
                <a:ext uri="{FF2B5EF4-FFF2-40B4-BE49-F238E27FC236}">
                  <a16:creationId xmlns:a16="http://schemas.microsoft.com/office/drawing/2014/main" id="{00000000-0008-0000-0500-00008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135</xdr:row>
          <xdr:rowOff>146050</xdr:rowOff>
        </xdr:from>
        <xdr:to>
          <xdr:col>13</xdr:col>
          <xdr:colOff>1936750</xdr:colOff>
          <xdr:row>137</xdr:row>
          <xdr:rowOff>31750</xdr:rowOff>
        </xdr:to>
        <xdr:sp macro="" textlink="">
          <xdr:nvSpPr>
            <xdr:cNvPr id="53381" name="Check Box 133" hidden="1">
              <a:extLst>
                <a:ext uri="{63B3BB69-23CF-44E3-9099-C40C66FF867C}">
                  <a14:compatExt spid="_x0000_s53381"/>
                </a:ext>
                <a:ext uri="{FF2B5EF4-FFF2-40B4-BE49-F238E27FC236}">
                  <a16:creationId xmlns:a16="http://schemas.microsoft.com/office/drawing/2014/main" id="{00000000-0008-0000-0500-00008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136</xdr:row>
          <xdr:rowOff>127000</xdr:rowOff>
        </xdr:from>
        <xdr:to>
          <xdr:col>13</xdr:col>
          <xdr:colOff>1924050</xdr:colOff>
          <xdr:row>139</xdr:row>
          <xdr:rowOff>50800</xdr:rowOff>
        </xdr:to>
        <xdr:sp macro="" textlink="">
          <xdr:nvSpPr>
            <xdr:cNvPr id="53382" name="Check Box 134" hidden="1">
              <a:extLst>
                <a:ext uri="{63B3BB69-23CF-44E3-9099-C40C66FF867C}">
                  <a14:compatExt spid="_x0000_s53382"/>
                </a:ext>
                <a:ext uri="{FF2B5EF4-FFF2-40B4-BE49-F238E27FC236}">
                  <a16:creationId xmlns:a16="http://schemas.microsoft.com/office/drawing/2014/main" id="{00000000-0008-0000-0500-00008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138</xdr:row>
          <xdr:rowOff>171450</xdr:rowOff>
        </xdr:from>
        <xdr:to>
          <xdr:col>13</xdr:col>
          <xdr:colOff>819150</xdr:colOff>
          <xdr:row>140</xdr:row>
          <xdr:rowOff>69850</xdr:rowOff>
        </xdr:to>
        <xdr:sp macro="" textlink="">
          <xdr:nvSpPr>
            <xdr:cNvPr id="53383" name="Check Box 135" hidden="1">
              <a:extLst>
                <a:ext uri="{63B3BB69-23CF-44E3-9099-C40C66FF867C}">
                  <a14:compatExt spid="_x0000_s53383"/>
                </a:ext>
                <a:ext uri="{FF2B5EF4-FFF2-40B4-BE49-F238E27FC236}">
                  <a16:creationId xmlns:a16="http://schemas.microsoft.com/office/drawing/2014/main" id="{00000000-0008-0000-0500-00008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139</xdr:row>
          <xdr:rowOff>146050</xdr:rowOff>
        </xdr:from>
        <xdr:to>
          <xdr:col>13</xdr:col>
          <xdr:colOff>819150</xdr:colOff>
          <xdr:row>141</xdr:row>
          <xdr:rowOff>38100</xdr:rowOff>
        </xdr:to>
        <xdr:sp macro="" textlink="">
          <xdr:nvSpPr>
            <xdr:cNvPr id="53384" name="Check Box 136" hidden="1">
              <a:extLst>
                <a:ext uri="{63B3BB69-23CF-44E3-9099-C40C66FF867C}">
                  <a14:compatExt spid="_x0000_s53384"/>
                </a:ext>
                <a:ext uri="{FF2B5EF4-FFF2-40B4-BE49-F238E27FC236}">
                  <a16:creationId xmlns:a16="http://schemas.microsoft.com/office/drawing/2014/main" id="{00000000-0008-0000-0500-00008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143</xdr:row>
          <xdr:rowOff>152400</xdr:rowOff>
        </xdr:from>
        <xdr:to>
          <xdr:col>13</xdr:col>
          <xdr:colOff>95250</xdr:colOff>
          <xdr:row>145</xdr:row>
          <xdr:rowOff>50800</xdr:rowOff>
        </xdr:to>
        <xdr:sp macro="" textlink="">
          <xdr:nvSpPr>
            <xdr:cNvPr id="53385" name="Check Box 137" hidden="1">
              <a:extLst>
                <a:ext uri="{63B3BB69-23CF-44E3-9099-C40C66FF867C}">
                  <a14:compatExt spid="_x0000_s53385"/>
                </a:ext>
                <a:ext uri="{FF2B5EF4-FFF2-40B4-BE49-F238E27FC236}">
                  <a16:creationId xmlns:a16="http://schemas.microsoft.com/office/drawing/2014/main" id="{00000000-0008-0000-0500-00008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144</xdr:row>
          <xdr:rowOff>171450</xdr:rowOff>
        </xdr:from>
        <xdr:to>
          <xdr:col>13</xdr:col>
          <xdr:colOff>95250</xdr:colOff>
          <xdr:row>146</xdr:row>
          <xdr:rowOff>31750</xdr:rowOff>
        </xdr:to>
        <xdr:sp macro="" textlink="">
          <xdr:nvSpPr>
            <xdr:cNvPr id="53386" name="Check Box 138" hidden="1">
              <a:extLst>
                <a:ext uri="{63B3BB69-23CF-44E3-9099-C40C66FF867C}">
                  <a14:compatExt spid="_x0000_s53386"/>
                </a:ext>
                <a:ext uri="{FF2B5EF4-FFF2-40B4-BE49-F238E27FC236}">
                  <a16:creationId xmlns:a16="http://schemas.microsoft.com/office/drawing/2014/main" id="{00000000-0008-0000-0500-00008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133350</xdr:rowOff>
        </xdr:from>
        <xdr:to>
          <xdr:col>13</xdr:col>
          <xdr:colOff>984250</xdr:colOff>
          <xdr:row>145</xdr:row>
          <xdr:rowOff>31750</xdr:rowOff>
        </xdr:to>
        <xdr:sp macro="" textlink="">
          <xdr:nvSpPr>
            <xdr:cNvPr id="53387" name="Check Box 139" hidden="1">
              <a:extLst>
                <a:ext uri="{63B3BB69-23CF-44E3-9099-C40C66FF867C}">
                  <a14:compatExt spid="_x0000_s53387"/>
                </a:ext>
                <a:ext uri="{FF2B5EF4-FFF2-40B4-BE49-F238E27FC236}">
                  <a16:creationId xmlns:a16="http://schemas.microsoft.com/office/drawing/2014/main" id="{00000000-0008-0000-0500-00008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127000</xdr:rowOff>
        </xdr:from>
        <xdr:to>
          <xdr:col>13</xdr:col>
          <xdr:colOff>984250</xdr:colOff>
          <xdr:row>146</xdr:row>
          <xdr:rowOff>19050</xdr:rowOff>
        </xdr:to>
        <xdr:sp macro="" textlink="">
          <xdr:nvSpPr>
            <xdr:cNvPr id="53388" name="Check Box 140" hidden="1">
              <a:extLst>
                <a:ext uri="{63B3BB69-23CF-44E3-9099-C40C66FF867C}">
                  <a14:compatExt spid="_x0000_s53388"/>
                </a:ext>
                <a:ext uri="{FF2B5EF4-FFF2-40B4-BE49-F238E27FC236}">
                  <a16:creationId xmlns:a16="http://schemas.microsoft.com/office/drawing/2014/main" id="{00000000-0008-0000-0500-00008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146050</xdr:rowOff>
        </xdr:from>
        <xdr:to>
          <xdr:col>14</xdr:col>
          <xdr:colOff>38100</xdr:colOff>
          <xdr:row>147</xdr:row>
          <xdr:rowOff>38100</xdr:rowOff>
        </xdr:to>
        <xdr:sp macro="" textlink="">
          <xdr:nvSpPr>
            <xdr:cNvPr id="53389" name="Check Box 141" hidden="1">
              <a:extLst>
                <a:ext uri="{63B3BB69-23CF-44E3-9099-C40C66FF867C}">
                  <a14:compatExt spid="_x0000_s53389"/>
                </a:ext>
                <a:ext uri="{FF2B5EF4-FFF2-40B4-BE49-F238E27FC236}">
                  <a16:creationId xmlns:a16="http://schemas.microsoft.com/office/drawing/2014/main" id="{00000000-0008-0000-0500-00008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19050</xdr:rowOff>
        </xdr:from>
        <xdr:to>
          <xdr:col>13</xdr:col>
          <xdr:colOff>1079500</xdr:colOff>
          <xdr:row>148</xdr:row>
          <xdr:rowOff>0</xdr:rowOff>
        </xdr:to>
        <xdr:sp macro="" textlink="">
          <xdr:nvSpPr>
            <xdr:cNvPr id="53390" name="Check Box 142" hidden="1">
              <a:extLst>
                <a:ext uri="{63B3BB69-23CF-44E3-9099-C40C66FF867C}">
                  <a14:compatExt spid="_x0000_s53390"/>
                </a:ext>
                <a:ext uri="{FF2B5EF4-FFF2-40B4-BE49-F238E27FC236}">
                  <a16:creationId xmlns:a16="http://schemas.microsoft.com/office/drawing/2014/main" id="{00000000-0008-0000-0500-00008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850900</xdr:colOff>
          <xdr:row>150</xdr:row>
          <xdr:rowOff>438150</xdr:rowOff>
        </xdr:from>
        <xdr:to>
          <xdr:col>11</xdr:col>
          <xdr:colOff>1079500</xdr:colOff>
          <xdr:row>152</xdr:row>
          <xdr:rowOff>38100</xdr:rowOff>
        </xdr:to>
        <xdr:sp macro="" textlink="">
          <xdr:nvSpPr>
            <xdr:cNvPr id="53391" name="Check Box 143" hidden="1">
              <a:extLst>
                <a:ext uri="{63B3BB69-23CF-44E3-9099-C40C66FF867C}">
                  <a14:compatExt spid="_x0000_s53391"/>
                </a:ext>
                <a:ext uri="{FF2B5EF4-FFF2-40B4-BE49-F238E27FC236}">
                  <a16:creationId xmlns:a16="http://schemas.microsoft.com/office/drawing/2014/main" id="{00000000-0008-0000-0500-00008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133350</xdr:rowOff>
        </xdr:from>
        <xdr:to>
          <xdr:col>13</xdr:col>
          <xdr:colOff>1943100</xdr:colOff>
          <xdr:row>153</xdr:row>
          <xdr:rowOff>19050</xdr:rowOff>
        </xdr:to>
        <xdr:sp macro="" textlink="">
          <xdr:nvSpPr>
            <xdr:cNvPr id="53392" name="Check Box 144" hidden="1">
              <a:extLst>
                <a:ext uri="{63B3BB69-23CF-44E3-9099-C40C66FF867C}">
                  <a14:compatExt spid="_x0000_s53392"/>
                </a:ext>
                <a:ext uri="{FF2B5EF4-FFF2-40B4-BE49-F238E27FC236}">
                  <a16:creationId xmlns:a16="http://schemas.microsoft.com/office/drawing/2014/main" id="{00000000-0008-0000-0500-00009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155</xdr:row>
          <xdr:rowOff>0</xdr:rowOff>
        </xdr:from>
        <xdr:to>
          <xdr:col>14</xdr:col>
          <xdr:colOff>0</xdr:colOff>
          <xdr:row>156</xdr:row>
          <xdr:rowOff>12700</xdr:rowOff>
        </xdr:to>
        <xdr:sp macro="" textlink="">
          <xdr:nvSpPr>
            <xdr:cNvPr id="53393" name="Check Box 145" hidden="1">
              <a:extLst>
                <a:ext uri="{63B3BB69-23CF-44E3-9099-C40C66FF867C}">
                  <a14:compatExt spid="_x0000_s53393"/>
                </a:ext>
                <a:ext uri="{FF2B5EF4-FFF2-40B4-BE49-F238E27FC236}">
                  <a16:creationId xmlns:a16="http://schemas.microsoft.com/office/drawing/2014/main" id="{00000000-0008-0000-0500-00009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133350</xdr:rowOff>
        </xdr:from>
        <xdr:to>
          <xdr:col>13</xdr:col>
          <xdr:colOff>1562100</xdr:colOff>
          <xdr:row>154</xdr:row>
          <xdr:rowOff>31750</xdr:rowOff>
        </xdr:to>
        <xdr:sp macro="" textlink="">
          <xdr:nvSpPr>
            <xdr:cNvPr id="53394" name="Check Box 146" hidden="1">
              <a:extLst>
                <a:ext uri="{63B3BB69-23CF-44E3-9099-C40C66FF867C}">
                  <a14:compatExt spid="_x0000_s53394"/>
                </a:ext>
                <a:ext uri="{FF2B5EF4-FFF2-40B4-BE49-F238E27FC236}">
                  <a16:creationId xmlns:a16="http://schemas.microsoft.com/office/drawing/2014/main" id="{00000000-0008-0000-0500-00009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156</xdr:row>
          <xdr:rowOff>0</xdr:rowOff>
        </xdr:from>
        <xdr:to>
          <xdr:col>13</xdr:col>
          <xdr:colOff>1085850</xdr:colOff>
          <xdr:row>157</xdr:row>
          <xdr:rowOff>31750</xdr:rowOff>
        </xdr:to>
        <xdr:sp macro="" textlink="">
          <xdr:nvSpPr>
            <xdr:cNvPr id="53395" name="Check Box 147" hidden="1">
              <a:extLst>
                <a:ext uri="{63B3BB69-23CF-44E3-9099-C40C66FF867C}">
                  <a14:compatExt spid="_x0000_s53395"/>
                </a:ext>
                <a:ext uri="{FF2B5EF4-FFF2-40B4-BE49-F238E27FC236}">
                  <a16:creationId xmlns:a16="http://schemas.microsoft.com/office/drawing/2014/main" id="{00000000-0008-0000-0500-00009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153</xdr:row>
          <xdr:rowOff>146050</xdr:rowOff>
        </xdr:from>
        <xdr:to>
          <xdr:col>12</xdr:col>
          <xdr:colOff>698500</xdr:colOff>
          <xdr:row>155</xdr:row>
          <xdr:rowOff>38100</xdr:rowOff>
        </xdr:to>
        <xdr:sp macro="" textlink="">
          <xdr:nvSpPr>
            <xdr:cNvPr id="53396" name="Check Box 148" hidden="1">
              <a:extLst>
                <a:ext uri="{63B3BB69-23CF-44E3-9099-C40C66FF867C}">
                  <a14:compatExt spid="_x0000_s53396"/>
                </a:ext>
                <a:ext uri="{FF2B5EF4-FFF2-40B4-BE49-F238E27FC236}">
                  <a16:creationId xmlns:a16="http://schemas.microsoft.com/office/drawing/2014/main" id="{00000000-0008-0000-0500-00009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153</xdr:row>
          <xdr:rowOff>127000</xdr:rowOff>
        </xdr:from>
        <xdr:to>
          <xdr:col>13</xdr:col>
          <xdr:colOff>1098550</xdr:colOff>
          <xdr:row>155</xdr:row>
          <xdr:rowOff>19050</xdr:rowOff>
        </xdr:to>
        <xdr:sp macro="" textlink="">
          <xdr:nvSpPr>
            <xdr:cNvPr id="53397" name="Check Box 149" hidden="1">
              <a:extLst>
                <a:ext uri="{63B3BB69-23CF-44E3-9099-C40C66FF867C}">
                  <a14:compatExt spid="_x0000_s53397"/>
                </a:ext>
                <a:ext uri="{FF2B5EF4-FFF2-40B4-BE49-F238E27FC236}">
                  <a16:creationId xmlns:a16="http://schemas.microsoft.com/office/drawing/2014/main" id="{00000000-0008-0000-0500-00009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152</xdr:row>
          <xdr:rowOff>133350</xdr:rowOff>
        </xdr:from>
        <xdr:to>
          <xdr:col>12</xdr:col>
          <xdr:colOff>984250</xdr:colOff>
          <xdr:row>154</xdr:row>
          <xdr:rowOff>31750</xdr:rowOff>
        </xdr:to>
        <xdr:sp macro="" textlink="">
          <xdr:nvSpPr>
            <xdr:cNvPr id="53398" name="Check Box 150" hidden="1">
              <a:extLst>
                <a:ext uri="{63B3BB69-23CF-44E3-9099-C40C66FF867C}">
                  <a14:compatExt spid="_x0000_s53398"/>
                </a:ext>
                <a:ext uri="{FF2B5EF4-FFF2-40B4-BE49-F238E27FC236}">
                  <a16:creationId xmlns:a16="http://schemas.microsoft.com/office/drawing/2014/main" id="{00000000-0008-0000-0500-00009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147</xdr:row>
          <xdr:rowOff>146050</xdr:rowOff>
        </xdr:from>
        <xdr:to>
          <xdr:col>13</xdr:col>
          <xdr:colOff>95250</xdr:colOff>
          <xdr:row>149</xdr:row>
          <xdr:rowOff>38100</xdr:rowOff>
        </xdr:to>
        <xdr:sp macro="" textlink="">
          <xdr:nvSpPr>
            <xdr:cNvPr id="53399" name="Check Box 151" hidden="1">
              <a:extLst>
                <a:ext uri="{63B3BB69-23CF-44E3-9099-C40C66FF867C}">
                  <a14:compatExt spid="_x0000_s53399"/>
                </a:ext>
                <a:ext uri="{FF2B5EF4-FFF2-40B4-BE49-F238E27FC236}">
                  <a16:creationId xmlns:a16="http://schemas.microsoft.com/office/drawing/2014/main" id="{00000000-0008-0000-0500-00009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148</xdr:row>
          <xdr:rowOff>146050</xdr:rowOff>
        </xdr:from>
        <xdr:to>
          <xdr:col>13</xdr:col>
          <xdr:colOff>946150</xdr:colOff>
          <xdr:row>150</xdr:row>
          <xdr:rowOff>38100</xdr:rowOff>
        </xdr:to>
        <xdr:sp macro="" textlink="">
          <xdr:nvSpPr>
            <xdr:cNvPr id="53400" name="Check Box 152" hidden="1">
              <a:extLst>
                <a:ext uri="{63B3BB69-23CF-44E3-9099-C40C66FF867C}">
                  <a14:compatExt spid="_x0000_s53400"/>
                </a:ext>
                <a:ext uri="{FF2B5EF4-FFF2-40B4-BE49-F238E27FC236}">
                  <a16:creationId xmlns:a16="http://schemas.microsoft.com/office/drawing/2014/main" id="{00000000-0008-0000-0500-00009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140</xdr:row>
          <xdr:rowOff>133350</xdr:rowOff>
        </xdr:from>
        <xdr:to>
          <xdr:col>13</xdr:col>
          <xdr:colOff>1847850</xdr:colOff>
          <xdr:row>142</xdr:row>
          <xdr:rowOff>31750</xdr:rowOff>
        </xdr:to>
        <xdr:sp macro="" textlink="">
          <xdr:nvSpPr>
            <xdr:cNvPr id="53401" name="Check Box 153" hidden="1">
              <a:extLst>
                <a:ext uri="{63B3BB69-23CF-44E3-9099-C40C66FF867C}">
                  <a14:compatExt spid="_x0000_s53401"/>
                </a:ext>
                <a:ext uri="{FF2B5EF4-FFF2-40B4-BE49-F238E27FC236}">
                  <a16:creationId xmlns:a16="http://schemas.microsoft.com/office/drawing/2014/main" id="{00000000-0008-0000-0500-00009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141</xdr:row>
          <xdr:rowOff>133350</xdr:rowOff>
        </xdr:from>
        <xdr:to>
          <xdr:col>13</xdr:col>
          <xdr:colOff>1847850</xdr:colOff>
          <xdr:row>143</xdr:row>
          <xdr:rowOff>31750</xdr:rowOff>
        </xdr:to>
        <xdr:sp macro="" textlink="">
          <xdr:nvSpPr>
            <xdr:cNvPr id="53402" name="Check Box 154" hidden="1">
              <a:extLst>
                <a:ext uri="{63B3BB69-23CF-44E3-9099-C40C66FF867C}">
                  <a14:compatExt spid="_x0000_s53402"/>
                </a:ext>
                <a:ext uri="{FF2B5EF4-FFF2-40B4-BE49-F238E27FC236}">
                  <a16:creationId xmlns:a16="http://schemas.microsoft.com/office/drawing/2014/main" id="{00000000-0008-0000-0500-00009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142</xdr:row>
          <xdr:rowOff>127000</xdr:rowOff>
        </xdr:from>
        <xdr:to>
          <xdr:col>13</xdr:col>
          <xdr:colOff>1847850</xdr:colOff>
          <xdr:row>144</xdr:row>
          <xdr:rowOff>19050</xdr:rowOff>
        </xdr:to>
        <xdr:sp macro="" textlink="">
          <xdr:nvSpPr>
            <xdr:cNvPr id="53403" name="Check Box 155" hidden="1">
              <a:extLst>
                <a:ext uri="{63B3BB69-23CF-44E3-9099-C40C66FF867C}">
                  <a14:compatExt spid="_x0000_s53403"/>
                </a:ext>
                <a:ext uri="{FF2B5EF4-FFF2-40B4-BE49-F238E27FC236}">
                  <a16:creationId xmlns:a16="http://schemas.microsoft.com/office/drawing/2014/main" id="{00000000-0008-0000-0500-00009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161</xdr:row>
          <xdr:rowOff>171450</xdr:rowOff>
        </xdr:from>
        <xdr:to>
          <xdr:col>1</xdr:col>
          <xdr:colOff>1117600</xdr:colOff>
          <xdr:row>163</xdr:row>
          <xdr:rowOff>69850</xdr:rowOff>
        </xdr:to>
        <xdr:sp macro="" textlink="">
          <xdr:nvSpPr>
            <xdr:cNvPr id="53404" name="Check Box 156" hidden="1">
              <a:extLst>
                <a:ext uri="{63B3BB69-23CF-44E3-9099-C40C66FF867C}">
                  <a14:compatExt spid="_x0000_s53404"/>
                </a:ext>
                <a:ext uri="{FF2B5EF4-FFF2-40B4-BE49-F238E27FC236}">
                  <a16:creationId xmlns:a16="http://schemas.microsoft.com/office/drawing/2014/main" id="{00000000-0008-0000-0500-00009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162</xdr:row>
          <xdr:rowOff>133350</xdr:rowOff>
        </xdr:from>
        <xdr:to>
          <xdr:col>1</xdr:col>
          <xdr:colOff>1117600</xdr:colOff>
          <xdr:row>164</xdr:row>
          <xdr:rowOff>38100</xdr:rowOff>
        </xdr:to>
        <xdr:sp macro="" textlink="">
          <xdr:nvSpPr>
            <xdr:cNvPr id="53405" name="Check Box 157" hidden="1">
              <a:extLst>
                <a:ext uri="{63B3BB69-23CF-44E3-9099-C40C66FF867C}">
                  <a14:compatExt spid="_x0000_s53405"/>
                </a:ext>
                <a:ext uri="{FF2B5EF4-FFF2-40B4-BE49-F238E27FC236}">
                  <a16:creationId xmlns:a16="http://schemas.microsoft.com/office/drawing/2014/main" id="{00000000-0008-0000-0500-00009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80101600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163</xdr:row>
          <xdr:rowOff>146050</xdr:rowOff>
        </xdr:from>
        <xdr:to>
          <xdr:col>1</xdr:col>
          <xdr:colOff>1117600</xdr:colOff>
          <xdr:row>165</xdr:row>
          <xdr:rowOff>31750</xdr:rowOff>
        </xdr:to>
        <xdr:sp macro="" textlink="">
          <xdr:nvSpPr>
            <xdr:cNvPr id="53406" name="Check Box 158" hidden="1">
              <a:extLst>
                <a:ext uri="{63B3BB69-23CF-44E3-9099-C40C66FF867C}">
                  <a14:compatExt spid="_x0000_s53406"/>
                </a:ext>
                <a:ext uri="{FF2B5EF4-FFF2-40B4-BE49-F238E27FC236}">
                  <a16:creationId xmlns:a16="http://schemas.microsoft.com/office/drawing/2014/main" id="{00000000-0008-0000-0500-00009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81111500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164</xdr:row>
          <xdr:rowOff>127000</xdr:rowOff>
        </xdr:from>
        <xdr:to>
          <xdr:col>1</xdr:col>
          <xdr:colOff>1117600</xdr:colOff>
          <xdr:row>166</xdr:row>
          <xdr:rowOff>12700</xdr:rowOff>
        </xdr:to>
        <xdr:sp macro="" textlink="">
          <xdr:nvSpPr>
            <xdr:cNvPr id="53407" name="Check Box 159" hidden="1">
              <a:extLst>
                <a:ext uri="{63B3BB69-23CF-44E3-9099-C40C66FF867C}">
                  <a14:compatExt spid="_x0000_s53407"/>
                </a:ext>
                <a:ext uri="{FF2B5EF4-FFF2-40B4-BE49-F238E27FC236}">
                  <a16:creationId xmlns:a16="http://schemas.microsoft.com/office/drawing/2014/main" id="{00000000-0008-0000-0500-00009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81111700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165</xdr:row>
          <xdr:rowOff>133350</xdr:rowOff>
        </xdr:from>
        <xdr:to>
          <xdr:col>1</xdr:col>
          <xdr:colOff>1117600</xdr:colOff>
          <xdr:row>167</xdr:row>
          <xdr:rowOff>31750</xdr:rowOff>
        </xdr:to>
        <xdr:sp macro="" textlink="">
          <xdr:nvSpPr>
            <xdr:cNvPr id="53408" name="Check Box 160" hidden="1">
              <a:extLst>
                <a:ext uri="{63B3BB69-23CF-44E3-9099-C40C66FF867C}">
                  <a14:compatExt spid="_x0000_s53408"/>
                </a:ext>
                <a:ext uri="{FF2B5EF4-FFF2-40B4-BE49-F238E27FC236}">
                  <a16:creationId xmlns:a16="http://schemas.microsoft.com/office/drawing/2014/main" id="{00000000-0008-0000-0500-0000A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81111800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162</xdr:row>
          <xdr:rowOff>146050</xdr:rowOff>
        </xdr:from>
        <xdr:to>
          <xdr:col>13</xdr:col>
          <xdr:colOff>819150</xdr:colOff>
          <xdr:row>164</xdr:row>
          <xdr:rowOff>50800</xdr:rowOff>
        </xdr:to>
        <xdr:sp macro="" textlink="">
          <xdr:nvSpPr>
            <xdr:cNvPr id="53409" name="Check Box 161" hidden="1">
              <a:extLst>
                <a:ext uri="{63B3BB69-23CF-44E3-9099-C40C66FF867C}">
                  <a14:compatExt spid="_x0000_s53409"/>
                </a:ext>
                <a:ext uri="{FF2B5EF4-FFF2-40B4-BE49-F238E27FC236}">
                  <a16:creationId xmlns:a16="http://schemas.microsoft.com/office/drawing/2014/main" id="{00000000-0008-0000-0500-0000A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o razón social de la empresa o entidad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163</xdr:row>
          <xdr:rowOff>146050</xdr:rowOff>
        </xdr:from>
        <xdr:to>
          <xdr:col>13</xdr:col>
          <xdr:colOff>819150</xdr:colOff>
          <xdr:row>165</xdr:row>
          <xdr:rowOff>31750</xdr:rowOff>
        </xdr:to>
        <xdr:sp macro="" textlink="">
          <xdr:nvSpPr>
            <xdr:cNvPr id="53410" name="Check Box 162" hidden="1">
              <a:extLst>
                <a:ext uri="{63B3BB69-23CF-44E3-9099-C40C66FF867C}">
                  <a14:compatExt spid="_x0000_s53410"/>
                </a:ext>
                <a:ext uri="{FF2B5EF4-FFF2-40B4-BE49-F238E27FC236}">
                  <a16:creationId xmlns:a16="http://schemas.microsoft.com/office/drawing/2014/main" id="{00000000-0008-0000-0500-0000A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del contratista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164</xdr:row>
          <xdr:rowOff>146050</xdr:rowOff>
        </xdr:from>
        <xdr:to>
          <xdr:col>13</xdr:col>
          <xdr:colOff>1936750</xdr:colOff>
          <xdr:row>166</xdr:row>
          <xdr:rowOff>31750</xdr:rowOff>
        </xdr:to>
        <xdr:sp macro="" textlink="">
          <xdr:nvSpPr>
            <xdr:cNvPr id="53411" name="Check Box 163" hidden="1">
              <a:extLst>
                <a:ext uri="{63B3BB69-23CF-44E3-9099-C40C66FF867C}">
                  <a14:compatExt spid="_x0000_s53411"/>
                </a:ext>
                <a:ext uri="{FF2B5EF4-FFF2-40B4-BE49-F238E27FC236}">
                  <a16:creationId xmlns:a16="http://schemas.microsoft.com/office/drawing/2014/main" id="{00000000-0008-0000-0500-0000A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Nombre, cargo y firma de quien expide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165</xdr:row>
          <xdr:rowOff>127000</xdr:rowOff>
        </xdr:from>
        <xdr:to>
          <xdr:col>13</xdr:col>
          <xdr:colOff>1924050</xdr:colOff>
          <xdr:row>168</xdr:row>
          <xdr:rowOff>50800</xdr:rowOff>
        </xdr:to>
        <xdr:sp macro="" textlink="">
          <xdr:nvSpPr>
            <xdr:cNvPr id="53412" name="Check Box 164" hidden="1">
              <a:extLst>
                <a:ext uri="{63B3BB69-23CF-44E3-9099-C40C66FF867C}">
                  <a14:compatExt spid="_x0000_s53412"/>
                </a:ext>
                <a:ext uri="{FF2B5EF4-FFF2-40B4-BE49-F238E27FC236}">
                  <a16:creationId xmlns:a16="http://schemas.microsoft.com/office/drawing/2014/main" id="{00000000-0008-0000-0500-0000A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Objeto del contrato y/o nombre del proyecto, y/o obligaciones y/o actividades y/o funciones desarrolladas, donde se pueda verificar que cumple con las temáticas requeridas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167</xdr:row>
          <xdr:rowOff>171450</xdr:rowOff>
        </xdr:from>
        <xdr:to>
          <xdr:col>13</xdr:col>
          <xdr:colOff>819150</xdr:colOff>
          <xdr:row>169</xdr:row>
          <xdr:rowOff>69850</xdr:rowOff>
        </xdr:to>
        <xdr:sp macro="" textlink="">
          <xdr:nvSpPr>
            <xdr:cNvPr id="53413" name="Check Box 165" hidden="1">
              <a:extLst>
                <a:ext uri="{63B3BB69-23CF-44E3-9099-C40C66FF867C}">
                  <a14:compatExt spid="_x0000_s53413"/>
                </a:ext>
                <a:ext uri="{FF2B5EF4-FFF2-40B4-BE49-F238E27FC236}">
                  <a16:creationId xmlns:a16="http://schemas.microsoft.com/office/drawing/2014/main" id="{00000000-0008-0000-0500-0000A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Valor total del contrato expresado en pesos colombianos (COP)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168</xdr:row>
          <xdr:rowOff>146050</xdr:rowOff>
        </xdr:from>
        <xdr:to>
          <xdr:col>13</xdr:col>
          <xdr:colOff>819150</xdr:colOff>
          <xdr:row>170</xdr:row>
          <xdr:rowOff>38100</xdr:rowOff>
        </xdr:to>
        <xdr:sp macro="" textlink="">
          <xdr:nvSpPr>
            <xdr:cNvPr id="53414" name="Check Box 166" hidden="1">
              <a:extLst>
                <a:ext uri="{63B3BB69-23CF-44E3-9099-C40C66FF867C}">
                  <a14:compatExt spid="_x0000_s53414"/>
                </a:ext>
                <a:ext uri="{FF2B5EF4-FFF2-40B4-BE49-F238E27FC236}">
                  <a16:creationId xmlns:a16="http://schemas.microsoft.com/office/drawing/2014/main" id="{00000000-0008-0000-0500-0000A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inicio y terminacion anteriores al cierre del proceso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172</xdr:row>
          <xdr:rowOff>152400</xdr:rowOff>
        </xdr:from>
        <xdr:to>
          <xdr:col>13</xdr:col>
          <xdr:colOff>95250</xdr:colOff>
          <xdr:row>174</xdr:row>
          <xdr:rowOff>50800</xdr:rowOff>
        </xdr:to>
        <xdr:sp macro="" textlink="">
          <xdr:nvSpPr>
            <xdr:cNvPr id="53415" name="Check Box 167" hidden="1">
              <a:extLst>
                <a:ext uri="{63B3BB69-23CF-44E3-9099-C40C66FF867C}">
                  <a14:compatExt spid="_x0000_s53415"/>
                </a:ext>
                <a:ext uri="{FF2B5EF4-FFF2-40B4-BE49-F238E27FC236}">
                  <a16:creationId xmlns:a16="http://schemas.microsoft.com/office/drawing/2014/main" id="{00000000-0008-0000-0500-0000A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173</xdr:row>
          <xdr:rowOff>171450</xdr:rowOff>
        </xdr:from>
        <xdr:to>
          <xdr:col>13</xdr:col>
          <xdr:colOff>95250</xdr:colOff>
          <xdr:row>175</xdr:row>
          <xdr:rowOff>31750</xdr:rowOff>
        </xdr:to>
        <xdr:sp macro="" textlink="">
          <xdr:nvSpPr>
            <xdr:cNvPr id="53416" name="Check Box 168" hidden="1">
              <a:extLst>
                <a:ext uri="{63B3BB69-23CF-44E3-9099-C40C66FF867C}">
                  <a14:compatExt spid="_x0000_s53416"/>
                </a:ext>
                <a:ext uri="{FF2B5EF4-FFF2-40B4-BE49-F238E27FC236}">
                  <a16:creationId xmlns:a16="http://schemas.microsoft.com/office/drawing/2014/main" id="{00000000-0008-0000-0500-0000A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133350</xdr:rowOff>
        </xdr:from>
        <xdr:to>
          <xdr:col>13</xdr:col>
          <xdr:colOff>984250</xdr:colOff>
          <xdr:row>174</xdr:row>
          <xdr:rowOff>31750</xdr:rowOff>
        </xdr:to>
        <xdr:sp macro="" textlink="">
          <xdr:nvSpPr>
            <xdr:cNvPr id="53417" name="Check Box 169" hidden="1">
              <a:extLst>
                <a:ext uri="{63B3BB69-23CF-44E3-9099-C40C66FF867C}">
                  <a14:compatExt spid="_x0000_s53417"/>
                </a:ext>
                <a:ext uri="{FF2B5EF4-FFF2-40B4-BE49-F238E27FC236}">
                  <a16:creationId xmlns:a16="http://schemas.microsoft.com/office/drawing/2014/main" id="{00000000-0008-0000-0500-0000A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Moreq</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127000</xdr:rowOff>
        </xdr:from>
        <xdr:to>
          <xdr:col>13</xdr:col>
          <xdr:colOff>984250</xdr:colOff>
          <xdr:row>175</xdr:row>
          <xdr:rowOff>19050</xdr:rowOff>
        </xdr:to>
        <xdr:sp macro="" textlink="">
          <xdr:nvSpPr>
            <xdr:cNvPr id="53418" name="Check Box 170" hidden="1">
              <a:extLst>
                <a:ext uri="{63B3BB69-23CF-44E3-9099-C40C66FF867C}">
                  <a14:compatExt spid="_x0000_s53418"/>
                </a:ext>
                <a:ext uri="{FF2B5EF4-FFF2-40B4-BE49-F238E27FC236}">
                  <a16:creationId xmlns:a16="http://schemas.microsoft.com/office/drawing/2014/main" id="{00000000-0008-0000-0500-0000A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TCA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146050</xdr:rowOff>
        </xdr:from>
        <xdr:to>
          <xdr:col>14</xdr:col>
          <xdr:colOff>38100</xdr:colOff>
          <xdr:row>176</xdr:row>
          <xdr:rowOff>38100</xdr:rowOff>
        </xdr:to>
        <xdr:sp macro="" textlink="">
          <xdr:nvSpPr>
            <xdr:cNvPr id="53419" name="Check Box 171" hidden="1">
              <a:extLst>
                <a:ext uri="{63B3BB69-23CF-44E3-9099-C40C66FF867C}">
                  <a14:compatExt spid="_x0000_s53419"/>
                </a:ext>
                <a:ext uri="{FF2B5EF4-FFF2-40B4-BE49-F238E27FC236}">
                  <a16:creationId xmlns:a16="http://schemas.microsoft.com/office/drawing/2014/main" id="{00000000-0008-0000-0500-0000A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Tema 3 - Esquema de metadatos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19050</xdr:rowOff>
        </xdr:from>
        <xdr:to>
          <xdr:col>13</xdr:col>
          <xdr:colOff>1079500</xdr:colOff>
          <xdr:row>177</xdr:row>
          <xdr:rowOff>0</xdr:rowOff>
        </xdr:to>
        <xdr:sp macro="" textlink="">
          <xdr:nvSpPr>
            <xdr:cNvPr id="53420" name="Check Box 172" hidden="1">
              <a:extLst>
                <a:ext uri="{63B3BB69-23CF-44E3-9099-C40C66FF867C}">
                  <a14:compatExt spid="_x0000_s53420"/>
                </a:ext>
                <a:ext uri="{FF2B5EF4-FFF2-40B4-BE49-F238E27FC236}">
                  <a16:creationId xmlns:a16="http://schemas.microsoft.com/office/drawing/2014/main" id="{00000000-0008-0000-0500-0000A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y terminado con anterioridad a la fecha de cierre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179</xdr:row>
          <xdr:rowOff>457200</xdr:rowOff>
        </xdr:from>
        <xdr:to>
          <xdr:col>11</xdr:col>
          <xdr:colOff>1079500</xdr:colOff>
          <xdr:row>181</xdr:row>
          <xdr:rowOff>50800</xdr:rowOff>
        </xdr:to>
        <xdr:sp macro="" textlink="">
          <xdr:nvSpPr>
            <xdr:cNvPr id="53421" name="Check Box 173" hidden="1">
              <a:extLst>
                <a:ext uri="{63B3BB69-23CF-44E3-9099-C40C66FF867C}">
                  <a14:compatExt spid="_x0000_s53421"/>
                </a:ext>
                <a:ext uri="{FF2B5EF4-FFF2-40B4-BE49-F238E27FC236}">
                  <a16:creationId xmlns:a16="http://schemas.microsoft.com/office/drawing/2014/main" id="{00000000-0008-0000-0500-0000A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RUP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180</xdr:row>
          <xdr:rowOff>133350</xdr:rowOff>
        </xdr:from>
        <xdr:to>
          <xdr:col>13</xdr:col>
          <xdr:colOff>1943100</xdr:colOff>
          <xdr:row>182</xdr:row>
          <xdr:rowOff>19050</xdr:rowOff>
        </xdr:to>
        <xdr:sp macro="" textlink="">
          <xdr:nvSpPr>
            <xdr:cNvPr id="53422" name="Check Box 174" hidden="1">
              <a:extLst>
                <a:ext uri="{63B3BB69-23CF-44E3-9099-C40C66FF867C}">
                  <a14:compatExt spid="_x0000_s53422"/>
                </a:ext>
                <a:ext uri="{FF2B5EF4-FFF2-40B4-BE49-F238E27FC236}">
                  <a16:creationId xmlns:a16="http://schemas.microsoft.com/office/drawing/2014/main" id="{00000000-0008-0000-0500-0000A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certificación, acta de liquidación, acta de terminación y/o recibo a satisfacción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184</xdr:row>
          <xdr:rowOff>0</xdr:rowOff>
        </xdr:from>
        <xdr:to>
          <xdr:col>14</xdr:col>
          <xdr:colOff>0</xdr:colOff>
          <xdr:row>185</xdr:row>
          <xdr:rowOff>12700</xdr:rowOff>
        </xdr:to>
        <xdr:sp macro="" textlink="">
          <xdr:nvSpPr>
            <xdr:cNvPr id="53423" name="Check Box 175" hidden="1">
              <a:extLst>
                <a:ext uri="{63B3BB69-23CF-44E3-9099-C40C66FF867C}">
                  <a14:compatExt spid="_x0000_s53423"/>
                </a:ext>
                <a:ext uri="{FF2B5EF4-FFF2-40B4-BE49-F238E27FC236}">
                  <a16:creationId xmlns:a16="http://schemas.microsoft.com/office/drawing/2014/main" id="{00000000-0008-0000-0500-0000A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Formato de experiencia diligenciado con la experiencia referida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133350</xdr:rowOff>
        </xdr:from>
        <xdr:to>
          <xdr:col>13</xdr:col>
          <xdr:colOff>1562100</xdr:colOff>
          <xdr:row>183</xdr:row>
          <xdr:rowOff>31750</xdr:rowOff>
        </xdr:to>
        <xdr:sp macro="" textlink="">
          <xdr:nvSpPr>
            <xdr:cNvPr id="53424" name="Check Box 176" hidden="1">
              <a:extLst>
                <a:ext uri="{63B3BB69-23CF-44E3-9099-C40C66FF867C}">
                  <a14:compatExt spid="_x0000_s53424"/>
                </a:ext>
                <a:ext uri="{FF2B5EF4-FFF2-40B4-BE49-F238E27FC236}">
                  <a16:creationId xmlns:a16="http://schemas.microsoft.com/office/drawing/2014/main" id="{00000000-0008-0000-0500-0000B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Copia de contrato u otros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185</xdr:row>
          <xdr:rowOff>0</xdr:rowOff>
        </xdr:from>
        <xdr:to>
          <xdr:col>13</xdr:col>
          <xdr:colOff>1085850</xdr:colOff>
          <xdr:row>186</xdr:row>
          <xdr:rowOff>31750</xdr:rowOff>
        </xdr:to>
        <xdr:sp macro="" textlink="">
          <xdr:nvSpPr>
            <xdr:cNvPr id="53425" name="Check Box 177" hidden="1">
              <a:extLst>
                <a:ext uri="{63B3BB69-23CF-44E3-9099-C40C66FF867C}">
                  <a14:compatExt spid="_x0000_s53425"/>
                </a:ext>
                <a:ext uri="{FF2B5EF4-FFF2-40B4-BE49-F238E27FC236}">
                  <a16:creationId xmlns:a16="http://schemas.microsoft.com/office/drawing/2014/main" id="{00000000-0008-0000-0500-0000B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Otros documentos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182</xdr:row>
          <xdr:rowOff>146050</xdr:rowOff>
        </xdr:from>
        <xdr:to>
          <xdr:col>12</xdr:col>
          <xdr:colOff>698500</xdr:colOff>
          <xdr:row>184</xdr:row>
          <xdr:rowOff>38100</xdr:rowOff>
        </xdr:to>
        <xdr:sp macro="" textlink="">
          <xdr:nvSpPr>
            <xdr:cNvPr id="53426" name="Check Box 178" hidden="1">
              <a:extLst>
                <a:ext uri="{63B3BB69-23CF-44E3-9099-C40C66FF867C}">
                  <a14:compatExt spid="_x0000_s53426"/>
                </a:ext>
                <a:ext uri="{FF2B5EF4-FFF2-40B4-BE49-F238E27FC236}">
                  <a16:creationId xmlns:a16="http://schemas.microsoft.com/office/drawing/2014/main" id="{00000000-0008-0000-0500-0000B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Ejecutado como proponente plural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1098550</xdr:colOff>
          <xdr:row>182</xdr:row>
          <xdr:rowOff>127000</xdr:rowOff>
        </xdr:from>
        <xdr:to>
          <xdr:col>13</xdr:col>
          <xdr:colOff>1098550</xdr:colOff>
          <xdr:row>184</xdr:row>
          <xdr:rowOff>19050</xdr:rowOff>
        </xdr:to>
        <xdr:sp macro="" textlink="">
          <xdr:nvSpPr>
            <xdr:cNvPr id="53427" name="Check Box 179" hidden="1">
              <a:extLst>
                <a:ext uri="{63B3BB69-23CF-44E3-9099-C40C66FF867C}">
                  <a14:compatExt spid="_x0000_s53427"/>
                </a:ext>
                <a:ext uri="{FF2B5EF4-FFF2-40B4-BE49-F238E27FC236}">
                  <a16:creationId xmlns:a16="http://schemas.microsoft.com/office/drawing/2014/main" id="{00000000-0008-0000-0500-0000B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Aporta conformación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181</xdr:row>
          <xdr:rowOff>133350</xdr:rowOff>
        </xdr:from>
        <xdr:to>
          <xdr:col>12</xdr:col>
          <xdr:colOff>984250</xdr:colOff>
          <xdr:row>183</xdr:row>
          <xdr:rowOff>31750</xdr:rowOff>
        </xdr:to>
        <xdr:sp macro="" textlink="">
          <xdr:nvSpPr>
            <xdr:cNvPr id="53428" name="Check Box 180" hidden="1">
              <a:extLst>
                <a:ext uri="{63B3BB69-23CF-44E3-9099-C40C66FF867C}">
                  <a14:compatExt spid="_x0000_s53428"/>
                </a:ext>
                <a:ext uri="{FF2B5EF4-FFF2-40B4-BE49-F238E27FC236}">
                  <a16:creationId xmlns:a16="http://schemas.microsoft.com/office/drawing/2014/main" id="{00000000-0008-0000-0500-0000B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Soporte incompleto o inconsistente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176</xdr:row>
          <xdr:rowOff>146050</xdr:rowOff>
        </xdr:from>
        <xdr:to>
          <xdr:col>13</xdr:col>
          <xdr:colOff>95250</xdr:colOff>
          <xdr:row>178</xdr:row>
          <xdr:rowOff>38100</xdr:rowOff>
        </xdr:to>
        <xdr:sp macro="" textlink="">
          <xdr:nvSpPr>
            <xdr:cNvPr id="53429" name="Check Box 181" hidden="1">
              <a:extLst>
                <a:ext uri="{63B3BB69-23CF-44E3-9099-C40C66FF867C}">
                  <a14:compatExt spid="_x0000_s53429"/>
                </a:ext>
                <a:ext uri="{FF2B5EF4-FFF2-40B4-BE49-F238E27FC236}">
                  <a16:creationId xmlns:a16="http://schemas.microsoft.com/office/drawing/2014/main" id="{00000000-0008-0000-0500-0000B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Experiencia registrada en Anexo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177</xdr:row>
          <xdr:rowOff>146050</xdr:rowOff>
        </xdr:from>
        <xdr:to>
          <xdr:col>13</xdr:col>
          <xdr:colOff>946150</xdr:colOff>
          <xdr:row>179</xdr:row>
          <xdr:rowOff>38100</xdr:rowOff>
        </xdr:to>
        <xdr:sp macro="" textlink="">
          <xdr:nvSpPr>
            <xdr:cNvPr id="53430" name="Check Box 182" hidden="1">
              <a:extLst>
                <a:ext uri="{63B3BB69-23CF-44E3-9099-C40C66FF867C}">
                  <a14:compatExt spid="_x0000_s53430"/>
                </a:ext>
                <a:ext uri="{FF2B5EF4-FFF2-40B4-BE49-F238E27FC236}">
                  <a16:creationId xmlns:a16="http://schemas.microsoft.com/office/drawing/2014/main" id="{00000000-0008-0000-0500-0000B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Cuantía individual superior a tope 363 con IVA - 305 sin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169</xdr:row>
          <xdr:rowOff>133350</xdr:rowOff>
        </xdr:from>
        <xdr:to>
          <xdr:col>13</xdr:col>
          <xdr:colOff>1847850</xdr:colOff>
          <xdr:row>171</xdr:row>
          <xdr:rowOff>31750</xdr:rowOff>
        </xdr:to>
        <xdr:sp macro="" textlink="">
          <xdr:nvSpPr>
            <xdr:cNvPr id="53431" name="Check Box 183" hidden="1">
              <a:extLst>
                <a:ext uri="{63B3BB69-23CF-44E3-9099-C40C66FF867C}">
                  <a14:compatExt spid="_x0000_s53431"/>
                </a:ext>
                <a:ext uri="{FF2B5EF4-FFF2-40B4-BE49-F238E27FC236}">
                  <a16:creationId xmlns:a16="http://schemas.microsoft.com/office/drawing/2014/main" id="{00000000-0008-0000-0500-0000B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Dirección y/o teléfono y/o correo electrónico del contratante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170</xdr:row>
          <xdr:rowOff>133350</xdr:rowOff>
        </xdr:from>
        <xdr:to>
          <xdr:col>13</xdr:col>
          <xdr:colOff>1847850</xdr:colOff>
          <xdr:row>172</xdr:row>
          <xdr:rowOff>31750</xdr:rowOff>
        </xdr:to>
        <xdr:sp macro="" textlink="">
          <xdr:nvSpPr>
            <xdr:cNvPr id="53432" name="Check Box 184" hidden="1">
              <a:extLst>
                <a:ext uri="{63B3BB69-23CF-44E3-9099-C40C66FF867C}">
                  <a14:compatExt spid="_x0000_s53432"/>
                </a:ext>
                <a:ext uri="{FF2B5EF4-FFF2-40B4-BE49-F238E27FC236}">
                  <a16:creationId xmlns:a16="http://schemas.microsoft.com/office/drawing/2014/main" id="{00000000-0008-0000-0500-0000B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Fecha de elaboración de la certificación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171</xdr:row>
          <xdr:rowOff>127000</xdr:rowOff>
        </xdr:from>
        <xdr:to>
          <xdr:col>13</xdr:col>
          <xdr:colOff>1847850</xdr:colOff>
          <xdr:row>173</xdr:row>
          <xdr:rowOff>19050</xdr:rowOff>
        </xdr:to>
        <xdr:sp macro="" textlink="">
          <xdr:nvSpPr>
            <xdr:cNvPr id="53433" name="Check Box 185" hidden="1">
              <a:extLst>
                <a:ext uri="{63B3BB69-23CF-44E3-9099-C40C66FF867C}">
                  <a14:compatExt spid="_x0000_s53433"/>
                </a:ext>
                <a:ext uri="{FF2B5EF4-FFF2-40B4-BE49-F238E27FC236}">
                  <a16:creationId xmlns:a16="http://schemas.microsoft.com/office/drawing/2014/main" id="{00000000-0008-0000-0500-0000B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Proponentes plurales - Porcentaje de participación</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12700</xdr:colOff>
          <xdr:row>6</xdr:row>
          <xdr:rowOff>165100</xdr:rowOff>
        </xdr:from>
        <xdr:to>
          <xdr:col>1</xdr:col>
          <xdr:colOff>1619250</xdr:colOff>
          <xdr:row>7</xdr:row>
          <xdr:rowOff>171450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B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Presentación del Anexo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7</xdr:row>
          <xdr:rowOff>190500</xdr:rowOff>
        </xdr:from>
        <xdr:to>
          <xdr:col>1</xdr:col>
          <xdr:colOff>1924050</xdr:colOff>
          <xdr:row>9</xdr:row>
          <xdr:rowOff>12700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B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Suscrito por el representante legal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8</xdr:row>
          <xdr:rowOff>133350</xdr:rowOff>
        </xdr:from>
        <xdr:to>
          <xdr:col>2</xdr:col>
          <xdr:colOff>647700</xdr:colOff>
          <xdr:row>10</xdr:row>
          <xdr:rowOff>38100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B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Compromiso de cumplimiento del Anexo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12</xdr:row>
          <xdr:rowOff>165100</xdr:rowOff>
        </xdr:from>
        <xdr:to>
          <xdr:col>1</xdr:col>
          <xdr:colOff>1619250</xdr:colOff>
          <xdr:row>14</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B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Presentación del Anexo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13</xdr:row>
          <xdr:rowOff>190500</xdr:rowOff>
        </xdr:from>
        <xdr:to>
          <xdr:col>1</xdr:col>
          <xdr:colOff>1924050</xdr:colOff>
          <xdr:row>15</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B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Suscrito por el representante legal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14</xdr:row>
          <xdr:rowOff>133350</xdr:rowOff>
        </xdr:from>
        <xdr:to>
          <xdr:col>2</xdr:col>
          <xdr:colOff>647700</xdr:colOff>
          <xdr:row>16</xdr:row>
          <xdr:rowOff>31750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B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Compromiso de cumplimiento del Anexo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18</xdr:row>
          <xdr:rowOff>165100</xdr:rowOff>
        </xdr:from>
        <xdr:to>
          <xdr:col>1</xdr:col>
          <xdr:colOff>1619250</xdr:colOff>
          <xdr:row>20</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B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Presentación del Anexo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19</xdr:row>
          <xdr:rowOff>190500</xdr:rowOff>
        </xdr:from>
        <xdr:to>
          <xdr:col>1</xdr:col>
          <xdr:colOff>1924050</xdr:colOff>
          <xdr:row>21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B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Suscrito por el representante legal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20</xdr:row>
          <xdr:rowOff>133350</xdr:rowOff>
        </xdr:from>
        <xdr:to>
          <xdr:col>2</xdr:col>
          <xdr:colOff>647700</xdr:colOff>
          <xdr:row>22</xdr:row>
          <xdr:rowOff>31750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B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Compromiso de cumplimiento del Anexo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24</xdr:row>
          <xdr:rowOff>165100</xdr:rowOff>
        </xdr:from>
        <xdr:to>
          <xdr:col>1</xdr:col>
          <xdr:colOff>1619250</xdr:colOff>
          <xdr:row>26</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B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Presentación del Anexo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25</xdr:row>
          <xdr:rowOff>190500</xdr:rowOff>
        </xdr:from>
        <xdr:to>
          <xdr:col>1</xdr:col>
          <xdr:colOff>1924050</xdr:colOff>
          <xdr:row>27</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B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Suscrito por el representante legal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26</xdr:row>
          <xdr:rowOff>133350</xdr:rowOff>
        </xdr:from>
        <xdr:to>
          <xdr:col>2</xdr:col>
          <xdr:colOff>647700</xdr:colOff>
          <xdr:row>28</xdr:row>
          <xdr:rowOff>31750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B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Compromiso de cumplimiento del Anexo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30</xdr:row>
          <xdr:rowOff>165100</xdr:rowOff>
        </xdr:from>
        <xdr:to>
          <xdr:col>1</xdr:col>
          <xdr:colOff>1619250</xdr:colOff>
          <xdr:row>32</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B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Presentación del Anexo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31</xdr:row>
          <xdr:rowOff>190500</xdr:rowOff>
        </xdr:from>
        <xdr:to>
          <xdr:col>1</xdr:col>
          <xdr:colOff>1924050</xdr:colOff>
          <xdr:row>33</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B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Suscrito por el representante legal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32</xdr:row>
          <xdr:rowOff>133350</xdr:rowOff>
        </xdr:from>
        <xdr:to>
          <xdr:col>2</xdr:col>
          <xdr:colOff>647700</xdr:colOff>
          <xdr:row>34</xdr:row>
          <xdr:rowOff>31750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B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Compromiso de cumplimiento del Anexo 1</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nmgovco-my.sharepoint.com/Users/Norma/Desktop/Norma/Trabajo/PROYECTOS%20FINALIZADOS/MME%202022/SA-05-2022/EVALUACI&#211;N%20DE%20PROPUESTAS/Evaluaci&#243;n%20SA-05-2022%20261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nmgovco-my.sharepoint.com/Users/usuario/Desktop/MME/CONTRATACIONES%20PROYECTO%20SGDEA/LINEAMIENTOS%20SGDEA/EVALUACI&#211;N%20T&#201;CNICA%20CM%2004%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HABILITANTES "/>
      <sheetName val="3.1.3.1 EQUIPO MINIMO P1"/>
      <sheetName val="3.1.3.1 EQUIPO MINIMO P2"/>
      <sheetName val="3.1.3.1 EQUIPO MINIMO BK"/>
      <sheetName val="3.1.3.2 COMPROMISO AT "/>
      <sheetName val="3.1.3.3 EXPERIENCIA GENERAL P1"/>
      <sheetName val="3.1.3.3 EXPERIENCIA GENERAL"/>
      <sheetName val="3.1.3.3 EXPERIENCIA GENERAL P2"/>
      <sheetName val="Administracion"/>
      <sheetName val="RESUMEN - CALIFICACIÓN (2)"/>
      <sheetName val="4.1.1.1 DISEÑO Y DESARROLLO (2"/>
      <sheetName val="4.1.1.2 SOPORTE TÉCNICO (2)"/>
      <sheetName val="4.1.1.3 SERV DIGITALES (2)"/>
      <sheetName val="RESUMEN - CALIFICACIÓN"/>
      <sheetName val="4.1.1.1 DISEÑO Y DESARROLLO"/>
      <sheetName val="4.1.1.2 SOPORTE TÉCNICO"/>
      <sheetName val="4.1.1.3 SERV DIGITALES"/>
      <sheetName val="4.1.2 FACTOR ECONÓMICO"/>
      <sheetName val="4.1.3 APOYO INDUSTRIA NAL"/>
      <sheetName val="4.1.4 MIPYMES"/>
      <sheetName val="4.1.5 EMPRENDIMIENTO MUJERES"/>
    </sheetNames>
    <sheetDataSet>
      <sheetData sheetId="0"/>
      <sheetData sheetId="1" refreshError="1"/>
      <sheetData sheetId="2"/>
      <sheetData sheetId="3" refreshError="1"/>
      <sheetData sheetId="4" refreshError="1"/>
      <sheetData sheetId="5"/>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EVALUACION TECNICA"/>
      <sheetName val="EXPERIENCIA ESPECIFICA CONSULTO"/>
      <sheetName val="EXPERIENCIA GENERAL CONSULT"/>
      <sheetName val="CONTROL DE CONDICIONES DE EVALU"/>
      <sheetName val="EVALUACION EQUIPO DE TRABAJO"/>
      <sheetName val="CARACT TECNICAS "/>
      <sheetName val="FACT. EVALUACION Y PONDERACION"/>
    </sheetNames>
    <sheetDataSet>
      <sheetData sheetId="0"/>
      <sheetData sheetId="1"/>
      <sheetData sheetId="2"/>
      <sheetData sheetId="3"/>
      <sheetData sheetId="4"/>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Norma Morely Gaona Guevara" id="{4B686165-5D59-4D55-AABA-06FBDA2D3EE5}" userId="S::norma.gaona@anm.gov.co::9f5f0bd1-f6b6-45ac-9d41-74a967f165c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A67" dT="2024-09-01T21:01:36.53" personId="{4B686165-5D59-4D55-AABA-06FBDA2D3EE5}" id="{5972AB30-02C4-424D-8510-60CAA97FCB9E}">
    <text>Una de las opciones del perfil es por cantidad de años asi q no se puede castigar por falta de info en cada proyecto</text>
  </threadedComment>
</ThreadedComments>
</file>

<file path=xl/threadedComments/threadedComment2.xml><?xml version="1.0" encoding="utf-8"?>
<ThreadedComments xmlns="http://schemas.microsoft.com/office/spreadsheetml/2018/threadedcomments" xmlns:x="http://schemas.openxmlformats.org/spreadsheetml/2006/main">
  <threadedComment ref="F210" dT="2024-09-01T01:42:53.33" personId="{4B686165-5D59-4D55-AABA-06FBDA2D3EE5}" id="{DD8C1E5B-BCAC-45CB-BC09-53CCE1DDFEB4}">
    <text>Estos programas hacen parte del PGD que si es un instrumento archivístico, creo que debe darse como cumple</text>
  </threadedComment>
</ThreadedComments>
</file>

<file path=xl/threadedComments/threadedComment3.xml><?xml version="1.0" encoding="utf-8"?>
<ThreadedComments xmlns="http://schemas.microsoft.com/office/spreadsheetml/2018/threadedcomments" xmlns:x="http://schemas.openxmlformats.org/spreadsheetml/2006/main">
  <threadedComment ref="C237" dT="2024-09-01T19:34:58.75" personId="{4B686165-5D59-4D55-AABA-06FBDA2D3EE5}" id="{57462CBD-BB11-4833-B0E9-761363C009A4}">
    <text>Si objetamos el tema de cargos de quien expide certificación, debemos objetar este</text>
  </threadedComment>
  <threadedComment ref="C238" dT="2024-09-01T19:34:58.75" personId="{4B686165-5D59-4D55-AABA-06FBDA2D3EE5}" id="{014862A5-338D-4262-89A0-6BBF153CB053}">
    <text>Si objetamos el tema de cargos de quien expide certificación, debemos objetar este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6" Type="http://schemas.openxmlformats.org/officeDocument/2006/relationships/ctrlProp" Target="../ctrlProps/ctrlProp3.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77" Type="http://schemas.openxmlformats.org/officeDocument/2006/relationships/ctrlProp" Target="../ctrlProps/ctrlProp174.xml"/><Relationship Id="rId172" Type="http://schemas.openxmlformats.org/officeDocument/2006/relationships/ctrlProp" Target="../ctrlProps/ctrlProp169.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 Type="http://schemas.openxmlformats.org/officeDocument/2006/relationships/printerSettings" Target="../printerSettings/printerSettings2.bin"/><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293.xml"/><Relationship Id="rId21" Type="http://schemas.openxmlformats.org/officeDocument/2006/relationships/ctrlProp" Target="../ctrlProps/ctrlProp197.xml"/><Relationship Id="rId42" Type="http://schemas.openxmlformats.org/officeDocument/2006/relationships/ctrlProp" Target="../ctrlProps/ctrlProp218.xml"/><Relationship Id="rId63" Type="http://schemas.openxmlformats.org/officeDocument/2006/relationships/ctrlProp" Target="../ctrlProps/ctrlProp239.xml"/><Relationship Id="rId84" Type="http://schemas.openxmlformats.org/officeDocument/2006/relationships/ctrlProp" Target="../ctrlProps/ctrlProp260.xml"/><Relationship Id="rId138" Type="http://schemas.openxmlformats.org/officeDocument/2006/relationships/ctrlProp" Target="../ctrlProps/ctrlProp314.xml"/><Relationship Id="rId159" Type="http://schemas.openxmlformats.org/officeDocument/2006/relationships/ctrlProp" Target="../ctrlProps/ctrlProp335.xml"/><Relationship Id="rId170" Type="http://schemas.openxmlformats.org/officeDocument/2006/relationships/ctrlProp" Target="../ctrlProps/ctrlProp346.xml"/><Relationship Id="rId107" Type="http://schemas.openxmlformats.org/officeDocument/2006/relationships/ctrlProp" Target="../ctrlProps/ctrlProp283.xml"/><Relationship Id="rId11" Type="http://schemas.openxmlformats.org/officeDocument/2006/relationships/ctrlProp" Target="../ctrlProps/ctrlProp187.xml"/><Relationship Id="rId32" Type="http://schemas.openxmlformats.org/officeDocument/2006/relationships/ctrlProp" Target="../ctrlProps/ctrlProp208.xml"/><Relationship Id="rId53" Type="http://schemas.openxmlformats.org/officeDocument/2006/relationships/ctrlProp" Target="../ctrlProps/ctrlProp229.xml"/><Relationship Id="rId74" Type="http://schemas.openxmlformats.org/officeDocument/2006/relationships/ctrlProp" Target="../ctrlProps/ctrlProp250.xml"/><Relationship Id="rId128" Type="http://schemas.openxmlformats.org/officeDocument/2006/relationships/ctrlProp" Target="../ctrlProps/ctrlProp304.xml"/><Relationship Id="rId149" Type="http://schemas.openxmlformats.org/officeDocument/2006/relationships/ctrlProp" Target="../ctrlProps/ctrlProp325.xml"/><Relationship Id="rId5" Type="http://schemas.openxmlformats.org/officeDocument/2006/relationships/ctrlProp" Target="../ctrlProps/ctrlProp181.xml"/><Relationship Id="rId95" Type="http://schemas.openxmlformats.org/officeDocument/2006/relationships/ctrlProp" Target="../ctrlProps/ctrlProp271.xml"/><Relationship Id="rId160" Type="http://schemas.openxmlformats.org/officeDocument/2006/relationships/ctrlProp" Target="../ctrlProps/ctrlProp336.xml"/><Relationship Id="rId181" Type="http://schemas.openxmlformats.org/officeDocument/2006/relationships/ctrlProp" Target="../ctrlProps/ctrlProp357.xml"/><Relationship Id="rId22" Type="http://schemas.openxmlformats.org/officeDocument/2006/relationships/ctrlProp" Target="../ctrlProps/ctrlProp198.xml"/><Relationship Id="rId43" Type="http://schemas.openxmlformats.org/officeDocument/2006/relationships/ctrlProp" Target="../ctrlProps/ctrlProp219.xml"/><Relationship Id="rId64" Type="http://schemas.openxmlformats.org/officeDocument/2006/relationships/ctrlProp" Target="../ctrlProps/ctrlProp240.xml"/><Relationship Id="rId118" Type="http://schemas.openxmlformats.org/officeDocument/2006/relationships/ctrlProp" Target="../ctrlProps/ctrlProp294.xml"/><Relationship Id="rId139" Type="http://schemas.openxmlformats.org/officeDocument/2006/relationships/ctrlProp" Target="../ctrlProps/ctrlProp315.xml"/><Relationship Id="rId85" Type="http://schemas.openxmlformats.org/officeDocument/2006/relationships/ctrlProp" Target="../ctrlProps/ctrlProp261.xml"/><Relationship Id="rId150" Type="http://schemas.openxmlformats.org/officeDocument/2006/relationships/ctrlProp" Target="../ctrlProps/ctrlProp326.xml"/><Relationship Id="rId171" Type="http://schemas.openxmlformats.org/officeDocument/2006/relationships/ctrlProp" Target="../ctrlProps/ctrlProp347.xml"/><Relationship Id="rId12" Type="http://schemas.openxmlformats.org/officeDocument/2006/relationships/ctrlProp" Target="../ctrlProps/ctrlProp188.xml"/><Relationship Id="rId33" Type="http://schemas.openxmlformats.org/officeDocument/2006/relationships/ctrlProp" Target="../ctrlProps/ctrlProp209.xml"/><Relationship Id="rId108" Type="http://schemas.openxmlformats.org/officeDocument/2006/relationships/ctrlProp" Target="../ctrlProps/ctrlProp284.xml"/><Relationship Id="rId129" Type="http://schemas.openxmlformats.org/officeDocument/2006/relationships/ctrlProp" Target="../ctrlProps/ctrlProp305.xml"/><Relationship Id="rId54" Type="http://schemas.openxmlformats.org/officeDocument/2006/relationships/ctrlProp" Target="../ctrlProps/ctrlProp230.xml"/><Relationship Id="rId75" Type="http://schemas.openxmlformats.org/officeDocument/2006/relationships/ctrlProp" Target="../ctrlProps/ctrlProp251.xml"/><Relationship Id="rId96" Type="http://schemas.openxmlformats.org/officeDocument/2006/relationships/ctrlProp" Target="../ctrlProps/ctrlProp272.xml"/><Relationship Id="rId140" Type="http://schemas.openxmlformats.org/officeDocument/2006/relationships/ctrlProp" Target="../ctrlProps/ctrlProp316.xml"/><Relationship Id="rId161" Type="http://schemas.openxmlformats.org/officeDocument/2006/relationships/ctrlProp" Target="../ctrlProps/ctrlProp337.xml"/><Relationship Id="rId182" Type="http://schemas.openxmlformats.org/officeDocument/2006/relationships/ctrlProp" Target="../ctrlProps/ctrlProp358.xml"/><Relationship Id="rId6" Type="http://schemas.openxmlformats.org/officeDocument/2006/relationships/ctrlProp" Target="../ctrlProps/ctrlProp182.xml"/><Relationship Id="rId23" Type="http://schemas.openxmlformats.org/officeDocument/2006/relationships/ctrlProp" Target="../ctrlProps/ctrlProp199.xml"/><Relationship Id="rId119" Type="http://schemas.openxmlformats.org/officeDocument/2006/relationships/ctrlProp" Target="../ctrlProps/ctrlProp295.xml"/><Relationship Id="rId44" Type="http://schemas.openxmlformats.org/officeDocument/2006/relationships/ctrlProp" Target="../ctrlProps/ctrlProp220.xml"/><Relationship Id="rId60" Type="http://schemas.openxmlformats.org/officeDocument/2006/relationships/ctrlProp" Target="../ctrlProps/ctrlProp236.xml"/><Relationship Id="rId65" Type="http://schemas.openxmlformats.org/officeDocument/2006/relationships/ctrlProp" Target="../ctrlProps/ctrlProp241.xml"/><Relationship Id="rId81" Type="http://schemas.openxmlformats.org/officeDocument/2006/relationships/ctrlProp" Target="../ctrlProps/ctrlProp257.xml"/><Relationship Id="rId86" Type="http://schemas.openxmlformats.org/officeDocument/2006/relationships/ctrlProp" Target="../ctrlProps/ctrlProp262.xml"/><Relationship Id="rId130" Type="http://schemas.openxmlformats.org/officeDocument/2006/relationships/ctrlProp" Target="../ctrlProps/ctrlProp306.xml"/><Relationship Id="rId135" Type="http://schemas.openxmlformats.org/officeDocument/2006/relationships/ctrlProp" Target="../ctrlProps/ctrlProp311.xml"/><Relationship Id="rId151" Type="http://schemas.openxmlformats.org/officeDocument/2006/relationships/ctrlProp" Target="../ctrlProps/ctrlProp327.xml"/><Relationship Id="rId156" Type="http://schemas.openxmlformats.org/officeDocument/2006/relationships/ctrlProp" Target="../ctrlProps/ctrlProp332.xml"/><Relationship Id="rId177" Type="http://schemas.openxmlformats.org/officeDocument/2006/relationships/ctrlProp" Target="../ctrlProps/ctrlProp353.xml"/><Relationship Id="rId172" Type="http://schemas.openxmlformats.org/officeDocument/2006/relationships/ctrlProp" Target="../ctrlProps/ctrlProp348.xml"/><Relationship Id="rId13" Type="http://schemas.openxmlformats.org/officeDocument/2006/relationships/ctrlProp" Target="../ctrlProps/ctrlProp189.xml"/><Relationship Id="rId18" Type="http://schemas.openxmlformats.org/officeDocument/2006/relationships/ctrlProp" Target="../ctrlProps/ctrlProp194.xml"/><Relationship Id="rId39" Type="http://schemas.openxmlformats.org/officeDocument/2006/relationships/ctrlProp" Target="../ctrlProps/ctrlProp215.xml"/><Relationship Id="rId109" Type="http://schemas.openxmlformats.org/officeDocument/2006/relationships/ctrlProp" Target="../ctrlProps/ctrlProp285.xml"/><Relationship Id="rId34" Type="http://schemas.openxmlformats.org/officeDocument/2006/relationships/ctrlProp" Target="../ctrlProps/ctrlProp210.xml"/><Relationship Id="rId50" Type="http://schemas.openxmlformats.org/officeDocument/2006/relationships/ctrlProp" Target="../ctrlProps/ctrlProp226.xml"/><Relationship Id="rId55" Type="http://schemas.openxmlformats.org/officeDocument/2006/relationships/ctrlProp" Target="../ctrlProps/ctrlProp231.xml"/><Relationship Id="rId76" Type="http://schemas.openxmlformats.org/officeDocument/2006/relationships/ctrlProp" Target="../ctrlProps/ctrlProp252.xml"/><Relationship Id="rId97" Type="http://schemas.openxmlformats.org/officeDocument/2006/relationships/ctrlProp" Target="../ctrlProps/ctrlProp273.xml"/><Relationship Id="rId104" Type="http://schemas.openxmlformats.org/officeDocument/2006/relationships/ctrlProp" Target="../ctrlProps/ctrlProp280.xml"/><Relationship Id="rId120" Type="http://schemas.openxmlformats.org/officeDocument/2006/relationships/ctrlProp" Target="../ctrlProps/ctrlProp296.xml"/><Relationship Id="rId125" Type="http://schemas.openxmlformats.org/officeDocument/2006/relationships/ctrlProp" Target="../ctrlProps/ctrlProp301.xml"/><Relationship Id="rId141" Type="http://schemas.openxmlformats.org/officeDocument/2006/relationships/ctrlProp" Target="../ctrlProps/ctrlProp317.xml"/><Relationship Id="rId146" Type="http://schemas.openxmlformats.org/officeDocument/2006/relationships/ctrlProp" Target="../ctrlProps/ctrlProp322.xml"/><Relationship Id="rId167" Type="http://schemas.openxmlformats.org/officeDocument/2006/relationships/ctrlProp" Target="../ctrlProps/ctrlProp343.xml"/><Relationship Id="rId7" Type="http://schemas.openxmlformats.org/officeDocument/2006/relationships/ctrlProp" Target="../ctrlProps/ctrlProp183.xml"/><Relationship Id="rId71" Type="http://schemas.openxmlformats.org/officeDocument/2006/relationships/ctrlProp" Target="../ctrlProps/ctrlProp247.xml"/><Relationship Id="rId92" Type="http://schemas.openxmlformats.org/officeDocument/2006/relationships/ctrlProp" Target="../ctrlProps/ctrlProp268.xml"/><Relationship Id="rId162" Type="http://schemas.openxmlformats.org/officeDocument/2006/relationships/ctrlProp" Target="../ctrlProps/ctrlProp338.xml"/><Relationship Id="rId2" Type="http://schemas.openxmlformats.org/officeDocument/2006/relationships/drawing" Target="../drawings/drawing2.xml"/><Relationship Id="rId29" Type="http://schemas.openxmlformats.org/officeDocument/2006/relationships/ctrlProp" Target="../ctrlProps/ctrlProp205.xml"/><Relationship Id="rId24" Type="http://schemas.openxmlformats.org/officeDocument/2006/relationships/ctrlProp" Target="../ctrlProps/ctrlProp200.xml"/><Relationship Id="rId40" Type="http://schemas.openxmlformats.org/officeDocument/2006/relationships/ctrlProp" Target="../ctrlProps/ctrlProp216.xml"/><Relationship Id="rId45" Type="http://schemas.openxmlformats.org/officeDocument/2006/relationships/ctrlProp" Target="../ctrlProps/ctrlProp221.xml"/><Relationship Id="rId66" Type="http://schemas.openxmlformats.org/officeDocument/2006/relationships/ctrlProp" Target="../ctrlProps/ctrlProp242.xml"/><Relationship Id="rId87" Type="http://schemas.openxmlformats.org/officeDocument/2006/relationships/ctrlProp" Target="../ctrlProps/ctrlProp263.xml"/><Relationship Id="rId110" Type="http://schemas.openxmlformats.org/officeDocument/2006/relationships/ctrlProp" Target="../ctrlProps/ctrlProp286.xml"/><Relationship Id="rId115" Type="http://schemas.openxmlformats.org/officeDocument/2006/relationships/ctrlProp" Target="../ctrlProps/ctrlProp291.xml"/><Relationship Id="rId131" Type="http://schemas.openxmlformats.org/officeDocument/2006/relationships/ctrlProp" Target="../ctrlProps/ctrlProp307.xml"/><Relationship Id="rId136" Type="http://schemas.openxmlformats.org/officeDocument/2006/relationships/ctrlProp" Target="../ctrlProps/ctrlProp312.xml"/><Relationship Id="rId157" Type="http://schemas.openxmlformats.org/officeDocument/2006/relationships/ctrlProp" Target="../ctrlProps/ctrlProp333.xml"/><Relationship Id="rId178" Type="http://schemas.openxmlformats.org/officeDocument/2006/relationships/ctrlProp" Target="../ctrlProps/ctrlProp354.xml"/><Relationship Id="rId61" Type="http://schemas.openxmlformats.org/officeDocument/2006/relationships/ctrlProp" Target="../ctrlProps/ctrlProp237.xml"/><Relationship Id="rId82" Type="http://schemas.openxmlformats.org/officeDocument/2006/relationships/ctrlProp" Target="../ctrlProps/ctrlProp258.xml"/><Relationship Id="rId152" Type="http://schemas.openxmlformats.org/officeDocument/2006/relationships/ctrlProp" Target="../ctrlProps/ctrlProp328.xml"/><Relationship Id="rId173" Type="http://schemas.openxmlformats.org/officeDocument/2006/relationships/ctrlProp" Target="../ctrlProps/ctrlProp349.xml"/><Relationship Id="rId19" Type="http://schemas.openxmlformats.org/officeDocument/2006/relationships/ctrlProp" Target="../ctrlProps/ctrlProp195.xml"/><Relationship Id="rId14" Type="http://schemas.openxmlformats.org/officeDocument/2006/relationships/ctrlProp" Target="../ctrlProps/ctrlProp190.xml"/><Relationship Id="rId30" Type="http://schemas.openxmlformats.org/officeDocument/2006/relationships/ctrlProp" Target="../ctrlProps/ctrlProp206.xml"/><Relationship Id="rId35" Type="http://schemas.openxmlformats.org/officeDocument/2006/relationships/ctrlProp" Target="../ctrlProps/ctrlProp211.xml"/><Relationship Id="rId56" Type="http://schemas.openxmlformats.org/officeDocument/2006/relationships/ctrlProp" Target="../ctrlProps/ctrlProp232.xml"/><Relationship Id="rId77" Type="http://schemas.openxmlformats.org/officeDocument/2006/relationships/ctrlProp" Target="../ctrlProps/ctrlProp253.xml"/><Relationship Id="rId100" Type="http://schemas.openxmlformats.org/officeDocument/2006/relationships/ctrlProp" Target="../ctrlProps/ctrlProp276.xml"/><Relationship Id="rId105" Type="http://schemas.openxmlformats.org/officeDocument/2006/relationships/ctrlProp" Target="../ctrlProps/ctrlProp281.xml"/><Relationship Id="rId126" Type="http://schemas.openxmlformats.org/officeDocument/2006/relationships/ctrlProp" Target="../ctrlProps/ctrlProp302.xml"/><Relationship Id="rId147" Type="http://schemas.openxmlformats.org/officeDocument/2006/relationships/ctrlProp" Target="../ctrlProps/ctrlProp323.xml"/><Relationship Id="rId168" Type="http://schemas.openxmlformats.org/officeDocument/2006/relationships/ctrlProp" Target="../ctrlProps/ctrlProp344.xml"/><Relationship Id="rId8" Type="http://schemas.openxmlformats.org/officeDocument/2006/relationships/ctrlProp" Target="../ctrlProps/ctrlProp184.xml"/><Relationship Id="rId51" Type="http://schemas.openxmlformats.org/officeDocument/2006/relationships/ctrlProp" Target="../ctrlProps/ctrlProp227.xml"/><Relationship Id="rId72" Type="http://schemas.openxmlformats.org/officeDocument/2006/relationships/ctrlProp" Target="../ctrlProps/ctrlProp248.xml"/><Relationship Id="rId93" Type="http://schemas.openxmlformats.org/officeDocument/2006/relationships/ctrlProp" Target="../ctrlProps/ctrlProp269.xml"/><Relationship Id="rId98" Type="http://schemas.openxmlformats.org/officeDocument/2006/relationships/ctrlProp" Target="../ctrlProps/ctrlProp274.xml"/><Relationship Id="rId121" Type="http://schemas.openxmlformats.org/officeDocument/2006/relationships/ctrlProp" Target="../ctrlProps/ctrlProp297.xml"/><Relationship Id="rId142" Type="http://schemas.openxmlformats.org/officeDocument/2006/relationships/ctrlProp" Target="../ctrlProps/ctrlProp318.xml"/><Relationship Id="rId163" Type="http://schemas.openxmlformats.org/officeDocument/2006/relationships/ctrlProp" Target="../ctrlProps/ctrlProp339.xml"/><Relationship Id="rId3" Type="http://schemas.openxmlformats.org/officeDocument/2006/relationships/vmlDrawing" Target="../drawings/vmlDrawing2.vml"/><Relationship Id="rId25" Type="http://schemas.openxmlformats.org/officeDocument/2006/relationships/ctrlProp" Target="../ctrlProps/ctrlProp201.xml"/><Relationship Id="rId46" Type="http://schemas.openxmlformats.org/officeDocument/2006/relationships/ctrlProp" Target="../ctrlProps/ctrlProp222.xml"/><Relationship Id="rId67" Type="http://schemas.openxmlformats.org/officeDocument/2006/relationships/ctrlProp" Target="../ctrlProps/ctrlProp243.xml"/><Relationship Id="rId116" Type="http://schemas.openxmlformats.org/officeDocument/2006/relationships/ctrlProp" Target="../ctrlProps/ctrlProp292.xml"/><Relationship Id="rId137" Type="http://schemas.openxmlformats.org/officeDocument/2006/relationships/ctrlProp" Target="../ctrlProps/ctrlProp313.xml"/><Relationship Id="rId158" Type="http://schemas.openxmlformats.org/officeDocument/2006/relationships/ctrlProp" Target="../ctrlProps/ctrlProp334.xml"/><Relationship Id="rId20" Type="http://schemas.openxmlformats.org/officeDocument/2006/relationships/ctrlProp" Target="../ctrlProps/ctrlProp196.xml"/><Relationship Id="rId41" Type="http://schemas.openxmlformats.org/officeDocument/2006/relationships/ctrlProp" Target="../ctrlProps/ctrlProp217.xml"/><Relationship Id="rId62" Type="http://schemas.openxmlformats.org/officeDocument/2006/relationships/ctrlProp" Target="../ctrlProps/ctrlProp238.xml"/><Relationship Id="rId83" Type="http://schemas.openxmlformats.org/officeDocument/2006/relationships/ctrlProp" Target="../ctrlProps/ctrlProp259.xml"/><Relationship Id="rId88" Type="http://schemas.openxmlformats.org/officeDocument/2006/relationships/ctrlProp" Target="../ctrlProps/ctrlProp264.xml"/><Relationship Id="rId111" Type="http://schemas.openxmlformats.org/officeDocument/2006/relationships/ctrlProp" Target="../ctrlProps/ctrlProp287.xml"/><Relationship Id="rId132" Type="http://schemas.openxmlformats.org/officeDocument/2006/relationships/ctrlProp" Target="../ctrlProps/ctrlProp308.xml"/><Relationship Id="rId153" Type="http://schemas.openxmlformats.org/officeDocument/2006/relationships/ctrlProp" Target="../ctrlProps/ctrlProp329.xml"/><Relationship Id="rId174" Type="http://schemas.openxmlformats.org/officeDocument/2006/relationships/ctrlProp" Target="../ctrlProps/ctrlProp350.xml"/><Relationship Id="rId179" Type="http://schemas.openxmlformats.org/officeDocument/2006/relationships/ctrlProp" Target="../ctrlProps/ctrlProp355.xml"/><Relationship Id="rId15" Type="http://schemas.openxmlformats.org/officeDocument/2006/relationships/ctrlProp" Target="../ctrlProps/ctrlProp191.xml"/><Relationship Id="rId36" Type="http://schemas.openxmlformats.org/officeDocument/2006/relationships/ctrlProp" Target="../ctrlProps/ctrlProp212.xml"/><Relationship Id="rId57" Type="http://schemas.openxmlformats.org/officeDocument/2006/relationships/ctrlProp" Target="../ctrlProps/ctrlProp233.xml"/><Relationship Id="rId106" Type="http://schemas.openxmlformats.org/officeDocument/2006/relationships/ctrlProp" Target="../ctrlProps/ctrlProp282.xml"/><Relationship Id="rId127" Type="http://schemas.openxmlformats.org/officeDocument/2006/relationships/ctrlProp" Target="../ctrlProps/ctrlProp303.xml"/><Relationship Id="rId10" Type="http://schemas.openxmlformats.org/officeDocument/2006/relationships/ctrlProp" Target="../ctrlProps/ctrlProp186.xml"/><Relationship Id="rId31" Type="http://schemas.openxmlformats.org/officeDocument/2006/relationships/ctrlProp" Target="../ctrlProps/ctrlProp207.xml"/><Relationship Id="rId52" Type="http://schemas.openxmlformats.org/officeDocument/2006/relationships/ctrlProp" Target="../ctrlProps/ctrlProp228.xml"/><Relationship Id="rId73" Type="http://schemas.openxmlformats.org/officeDocument/2006/relationships/ctrlProp" Target="../ctrlProps/ctrlProp249.xml"/><Relationship Id="rId78" Type="http://schemas.openxmlformats.org/officeDocument/2006/relationships/ctrlProp" Target="../ctrlProps/ctrlProp254.xml"/><Relationship Id="rId94" Type="http://schemas.openxmlformats.org/officeDocument/2006/relationships/ctrlProp" Target="../ctrlProps/ctrlProp270.xml"/><Relationship Id="rId99" Type="http://schemas.openxmlformats.org/officeDocument/2006/relationships/ctrlProp" Target="../ctrlProps/ctrlProp275.xml"/><Relationship Id="rId101" Type="http://schemas.openxmlformats.org/officeDocument/2006/relationships/ctrlProp" Target="../ctrlProps/ctrlProp277.xml"/><Relationship Id="rId122" Type="http://schemas.openxmlformats.org/officeDocument/2006/relationships/ctrlProp" Target="../ctrlProps/ctrlProp298.xml"/><Relationship Id="rId143" Type="http://schemas.openxmlformats.org/officeDocument/2006/relationships/ctrlProp" Target="../ctrlProps/ctrlProp319.xml"/><Relationship Id="rId148" Type="http://schemas.openxmlformats.org/officeDocument/2006/relationships/ctrlProp" Target="../ctrlProps/ctrlProp324.xml"/><Relationship Id="rId164" Type="http://schemas.openxmlformats.org/officeDocument/2006/relationships/ctrlProp" Target="../ctrlProps/ctrlProp340.xml"/><Relationship Id="rId169" Type="http://schemas.openxmlformats.org/officeDocument/2006/relationships/ctrlProp" Target="../ctrlProps/ctrlProp345.xml"/><Relationship Id="rId4" Type="http://schemas.openxmlformats.org/officeDocument/2006/relationships/ctrlProp" Target="../ctrlProps/ctrlProp180.xml"/><Relationship Id="rId9" Type="http://schemas.openxmlformats.org/officeDocument/2006/relationships/ctrlProp" Target="../ctrlProps/ctrlProp185.xml"/><Relationship Id="rId180" Type="http://schemas.openxmlformats.org/officeDocument/2006/relationships/ctrlProp" Target="../ctrlProps/ctrlProp356.xml"/><Relationship Id="rId26" Type="http://schemas.openxmlformats.org/officeDocument/2006/relationships/ctrlProp" Target="../ctrlProps/ctrlProp202.xml"/><Relationship Id="rId47" Type="http://schemas.openxmlformats.org/officeDocument/2006/relationships/ctrlProp" Target="../ctrlProps/ctrlProp223.xml"/><Relationship Id="rId68" Type="http://schemas.openxmlformats.org/officeDocument/2006/relationships/ctrlProp" Target="../ctrlProps/ctrlProp244.xml"/><Relationship Id="rId89" Type="http://schemas.openxmlformats.org/officeDocument/2006/relationships/ctrlProp" Target="../ctrlProps/ctrlProp265.xml"/><Relationship Id="rId112" Type="http://schemas.openxmlformats.org/officeDocument/2006/relationships/ctrlProp" Target="../ctrlProps/ctrlProp288.xml"/><Relationship Id="rId133" Type="http://schemas.openxmlformats.org/officeDocument/2006/relationships/ctrlProp" Target="../ctrlProps/ctrlProp309.xml"/><Relationship Id="rId154" Type="http://schemas.openxmlformats.org/officeDocument/2006/relationships/ctrlProp" Target="../ctrlProps/ctrlProp330.xml"/><Relationship Id="rId175" Type="http://schemas.openxmlformats.org/officeDocument/2006/relationships/ctrlProp" Target="../ctrlProps/ctrlProp351.xml"/><Relationship Id="rId16" Type="http://schemas.openxmlformats.org/officeDocument/2006/relationships/ctrlProp" Target="../ctrlProps/ctrlProp192.xml"/><Relationship Id="rId37" Type="http://schemas.openxmlformats.org/officeDocument/2006/relationships/ctrlProp" Target="../ctrlProps/ctrlProp213.xml"/><Relationship Id="rId58" Type="http://schemas.openxmlformats.org/officeDocument/2006/relationships/ctrlProp" Target="../ctrlProps/ctrlProp234.xml"/><Relationship Id="rId79" Type="http://schemas.openxmlformats.org/officeDocument/2006/relationships/ctrlProp" Target="../ctrlProps/ctrlProp255.xml"/><Relationship Id="rId102" Type="http://schemas.openxmlformats.org/officeDocument/2006/relationships/ctrlProp" Target="../ctrlProps/ctrlProp278.xml"/><Relationship Id="rId123" Type="http://schemas.openxmlformats.org/officeDocument/2006/relationships/ctrlProp" Target="../ctrlProps/ctrlProp299.xml"/><Relationship Id="rId144" Type="http://schemas.openxmlformats.org/officeDocument/2006/relationships/ctrlProp" Target="../ctrlProps/ctrlProp320.xml"/><Relationship Id="rId90" Type="http://schemas.openxmlformats.org/officeDocument/2006/relationships/ctrlProp" Target="../ctrlProps/ctrlProp266.xml"/><Relationship Id="rId165" Type="http://schemas.openxmlformats.org/officeDocument/2006/relationships/ctrlProp" Target="../ctrlProps/ctrlProp341.xml"/><Relationship Id="rId27" Type="http://schemas.openxmlformats.org/officeDocument/2006/relationships/ctrlProp" Target="../ctrlProps/ctrlProp203.xml"/><Relationship Id="rId48" Type="http://schemas.openxmlformats.org/officeDocument/2006/relationships/ctrlProp" Target="../ctrlProps/ctrlProp224.xml"/><Relationship Id="rId69" Type="http://schemas.openxmlformats.org/officeDocument/2006/relationships/ctrlProp" Target="../ctrlProps/ctrlProp245.xml"/><Relationship Id="rId113" Type="http://schemas.openxmlformats.org/officeDocument/2006/relationships/ctrlProp" Target="../ctrlProps/ctrlProp289.xml"/><Relationship Id="rId134" Type="http://schemas.openxmlformats.org/officeDocument/2006/relationships/ctrlProp" Target="../ctrlProps/ctrlProp310.xml"/><Relationship Id="rId80" Type="http://schemas.openxmlformats.org/officeDocument/2006/relationships/ctrlProp" Target="../ctrlProps/ctrlProp256.xml"/><Relationship Id="rId155" Type="http://schemas.openxmlformats.org/officeDocument/2006/relationships/ctrlProp" Target="../ctrlProps/ctrlProp331.xml"/><Relationship Id="rId176" Type="http://schemas.openxmlformats.org/officeDocument/2006/relationships/ctrlProp" Target="../ctrlProps/ctrlProp352.xml"/><Relationship Id="rId17" Type="http://schemas.openxmlformats.org/officeDocument/2006/relationships/ctrlProp" Target="../ctrlProps/ctrlProp193.xml"/><Relationship Id="rId38" Type="http://schemas.openxmlformats.org/officeDocument/2006/relationships/ctrlProp" Target="../ctrlProps/ctrlProp214.xml"/><Relationship Id="rId59" Type="http://schemas.openxmlformats.org/officeDocument/2006/relationships/ctrlProp" Target="../ctrlProps/ctrlProp235.xml"/><Relationship Id="rId103" Type="http://schemas.openxmlformats.org/officeDocument/2006/relationships/ctrlProp" Target="../ctrlProps/ctrlProp279.xml"/><Relationship Id="rId124" Type="http://schemas.openxmlformats.org/officeDocument/2006/relationships/ctrlProp" Target="../ctrlProps/ctrlProp300.xml"/><Relationship Id="rId70" Type="http://schemas.openxmlformats.org/officeDocument/2006/relationships/ctrlProp" Target="../ctrlProps/ctrlProp246.xml"/><Relationship Id="rId91" Type="http://schemas.openxmlformats.org/officeDocument/2006/relationships/ctrlProp" Target="../ctrlProps/ctrlProp267.xml"/><Relationship Id="rId145" Type="http://schemas.openxmlformats.org/officeDocument/2006/relationships/ctrlProp" Target="../ctrlProps/ctrlProp321.xml"/><Relationship Id="rId166" Type="http://schemas.openxmlformats.org/officeDocument/2006/relationships/ctrlProp" Target="../ctrlProps/ctrlProp342.xml"/><Relationship Id="rId1" Type="http://schemas.openxmlformats.org/officeDocument/2006/relationships/printerSettings" Target="../printerSettings/printerSettings3.bin"/><Relationship Id="rId28" Type="http://schemas.openxmlformats.org/officeDocument/2006/relationships/ctrlProp" Target="../ctrlProps/ctrlProp204.xml"/><Relationship Id="rId49" Type="http://schemas.openxmlformats.org/officeDocument/2006/relationships/ctrlProp" Target="../ctrlProps/ctrlProp225.xml"/><Relationship Id="rId114" Type="http://schemas.openxmlformats.org/officeDocument/2006/relationships/ctrlProp" Target="../ctrlProps/ctrlProp290.xml"/></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472.xml"/><Relationship Id="rId21" Type="http://schemas.openxmlformats.org/officeDocument/2006/relationships/ctrlProp" Target="../ctrlProps/ctrlProp376.xml"/><Relationship Id="rId42" Type="http://schemas.openxmlformats.org/officeDocument/2006/relationships/ctrlProp" Target="../ctrlProps/ctrlProp397.xml"/><Relationship Id="rId63" Type="http://schemas.openxmlformats.org/officeDocument/2006/relationships/ctrlProp" Target="../ctrlProps/ctrlProp418.xml"/><Relationship Id="rId84" Type="http://schemas.openxmlformats.org/officeDocument/2006/relationships/ctrlProp" Target="../ctrlProps/ctrlProp439.xml"/><Relationship Id="rId138" Type="http://schemas.openxmlformats.org/officeDocument/2006/relationships/ctrlProp" Target="../ctrlProps/ctrlProp493.xml"/><Relationship Id="rId159" Type="http://schemas.openxmlformats.org/officeDocument/2006/relationships/ctrlProp" Target="../ctrlProps/ctrlProp514.xml"/><Relationship Id="rId170" Type="http://schemas.openxmlformats.org/officeDocument/2006/relationships/ctrlProp" Target="../ctrlProps/ctrlProp525.xml"/><Relationship Id="rId107" Type="http://schemas.openxmlformats.org/officeDocument/2006/relationships/ctrlProp" Target="../ctrlProps/ctrlProp462.xml"/><Relationship Id="rId11" Type="http://schemas.openxmlformats.org/officeDocument/2006/relationships/ctrlProp" Target="../ctrlProps/ctrlProp366.xml"/><Relationship Id="rId32" Type="http://schemas.openxmlformats.org/officeDocument/2006/relationships/ctrlProp" Target="../ctrlProps/ctrlProp387.xml"/><Relationship Id="rId53" Type="http://schemas.openxmlformats.org/officeDocument/2006/relationships/ctrlProp" Target="../ctrlProps/ctrlProp408.xml"/><Relationship Id="rId74" Type="http://schemas.openxmlformats.org/officeDocument/2006/relationships/ctrlProp" Target="../ctrlProps/ctrlProp429.xml"/><Relationship Id="rId128" Type="http://schemas.openxmlformats.org/officeDocument/2006/relationships/ctrlProp" Target="../ctrlProps/ctrlProp483.xml"/><Relationship Id="rId149" Type="http://schemas.openxmlformats.org/officeDocument/2006/relationships/ctrlProp" Target="../ctrlProps/ctrlProp504.xml"/><Relationship Id="rId5" Type="http://schemas.openxmlformats.org/officeDocument/2006/relationships/ctrlProp" Target="../ctrlProps/ctrlProp360.xml"/><Relationship Id="rId95" Type="http://schemas.openxmlformats.org/officeDocument/2006/relationships/ctrlProp" Target="../ctrlProps/ctrlProp450.xml"/><Relationship Id="rId160" Type="http://schemas.openxmlformats.org/officeDocument/2006/relationships/ctrlProp" Target="../ctrlProps/ctrlProp515.xml"/><Relationship Id="rId181" Type="http://schemas.openxmlformats.org/officeDocument/2006/relationships/ctrlProp" Target="../ctrlProps/ctrlProp536.xml"/><Relationship Id="rId22" Type="http://schemas.openxmlformats.org/officeDocument/2006/relationships/ctrlProp" Target="../ctrlProps/ctrlProp377.xml"/><Relationship Id="rId43" Type="http://schemas.openxmlformats.org/officeDocument/2006/relationships/ctrlProp" Target="../ctrlProps/ctrlProp398.xml"/><Relationship Id="rId64" Type="http://schemas.openxmlformats.org/officeDocument/2006/relationships/ctrlProp" Target="../ctrlProps/ctrlProp419.xml"/><Relationship Id="rId118" Type="http://schemas.openxmlformats.org/officeDocument/2006/relationships/ctrlProp" Target="../ctrlProps/ctrlProp473.xml"/><Relationship Id="rId139" Type="http://schemas.openxmlformats.org/officeDocument/2006/relationships/ctrlProp" Target="../ctrlProps/ctrlProp494.xml"/><Relationship Id="rId85" Type="http://schemas.openxmlformats.org/officeDocument/2006/relationships/ctrlProp" Target="../ctrlProps/ctrlProp440.xml"/><Relationship Id="rId150" Type="http://schemas.openxmlformats.org/officeDocument/2006/relationships/ctrlProp" Target="../ctrlProps/ctrlProp505.xml"/><Relationship Id="rId171" Type="http://schemas.openxmlformats.org/officeDocument/2006/relationships/ctrlProp" Target="../ctrlProps/ctrlProp526.xml"/><Relationship Id="rId12" Type="http://schemas.openxmlformats.org/officeDocument/2006/relationships/ctrlProp" Target="../ctrlProps/ctrlProp367.xml"/><Relationship Id="rId33" Type="http://schemas.openxmlformats.org/officeDocument/2006/relationships/ctrlProp" Target="../ctrlProps/ctrlProp388.xml"/><Relationship Id="rId108" Type="http://schemas.openxmlformats.org/officeDocument/2006/relationships/ctrlProp" Target="../ctrlProps/ctrlProp463.xml"/><Relationship Id="rId129" Type="http://schemas.openxmlformats.org/officeDocument/2006/relationships/ctrlProp" Target="../ctrlProps/ctrlProp484.xml"/><Relationship Id="rId54" Type="http://schemas.openxmlformats.org/officeDocument/2006/relationships/ctrlProp" Target="../ctrlProps/ctrlProp409.xml"/><Relationship Id="rId75" Type="http://schemas.openxmlformats.org/officeDocument/2006/relationships/ctrlProp" Target="../ctrlProps/ctrlProp430.xml"/><Relationship Id="rId96" Type="http://schemas.openxmlformats.org/officeDocument/2006/relationships/ctrlProp" Target="../ctrlProps/ctrlProp451.xml"/><Relationship Id="rId140" Type="http://schemas.openxmlformats.org/officeDocument/2006/relationships/ctrlProp" Target="../ctrlProps/ctrlProp495.xml"/><Relationship Id="rId161" Type="http://schemas.openxmlformats.org/officeDocument/2006/relationships/ctrlProp" Target="../ctrlProps/ctrlProp516.xml"/><Relationship Id="rId182" Type="http://schemas.openxmlformats.org/officeDocument/2006/relationships/ctrlProp" Target="../ctrlProps/ctrlProp537.xml"/><Relationship Id="rId6" Type="http://schemas.openxmlformats.org/officeDocument/2006/relationships/ctrlProp" Target="../ctrlProps/ctrlProp361.xml"/><Relationship Id="rId23" Type="http://schemas.openxmlformats.org/officeDocument/2006/relationships/ctrlProp" Target="../ctrlProps/ctrlProp378.xml"/><Relationship Id="rId119" Type="http://schemas.openxmlformats.org/officeDocument/2006/relationships/ctrlProp" Target="../ctrlProps/ctrlProp474.xml"/><Relationship Id="rId44" Type="http://schemas.openxmlformats.org/officeDocument/2006/relationships/ctrlProp" Target="../ctrlProps/ctrlProp399.xml"/><Relationship Id="rId65" Type="http://schemas.openxmlformats.org/officeDocument/2006/relationships/ctrlProp" Target="../ctrlProps/ctrlProp420.xml"/><Relationship Id="rId86" Type="http://schemas.openxmlformats.org/officeDocument/2006/relationships/ctrlProp" Target="../ctrlProps/ctrlProp441.xml"/><Relationship Id="rId130" Type="http://schemas.openxmlformats.org/officeDocument/2006/relationships/ctrlProp" Target="../ctrlProps/ctrlProp485.xml"/><Relationship Id="rId151" Type="http://schemas.openxmlformats.org/officeDocument/2006/relationships/ctrlProp" Target="../ctrlProps/ctrlProp506.xml"/><Relationship Id="rId172" Type="http://schemas.openxmlformats.org/officeDocument/2006/relationships/ctrlProp" Target="../ctrlProps/ctrlProp527.xml"/><Relationship Id="rId13" Type="http://schemas.openxmlformats.org/officeDocument/2006/relationships/ctrlProp" Target="../ctrlProps/ctrlProp368.xml"/><Relationship Id="rId18" Type="http://schemas.openxmlformats.org/officeDocument/2006/relationships/ctrlProp" Target="../ctrlProps/ctrlProp373.xml"/><Relationship Id="rId39" Type="http://schemas.openxmlformats.org/officeDocument/2006/relationships/ctrlProp" Target="../ctrlProps/ctrlProp394.xml"/><Relationship Id="rId109" Type="http://schemas.openxmlformats.org/officeDocument/2006/relationships/ctrlProp" Target="../ctrlProps/ctrlProp464.xml"/><Relationship Id="rId34" Type="http://schemas.openxmlformats.org/officeDocument/2006/relationships/ctrlProp" Target="../ctrlProps/ctrlProp389.xml"/><Relationship Id="rId50" Type="http://schemas.openxmlformats.org/officeDocument/2006/relationships/ctrlProp" Target="../ctrlProps/ctrlProp405.xml"/><Relationship Id="rId55" Type="http://schemas.openxmlformats.org/officeDocument/2006/relationships/ctrlProp" Target="../ctrlProps/ctrlProp410.xml"/><Relationship Id="rId76" Type="http://schemas.openxmlformats.org/officeDocument/2006/relationships/ctrlProp" Target="../ctrlProps/ctrlProp431.xml"/><Relationship Id="rId97" Type="http://schemas.openxmlformats.org/officeDocument/2006/relationships/ctrlProp" Target="../ctrlProps/ctrlProp452.xml"/><Relationship Id="rId104" Type="http://schemas.openxmlformats.org/officeDocument/2006/relationships/ctrlProp" Target="../ctrlProps/ctrlProp459.xml"/><Relationship Id="rId120" Type="http://schemas.openxmlformats.org/officeDocument/2006/relationships/ctrlProp" Target="../ctrlProps/ctrlProp475.xml"/><Relationship Id="rId125" Type="http://schemas.openxmlformats.org/officeDocument/2006/relationships/ctrlProp" Target="../ctrlProps/ctrlProp480.xml"/><Relationship Id="rId141" Type="http://schemas.openxmlformats.org/officeDocument/2006/relationships/ctrlProp" Target="../ctrlProps/ctrlProp496.xml"/><Relationship Id="rId146" Type="http://schemas.openxmlformats.org/officeDocument/2006/relationships/ctrlProp" Target="../ctrlProps/ctrlProp501.xml"/><Relationship Id="rId167" Type="http://schemas.openxmlformats.org/officeDocument/2006/relationships/ctrlProp" Target="../ctrlProps/ctrlProp522.xml"/><Relationship Id="rId188" Type="http://schemas.openxmlformats.org/officeDocument/2006/relationships/ctrlProp" Target="../ctrlProps/ctrlProp543.xml"/><Relationship Id="rId7" Type="http://schemas.openxmlformats.org/officeDocument/2006/relationships/ctrlProp" Target="../ctrlProps/ctrlProp362.xml"/><Relationship Id="rId71" Type="http://schemas.openxmlformats.org/officeDocument/2006/relationships/ctrlProp" Target="../ctrlProps/ctrlProp426.xml"/><Relationship Id="rId92" Type="http://schemas.openxmlformats.org/officeDocument/2006/relationships/ctrlProp" Target="../ctrlProps/ctrlProp447.xml"/><Relationship Id="rId162" Type="http://schemas.openxmlformats.org/officeDocument/2006/relationships/ctrlProp" Target="../ctrlProps/ctrlProp517.xml"/><Relationship Id="rId183" Type="http://schemas.openxmlformats.org/officeDocument/2006/relationships/ctrlProp" Target="../ctrlProps/ctrlProp538.xml"/><Relationship Id="rId2" Type="http://schemas.openxmlformats.org/officeDocument/2006/relationships/drawing" Target="../drawings/drawing3.xml"/><Relationship Id="rId29" Type="http://schemas.openxmlformats.org/officeDocument/2006/relationships/ctrlProp" Target="../ctrlProps/ctrlProp384.xml"/><Relationship Id="rId24" Type="http://schemas.openxmlformats.org/officeDocument/2006/relationships/ctrlProp" Target="../ctrlProps/ctrlProp379.xml"/><Relationship Id="rId40" Type="http://schemas.openxmlformats.org/officeDocument/2006/relationships/ctrlProp" Target="../ctrlProps/ctrlProp395.xml"/><Relationship Id="rId45" Type="http://schemas.openxmlformats.org/officeDocument/2006/relationships/ctrlProp" Target="../ctrlProps/ctrlProp400.xml"/><Relationship Id="rId66" Type="http://schemas.openxmlformats.org/officeDocument/2006/relationships/ctrlProp" Target="../ctrlProps/ctrlProp421.xml"/><Relationship Id="rId87" Type="http://schemas.openxmlformats.org/officeDocument/2006/relationships/ctrlProp" Target="../ctrlProps/ctrlProp442.xml"/><Relationship Id="rId110" Type="http://schemas.openxmlformats.org/officeDocument/2006/relationships/ctrlProp" Target="../ctrlProps/ctrlProp465.xml"/><Relationship Id="rId115" Type="http://schemas.openxmlformats.org/officeDocument/2006/relationships/ctrlProp" Target="../ctrlProps/ctrlProp470.xml"/><Relationship Id="rId131" Type="http://schemas.openxmlformats.org/officeDocument/2006/relationships/ctrlProp" Target="../ctrlProps/ctrlProp486.xml"/><Relationship Id="rId136" Type="http://schemas.openxmlformats.org/officeDocument/2006/relationships/ctrlProp" Target="../ctrlProps/ctrlProp491.xml"/><Relationship Id="rId157" Type="http://schemas.openxmlformats.org/officeDocument/2006/relationships/ctrlProp" Target="../ctrlProps/ctrlProp512.xml"/><Relationship Id="rId178" Type="http://schemas.openxmlformats.org/officeDocument/2006/relationships/ctrlProp" Target="../ctrlProps/ctrlProp533.xml"/><Relationship Id="rId61" Type="http://schemas.openxmlformats.org/officeDocument/2006/relationships/ctrlProp" Target="../ctrlProps/ctrlProp416.xml"/><Relationship Id="rId82" Type="http://schemas.openxmlformats.org/officeDocument/2006/relationships/ctrlProp" Target="../ctrlProps/ctrlProp437.xml"/><Relationship Id="rId152" Type="http://schemas.openxmlformats.org/officeDocument/2006/relationships/ctrlProp" Target="../ctrlProps/ctrlProp507.xml"/><Relationship Id="rId173" Type="http://schemas.openxmlformats.org/officeDocument/2006/relationships/ctrlProp" Target="../ctrlProps/ctrlProp528.xml"/><Relationship Id="rId19" Type="http://schemas.openxmlformats.org/officeDocument/2006/relationships/ctrlProp" Target="../ctrlProps/ctrlProp374.xml"/><Relationship Id="rId14" Type="http://schemas.openxmlformats.org/officeDocument/2006/relationships/ctrlProp" Target="../ctrlProps/ctrlProp369.xml"/><Relationship Id="rId30" Type="http://schemas.openxmlformats.org/officeDocument/2006/relationships/ctrlProp" Target="../ctrlProps/ctrlProp385.xml"/><Relationship Id="rId35" Type="http://schemas.openxmlformats.org/officeDocument/2006/relationships/ctrlProp" Target="../ctrlProps/ctrlProp390.xml"/><Relationship Id="rId56" Type="http://schemas.openxmlformats.org/officeDocument/2006/relationships/ctrlProp" Target="../ctrlProps/ctrlProp411.xml"/><Relationship Id="rId77" Type="http://schemas.openxmlformats.org/officeDocument/2006/relationships/ctrlProp" Target="../ctrlProps/ctrlProp432.xml"/><Relationship Id="rId100" Type="http://schemas.openxmlformats.org/officeDocument/2006/relationships/ctrlProp" Target="../ctrlProps/ctrlProp455.xml"/><Relationship Id="rId105" Type="http://schemas.openxmlformats.org/officeDocument/2006/relationships/ctrlProp" Target="../ctrlProps/ctrlProp460.xml"/><Relationship Id="rId126" Type="http://schemas.openxmlformats.org/officeDocument/2006/relationships/ctrlProp" Target="../ctrlProps/ctrlProp481.xml"/><Relationship Id="rId147" Type="http://schemas.openxmlformats.org/officeDocument/2006/relationships/ctrlProp" Target="../ctrlProps/ctrlProp502.xml"/><Relationship Id="rId168" Type="http://schemas.openxmlformats.org/officeDocument/2006/relationships/ctrlProp" Target="../ctrlProps/ctrlProp523.xml"/><Relationship Id="rId8" Type="http://schemas.openxmlformats.org/officeDocument/2006/relationships/ctrlProp" Target="../ctrlProps/ctrlProp363.xml"/><Relationship Id="rId51" Type="http://schemas.openxmlformats.org/officeDocument/2006/relationships/ctrlProp" Target="../ctrlProps/ctrlProp406.xml"/><Relationship Id="rId72" Type="http://schemas.openxmlformats.org/officeDocument/2006/relationships/ctrlProp" Target="../ctrlProps/ctrlProp427.xml"/><Relationship Id="rId93" Type="http://schemas.openxmlformats.org/officeDocument/2006/relationships/ctrlProp" Target="../ctrlProps/ctrlProp448.xml"/><Relationship Id="rId98" Type="http://schemas.openxmlformats.org/officeDocument/2006/relationships/ctrlProp" Target="../ctrlProps/ctrlProp453.xml"/><Relationship Id="rId121" Type="http://schemas.openxmlformats.org/officeDocument/2006/relationships/ctrlProp" Target="../ctrlProps/ctrlProp476.xml"/><Relationship Id="rId142" Type="http://schemas.openxmlformats.org/officeDocument/2006/relationships/ctrlProp" Target="../ctrlProps/ctrlProp497.xml"/><Relationship Id="rId163" Type="http://schemas.openxmlformats.org/officeDocument/2006/relationships/ctrlProp" Target="../ctrlProps/ctrlProp518.xml"/><Relationship Id="rId184" Type="http://schemas.openxmlformats.org/officeDocument/2006/relationships/ctrlProp" Target="../ctrlProps/ctrlProp539.xml"/><Relationship Id="rId3" Type="http://schemas.openxmlformats.org/officeDocument/2006/relationships/vmlDrawing" Target="../drawings/vmlDrawing3.vml"/><Relationship Id="rId25" Type="http://schemas.openxmlformats.org/officeDocument/2006/relationships/ctrlProp" Target="../ctrlProps/ctrlProp380.xml"/><Relationship Id="rId46" Type="http://schemas.openxmlformats.org/officeDocument/2006/relationships/ctrlProp" Target="../ctrlProps/ctrlProp401.xml"/><Relationship Id="rId67" Type="http://schemas.openxmlformats.org/officeDocument/2006/relationships/ctrlProp" Target="../ctrlProps/ctrlProp422.xml"/><Relationship Id="rId116" Type="http://schemas.openxmlformats.org/officeDocument/2006/relationships/ctrlProp" Target="../ctrlProps/ctrlProp471.xml"/><Relationship Id="rId137" Type="http://schemas.openxmlformats.org/officeDocument/2006/relationships/ctrlProp" Target="../ctrlProps/ctrlProp492.xml"/><Relationship Id="rId158" Type="http://schemas.openxmlformats.org/officeDocument/2006/relationships/ctrlProp" Target="../ctrlProps/ctrlProp513.xml"/><Relationship Id="rId20" Type="http://schemas.openxmlformats.org/officeDocument/2006/relationships/ctrlProp" Target="../ctrlProps/ctrlProp375.xml"/><Relationship Id="rId41" Type="http://schemas.openxmlformats.org/officeDocument/2006/relationships/ctrlProp" Target="../ctrlProps/ctrlProp396.xml"/><Relationship Id="rId62" Type="http://schemas.openxmlformats.org/officeDocument/2006/relationships/ctrlProp" Target="../ctrlProps/ctrlProp417.xml"/><Relationship Id="rId83" Type="http://schemas.openxmlformats.org/officeDocument/2006/relationships/ctrlProp" Target="../ctrlProps/ctrlProp438.xml"/><Relationship Id="rId88" Type="http://schemas.openxmlformats.org/officeDocument/2006/relationships/ctrlProp" Target="../ctrlProps/ctrlProp443.xml"/><Relationship Id="rId111" Type="http://schemas.openxmlformats.org/officeDocument/2006/relationships/ctrlProp" Target="../ctrlProps/ctrlProp466.xml"/><Relationship Id="rId132" Type="http://schemas.openxmlformats.org/officeDocument/2006/relationships/ctrlProp" Target="../ctrlProps/ctrlProp487.xml"/><Relationship Id="rId153" Type="http://schemas.openxmlformats.org/officeDocument/2006/relationships/ctrlProp" Target="../ctrlProps/ctrlProp508.xml"/><Relationship Id="rId174" Type="http://schemas.openxmlformats.org/officeDocument/2006/relationships/ctrlProp" Target="../ctrlProps/ctrlProp529.xml"/><Relationship Id="rId179" Type="http://schemas.openxmlformats.org/officeDocument/2006/relationships/ctrlProp" Target="../ctrlProps/ctrlProp534.xml"/><Relationship Id="rId15" Type="http://schemas.openxmlformats.org/officeDocument/2006/relationships/ctrlProp" Target="../ctrlProps/ctrlProp370.xml"/><Relationship Id="rId36" Type="http://schemas.openxmlformats.org/officeDocument/2006/relationships/ctrlProp" Target="../ctrlProps/ctrlProp391.xml"/><Relationship Id="rId57" Type="http://schemas.openxmlformats.org/officeDocument/2006/relationships/ctrlProp" Target="../ctrlProps/ctrlProp412.xml"/><Relationship Id="rId106" Type="http://schemas.openxmlformats.org/officeDocument/2006/relationships/ctrlProp" Target="../ctrlProps/ctrlProp461.xml"/><Relationship Id="rId127" Type="http://schemas.openxmlformats.org/officeDocument/2006/relationships/ctrlProp" Target="../ctrlProps/ctrlProp482.xml"/><Relationship Id="rId10" Type="http://schemas.openxmlformats.org/officeDocument/2006/relationships/ctrlProp" Target="../ctrlProps/ctrlProp365.xml"/><Relationship Id="rId31" Type="http://schemas.openxmlformats.org/officeDocument/2006/relationships/ctrlProp" Target="../ctrlProps/ctrlProp386.xml"/><Relationship Id="rId52" Type="http://schemas.openxmlformats.org/officeDocument/2006/relationships/ctrlProp" Target="../ctrlProps/ctrlProp407.xml"/><Relationship Id="rId73" Type="http://schemas.openxmlformats.org/officeDocument/2006/relationships/ctrlProp" Target="../ctrlProps/ctrlProp428.xml"/><Relationship Id="rId78" Type="http://schemas.openxmlformats.org/officeDocument/2006/relationships/ctrlProp" Target="../ctrlProps/ctrlProp433.xml"/><Relationship Id="rId94" Type="http://schemas.openxmlformats.org/officeDocument/2006/relationships/ctrlProp" Target="../ctrlProps/ctrlProp449.xml"/><Relationship Id="rId99" Type="http://schemas.openxmlformats.org/officeDocument/2006/relationships/ctrlProp" Target="../ctrlProps/ctrlProp454.xml"/><Relationship Id="rId101" Type="http://schemas.openxmlformats.org/officeDocument/2006/relationships/ctrlProp" Target="../ctrlProps/ctrlProp456.xml"/><Relationship Id="rId122" Type="http://schemas.openxmlformats.org/officeDocument/2006/relationships/ctrlProp" Target="../ctrlProps/ctrlProp477.xml"/><Relationship Id="rId143" Type="http://schemas.openxmlformats.org/officeDocument/2006/relationships/ctrlProp" Target="../ctrlProps/ctrlProp498.xml"/><Relationship Id="rId148" Type="http://schemas.openxmlformats.org/officeDocument/2006/relationships/ctrlProp" Target="../ctrlProps/ctrlProp503.xml"/><Relationship Id="rId164" Type="http://schemas.openxmlformats.org/officeDocument/2006/relationships/ctrlProp" Target="../ctrlProps/ctrlProp519.xml"/><Relationship Id="rId169" Type="http://schemas.openxmlformats.org/officeDocument/2006/relationships/ctrlProp" Target="../ctrlProps/ctrlProp524.xml"/><Relationship Id="rId185" Type="http://schemas.openxmlformats.org/officeDocument/2006/relationships/ctrlProp" Target="../ctrlProps/ctrlProp540.xml"/><Relationship Id="rId4" Type="http://schemas.openxmlformats.org/officeDocument/2006/relationships/ctrlProp" Target="../ctrlProps/ctrlProp359.xml"/><Relationship Id="rId9" Type="http://schemas.openxmlformats.org/officeDocument/2006/relationships/ctrlProp" Target="../ctrlProps/ctrlProp364.xml"/><Relationship Id="rId180" Type="http://schemas.openxmlformats.org/officeDocument/2006/relationships/ctrlProp" Target="../ctrlProps/ctrlProp535.xml"/><Relationship Id="rId26" Type="http://schemas.openxmlformats.org/officeDocument/2006/relationships/ctrlProp" Target="../ctrlProps/ctrlProp381.xml"/><Relationship Id="rId47" Type="http://schemas.openxmlformats.org/officeDocument/2006/relationships/ctrlProp" Target="../ctrlProps/ctrlProp402.xml"/><Relationship Id="rId68" Type="http://schemas.openxmlformats.org/officeDocument/2006/relationships/ctrlProp" Target="../ctrlProps/ctrlProp423.xml"/><Relationship Id="rId89" Type="http://schemas.openxmlformats.org/officeDocument/2006/relationships/ctrlProp" Target="../ctrlProps/ctrlProp444.xml"/><Relationship Id="rId112" Type="http://schemas.openxmlformats.org/officeDocument/2006/relationships/ctrlProp" Target="../ctrlProps/ctrlProp467.xml"/><Relationship Id="rId133" Type="http://schemas.openxmlformats.org/officeDocument/2006/relationships/ctrlProp" Target="../ctrlProps/ctrlProp488.xml"/><Relationship Id="rId154" Type="http://schemas.openxmlformats.org/officeDocument/2006/relationships/ctrlProp" Target="../ctrlProps/ctrlProp509.xml"/><Relationship Id="rId175" Type="http://schemas.openxmlformats.org/officeDocument/2006/relationships/ctrlProp" Target="../ctrlProps/ctrlProp530.xml"/><Relationship Id="rId16" Type="http://schemas.openxmlformats.org/officeDocument/2006/relationships/ctrlProp" Target="../ctrlProps/ctrlProp371.xml"/><Relationship Id="rId37" Type="http://schemas.openxmlformats.org/officeDocument/2006/relationships/ctrlProp" Target="../ctrlProps/ctrlProp392.xml"/><Relationship Id="rId58" Type="http://schemas.openxmlformats.org/officeDocument/2006/relationships/ctrlProp" Target="../ctrlProps/ctrlProp413.xml"/><Relationship Id="rId79" Type="http://schemas.openxmlformats.org/officeDocument/2006/relationships/ctrlProp" Target="../ctrlProps/ctrlProp434.xml"/><Relationship Id="rId102" Type="http://schemas.openxmlformats.org/officeDocument/2006/relationships/ctrlProp" Target="../ctrlProps/ctrlProp457.xml"/><Relationship Id="rId123" Type="http://schemas.openxmlformats.org/officeDocument/2006/relationships/ctrlProp" Target="../ctrlProps/ctrlProp478.xml"/><Relationship Id="rId144" Type="http://schemas.openxmlformats.org/officeDocument/2006/relationships/ctrlProp" Target="../ctrlProps/ctrlProp499.xml"/><Relationship Id="rId90" Type="http://schemas.openxmlformats.org/officeDocument/2006/relationships/ctrlProp" Target="../ctrlProps/ctrlProp445.xml"/><Relationship Id="rId165" Type="http://schemas.openxmlformats.org/officeDocument/2006/relationships/ctrlProp" Target="../ctrlProps/ctrlProp520.xml"/><Relationship Id="rId186" Type="http://schemas.openxmlformats.org/officeDocument/2006/relationships/ctrlProp" Target="../ctrlProps/ctrlProp541.xml"/><Relationship Id="rId27" Type="http://schemas.openxmlformats.org/officeDocument/2006/relationships/ctrlProp" Target="../ctrlProps/ctrlProp382.xml"/><Relationship Id="rId48" Type="http://schemas.openxmlformats.org/officeDocument/2006/relationships/ctrlProp" Target="../ctrlProps/ctrlProp403.xml"/><Relationship Id="rId69" Type="http://schemas.openxmlformats.org/officeDocument/2006/relationships/ctrlProp" Target="../ctrlProps/ctrlProp424.xml"/><Relationship Id="rId113" Type="http://schemas.openxmlformats.org/officeDocument/2006/relationships/ctrlProp" Target="../ctrlProps/ctrlProp468.xml"/><Relationship Id="rId134" Type="http://schemas.openxmlformats.org/officeDocument/2006/relationships/ctrlProp" Target="../ctrlProps/ctrlProp489.xml"/><Relationship Id="rId80" Type="http://schemas.openxmlformats.org/officeDocument/2006/relationships/ctrlProp" Target="../ctrlProps/ctrlProp435.xml"/><Relationship Id="rId155" Type="http://schemas.openxmlformats.org/officeDocument/2006/relationships/ctrlProp" Target="../ctrlProps/ctrlProp510.xml"/><Relationship Id="rId176" Type="http://schemas.openxmlformats.org/officeDocument/2006/relationships/ctrlProp" Target="../ctrlProps/ctrlProp531.xml"/><Relationship Id="rId17" Type="http://schemas.openxmlformats.org/officeDocument/2006/relationships/ctrlProp" Target="../ctrlProps/ctrlProp372.xml"/><Relationship Id="rId38" Type="http://schemas.openxmlformats.org/officeDocument/2006/relationships/ctrlProp" Target="../ctrlProps/ctrlProp393.xml"/><Relationship Id="rId59" Type="http://schemas.openxmlformats.org/officeDocument/2006/relationships/ctrlProp" Target="../ctrlProps/ctrlProp414.xml"/><Relationship Id="rId103" Type="http://schemas.openxmlformats.org/officeDocument/2006/relationships/ctrlProp" Target="../ctrlProps/ctrlProp458.xml"/><Relationship Id="rId124" Type="http://schemas.openxmlformats.org/officeDocument/2006/relationships/ctrlProp" Target="../ctrlProps/ctrlProp479.xml"/><Relationship Id="rId70" Type="http://schemas.openxmlformats.org/officeDocument/2006/relationships/ctrlProp" Target="../ctrlProps/ctrlProp425.xml"/><Relationship Id="rId91" Type="http://schemas.openxmlformats.org/officeDocument/2006/relationships/ctrlProp" Target="../ctrlProps/ctrlProp446.xml"/><Relationship Id="rId145" Type="http://schemas.openxmlformats.org/officeDocument/2006/relationships/ctrlProp" Target="../ctrlProps/ctrlProp500.xml"/><Relationship Id="rId166" Type="http://schemas.openxmlformats.org/officeDocument/2006/relationships/ctrlProp" Target="../ctrlProps/ctrlProp521.xml"/><Relationship Id="rId187" Type="http://schemas.openxmlformats.org/officeDocument/2006/relationships/ctrlProp" Target="../ctrlProps/ctrlProp542.xml"/><Relationship Id="rId1" Type="http://schemas.openxmlformats.org/officeDocument/2006/relationships/printerSettings" Target="../printerSettings/printerSettings4.bin"/><Relationship Id="rId28" Type="http://schemas.openxmlformats.org/officeDocument/2006/relationships/ctrlProp" Target="../ctrlProps/ctrlProp383.xml"/><Relationship Id="rId49" Type="http://schemas.openxmlformats.org/officeDocument/2006/relationships/ctrlProp" Target="../ctrlProps/ctrlProp404.xml"/><Relationship Id="rId114" Type="http://schemas.openxmlformats.org/officeDocument/2006/relationships/ctrlProp" Target="../ctrlProps/ctrlProp469.xml"/><Relationship Id="rId60" Type="http://schemas.openxmlformats.org/officeDocument/2006/relationships/ctrlProp" Target="../ctrlProps/ctrlProp415.xml"/><Relationship Id="rId81" Type="http://schemas.openxmlformats.org/officeDocument/2006/relationships/ctrlProp" Target="../ctrlProps/ctrlProp436.xml"/><Relationship Id="rId135" Type="http://schemas.openxmlformats.org/officeDocument/2006/relationships/ctrlProp" Target="../ctrlProps/ctrlProp490.xml"/><Relationship Id="rId156" Type="http://schemas.openxmlformats.org/officeDocument/2006/relationships/ctrlProp" Target="../ctrlProps/ctrlProp511.xml"/><Relationship Id="rId177" Type="http://schemas.openxmlformats.org/officeDocument/2006/relationships/ctrlProp" Target="../ctrlProps/ctrlProp532.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657.xml"/><Relationship Id="rId21" Type="http://schemas.openxmlformats.org/officeDocument/2006/relationships/ctrlProp" Target="../ctrlProps/ctrlProp561.xml"/><Relationship Id="rId42" Type="http://schemas.openxmlformats.org/officeDocument/2006/relationships/ctrlProp" Target="../ctrlProps/ctrlProp582.xml"/><Relationship Id="rId63" Type="http://schemas.openxmlformats.org/officeDocument/2006/relationships/ctrlProp" Target="../ctrlProps/ctrlProp603.xml"/><Relationship Id="rId84" Type="http://schemas.openxmlformats.org/officeDocument/2006/relationships/ctrlProp" Target="../ctrlProps/ctrlProp624.xml"/><Relationship Id="rId138" Type="http://schemas.openxmlformats.org/officeDocument/2006/relationships/ctrlProp" Target="../ctrlProps/ctrlProp678.xml"/><Relationship Id="rId159" Type="http://schemas.openxmlformats.org/officeDocument/2006/relationships/ctrlProp" Target="../ctrlProps/ctrlProp699.xml"/><Relationship Id="rId170" Type="http://schemas.openxmlformats.org/officeDocument/2006/relationships/ctrlProp" Target="../ctrlProps/ctrlProp710.xml"/><Relationship Id="rId107" Type="http://schemas.openxmlformats.org/officeDocument/2006/relationships/ctrlProp" Target="../ctrlProps/ctrlProp647.xml"/><Relationship Id="rId11" Type="http://schemas.openxmlformats.org/officeDocument/2006/relationships/ctrlProp" Target="../ctrlProps/ctrlProp551.xml"/><Relationship Id="rId32" Type="http://schemas.openxmlformats.org/officeDocument/2006/relationships/ctrlProp" Target="../ctrlProps/ctrlProp572.xml"/><Relationship Id="rId53" Type="http://schemas.openxmlformats.org/officeDocument/2006/relationships/ctrlProp" Target="../ctrlProps/ctrlProp593.xml"/><Relationship Id="rId74" Type="http://schemas.openxmlformats.org/officeDocument/2006/relationships/ctrlProp" Target="../ctrlProps/ctrlProp614.xml"/><Relationship Id="rId128" Type="http://schemas.openxmlformats.org/officeDocument/2006/relationships/ctrlProp" Target="../ctrlProps/ctrlProp668.xml"/><Relationship Id="rId149" Type="http://schemas.openxmlformats.org/officeDocument/2006/relationships/ctrlProp" Target="../ctrlProps/ctrlProp689.xml"/><Relationship Id="rId5" Type="http://schemas.openxmlformats.org/officeDocument/2006/relationships/ctrlProp" Target="../ctrlProps/ctrlProp545.xml"/><Relationship Id="rId95" Type="http://schemas.openxmlformats.org/officeDocument/2006/relationships/ctrlProp" Target="../ctrlProps/ctrlProp635.xml"/><Relationship Id="rId160" Type="http://schemas.openxmlformats.org/officeDocument/2006/relationships/ctrlProp" Target="../ctrlProps/ctrlProp700.xml"/><Relationship Id="rId181" Type="http://schemas.openxmlformats.org/officeDocument/2006/relationships/ctrlProp" Target="../ctrlProps/ctrlProp721.xml"/><Relationship Id="rId22" Type="http://schemas.openxmlformats.org/officeDocument/2006/relationships/ctrlProp" Target="../ctrlProps/ctrlProp562.xml"/><Relationship Id="rId43" Type="http://schemas.openxmlformats.org/officeDocument/2006/relationships/ctrlProp" Target="../ctrlProps/ctrlProp583.xml"/><Relationship Id="rId64" Type="http://schemas.openxmlformats.org/officeDocument/2006/relationships/ctrlProp" Target="../ctrlProps/ctrlProp604.xml"/><Relationship Id="rId118" Type="http://schemas.openxmlformats.org/officeDocument/2006/relationships/ctrlProp" Target="../ctrlProps/ctrlProp658.xml"/><Relationship Id="rId139" Type="http://schemas.openxmlformats.org/officeDocument/2006/relationships/ctrlProp" Target="../ctrlProps/ctrlProp679.xml"/><Relationship Id="rId85" Type="http://schemas.openxmlformats.org/officeDocument/2006/relationships/ctrlProp" Target="../ctrlProps/ctrlProp625.xml"/><Relationship Id="rId150" Type="http://schemas.openxmlformats.org/officeDocument/2006/relationships/ctrlProp" Target="../ctrlProps/ctrlProp690.xml"/><Relationship Id="rId171" Type="http://schemas.openxmlformats.org/officeDocument/2006/relationships/ctrlProp" Target="../ctrlProps/ctrlProp711.xml"/><Relationship Id="rId12" Type="http://schemas.openxmlformats.org/officeDocument/2006/relationships/ctrlProp" Target="../ctrlProps/ctrlProp552.xml"/><Relationship Id="rId33" Type="http://schemas.openxmlformats.org/officeDocument/2006/relationships/ctrlProp" Target="../ctrlProps/ctrlProp573.xml"/><Relationship Id="rId108" Type="http://schemas.openxmlformats.org/officeDocument/2006/relationships/ctrlProp" Target="../ctrlProps/ctrlProp648.xml"/><Relationship Id="rId129" Type="http://schemas.openxmlformats.org/officeDocument/2006/relationships/ctrlProp" Target="../ctrlProps/ctrlProp669.xml"/><Relationship Id="rId54" Type="http://schemas.openxmlformats.org/officeDocument/2006/relationships/ctrlProp" Target="../ctrlProps/ctrlProp594.xml"/><Relationship Id="rId75" Type="http://schemas.openxmlformats.org/officeDocument/2006/relationships/ctrlProp" Target="../ctrlProps/ctrlProp615.xml"/><Relationship Id="rId96" Type="http://schemas.openxmlformats.org/officeDocument/2006/relationships/ctrlProp" Target="../ctrlProps/ctrlProp636.xml"/><Relationship Id="rId140" Type="http://schemas.openxmlformats.org/officeDocument/2006/relationships/ctrlProp" Target="../ctrlProps/ctrlProp680.xml"/><Relationship Id="rId161" Type="http://schemas.openxmlformats.org/officeDocument/2006/relationships/ctrlProp" Target="../ctrlProps/ctrlProp701.xml"/><Relationship Id="rId182" Type="http://schemas.openxmlformats.org/officeDocument/2006/relationships/ctrlProp" Target="../ctrlProps/ctrlProp722.xml"/><Relationship Id="rId6" Type="http://schemas.openxmlformats.org/officeDocument/2006/relationships/ctrlProp" Target="../ctrlProps/ctrlProp546.xml"/><Relationship Id="rId23" Type="http://schemas.openxmlformats.org/officeDocument/2006/relationships/ctrlProp" Target="../ctrlProps/ctrlProp563.xml"/><Relationship Id="rId119" Type="http://schemas.openxmlformats.org/officeDocument/2006/relationships/ctrlProp" Target="../ctrlProps/ctrlProp659.xml"/><Relationship Id="rId44" Type="http://schemas.openxmlformats.org/officeDocument/2006/relationships/ctrlProp" Target="../ctrlProps/ctrlProp584.xml"/><Relationship Id="rId65" Type="http://schemas.openxmlformats.org/officeDocument/2006/relationships/ctrlProp" Target="../ctrlProps/ctrlProp605.xml"/><Relationship Id="rId86" Type="http://schemas.openxmlformats.org/officeDocument/2006/relationships/ctrlProp" Target="../ctrlProps/ctrlProp626.xml"/><Relationship Id="rId130" Type="http://schemas.openxmlformats.org/officeDocument/2006/relationships/ctrlProp" Target="../ctrlProps/ctrlProp670.xml"/><Relationship Id="rId151" Type="http://schemas.openxmlformats.org/officeDocument/2006/relationships/ctrlProp" Target="../ctrlProps/ctrlProp691.xml"/><Relationship Id="rId172" Type="http://schemas.openxmlformats.org/officeDocument/2006/relationships/ctrlProp" Target="../ctrlProps/ctrlProp712.xml"/><Relationship Id="rId13" Type="http://schemas.openxmlformats.org/officeDocument/2006/relationships/ctrlProp" Target="../ctrlProps/ctrlProp553.xml"/><Relationship Id="rId18" Type="http://schemas.openxmlformats.org/officeDocument/2006/relationships/ctrlProp" Target="../ctrlProps/ctrlProp558.xml"/><Relationship Id="rId39" Type="http://schemas.openxmlformats.org/officeDocument/2006/relationships/ctrlProp" Target="../ctrlProps/ctrlProp579.xml"/><Relationship Id="rId109" Type="http://schemas.openxmlformats.org/officeDocument/2006/relationships/ctrlProp" Target="../ctrlProps/ctrlProp649.xml"/><Relationship Id="rId34" Type="http://schemas.openxmlformats.org/officeDocument/2006/relationships/ctrlProp" Target="../ctrlProps/ctrlProp574.xml"/><Relationship Id="rId50" Type="http://schemas.openxmlformats.org/officeDocument/2006/relationships/ctrlProp" Target="../ctrlProps/ctrlProp590.xml"/><Relationship Id="rId55" Type="http://schemas.openxmlformats.org/officeDocument/2006/relationships/ctrlProp" Target="../ctrlProps/ctrlProp595.xml"/><Relationship Id="rId76" Type="http://schemas.openxmlformats.org/officeDocument/2006/relationships/ctrlProp" Target="../ctrlProps/ctrlProp616.xml"/><Relationship Id="rId97" Type="http://schemas.openxmlformats.org/officeDocument/2006/relationships/ctrlProp" Target="../ctrlProps/ctrlProp637.xml"/><Relationship Id="rId104" Type="http://schemas.openxmlformats.org/officeDocument/2006/relationships/ctrlProp" Target="../ctrlProps/ctrlProp644.xml"/><Relationship Id="rId120" Type="http://schemas.openxmlformats.org/officeDocument/2006/relationships/ctrlProp" Target="../ctrlProps/ctrlProp660.xml"/><Relationship Id="rId125" Type="http://schemas.openxmlformats.org/officeDocument/2006/relationships/ctrlProp" Target="../ctrlProps/ctrlProp665.xml"/><Relationship Id="rId141" Type="http://schemas.openxmlformats.org/officeDocument/2006/relationships/ctrlProp" Target="../ctrlProps/ctrlProp681.xml"/><Relationship Id="rId146" Type="http://schemas.openxmlformats.org/officeDocument/2006/relationships/ctrlProp" Target="../ctrlProps/ctrlProp686.xml"/><Relationship Id="rId167" Type="http://schemas.openxmlformats.org/officeDocument/2006/relationships/ctrlProp" Target="../ctrlProps/ctrlProp707.xml"/><Relationship Id="rId188" Type="http://schemas.openxmlformats.org/officeDocument/2006/relationships/ctrlProp" Target="../ctrlProps/ctrlProp728.xml"/><Relationship Id="rId7" Type="http://schemas.openxmlformats.org/officeDocument/2006/relationships/ctrlProp" Target="../ctrlProps/ctrlProp547.xml"/><Relationship Id="rId71" Type="http://schemas.openxmlformats.org/officeDocument/2006/relationships/ctrlProp" Target="../ctrlProps/ctrlProp611.xml"/><Relationship Id="rId92" Type="http://schemas.openxmlformats.org/officeDocument/2006/relationships/ctrlProp" Target="../ctrlProps/ctrlProp632.xml"/><Relationship Id="rId162" Type="http://schemas.openxmlformats.org/officeDocument/2006/relationships/ctrlProp" Target="../ctrlProps/ctrlProp702.xml"/><Relationship Id="rId183" Type="http://schemas.openxmlformats.org/officeDocument/2006/relationships/ctrlProp" Target="../ctrlProps/ctrlProp723.xml"/><Relationship Id="rId2" Type="http://schemas.openxmlformats.org/officeDocument/2006/relationships/drawing" Target="../drawings/drawing4.xml"/><Relationship Id="rId29" Type="http://schemas.openxmlformats.org/officeDocument/2006/relationships/ctrlProp" Target="../ctrlProps/ctrlProp569.xml"/><Relationship Id="rId24" Type="http://schemas.openxmlformats.org/officeDocument/2006/relationships/ctrlProp" Target="../ctrlProps/ctrlProp564.xml"/><Relationship Id="rId40" Type="http://schemas.openxmlformats.org/officeDocument/2006/relationships/ctrlProp" Target="../ctrlProps/ctrlProp580.xml"/><Relationship Id="rId45" Type="http://schemas.openxmlformats.org/officeDocument/2006/relationships/ctrlProp" Target="../ctrlProps/ctrlProp585.xml"/><Relationship Id="rId66" Type="http://schemas.openxmlformats.org/officeDocument/2006/relationships/ctrlProp" Target="../ctrlProps/ctrlProp606.xml"/><Relationship Id="rId87" Type="http://schemas.openxmlformats.org/officeDocument/2006/relationships/ctrlProp" Target="../ctrlProps/ctrlProp627.xml"/><Relationship Id="rId110" Type="http://schemas.openxmlformats.org/officeDocument/2006/relationships/ctrlProp" Target="../ctrlProps/ctrlProp650.xml"/><Relationship Id="rId115" Type="http://schemas.openxmlformats.org/officeDocument/2006/relationships/ctrlProp" Target="../ctrlProps/ctrlProp655.xml"/><Relationship Id="rId131" Type="http://schemas.openxmlformats.org/officeDocument/2006/relationships/ctrlProp" Target="../ctrlProps/ctrlProp671.xml"/><Relationship Id="rId136" Type="http://schemas.openxmlformats.org/officeDocument/2006/relationships/ctrlProp" Target="../ctrlProps/ctrlProp676.xml"/><Relationship Id="rId157" Type="http://schemas.openxmlformats.org/officeDocument/2006/relationships/ctrlProp" Target="../ctrlProps/ctrlProp697.xml"/><Relationship Id="rId178" Type="http://schemas.openxmlformats.org/officeDocument/2006/relationships/ctrlProp" Target="../ctrlProps/ctrlProp718.xml"/><Relationship Id="rId61" Type="http://schemas.openxmlformats.org/officeDocument/2006/relationships/ctrlProp" Target="../ctrlProps/ctrlProp601.xml"/><Relationship Id="rId82" Type="http://schemas.openxmlformats.org/officeDocument/2006/relationships/ctrlProp" Target="../ctrlProps/ctrlProp622.xml"/><Relationship Id="rId152" Type="http://schemas.openxmlformats.org/officeDocument/2006/relationships/ctrlProp" Target="../ctrlProps/ctrlProp692.xml"/><Relationship Id="rId173" Type="http://schemas.openxmlformats.org/officeDocument/2006/relationships/ctrlProp" Target="../ctrlProps/ctrlProp713.xml"/><Relationship Id="rId19" Type="http://schemas.openxmlformats.org/officeDocument/2006/relationships/ctrlProp" Target="../ctrlProps/ctrlProp559.xml"/><Relationship Id="rId14" Type="http://schemas.openxmlformats.org/officeDocument/2006/relationships/ctrlProp" Target="../ctrlProps/ctrlProp554.xml"/><Relationship Id="rId30" Type="http://schemas.openxmlformats.org/officeDocument/2006/relationships/ctrlProp" Target="../ctrlProps/ctrlProp570.xml"/><Relationship Id="rId35" Type="http://schemas.openxmlformats.org/officeDocument/2006/relationships/ctrlProp" Target="../ctrlProps/ctrlProp575.xml"/><Relationship Id="rId56" Type="http://schemas.openxmlformats.org/officeDocument/2006/relationships/ctrlProp" Target="../ctrlProps/ctrlProp596.xml"/><Relationship Id="rId77" Type="http://schemas.openxmlformats.org/officeDocument/2006/relationships/ctrlProp" Target="../ctrlProps/ctrlProp617.xml"/><Relationship Id="rId100" Type="http://schemas.openxmlformats.org/officeDocument/2006/relationships/ctrlProp" Target="../ctrlProps/ctrlProp640.xml"/><Relationship Id="rId105" Type="http://schemas.openxmlformats.org/officeDocument/2006/relationships/ctrlProp" Target="../ctrlProps/ctrlProp645.xml"/><Relationship Id="rId126" Type="http://schemas.openxmlformats.org/officeDocument/2006/relationships/ctrlProp" Target="../ctrlProps/ctrlProp666.xml"/><Relationship Id="rId147" Type="http://schemas.openxmlformats.org/officeDocument/2006/relationships/ctrlProp" Target="../ctrlProps/ctrlProp687.xml"/><Relationship Id="rId168" Type="http://schemas.openxmlformats.org/officeDocument/2006/relationships/ctrlProp" Target="../ctrlProps/ctrlProp708.xml"/><Relationship Id="rId8" Type="http://schemas.openxmlformats.org/officeDocument/2006/relationships/ctrlProp" Target="../ctrlProps/ctrlProp548.xml"/><Relationship Id="rId51" Type="http://schemas.openxmlformats.org/officeDocument/2006/relationships/ctrlProp" Target="../ctrlProps/ctrlProp591.xml"/><Relationship Id="rId72" Type="http://schemas.openxmlformats.org/officeDocument/2006/relationships/ctrlProp" Target="../ctrlProps/ctrlProp612.xml"/><Relationship Id="rId93" Type="http://schemas.openxmlformats.org/officeDocument/2006/relationships/ctrlProp" Target="../ctrlProps/ctrlProp633.xml"/><Relationship Id="rId98" Type="http://schemas.openxmlformats.org/officeDocument/2006/relationships/ctrlProp" Target="../ctrlProps/ctrlProp638.xml"/><Relationship Id="rId121" Type="http://schemas.openxmlformats.org/officeDocument/2006/relationships/ctrlProp" Target="../ctrlProps/ctrlProp661.xml"/><Relationship Id="rId142" Type="http://schemas.openxmlformats.org/officeDocument/2006/relationships/ctrlProp" Target="../ctrlProps/ctrlProp682.xml"/><Relationship Id="rId163" Type="http://schemas.openxmlformats.org/officeDocument/2006/relationships/ctrlProp" Target="../ctrlProps/ctrlProp703.xml"/><Relationship Id="rId184" Type="http://schemas.openxmlformats.org/officeDocument/2006/relationships/ctrlProp" Target="../ctrlProps/ctrlProp724.xml"/><Relationship Id="rId3" Type="http://schemas.openxmlformats.org/officeDocument/2006/relationships/vmlDrawing" Target="../drawings/vmlDrawing4.vml"/><Relationship Id="rId25" Type="http://schemas.openxmlformats.org/officeDocument/2006/relationships/ctrlProp" Target="../ctrlProps/ctrlProp565.xml"/><Relationship Id="rId46" Type="http://schemas.openxmlformats.org/officeDocument/2006/relationships/ctrlProp" Target="../ctrlProps/ctrlProp586.xml"/><Relationship Id="rId67" Type="http://schemas.openxmlformats.org/officeDocument/2006/relationships/ctrlProp" Target="../ctrlProps/ctrlProp607.xml"/><Relationship Id="rId116" Type="http://schemas.openxmlformats.org/officeDocument/2006/relationships/ctrlProp" Target="../ctrlProps/ctrlProp656.xml"/><Relationship Id="rId137" Type="http://schemas.openxmlformats.org/officeDocument/2006/relationships/ctrlProp" Target="../ctrlProps/ctrlProp677.xml"/><Relationship Id="rId158" Type="http://schemas.openxmlformats.org/officeDocument/2006/relationships/ctrlProp" Target="../ctrlProps/ctrlProp698.xml"/><Relationship Id="rId20" Type="http://schemas.openxmlformats.org/officeDocument/2006/relationships/ctrlProp" Target="../ctrlProps/ctrlProp560.xml"/><Relationship Id="rId41" Type="http://schemas.openxmlformats.org/officeDocument/2006/relationships/ctrlProp" Target="../ctrlProps/ctrlProp581.xml"/><Relationship Id="rId62" Type="http://schemas.openxmlformats.org/officeDocument/2006/relationships/ctrlProp" Target="../ctrlProps/ctrlProp602.xml"/><Relationship Id="rId83" Type="http://schemas.openxmlformats.org/officeDocument/2006/relationships/ctrlProp" Target="../ctrlProps/ctrlProp623.xml"/><Relationship Id="rId88" Type="http://schemas.openxmlformats.org/officeDocument/2006/relationships/ctrlProp" Target="../ctrlProps/ctrlProp628.xml"/><Relationship Id="rId111" Type="http://schemas.openxmlformats.org/officeDocument/2006/relationships/ctrlProp" Target="../ctrlProps/ctrlProp651.xml"/><Relationship Id="rId132" Type="http://schemas.openxmlformats.org/officeDocument/2006/relationships/ctrlProp" Target="../ctrlProps/ctrlProp672.xml"/><Relationship Id="rId153" Type="http://schemas.openxmlformats.org/officeDocument/2006/relationships/ctrlProp" Target="../ctrlProps/ctrlProp693.xml"/><Relationship Id="rId174" Type="http://schemas.openxmlformats.org/officeDocument/2006/relationships/ctrlProp" Target="../ctrlProps/ctrlProp714.xml"/><Relationship Id="rId179" Type="http://schemas.openxmlformats.org/officeDocument/2006/relationships/ctrlProp" Target="../ctrlProps/ctrlProp719.xml"/><Relationship Id="rId15" Type="http://schemas.openxmlformats.org/officeDocument/2006/relationships/ctrlProp" Target="../ctrlProps/ctrlProp555.xml"/><Relationship Id="rId36" Type="http://schemas.openxmlformats.org/officeDocument/2006/relationships/ctrlProp" Target="../ctrlProps/ctrlProp576.xml"/><Relationship Id="rId57" Type="http://schemas.openxmlformats.org/officeDocument/2006/relationships/ctrlProp" Target="../ctrlProps/ctrlProp597.xml"/><Relationship Id="rId106" Type="http://schemas.openxmlformats.org/officeDocument/2006/relationships/ctrlProp" Target="../ctrlProps/ctrlProp646.xml"/><Relationship Id="rId127" Type="http://schemas.openxmlformats.org/officeDocument/2006/relationships/ctrlProp" Target="../ctrlProps/ctrlProp667.xml"/><Relationship Id="rId10" Type="http://schemas.openxmlformats.org/officeDocument/2006/relationships/ctrlProp" Target="../ctrlProps/ctrlProp550.xml"/><Relationship Id="rId31" Type="http://schemas.openxmlformats.org/officeDocument/2006/relationships/ctrlProp" Target="../ctrlProps/ctrlProp571.xml"/><Relationship Id="rId52" Type="http://schemas.openxmlformats.org/officeDocument/2006/relationships/ctrlProp" Target="../ctrlProps/ctrlProp592.xml"/><Relationship Id="rId73" Type="http://schemas.openxmlformats.org/officeDocument/2006/relationships/ctrlProp" Target="../ctrlProps/ctrlProp613.xml"/><Relationship Id="rId78" Type="http://schemas.openxmlformats.org/officeDocument/2006/relationships/ctrlProp" Target="../ctrlProps/ctrlProp618.xml"/><Relationship Id="rId94" Type="http://schemas.openxmlformats.org/officeDocument/2006/relationships/ctrlProp" Target="../ctrlProps/ctrlProp634.xml"/><Relationship Id="rId99" Type="http://schemas.openxmlformats.org/officeDocument/2006/relationships/ctrlProp" Target="../ctrlProps/ctrlProp639.xml"/><Relationship Id="rId101" Type="http://schemas.openxmlformats.org/officeDocument/2006/relationships/ctrlProp" Target="../ctrlProps/ctrlProp641.xml"/><Relationship Id="rId122" Type="http://schemas.openxmlformats.org/officeDocument/2006/relationships/ctrlProp" Target="../ctrlProps/ctrlProp662.xml"/><Relationship Id="rId143" Type="http://schemas.openxmlformats.org/officeDocument/2006/relationships/ctrlProp" Target="../ctrlProps/ctrlProp683.xml"/><Relationship Id="rId148" Type="http://schemas.openxmlformats.org/officeDocument/2006/relationships/ctrlProp" Target="../ctrlProps/ctrlProp688.xml"/><Relationship Id="rId164" Type="http://schemas.openxmlformats.org/officeDocument/2006/relationships/ctrlProp" Target="../ctrlProps/ctrlProp704.xml"/><Relationship Id="rId169" Type="http://schemas.openxmlformats.org/officeDocument/2006/relationships/ctrlProp" Target="../ctrlProps/ctrlProp709.xml"/><Relationship Id="rId185" Type="http://schemas.openxmlformats.org/officeDocument/2006/relationships/ctrlProp" Target="../ctrlProps/ctrlProp725.xml"/><Relationship Id="rId4" Type="http://schemas.openxmlformats.org/officeDocument/2006/relationships/ctrlProp" Target="../ctrlProps/ctrlProp544.xml"/><Relationship Id="rId9" Type="http://schemas.openxmlformats.org/officeDocument/2006/relationships/ctrlProp" Target="../ctrlProps/ctrlProp549.xml"/><Relationship Id="rId180" Type="http://schemas.openxmlformats.org/officeDocument/2006/relationships/ctrlProp" Target="../ctrlProps/ctrlProp720.xml"/><Relationship Id="rId26" Type="http://schemas.openxmlformats.org/officeDocument/2006/relationships/ctrlProp" Target="../ctrlProps/ctrlProp566.xml"/><Relationship Id="rId47" Type="http://schemas.openxmlformats.org/officeDocument/2006/relationships/ctrlProp" Target="../ctrlProps/ctrlProp587.xml"/><Relationship Id="rId68" Type="http://schemas.openxmlformats.org/officeDocument/2006/relationships/ctrlProp" Target="../ctrlProps/ctrlProp608.xml"/><Relationship Id="rId89" Type="http://schemas.openxmlformats.org/officeDocument/2006/relationships/ctrlProp" Target="../ctrlProps/ctrlProp629.xml"/><Relationship Id="rId112" Type="http://schemas.openxmlformats.org/officeDocument/2006/relationships/ctrlProp" Target="../ctrlProps/ctrlProp652.xml"/><Relationship Id="rId133" Type="http://schemas.openxmlformats.org/officeDocument/2006/relationships/ctrlProp" Target="../ctrlProps/ctrlProp673.xml"/><Relationship Id="rId154" Type="http://schemas.openxmlformats.org/officeDocument/2006/relationships/ctrlProp" Target="../ctrlProps/ctrlProp694.xml"/><Relationship Id="rId175" Type="http://schemas.openxmlformats.org/officeDocument/2006/relationships/ctrlProp" Target="../ctrlProps/ctrlProp715.xml"/><Relationship Id="rId16" Type="http://schemas.openxmlformats.org/officeDocument/2006/relationships/ctrlProp" Target="../ctrlProps/ctrlProp556.xml"/><Relationship Id="rId37" Type="http://schemas.openxmlformats.org/officeDocument/2006/relationships/ctrlProp" Target="../ctrlProps/ctrlProp577.xml"/><Relationship Id="rId58" Type="http://schemas.openxmlformats.org/officeDocument/2006/relationships/ctrlProp" Target="../ctrlProps/ctrlProp598.xml"/><Relationship Id="rId79" Type="http://schemas.openxmlformats.org/officeDocument/2006/relationships/ctrlProp" Target="../ctrlProps/ctrlProp619.xml"/><Relationship Id="rId102" Type="http://schemas.openxmlformats.org/officeDocument/2006/relationships/ctrlProp" Target="../ctrlProps/ctrlProp642.xml"/><Relationship Id="rId123" Type="http://schemas.openxmlformats.org/officeDocument/2006/relationships/ctrlProp" Target="../ctrlProps/ctrlProp663.xml"/><Relationship Id="rId144" Type="http://schemas.openxmlformats.org/officeDocument/2006/relationships/ctrlProp" Target="../ctrlProps/ctrlProp684.xml"/><Relationship Id="rId90" Type="http://schemas.openxmlformats.org/officeDocument/2006/relationships/ctrlProp" Target="../ctrlProps/ctrlProp630.xml"/><Relationship Id="rId165" Type="http://schemas.openxmlformats.org/officeDocument/2006/relationships/ctrlProp" Target="../ctrlProps/ctrlProp705.xml"/><Relationship Id="rId186" Type="http://schemas.openxmlformats.org/officeDocument/2006/relationships/ctrlProp" Target="../ctrlProps/ctrlProp726.xml"/><Relationship Id="rId27" Type="http://schemas.openxmlformats.org/officeDocument/2006/relationships/ctrlProp" Target="../ctrlProps/ctrlProp567.xml"/><Relationship Id="rId48" Type="http://schemas.openxmlformats.org/officeDocument/2006/relationships/ctrlProp" Target="../ctrlProps/ctrlProp588.xml"/><Relationship Id="rId69" Type="http://schemas.openxmlformats.org/officeDocument/2006/relationships/ctrlProp" Target="../ctrlProps/ctrlProp609.xml"/><Relationship Id="rId113" Type="http://schemas.openxmlformats.org/officeDocument/2006/relationships/ctrlProp" Target="../ctrlProps/ctrlProp653.xml"/><Relationship Id="rId134" Type="http://schemas.openxmlformats.org/officeDocument/2006/relationships/ctrlProp" Target="../ctrlProps/ctrlProp674.xml"/><Relationship Id="rId80" Type="http://schemas.openxmlformats.org/officeDocument/2006/relationships/ctrlProp" Target="../ctrlProps/ctrlProp620.xml"/><Relationship Id="rId155" Type="http://schemas.openxmlformats.org/officeDocument/2006/relationships/ctrlProp" Target="../ctrlProps/ctrlProp695.xml"/><Relationship Id="rId176" Type="http://schemas.openxmlformats.org/officeDocument/2006/relationships/ctrlProp" Target="../ctrlProps/ctrlProp716.xml"/><Relationship Id="rId17" Type="http://schemas.openxmlformats.org/officeDocument/2006/relationships/ctrlProp" Target="../ctrlProps/ctrlProp557.xml"/><Relationship Id="rId38" Type="http://schemas.openxmlformats.org/officeDocument/2006/relationships/ctrlProp" Target="../ctrlProps/ctrlProp578.xml"/><Relationship Id="rId59" Type="http://schemas.openxmlformats.org/officeDocument/2006/relationships/ctrlProp" Target="../ctrlProps/ctrlProp599.xml"/><Relationship Id="rId103" Type="http://schemas.openxmlformats.org/officeDocument/2006/relationships/ctrlProp" Target="../ctrlProps/ctrlProp643.xml"/><Relationship Id="rId124" Type="http://schemas.openxmlformats.org/officeDocument/2006/relationships/ctrlProp" Target="../ctrlProps/ctrlProp664.xml"/><Relationship Id="rId70" Type="http://schemas.openxmlformats.org/officeDocument/2006/relationships/ctrlProp" Target="../ctrlProps/ctrlProp610.xml"/><Relationship Id="rId91" Type="http://schemas.openxmlformats.org/officeDocument/2006/relationships/ctrlProp" Target="../ctrlProps/ctrlProp631.xml"/><Relationship Id="rId145" Type="http://schemas.openxmlformats.org/officeDocument/2006/relationships/ctrlProp" Target="../ctrlProps/ctrlProp685.xml"/><Relationship Id="rId166" Type="http://schemas.openxmlformats.org/officeDocument/2006/relationships/ctrlProp" Target="../ctrlProps/ctrlProp706.xml"/><Relationship Id="rId187" Type="http://schemas.openxmlformats.org/officeDocument/2006/relationships/ctrlProp" Target="../ctrlProps/ctrlProp727.xml"/><Relationship Id="rId1" Type="http://schemas.openxmlformats.org/officeDocument/2006/relationships/printerSettings" Target="../printerSettings/printerSettings5.bin"/><Relationship Id="rId28" Type="http://schemas.openxmlformats.org/officeDocument/2006/relationships/ctrlProp" Target="../ctrlProps/ctrlProp568.xml"/><Relationship Id="rId49" Type="http://schemas.openxmlformats.org/officeDocument/2006/relationships/ctrlProp" Target="../ctrlProps/ctrlProp589.xml"/><Relationship Id="rId114" Type="http://schemas.openxmlformats.org/officeDocument/2006/relationships/ctrlProp" Target="../ctrlProps/ctrlProp654.xml"/><Relationship Id="rId60" Type="http://schemas.openxmlformats.org/officeDocument/2006/relationships/ctrlProp" Target="../ctrlProps/ctrlProp600.xml"/><Relationship Id="rId81" Type="http://schemas.openxmlformats.org/officeDocument/2006/relationships/ctrlProp" Target="../ctrlProps/ctrlProp621.xml"/><Relationship Id="rId135" Type="http://schemas.openxmlformats.org/officeDocument/2006/relationships/ctrlProp" Target="../ctrlProps/ctrlProp675.xml"/><Relationship Id="rId156" Type="http://schemas.openxmlformats.org/officeDocument/2006/relationships/ctrlProp" Target="../ctrlProps/ctrlProp696.xml"/><Relationship Id="rId177" Type="http://schemas.openxmlformats.org/officeDocument/2006/relationships/ctrlProp" Target="../ctrlProps/ctrlProp717.xml"/></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842.xml"/><Relationship Id="rId21" Type="http://schemas.openxmlformats.org/officeDocument/2006/relationships/ctrlProp" Target="../ctrlProps/ctrlProp746.xml"/><Relationship Id="rId42" Type="http://schemas.openxmlformats.org/officeDocument/2006/relationships/ctrlProp" Target="../ctrlProps/ctrlProp767.xml"/><Relationship Id="rId63" Type="http://schemas.openxmlformats.org/officeDocument/2006/relationships/ctrlProp" Target="../ctrlProps/ctrlProp788.xml"/><Relationship Id="rId84" Type="http://schemas.openxmlformats.org/officeDocument/2006/relationships/ctrlProp" Target="../ctrlProps/ctrlProp809.xml"/><Relationship Id="rId138" Type="http://schemas.openxmlformats.org/officeDocument/2006/relationships/ctrlProp" Target="../ctrlProps/ctrlProp863.xml"/><Relationship Id="rId159" Type="http://schemas.openxmlformats.org/officeDocument/2006/relationships/ctrlProp" Target="../ctrlProps/ctrlProp884.xml"/><Relationship Id="rId170" Type="http://schemas.openxmlformats.org/officeDocument/2006/relationships/ctrlProp" Target="../ctrlProps/ctrlProp895.xml"/><Relationship Id="rId107" Type="http://schemas.openxmlformats.org/officeDocument/2006/relationships/ctrlProp" Target="../ctrlProps/ctrlProp832.xml"/><Relationship Id="rId11" Type="http://schemas.openxmlformats.org/officeDocument/2006/relationships/ctrlProp" Target="../ctrlProps/ctrlProp736.xml"/><Relationship Id="rId32" Type="http://schemas.openxmlformats.org/officeDocument/2006/relationships/ctrlProp" Target="../ctrlProps/ctrlProp757.xml"/><Relationship Id="rId53" Type="http://schemas.openxmlformats.org/officeDocument/2006/relationships/ctrlProp" Target="../ctrlProps/ctrlProp778.xml"/><Relationship Id="rId74" Type="http://schemas.openxmlformats.org/officeDocument/2006/relationships/ctrlProp" Target="../ctrlProps/ctrlProp799.xml"/><Relationship Id="rId128" Type="http://schemas.openxmlformats.org/officeDocument/2006/relationships/ctrlProp" Target="../ctrlProps/ctrlProp853.xml"/><Relationship Id="rId149" Type="http://schemas.openxmlformats.org/officeDocument/2006/relationships/ctrlProp" Target="../ctrlProps/ctrlProp874.xml"/><Relationship Id="rId5" Type="http://schemas.openxmlformats.org/officeDocument/2006/relationships/ctrlProp" Target="../ctrlProps/ctrlProp730.xml"/><Relationship Id="rId95" Type="http://schemas.openxmlformats.org/officeDocument/2006/relationships/ctrlProp" Target="../ctrlProps/ctrlProp820.xml"/><Relationship Id="rId160" Type="http://schemas.openxmlformats.org/officeDocument/2006/relationships/ctrlProp" Target="../ctrlProps/ctrlProp885.xml"/><Relationship Id="rId181" Type="http://schemas.openxmlformats.org/officeDocument/2006/relationships/ctrlProp" Target="../ctrlProps/ctrlProp906.xml"/><Relationship Id="rId22" Type="http://schemas.openxmlformats.org/officeDocument/2006/relationships/ctrlProp" Target="../ctrlProps/ctrlProp747.xml"/><Relationship Id="rId43" Type="http://schemas.openxmlformats.org/officeDocument/2006/relationships/ctrlProp" Target="../ctrlProps/ctrlProp768.xml"/><Relationship Id="rId64" Type="http://schemas.openxmlformats.org/officeDocument/2006/relationships/ctrlProp" Target="../ctrlProps/ctrlProp789.xml"/><Relationship Id="rId118" Type="http://schemas.openxmlformats.org/officeDocument/2006/relationships/ctrlProp" Target="../ctrlProps/ctrlProp843.xml"/><Relationship Id="rId139" Type="http://schemas.openxmlformats.org/officeDocument/2006/relationships/ctrlProp" Target="../ctrlProps/ctrlProp864.xml"/><Relationship Id="rId85" Type="http://schemas.openxmlformats.org/officeDocument/2006/relationships/ctrlProp" Target="../ctrlProps/ctrlProp810.xml"/><Relationship Id="rId150" Type="http://schemas.openxmlformats.org/officeDocument/2006/relationships/ctrlProp" Target="../ctrlProps/ctrlProp875.xml"/><Relationship Id="rId171" Type="http://schemas.openxmlformats.org/officeDocument/2006/relationships/ctrlProp" Target="../ctrlProps/ctrlProp896.xml"/><Relationship Id="rId12" Type="http://schemas.openxmlformats.org/officeDocument/2006/relationships/ctrlProp" Target="../ctrlProps/ctrlProp737.xml"/><Relationship Id="rId33" Type="http://schemas.openxmlformats.org/officeDocument/2006/relationships/ctrlProp" Target="../ctrlProps/ctrlProp758.xml"/><Relationship Id="rId108" Type="http://schemas.openxmlformats.org/officeDocument/2006/relationships/ctrlProp" Target="../ctrlProps/ctrlProp833.xml"/><Relationship Id="rId129" Type="http://schemas.openxmlformats.org/officeDocument/2006/relationships/ctrlProp" Target="../ctrlProps/ctrlProp854.xml"/><Relationship Id="rId54" Type="http://schemas.openxmlformats.org/officeDocument/2006/relationships/ctrlProp" Target="../ctrlProps/ctrlProp779.xml"/><Relationship Id="rId75" Type="http://schemas.openxmlformats.org/officeDocument/2006/relationships/ctrlProp" Target="../ctrlProps/ctrlProp800.xml"/><Relationship Id="rId96" Type="http://schemas.openxmlformats.org/officeDocument/2006/relationships/ctrlProp" Target="../ctrlProps/ctrlProp821.xml"/><Relationship Id="rId140" Type="http://schemas.openxmlformats.org/officeDocument/2006/relationships/ctrlProp" Target="../ctrlProps/ctrlProp865.xml"/><Relationship Id="rId161" Type="http://schemas.openxmlformats.org/officeDocument/2006/relationships/ctrlProp" Target="../ctrlProps/ctrlProp886.xml"/><Relationship Id="rId182" Type="http://schemas.openxmlformats.org/officeDocument/2006/relationships/ctrlProp" Target="../ctrlProps/ctrlProp907.xml"/><Relationship Id="rId6" Type="http://schemas.openxmlformats.org/officeDocument/2006/relationships/ctrlProp" Target="../ctrlProps/ctrlProp731.xml"/><Relationship Id="rId23" Type="http://schemas.openxmlformats.org/officeDocument/2006/relationships/ctrlProp" Target="../ctrlProps/ctrlProp748.xml"/><Relationship Id="rId119" Type="http://schemas.openxmlformats.org/officeDocument/2006/relationships/ctrlProp" Target="../ctrlProps/ctrlProp844.xml"/><Relationship Id="rId44" Type="http://schemas.openxmlformats.org/officeDocument/2006/relationships/ctrlProp" Target="../ctrlProps/ctrlProp769.xml"/><Relationship Id="rId65" Type="http://schemas.openxmlformats.org/officeDocument/2006/relationships/ctrlProp" Target="../ctrlProps/ctrlProp790.xml"/><Relationship Id="rId86" Type="http://schemas.openxmlformats.org/officeDocument/2006/relationships/ctrlProp" Target="../ctrlProps/ctrlProp811.xml"/><Relationship Id="rId130" Type="http://schemas.openxmlformats.org/officeDocument/2006/relationships/ctrlProp" Target="../ctrlProps/ctrlProp855.xml"/><Relationship Id="rId151" Type="http://schemas.openxmlformats.org/officeDocument/2006/relationships/ctrlProp" Target="../ctrlProps/ctrlProp876.xml"/><Relationship Id="rId172" Type="http://schemas.openxmlformats.org/officeDocument/2006/relationships/ctrlProp" Target="../ctrlProps/ctrlProp897.xml"/><Relationship Id="rId13" Type="http://schemas.openxmlformats.org/officeDocument/2006/relationships/ctrlProp" Target="../ctrlProps/ctrlProp738.xml"/><Relationship Id="rId18" Type="http://schemas.openxmlformats.org/officeDocument/2006/relationships/ctrlProp" Target="../ctrlProps/ctrlProp743.xml"/><Relationship Id="rId39" Type="http://schemas.openxmlformats.org/officeDocument/2006/relationships/ctrlProp" Target="../ctrlProps/ctrlProp764.xml"/><Relationship Id="rId109" Type="http://schemas.openxmlformats.org/officeDocument/2006/relationships/ctrlProp" Target="../ctrlProps/ctrlProp834.xml"/><Relationship Id="rId34" Type="http://schemas.openxmlformats.org/officeDocument/2006/relationships/ctrlProp" Target="../ctrlProps/ctrlProp759.xml"/><Relationship Id="rId50" Type="http://schemas.openxmlformats.org/officeDocument/2006/relationships/ctrlProp" Target="../ctrlProps/ctrlProp775.xml"/><Relationship Id="rId55" Type="http://schemas.openxmlformats.org/officeDocument/2006/relationships/ctrlProp" Target="../ctrlProps/ctrlProp780.xml"/><Relationship Id="rId76" Type="http://schemas.openxmlformats.org/officeDocument/2006/relationships/ctrlProp" Target="../ctrlProps/ctrlProp801.xml"/><Relationship Id="rId97" Type="http://schemas.openxmlformats.org/officeDocument/2006/relationships/ctrlProp" Target="../ctrlProps/ctrlProp822.xml"/><Relationship Id="rId104" Type="http://schemas.openxmlformats.org/officeDocument/2006/relationships/ctrlProp" Target="../ctrlProps/ctrlProp829.xml"/><Relationship Id="rId120" Type="http://schemas.openxmlformats.org/officeDocument/2006/relationships/ctrlProp" Target="../ctrlProps/ctrlProp845.xml"/><Relationship Id="rId125" Type="http://schemas.openxmlformats.org/officeDocument/2006/relationships/ctrlProp" Target="../ctrlProps/ctrlProp850.xml"/><Relationship Id="rId141" Type="http://schemas.openxmlformats.org/officeDocument/2006/relationships/ctrlProp" Target="../ctrlProps/ctrlProp866.xml"/><Relationship Id="rId146" Type="http://schemas.openxmlformats.org/officeDocument/2006/relationships/ctrlProp" Target="../ctrlProps/ctrlProp871.xml"/><Relationship Id="rId167" Type="http://schemas.openxmlformats.org/officeDocument/2006/relationships/ctrlProp" Target="../ctrlProps/ctrlProp892.xml"/><Relationship Id="rId188" Type="http://schemas.openxmlformats.org/officeDocument/2006/relationships/ctrlProp" Target="../ctrlProps/ctrlProp913.xml"/><Relationship Id="rId7" Type="http://schemas.openxmlformats.org/officeDocument/2006/relationships/ctrlProp" Target="../ctrlProps/ctrlProp732.xml"/><Relationship Id="rId71" Type="http://schemas.openxmlformats.org/officeDocument/2006/relationships/ctrlProp" Target="../ctrlProps/ctrlProp796.xml"/><Relationship Id="rId92" Type="http://schemas.openxmlformats.org/officeDocument/2006/relationships/ctrlProp" Target="../ctrlProps/ctrlProp817.xml"/><Relationship Id="rId162" Type="http://schemas.openxmlformats.org/officeDocument/2006/relationships/ctrlProp" Target="../ctrlProps/ctrlProp887.xml"/><Relationship Id="rId183" Type="http://schemas.openxmlformats.org/officeDocument/2006/relationships/ctrlProp" Target="../ctrlProps/ctrlProp908.xml"/><Relationship Id="rId2" Type="http://schemas.openxmlformats.org/officeDocument/2006/relationships/drawing" Target="../drawings/drawing5.xml"/><Relationship Id="rId29" Type="http://schemas.openxmlformats.org/officeDocument/2006/relationships/ctrlProp" Target="../ctrlProps/ctrlProp754.xml"/><Relationship Id="rId24" Type="http://schemas.openxmlformats.org/officeDocument/2006/relationships/ctrlProp" Target="../ctrlProps/ctrlProp749.xml"/><Relationship Id="rId40" Type="http://schemas.openxmlformats.org/officeDocument/2006/relationships/ctrlProp" Target="../ctrlProps/ctrlProp765.xml"/><Relationship Id="rId45" Type="http://schemas.openxmlformats.org/officeDocument/2006/relationships/ctrlProp" Target="../ctrlProps/ctrlProp770.xml"/><Relationship Id="rId66" Type="http://schemas.openxmlformats.org/officeDocument/2006/relationships/ctrlProp" Target="../ctrlProps/ctrlProp791.xml"/><Relationship Id="rId87" Type="http://schemas.openxmlformats.org/officeDocument/2006/relationships/ctrlProp" Target="../ctrlProps/ctrlProp812.xml"/><Relationship Id="rId110" Type="http://schemas.openxmlformats.org/officeDocument/2006/relationships/ctrlProp" Target="../ctrlProps/ctrlProp835.xml"/><Relationship Id="rId115" Type="http://schemas.openxmlformats.org/officeDocument/2006/relationships/ctrlProp" Target="../ctrlProps/ctrlProp840.xml"/><Relationship Id="rId131" Type="http://schemas.openxmlformats.org/officeDocument/2006/relationships/ctrlProp" Target="../ctrlProps/ctrlProp856.xml"/><Relationship Id="rId136" Type="http://schemas.openxmlformats.org/officeDocument/2006/relationships/ctrlProp" Target="../ctrlProps/ctrlProp861.xml"/><Relationship Id="rId157" Type="http://schemas.openxmlformats.org/officeDocument/2006/relationships/ctrlProp" Target="../ctrlProps/ctrlProp882.xml"/><Relationship Id="rId178" Type="http://schemas.openxmlformats.org/officeDocument/2006/relationships/ctrlProp" Target="../ctrlProps/ctrlProp903.xml"/><Relationship Id="rId61" Type="http://schemas.openxmlformats.org/officeDocument/2006/relationships/ctrlProp" Target="../ctrlProps/ctrlProp786.xml"/><Relationship Id="rId82" Type="http://schemas.openxmlformats.org/officeDocument/2006/relationships/ctrlProp" Target="../ctrlProps/ctrlProp807.xml"/><Relationship Id="rId152" Type="http://schemas.openxmlformats.org/officeDocument/2006/relationships/ctrlProp" Target="../ctrlProps/ctrlProp877.xml"/><Relationship Id="rId173" Type="http://schemas.openxmlformats.org/officeDocument/2006/relationships/ctrlProp" Target="../ctrlProps/ctrlProp898.xml"/><Relationship Id="rId19" Type="http://schemas.openxmlformats.org/officeDocument/2006/relationships/ctrlProp" Target="../ctrlProps/ctrlProp744.xml"/><Relationship Id="rId14" Type="http://schemas.openxmlformats.org/officeDocument/2006/relationships/ctrlProp" Target="../ctrlProps/ctrlProp739.xml"/><Relationship Id="rId30" Type="http://schemas.openxmlformats.org/officeDocument/2006/relationships/ctrlProp" Target="../ctrlProps/ctrlProp755.xml"/><Relationship Id="rId35" Type="http://schemas.openxmlformats.org/officeDocument/2006/relationships/ctrlProp" Target="../ctrlProps/ctrlProp760.xml"/><Relationship Id="rId56" Type="http://schemas.openxmlformats.org/officeDocument/2006/relationships/ctrlProp" Target="../ctrlProps/ctrlProp781.xml"/><Relationship Id="rId77" Type="http://schemas.openxmlformats.org/officeDocument/2006/relationships/ctrlProp" Target="../ctrlProps/ctrlProp802.xml"/><Relationship Id="rId100" Type="http://schemas.openxmlformats.org/officeDocument/2006/relationships/ctrlProp" Target="../ctrlProps/ctrlProp825.xml"/><Relationship Id="rId105" Type="http://schemas.openxmlformats.org/officeDocument/2006/relationships/ctrlProp" Target="../ctrlProps/ctrlProp830.xml"/><Relationship Id="rId126" Type="http://schemas.openxmlformats.org/officeDocument/2006/relationships/ctrlProp" Target="../ctrlProps/ctrlProp851.xml"/><Relationship Id="rId147" Type="http://schemas.openxmlformats.org/officeDocument/2006/relationships/ctrlProp" Target="../ctrlProps/ctrlProp872.xml"/><Relationship Id="rId168" Type="http://schemas.openxmlformats.org/officeDocument/2006/relationships/ctrlProp" Target="../ctrlProps/ctrlProp893.xml"/><Relationship Id="rId8" Type="http://schemas.openxmlformats.org/officeDocument/2006/relationships/ctrlProp" Target="../ctrlProps/ctrlProp733.xml"/><Relationship Id="rId51" Type="http://schemas.openxmlformats.org/officeDocument/2006/relationships/ctrlProp" Target="../ctrlProps/ctrlProp776.xml"/><Relationship Id="rId72" Type="http://schemas.openxmlformats.org/officeDocument/2006/relationships/ctrlProp" Target="../ctrlProps/ctrlProp797.xml"/><Relationship Id="rId93" Type="http://schemas.openxmlformats.org/officeDocument/2006/relationships/ctrlProp" Target="../ctrlProps/ctrlProp818.xml"/><Relationship Id="rId98" Type="http://schemas.openxmlformats.org/officeDocument/2006/relationships/ctrlProp" Target="../ctrlProps/ctrlProp823.xml"/><Relationship Id="rId121" Type="http://schemas.openxmlformats.org/officeDocument/2006/relationships/ctrlProp" Target="../ctrlProps/ctrlProp846.xml"/><Relationship Id="rId142" Type="http://schemas.openxmlformats.org/officeDocument/2006/relationships/ctrlProp" Target="../ctrlProps/ctrlProp867.xml"/><Relationship Id="rId163" Type="http://schemas.openxmlformats.org/officeDocument/2006/relationships/ctrlProp" Target="../ctrlProps/ctrlProp888.xml"/><Relationship Id="rId184" Type="http://schemas.openxmlformats.org/officeDocument/2006/relationships/ctrlProp" Target="../ctrlProps/ctrlProp909.xml"/><Relationship Id="rId3" Type="http://schemas.openxmlformats.org/officeDocument/2006/relationships/vmlDrawing" Target="../drawings/vmlDrawing5.vml"/><Relationship Id="rId25" Type="http://schemas.openxmlformats.org/officeDocument/2006/relationships/ctrlProp" Target="../ctrlProps/ctrlProp750.xml"/><Relationship Id="rId46" Type="http://schemas.openxmlformats.org/officeDocument/2006/relationships/ctrlProp" Target="../ctrlProps/ctrlProp771.xml"/><Relationship Id="rId67" Type="http://schemas.openxmlformats.org/officeDocument/2006/relationships/ctrlProp" Target="../ctrlProps/ctrlProp792.xml"/><Relationship Id="rId116" Type="http://schemas.openxmlformats.org/officeDocument/2006/relationships/ctrlProp" Target="../ctrlProps/ctrlProp841.xml"/><Relationship Id="rId137" Type="http://schemas.openxmlformats.org/officeDocument/2006/relationships/ctrlProp" Target="../ctrlProps/ctrlProp862.xml"/><Relationship Id="rId158" Type="http://schemas.openxmlformats.org/officeDocument/2006/relationships/ctrlProp" Target="../ctrlProps/ctrlProp883.xml"/><Relationship Id="rId20" Type="http://schemas.openxmlformats.org/officeDocument/2006/relationships/ctrlProp" Target="../ctrlProps/ctrlProp745.xml"/><Relationship Id="rId41" Type="http://schemas.openxmlformats.org/officeDocument/2006/relationships/ctrlProp" Target="../ctrlProps/ctrlProp766.xml"/><Relationship Id="rId62" Type="http://schemas.openxmlformats.org/officeDocument/2006/relationships/ctrlProp" Target="../ctrlProps/ctrlProp787.xml"/><Relationship Id="rId83" Type="http://schemas.openxmlformats.org/officeDocument/2006/relationships/ctrlProp" Target="../ctrlProps/ctrlProp808.xml"/><Relationship Id="rId88" Type="http://schemas.openxmlformats.org/officeDocument/2006/relationships/ctrlProp" Target="../ctrlProps/ctrlProp813.xml"/><Relationship Id="rId111" Type="http://schemas.openxmlformats.org/officeDocument/2006/relationships/ctrlProp" Target="../ctrlProps/ctrlProp836.xml"/><Relationship Id="rId132" Type="http://schemas.openxmlformats.org/officeDocument/2006/relationships/ctrlProp" Target="../ctrlProps/ctrlProp857.xml"/><Relationship Id="rId153" Type="http://schemas.openxmlformats.org/officeDocument/2006/relationships/ctrlProp" Target="../ctrlProps/ctrlProp878.xml"/><Relationship Id="rId174" Type="http://schemas.openxmlformats.org/officeDocument/2006/relationships/ctrlProp" Target="../ctrlProps/ctrlProp899.xml"/><Relationship Id="rId179" Type="http://schemas.openxmlformats.org/officeDocument/2006/relationships/ctrlProp" Target="../ctrlProps/ctrlProp904.xml"/><Relationship Id="rId15" Type="http://schemas.openxmlformats.org/officeDocument/2006/relationships/ctrlProp" Target="../ctrlProps/ctrlProp740.xml"/><Relationship Id="rId36" Type="http://schemas.openxmlformats.org/officeDocument/2006/relationships/ctrlProp" Target="../ctrlProps/ctrlProp761.xml"/><Relationship Id="rId57" Type="http://schemas.openxmlformats.org/officeDocument/2006/relationships/ctrlProp" Target="../ctrlProps/ctrlProp782.xml"/><Relationship Id="rId106" Type="http://schemas.openxmlformats.org/officeDocument/2006/relationships/ctrlProp" Target="../ctrlProps/ctrlProp831.xml"/><Relationship Id="rId127" Type="http://schemas.openxmlformats.org/officeDocument/2006/relationships/ctrlProp" Target="../ctrlProps/ctrlProp852.xml"/><Relationship Id="rId10" Type="http://schemas.openxmlformats.org/officeDocument/2006/relationships/ctrlProp" Target="../ctrlProps/ctrlProp735.xml"/><Relationship Id="rId31" Type="http://schemas.openxmlformats.org/officeDocument/2006/relationships/ctrlProp" Target="../ctrlProps/ctrlProp756.xml"/><Relationship Id="rId52" Type="http://schemas.openxmlformats.org/officeDocument/2006/relationships/ctrlProp" Target="../ctrlProps/ctrlProp777.xml"/><Relationship Id="rId73" Type="http://schemas.openxmlformats.org/officeDocument/2006/relationships/ctrlProp" Target="../ctrlProps/ctrlProp798.xml"/><Relationship Id="rId78" Type="http://schemas.openxmlformats.org/officeDocument/2006/relationships/ctrlProp" Target="../ctrlProps/ctrlProp803.xml"/><Relationship Id="rId94" Type="http://schemas.openxmlformats.org/officeDocument/2006/relationships/ctrlProp" Target="../ctrlProps/ctrlProp819.xml"/><Relationship Id="rId99" Type="http://schemas.openxmlformats.org/officeDocument/2006/relationships/ctrlProp" Target="../ctrlProps/ctrlProp824.xml"/><Relationship Id="rId101" Type="http://schemas.openxmlformats.org/officeDocument/2006/relationships/ctrlProp" Target="../ctrlProps/ctrlProp826.xml"/><Relationship Id="rId122" Type="http://schemas.openxmlformats.org/officeDocument/2006/relationships/ctrlProp" Target="../ctrlProps/ctrlProp847.xml"/><Relationship Id="rId143" Type="http://schemas.openxmlformats.org/officeDocument/2006/relationships/ctrlProp" Target="../ctrlProps/ctrlProp868.xml"/><Relationship Id="rId148" Type="http://schemas.openxmlformats.org/officeDocument/2006/relationships/ctrlProp" Target="../ctrlProps/ctrlProp873.xml"/><Relationship Id="rId164" Type="http://schemas.openxmlformats.org/officeDocument/2006/relationships/ctrlProp" Target="../ctrlProps/ctrlProp889.xml"/><Relationship Id="rId169" Type="http://schemas.openxmlformats.org/officeDocument/2006/relationships/ctrlProp" Target="../ctrlProps/ctrlProp894.xml"/><Relationship Id="rId185" Type="http://schemas.openxmlformats.org/officeDocument/2006/relationships/ctrlProp" Target="../ctrlProps/ctrlProp910.xml"/><Relationship Id="rId4" Type="http://schemas.openxmlformats.org/officeDocument/2006/relationships/ctrlProp" Target="../ctrlProps/ctrlProp729.xml"/><Relationship Id="rId9" Type="http://schemas.openxmlformats.org/officeDocument/2006/relationships/ctrlProp" Target="../ctrlProps/ctrlProp734.xml"/><Relationship Id="rId180" Type="http://schemas.openxmlformats.org/officeDocument/2006/relationships/ctrlProp" Target="../ctrlProps/ctrlProp905.xml"/><Relationship Id="rId26" Type="http://schemas.openxmlformats.org/officeDocument/2006/relationships/ctrlProp" Target="../ctrlProps/ctrlProp751.xml"/><Relationship Id="rId47" Type="http://schemas.openxmlformats.org/officeDocument/2006/relationships/ctrlProp" Target="../ctrlProps/ctrlProp772.xml"/><Relationship Id="rId68" Type="http://schemas.openxmlformats.org/officeDocument/2006/relationships/ctrlProp" Target="../ctrlProps/ctrlProp793.xml"/><Relationship Id="rId89" Type="http://schemas.openxmlformats.org/officeDocument/2006/relationships/ctrlProp" Target="../ctrlProps/ctrlProp814.xml"/><Relationship Id="rId112" Type="http://schemas.openxmlformats.org/officeDocument/2006/relationships/ctrlProp" Target="../ctrlProps/ctrlProp837.xml"/><Relationship Id="rId133" Type="http://schemas.openxmlformats.org/officeDocument/2006/relationships/ctrlProp" Target="../ctrlProps/ctrlProp858.xml"/><Relationship Id="rId154" Type="http://schemas.openxmlformats.org/officeDocument/2006/relationships/ctrlProp" Target="../ctrlProps/ctrlProp879.xml"/><Relationship Id="rId175" Type="http://schemas.openxmlformats.org/officeDocument/2006/relationships/ctrlProp" Target="../ctrlProps/ctrlProp900.xml"/><Relationship Id="rId16" Type="http://schemas.openxmlformats.org/officeDocument/2006/relationships/ctrlProp" Target="../ctrlProps/ctrlProp741.xml"/><Relationship Id="rId37" Type="http://schemas.openxmlformats.org/officeDocument/2006/relationships/ctrlProp" Target="../ctrlProps/ctrlProp762.xml"/><Relationship Id="rId58" Type="http://schemas.openxmlformats.org/officeDocument/2006/relationships/ctrlProp" Target="../ctrlProps/ctrlProp783.xml"/><Relationship Id="rId79" Type="http://schemas.openxmlformats.org/officeDocument/2006/relationships/ctrlProp" Target="../ctrlProps/ctrlProp804.xml"/><Relationship Id="rId102" Type="http://schemas.openxmlformats.org/officeDocument/2006/relationships/ctrlProp" Target="../ctrlProps/ctrlProp827.xml"/><Relationship Id="rId123" Type="http://schemas.openxmlformats.org/officeDocument/2006/relationships/ctrlProp" Target="../ctrlProps/ctrlProp848.xml"/><Relationship Id="rId144" Type="http://schemas.openxmlformats.org/officeDocument/2006/relationships/ctrlProp" Target="../ctrlProps/ctrlProp869.xml"/><Relationship Id="rId90" Type="http://schemas.openxmlformats.org/officeDocument/2006/relationships/ctrlProp" Target="../ctrlProps/ctrlProp815.xml"/><Relationship Id="rId165" Type="http://schemas.openxmlformats.org/officeDocument/2006/relationships/ctrlProp" Target="../ctrlProps/ctrlProp890.xml"/><Relationship Id="rId186" Type="http://schemas.openxmlformats.org/officeDocument/2006/relationships/ctrlProp" Target="../ctrlProps/ctrlProp911.xml"/><Relationship Id="rId27" Type="http://schemas.openxmlformats.org/officeDocument/2006/relationships/ctrlProp" Target="../ctrlProps/ctrlProp752.xml"/><Relationship Id="rId48" Type="http://schemas.openxmlformats.org/officeDocument/2006/relationships/ctrlProp" Target="../ctrlProps/ctrlProp773.xml"/><Relationship Id="rId69" Type="http://schemas.openxmlformats.org/officeDocument/2006/relationships/ctrlProp" Target="../ctrlProps/ctrlProp794.xml"/><Relationship Id="rId113" Type="http://schemas.openxmlformats.org/officeDocument/2006/relationships/ctrlProp" Target="../ctrlProps/ctrlProp838.xml"/><Relationship Id="rId134" Type="http://schemas.openxmlformats.org/officeDocument/2006/relationships/ctrlProp" Target="../ctrlProps/ctrlProp859.xml"/><Relationship Id="rId80" Type="http://schemas.openxmlformats.org/officeDocument/2006/relationships/ctrlProp" Target="../ctrlProps/ctrlProp805.xml"/><Relationship Id="rId155" Type="http://schemas.openxmlformats.org/officeDocument/2006/relationships/ctrlProp" Target="../ctrlProps/ctrlProp880.xml"/><Relationship Id="rId176" Type="http://schemas.openxmlformats.org/officeDocument/2006/relationships/ctrlProp" Target="../ctrlProps/ctrlProp901.xml"/><Relationship Id="rId17" Type="http://schemas.openxmlformats.org/officeDocument/2006/relationships/ctrlProp" Target="../ctrlProps/ctrlProp742.xml"/><Relationship Id="rId38" Type="http://schemas.openxmlformats.org/officeDocument/2006/relationships/ctrlProp" Target="../ctrlProps/ctrlProp763.xml"/><Relationship Id="rId59" Type="http://schemas.openxmlformats.org/officeDocument/2006/relationships/ctrlProp" Target="../ctrlProps/ctrlProp784.xml"/><Relationship Id="rId103" Type="http://schemas.openxmlformats.org/officeDocument/2006/relationships/ctrlProp" Target="../ctrlProps/ctrlProp828.xml"/><Relationship Id="rId124" Type="http://schemas.openxmlformats.org/officeDocument/2006/relationships/ctrlProp" Target="../ctrlProps/ctrlProp849.xml"/><Relationship Id="rId70" Type="http://schemas.openxmlformats.org/officeDocument/2006/relationships/ctrlProp" Target="../ctrlProps/ctrlProp795.xml"/><Relationship Id="rId91" Type="http://schemas.openxmlformats.org/officeDocument/2006/relationships/ctrlProp" Target="../ctrlProps/ctrlProp816.xml"/><Relationship Id="rId145" Type="http://schemas.openxmlformats.org/officeDocument/2006/relationships/ctrlProp" Target="../ctrlProps/ctrlProp870.xml"/><Relationship Id="rId166" Type="http://schemas.openxmlformats.org/officeDocument/2006/relationships/ctrlProp" Target="../ctrlProps/ctrlProp891.xml"/><Relationship Id="rId187" Type="http://schemas.openxmlformats.org/officeDocument/2006/relationships/ctrlProp" Target="../ctrlProps/ctrlProp912.xml"/><Relationship Id="rId1" Type="http://schemas.openxmlformats.org/officeDocument/2006/relationships/printerSettings" Target="../printerSettings/printerSettings6.bin"/><Relationship Id="rId28" Type="http://schemas.openxmlformats.org/officeDocument/2006/relationships/ctrlProp" Target="../ctrlProps/ctrlProp753.xml"/><Relationship Id="rId49" Type="http://schemas.openxmlformats.org/officeDocument/2006/relationships/ctrlProp" Target="../ctrlProps/ctrlProp774.xml"/><Relationship Id="rId114" Type="http://schemas.openxmlformats.org/officeDocument/2006/relationships/ctrlProp" Target="../ctrlProps/ctrlProp839.xml"/><Relationship Id="rId60" Type="http://schemas.openxmlformats.org/officeDocument/2006/relationships/ctrlProp" Target="../ctrlProps/ctrlProp785.xml"/><Relationship Id="rId81" Type="http://schemas.openxmlformats.org/officeDocument/2006/relationships/ctrlProp" Target="../ctrlProps/ctrlProp806.xml"/><Relationship Id="rId135" Type="http://schemas.openxmlformats.org/officeDocument/2006/relationships/ctrlProp" Target="../ctrlProps/ctrlProp860.xml"/><Relationship Id="rId156" Type="http://schemas.openxmlformats.org/officeDocument/2006/relationships/ctrlProp" Target="../ctrlProps/ctrlProp881.xml"/><Relationship Id="rId177" Type="http://schemas.openxmlformats.org/officeDocument/2006/relationships/ctrlProp" Target="../ctrlProps/ctrlProp902.xml"/></Relationships>
</file>

<file path=xl/worksheets/_rels/sheet7.xml.rels><?xml version="1.0" encoding="UTF-8" standalone="yes"?>
<Relationships xmlns="http://schemas.openxmlformats.org/package/2006/relationships"><Relationship Id="rId8" Type="http://schemas.openxmlformats.org/officeDocument/2006/relationships/hyperlink" Target="https://hecaa.mineducacion.gov.co/consultaspublicas/programas" TargetMode="External"/><Relationship Id="rId3" Type="http://schemas.openxmlformats.org/officeDocument/2006/relationships/hyperlink" Target="https://hecaa.mineducacion.gov.co/consultaspublicas/programas" TargetMode="External"/><Relationship Id="rId7" Type="http://schemas.openxmlformats.org/officeDocument/2006/relationships/hyperlink" Target="https://hecaa.mineducacion.gov.co/consultaspublicas/programas" TargetMode="External"/><Relationship Id="rId12" Type="http://schemas.microsoft.com/office/2017/10/relationships/threadedComment" Target="../threadedComments/threadedComment1.xml"/><Relationship Id="rId2" Type="http://schemas.openxmlformats.org/officeDocument/2006/relationships/hyperlink" Target="https://hecaa.mineducacion.gov.co/consultaspublicas/programas" TargetMode="External"/><Relationship Id="rId1" Type="http://schemas.openxmlformats.org/officeDocument/2006/relationships/hyperlink" Target="https://hecaa.mineducacion.gov.co/consultaspublicas/programas" TargetMode="External"/><Relationship Id="rId6" Type="http://schemas.openxmlformats.org/officeDocument/2006/relationships/hyperlink" Target="https://hecaa.mineducacion.gov.co/consultaspublicas/programas" TargetMode="External"/><Relationship Id="rId11" Type="http://schemas.openxmlformats.org/officeDocument/2006/relationships/comments" Target="../comments1.xml"/><Relationship Id="rId5" Type="http://schemas.openxmlformats.org/officeDocument/2006/relationships/hyperlink" Target="https://hecaa.mineducacion.gov.co/consultaspublicas/programas" TargetMode="External"/><Relationship Id="rId10" Type="http://schemas.openxmlformats.org/officeDocument/2006/relationships/vmlDrawing" Target="../drawings/vmlDrawing6.vml"/><Relationship Id="rId4" Type="http://schemas.openxmlformats.org/officeDocument/2006/relationships/hyperlink" Target="https://hecaa.mineducacion.gov.co/consultaspublicas/programas" TargetMode="External"/><Relationship Id="rId9"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s://hecaa.mineducacion.gov.co/consultaspublicas/programas" TargetMode="External"/><Relationship Id="rId3" Type="http://schemas.openxmlformats.org/officeDocument/2006/relationships/hyperlink" Target="https://hecaa.mineducacion.gov.co/consultaspublicas/programas" TargetMode="External"/><Relationship Id="rId7" Type="http://schemas.openxmlformats.org/officeDocument/2006/relationships/hyperlink" Target="https://hecaa.mineducacion.gov.co/consultaspublicas/programas" TargetMode="External"/><Relationship Id="rId2" Type="http://schemas.openxmlformats.org/officeDocument/2006/relationships/hyperlink" Target="https://hecaa.mineducacion.gov.co/consultaspublicas/programas" TargetMode="External"/><Relationship Id="rId1" Type="http://schemas.openxmlformats.org/officeDocument/2006/relationships/hyperlink" Target="https://hecaa.mineducacion.gov.co/consultaspublicas/programas" TargetMode="External"/><Relationship Id="rId6" Type="http://schemas.openxmlformats.org/officeDocument/2006/relationships/hyperlink" Target="https://hecaa.mineducacion.gov.co/consultaspublicas/programas" TargetMode="External"/><Relationship Id="rId11" Type="http://schemas.openxmlformats.org/officeDocument/2006/relationships/comments" Target="../comments2.xml"/><Relationship Id="rId5" Type="http://schemas.openxmlformats.org/officeDocument/2006/relationships/hyperlink" Target="https://hecaa.mineducacion.gov.co/consultaspublicas/programas" TargetMode="External"/><Relationship Id="rId10" Type="http://schemas.openxmlformats.org/officeDocument/2006/relationships/vmlDrawing" Target="../drawings/vmlDrawing7.vml"/><Relationship Id="rId4" Type="http://schemas.openxmlformats.org/officeDocument/2006/relationships/hyperlink" Target="https://hecaa.mineducacion.gov.co/consultaspublicas/programas"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hecaa.mineducacion.gov.co/consultaspublicas/programas" TargetMode="External"/><Relationship Id="rId3" Type="http://schemas.openxmlformats.org/officeDocument/2006/relationships/hyperlink" Target="https://hecaa.mineducacion.gov.co/consultaspublicas/programas" TargetMode="External"/><Relationship Id="rId7" Type="http://schemas.openxmlformats.org/officeDocument/2006/relationships/hyperlink" Target="https://hecaa.mineducacion.gov.co/consultaspublicas/programas" TargetMode="External"/><Relationship Id="rId2" Type="http://schemas.openxmlformats.org/officeDocument/2006/relationships/hyperlink" Target="https://hecaa.mineducacion.gov.co/consultaspublicas/programas" TargetMode="External"/><Relationship Id="rId1" Type="http://schemas.openxmlformats.org/officeDocument/2006/relationships/hyperlink" Target="https://hecaa.mineducacion.gov.co/consultaspublicas/programas" TargetMode="External"/><Relationship Id="rId6" Type="http://schemas.openxmlformats.org/officeDocument/2006/relationships/hyperlink" Target="https://hecaa.mineducacion.gov.co/consultaspublicas/programas" TargetMode="External"/><Relationship Id="rId11" Type="http://schemas.openxmlformats.org/officeDocument/2006/relationships/comments" Target="../comments3.xml"/><Relationship Id="rId5" Type="http://schemas.openxmlformats.org/officeDocument/2006/relationships/hyperlink" Target="https://hecaa.mineducacion.gov.co/consultaspublicas/programas" TargetMode="External"/><Relationship Id="rId10" Type="http://schemas.openxmlformats.org/officeDocument/2006/relationships/vmlDrawing" Target="../drawings/vmlDrawing8.vml"/><Relationship Id="rId4" Type="http://schemas.openxmlformats.org/officeDocument/2006/relationships/hyperlink" Target="https://hecaa.mineducacion.gov.co/consultaspublicas/programas"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hyperlink" Target="https://hecaa.mineducacion.gov.co/consultaspublicas/programas" TargetMode="External"/><Relationship Id="rId3" Type="http://schemas.openxmlformats.org/officeDocument/2006/relationships/hyperlink" Target="https://hecaa.mineducacion.gov.co/consultaspublicas/programas" TargetMode="External"/><Relationship Id="rId7" Type="http://schemas.openxmlformats.org/officeDocument/2006/relationships/hyperlink" Target="https://hecaa.mineducacion.gov.co/consultaspublicas/programas" TargetMode="External"/><Relationship Id="rId12" Type="http://schemas.microsoft.com/office/2017/10/relationships/threadedComment" Target="../threadedComments/threadedComment2.xml"/><Relationship Id="rId2" Type="http://schemas.openxmlformats.org/officeDocument/2006/relationships/hyperlink" Target="https://hecaa.mineducacion.gov.co/consultaspublicas/programas" TargetMode="External"/><Relationship Id="rId1" Type="http://schemas.openxmlformats.org/officeDocument/2006/relationships/hyperlink" Target="https://hecaa.mineducacion.gov.co/consultaspublicas/programas" TargetMode="External"/><Relationship Id="rId6" Type="http://schemas.openxmlformats.org/officeDocument/2006/relationships/hyperlink" Target="https://hecaa.mineducacion.gov.co/consultaspublicas/programas" TargetMode="External"/><Relationship Id="rId11" Type="http://schemas.openxmlformats.org/officeDocument/2006/relationships/comments" Target="../comments4.xml"/><Relationship Id="rId5" Type="http://schemas.openxmlformats.org/officeDocument/2006/relationships/hyperlink" Target="https://hecaa.mineducacion.gov.co/consultaspublicas/programas" TargetMode="External"/><Relationship Id="rId10" Type="http://schemas.openxmlformats.org/officeDocument/2006/relationships/vmlDrawing" Target="../drawings/vmlDrawing9.vml"/><Relationship Id="rId4" Type="http://schemas.openxmlformats.org/officeDocument/2006/relationships/hyperlink" Target="https://hecaa.mineducacion.gov.co/consultaspublicas/programas" TargetMode="External"/><Relationship Id="rId9"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hyperlink" Target="https://hecaa.mineducacion.gov.co/consultaspublicas/programas" TargetMode="External"/><Relationship Id="rId3" Type="http://schemas.openxmlformats.org/officeDocument/2006/relationships/hyperlink" Target="https://hecaa.mineducacion.gov.co/consultaspublicas/programas" TargetMode="External"/><Relationship Id="rId7" Type="http://schemas.openxmlformats.org/officeDocument/2006/relationships/hyperlink" Target="https://hecaa.mineducacion.gov.co/consultaspublicas/programas" TargetMode="External"/><Relationship Id="rId12" Type="http://schemas.microsoft.com/office/2017/10/relationships/threadedComment" Target="../threadedComments/threadedComment3.xml"/><Relationship Id="rId2" Type="http://schemas.openxmlformats.org/officeDocument/2006/relationships/hyperlink" Target="https://hecaa.mineducacion.gov.co/consultaspublicas/programas" TargetMode="External"/><Relationship Id="rId1" Type="http://schemas.openxmlformats.org/officeDocument/2006/relationships/hyperlink" Target="https://hecaa.mineducacion.gov.co/consultaspublicas/programas" TargetMode="External"/><Relationship Id="rId6" Type="http://schemas.openxmlformats.org/officeDocument/2006/relationships/hyperlink" Target="https://hecaa.mineducacion.gov.co/consultaspublicas/programas" TargetMode="External"/><Relationship Id="rId11" Type="http://schemas.openxmlformats.org/officeDocument/2006/relationships/comments" Target="../comments5.xml"/><Relationship Id="rId5" Type="http://schemas.openxmlformats.org/officeDocument/2006/relationships/hyperlink" Target="https://hecaa.mineducacion.gov.co/consultaspublicas/programas" TargetMode="External"/><Relationship Id="rId10" Type="http://schemas.openxmlformats.org/officeDocument/2006/relationships/vmlDrawing" Target="../drawings/vmlDrawing10.vml"/><Relationship Id="rId4" Type="http://schemas.openxmlformats.org/officeDocument/2006/relationships/hyperlink" Target="https://hecaa.mineducacion.gov.co/consultaspublicas/programas" TargetMode="External"/><Relationship Id="rId9"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918.xml"/><Relationship Id="rId13" Type="http://schemas.openxmlformats.org/officeDocument/2006/relationships/ctrlProp" Target="../ctrlProps/ctrlProp923.xml"/><Relationship Id="rId18" Type="http://schemas.openxmlformats.org/officeDocument/2006/relationships/ctrlProp" Target="../ctrlProps/ctrlProp928.xml"/><Relationship Id="rId3" Type="http://schemas.openxmlformats.org/officeDocument/2006/relationships/vmlDrawing" Target="../drawings/vmlDrawing11.vml"/><Relationship Id="rId7" Type="http://schemas.openxmlformats.org/officeDocument/2006/relationships/ctrlProp" Target="../ctrlProps/ctrlProp917.xml"/><Relationship Id="rId12" Type="http://schemas.openxmlformats.org/officeDocument/2006/relationships/ctrlProp" Target="../ctrlProps/ctrlProp922.xml"/><Relationship Id="rId17" Type="http://schemas.openxmlformats.org/officeDocument/2006/relationships/ctrlProp" Target="../ctrlProps/ctrlProp927.xml"/><Relationship Id="rId2" Type="http://schemas.openxmlformats.org/officeDocument/2006/relationships/drawing" Target="../drawings/drawing6.xml"/><Relationship Id="rId16" Type="http://schemas.openxmlformats.org/officeDocument/2006/relationships/ctrlProp" Target="../ctrlProps/ctrlProp926.xml"/><Relationship Id="rId1" Type="http://schemas.openxmlformats.org/officeDocument/2006/relationships/printerSettings" Target="../printerSettings/printerSettings12.bin"/><Relationship Id="rId6" Type="http://schemas.openxmlformats.org/officeDocument/2006/relationships/ctrlProp" Target="../ctrlProps/ctrlProp916.xml"/><Relationship Id="rId11" Type="http://schemas.openxmlformats.org/officeDocument/2006/relationships/ctrlProp" Target="../ctrlProps/ctrlProp921.xml"/><Relationship Id="rId5" Type="http://schemas.openxmlformats.org/officeDocument/2006/relationships/ctrlProp" Target="../ctrlProps/ctrlProp915.xml"/><Relationship Id="rId15" Type="http://schemas.openxmlformats.org/officeDocument/2006/relationships/ctrlProp" Target="../ctrlProps/ctrlProp925.xml"/><Relationship Id="rId10" Type="http://schemas.openxmlformats.org/officeDocument/2006/relationships/ctrlProp" Target="../ctrlProps/ctrlProp920.xml"/><Relationship Id="rId4" Type="http://schemas.openxmlformats.org/officeDocument/2006/relationships/ctrlProp" Target="../ctrlProps/ctrlProp914.xml"/><Relationship Id="rId9" Type="http://schemas.openxmlformats.org/officeDocument/2006/relationships/ctrlProp" Target="../ctrlProps/ctrlProp919.xml"/><Relationship Id="rId14" Type="http://schemas.openxmlformats.org/officeDocument/2006/relationships/ctrlProp" Target="../ctrlProps/ctrlProp924.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opLeftCell="A13" zoomScaleNormal="100" workbookViewId="0">
      <selection sqref="A1:I1"/>
    </sheetView>
  </sheetViews>
  <sheetFormatPr baseColWidth="10" defaultColWidth="11.453125" defaultRowHeight="13.5"/>
  <cols>
    <col min="1" max="1" width="5.1796875" style="132" customWidth="1"/>
    <col min="2" max="2" width="25.7265625" style="132" customWidth="1"/>
    <col min="3" max="3" width="61" style="132" customWidth="1"/>
    <col min="4" max="4" width="17.7265625" style="132" hidden="1" customWidth="1"/>
    <col min="5" max="5" width="22" style="132" hidden="1" customWidth="1"/>
    <col min="6" max="7" width="17.81640625" style="132" customWidth="1"/>
    <col min="8" max="8" width="21.1796875" style="132" customWidth="1"/>
    <col min="9" max="9" width="15.54296875" style="132" customWidth="1"/>
    <col min="10" max="10" width="11.453125" style="132"/>
    <col min="11" max="11" width="33" style="132" customWidth="1"/>
    <col min="12" max="16384" width="11.453125" style="132"/>
  </cols>
  <sheetData>
    <row r="1" spans="1:9">
      <c r="A1" s="337" t="s">
        <v>0</v>
      </c>
      <c r="B1" s="337"/>
      <c r="C1" s="337"/>
      <c r="D1" s="337"/>
      <c r="E1" s="337"/>
      <c r="F1" s="337"/>
      <c r="G1" s="337"/>
      <c r="H1" s="337"/>
      <c r="I1" s="337"/>
    </row>
    <row r="2" spans="1:9">
      <c r="A2" s="337" t="s">
        <v>1</v>
      </c>
      <c r="B2" s="337"/>
      <c r="C2" s="337"/>
      <c r="D2" s="337"/>
      <c r="E2" s="337"/>
      <c r="F2" s="337"/>
      <c r="G2" s="337"/>
      <c r="H2" s="337"/>
      <c r="I2" s="337"/>
    </row>
    <row r="3" spans="1:9">
      <c r="A3" s="337" t="s">
        <v>2</v>
      </c>
      <c r="B3" s="337"/>
      <c r="C3" s="337"/>
      <c r="D3" s="337"/>
      <c r="E3" s="337"/>
      <c r="F3" s="337"/>
      <c r="G3" s="337"/>
      <c r="H3" s="337"/>
      <c r="I3" s="337"/>
    </row>
    <row r="4" spans="1:9">
      <c r="A4" s="337" t="s">
        <v>3</v>
      </c>
      <c r="B4" s="337"/>
      <c r="C4" s="337"/>
      <c r="D4" s="337"/>
      <c r="E4" s="337"/>
      <c r="F4" s="337"/>
      <c r="G4" s="337"/>
      <c r="H4" s="337"/>
      <c r="I4" s="337"/>
    </row>
    <row r="5" spans="1:9">
      <c r="A5" s="338"/>
      <c r="B5" s="338"/>
      <c r="C5" s="338"/>
      <c r="D5" s="338"/>
      <c r="E5" s="338"/>
      <c r="F5" s="338"/>
      <c r="G5" s="338"/>
      <c r="H5" s="338"/>
      <c r="I5" s="338"/>
    </row>
    <row r="6" spans="1:9">
      <c r="A6" s="336" t="s">
        <v>4</v>
      </c>
      <c r="B6" s="336"/>
      <c r="C6" s="336"/>
      <c r="D6" s="336"/>
      <c r="E6" s="336"/>
      <c r="F6" s="336"/>
      <c r="G6" s="336"/>
      <c r="H6" s="336"/>
      <c r="I6" s="336"/>
    </row>
    <row r="7" spans="1:9" ht="32.25" customHeight="1">
      <c r="A7" s="339" t="s">
        <v>5</v>
      </c>
      <c r="B7" s="339"/>
      <c r="C7" s="339"/>
      <c r="D7" s="339"/>
      <c r="E7" s="339"/>
      <c r="F7" s="339"/>
      <c r="G7" s="339"/>
      <c r="H7" s="339"/>
      <c r="I7" s="339"/>
    </row>
    <row r="8" spans="1:9">
      <c r="A8" s="197"/>
      <c r="B8" s="197"/>
      <c r="C8" s="197"/>
      <c r="D8" s="197"/>
      <c r="E8" s="197"/>
      <c r="F8" s="197"/>
      <c r="G8" s="197"/>
      <c r="H8" s="197"/>
    </row>
    <row r="9" spans="1:9" ht="14" thickBot="1"/>
    <row r="10" spans="1:9" ht="69.5" thickBot="1">
      <c r="A10" s="198" t="s">
        <v>6</v>
      </c>
      <c r="B10" s="340" t="s">
        <v>7</v>
      </c>
      <c r="C10" s="341"/>
      <c r="D10" s="199" t="s">
        <v>8</v>
      </c>
      <c r="E10" s="199" t="s">
        <v>9</v>
      </c>
      <c r="F10" s="199" t="s">
        <v>10</v>
      </c>
      <c r="G10" s="200" t="s">
        <v>11</v>
      </c>
      <c r="H10" s="199" t="s">
        <v>12</v>
      </c>
      <c r="I10" s="201" t="s">
        <v>13</v>
      </c>
    </row>
    <row r="11" spans="1:9">
      <c r="A11" s="342">
        <v>1</v>
      </c>
      <c r="B11" s="202" t="s">
        <v>14</v>
      </c>
      <c r="C11" s="203" t="s">
        <v>15</v>
      </c>
      <c r="D11" s="345" t="s">
        <v>16</v>
      </c>
      <c r="E11" s="345" t="s">
        <v>16</v>
      </c>
      <c r="F11" s="345" t="str">
        <f>'4.1.3. CAPACIDAD TÉCNICA P1'!A193</f>
        <v>HABILITA</v>
      </c>
      <c r="G11" s="347" t="str">
        <f>'4.1.4 EQUIPO MÍNIMO P1'!A261</f>
        <v>NO HABILITA</v>
      </c>
      <c r="H11" s="347" t="str">
        <f>'4.1.5. REQUISITOS TÉCNICOS MÍNI'!C8</f>
        <v>HABILITA</v>
      </c>
      <c r="I11" s="349" t="str">
        <f>IF(COUNTIF(D11:H13,"HABILITA")=5,"HABILITA","NO HABILITA")</f>
        <v>NO HABILITA</v>
      </c>
    </row>
    <row r="12" spans="1:9">
      <c r="A12" s="343"/>
      <c r="B12" s="204" t="s">
        <v>17</v>
      </c>
      <c r="C12" s="205" t="s">
        <v>18</v>
      </c>
      <c r="D12" s="335"/>
      <c r="E12" s="335"/>
      <c r="F12" s="335"/>
      <c r="G12" s="334"/>
      <c r="H12" s="334"/>
      <c r="I12" s="350"/>
    </row>
    <row r="13" spans="1:9" ht="14" thickBot="1">
      <c r="A13" s="344"/>
      <c r="B13" s="206" t="s">
        <v>19</v>
      </c>
      <c r="C13" s="207" t="s">
        <v>20</v>
      </c>
      <c r="D13" s="346"/>
      <c r="E13" s="346"/>
      <c r="F13" s="346"/>
      <c r="G13" s="348"/>
      <c r="H13" s="348"/>
      <c r="I13" s="351"/>
    </row>
    <row r="14" spans="1:9" ht="18" customHeight="1">
      <c r="A14" s="342">
        <v>2</v>
      </c>
      <c r="B14" s="202" t="s">
        <v>14</v>
      </c>
      <c r="C14" s="203" t="s">
        <v>21</v>
      </c>
      <c r="D14" s="345" t="s">
        <v>16</v>
      </c>
      <c r="E14" s="345" t="s">
        <v>16</v>
      </c>
      <c r="F14" s="347" t="str">
        <f>'4.1.3. CAPACIDAD TÉCNICA P2'!A193</f>
        <v>NO HABILITA</v>
      </c>
      <c r="G14" s="347" t="str">
        <f>'4.1.4 EQUIPO MÍNIMO P2'!A261</f>
        <v>NO HABILITA</v>
      </c>
      <c r="H14" s="347" t="str">
        <f>'4.1.5. REQUISITOS TÉCNICOS MÍNI'!C14</f>
        <v>HABILITA</v>
      </c>
      <c r="I14" s="349" t="str">
        <f t="shared" ref="I14" si="0">IF(COUNTIF(D14:H16,"HABILITA")=5,"HABILITA","NO HABILITA")</f>
        <v>NO HABILITA</v>
      </c>
    </row>
    <row r="15" spans="1:9">
      <c r="A15" s="343"/>
      <c r="B15" s="204" t="s">
        <v>17</v>
      </c>
      <c r="C15" s="205" t="s">
        <v>22</v>
      </c>
      <c r="D15" s="335"/>
      <c r="E15" s="335"/>
      <c r="F15" s="334"/>
      <c r="G15" s="334"/>
      <c r="H15" s="334"/>
      <c r="I15" s="350"/>
    </row>
    <row r="16" spans="1:9" ht="14.25" customHeight="1" thickBot="1">
      <c r="A16" s="344"/>
      <c r="B16" s="206" t="s">
        <v>19</v>
      </c>
      <c r="C16" s="207" t="s">
        <v>23</v>
      </c>
      <c r="D16" s="346"/>
      <c r="E16" s="346"/>
      <c r="F16" s="348"/>
      <c r="G16" s="348"/>
      <c r="H16" s="348"/>
      <c r="I16" s="351"/>
    </row>
    <row r="17" spans="1:9">
      <c r="A17" s="342">
        <v>3</v>
      </c>
      <c r="B17" s="202" t="s">
        <v>14</v>
      </c>
      <c r="C17" s="203" t="s">
        <v>24</v>
      </c>
      <c r="D17" s="345" t="s">
        <v>16</v>
      </c>
      <c r="E17" s="345" t="s">
        <v>25</v>
      </c>
      <c r="F17" s="347" t="str">
        <f>'4.1.3. CAPACIDAD TÉCNICA P3'!A193</f>
        <v>NO HABILITA</v>
      </c>
      <c r="G17" s="347" t="str">
        <f>'4.1.4 EQUIPO MÍNIMO P3'!A261</f>
        <v>NO HABILITA</v>
      </c>
      <c r="H17" s="347" t="str">
        <f>'4.1.5. REQUISITOS TÉCNICOS MÍNI'!C20</f>
        <v>HABILITA</v>
      </c>
      <c r="I17" s="349" t="s">
        <v>25</v>
      </c>
    </row>
    <row r="18" spans="1:9">
      <c r="A18" s="343"/>
      <c r="B18" s="204" t="s">
        <v>17</v>
      </c>
      <c r="C18" s="205" t="s">
        <v>22</v>
      </c>
      <c r="D18" s="335"/>
      <c r="E18" s="335"/>
      <c r="F18" s="334"/>
      <c r="G18" s="334"/>
      <c r="H18" s="334"/>
      <c r="I18" s="350"/>
    </row>
    <row r="19" spans="1:9" ht="14.25" customHeight="1" thickBot="1">
      <c r="A19" s="344"/>
      <c r="B19" s="206" t="s">
        <v>19</v>
      </c>
      <c r="C19" s="207" t="s">
        <v>26</v>
      </c>
      <c r="D19" s="346"/>
      <c r="E19" s="346"/>
      <c r="F19" s="348"/>
      <c r="G19" s="348"/>
      <c r="H19" s="348"/>
      <c r="I19" s="351"/>
    </row>
    <row r="20" spans="1:9" ht="27.75" customHeight="1">
      <c r="A20" s="342">
        <v>4</v>
      </c>
      <c r="B20" s="208" t="s">
        <v>14</v>
      </c>
      <c r="C20" s="209" t="s">
        <v>27</v>
      </c>
      <c r="D20" s="345" t="s">
        <v>16</v>
      </c>
      <c r="E20" s="345" t="s">
        <v>16</v>
      </c>
      <c r="F20" s="347" t="str">
        <f>'4.1.3. CAPACIDAD TÉCNICA P4'!A193</f>
        <v>HABILITA</v>
      </c>
      <c r="G20" s="347" t="str">
        <f>'4.1.4 EQUIPO MÍNIMO P4'!A276</f>
        <v>HABILITA</v>
      </c>
      <c r="H20" s="347" t="str">
        <f>'4.1.5. REQUISITOS TÉCNICOS MÍNI'!C26</f>
        <v>HABILITA</v>
      </c>
      <c r="I20" s="349" t="str">
        <f t="shared" ref="I20" si="1">IF(COUNTIF(D20:H22,"HABILITA")=5,"HABILITA","NO HABILITA")</f>
        <v>HABILITA</v>
      </c>
    </row>
    <row r="21" spans="1:9">
      <c r="A21" s="343"/>
      <c r="B21" s="204" t="s">
        <v>17</v>
      </c>
      <c r="C21" s="205" t="s">
        <v>28</v>
      </c>
      <c r="D21" s="335"/>
      <c r="E21" s="335"/>
      <c r="F21" s="334"/>
      <c r="G21" s="334"/>
      <c r="H21" s="334"/>
      <c r="I21" s="350"/>
    </row>
    <row r="22" spans="1:9" ht="14.25" customHeight="1" thickBot="1">
      <c r="A22" s="344"/>
      <c r="B22" s="206" t="s">
        <v>19</v>
      </c>
      <c r="C22" s="205" t="s">
        <v>29</v>
      </c>
      <c r="D22" s="346"/>
      <c r="E22" s="346"/>
      <c r="F22" s="348"/>
      <c r="G22" s="348"/>
      <c r="H22" s="348"/>
      <c r="I22" s="351"/>
    </row>
    <row r="23" spans="1:9">
      <c r="A23" s="342">
        <v>5</v>
      </c>
      <c r="B23" s="208" t="s">
        <v>14</v>
      </c>
      <c r="C23" s="209" t="s">
        <v>30</v>
      </c>
      <c r="D23" s="345" t="s">
        <v>16</v>
      </c>
      <c r="E23" s="345" t="s">
        <v>16</v>
      </c>
      <c r="F23" s="347" t="str">
        <f>'4.1.3. CAPACIDAD TÉCNICA P5'!A193</f>
        <v>HABILITA</v>
      </c>
      <c r="G23" s="347" t="str">
        <f>'4.1.4 EQUIPO MÍNIMO P5'!A261</f>
        <v>NO HABILITA</v>
      </c>
      <c r="H23" s="347" t="str">
        <f>'4.1.5. REQUISITOS TÉCNICOS MÍNI'!C32</f>
        <v>HABILITA</v>
      </c>
      <c r="I23" s="349" t="str">
        <f t="shared" ref="I23" si="2">IF(COUNTIF(D23:H25,"HABILITA")=5,"HABILITA","NO HABILITA")</f>
        <v>NO HABILITA</v>
      </c>
    </row>
    <row r="24" spans="1:9">
      <c r="A24" s="343"/>
      <c r="B24" s="204" t="s">
        <v>17</v>
      </c>
      <c r="C24" s="205" t="s">
        <v>31</v>
      </c>
      <c r="D24" s="335"/>
      <c r="E24" s="335"/>
      <c r="F24" s="334"/>
      <c r="G24" s="334"/>
      <c r="H24" s="334"/>
      <c r="I24" s="350"/>
    </row>
    <row r="25" spans="1:9" ht="14.25" customHeight="1" thickBot="1">
      <c r="A25" s="344"/>
      <c r="B25" s="206" t="s">
        <v>19</v>
      </c>
      <c r="C25" s="207" t="s">
        <v>32</v>
      </c>
      <c r="D25" s="346"/>
      <c r="E25" s="346"/>
      <c r="F25" s="348"/>
      <c r="G25" s="348"/>
      <c r="H25" s="348"/>
      <c r="I25" s="351"/>
    </row>
    <row r="26" spans="1:9" hidden="1">
      <c r="A26" s="356">
        <v>6</v>
      </c>
      <c r="B26" s="204" t="s">
        <v>14</v>
      </c>
      <c r="C26" s="210"/>
      <c r="D26" s="356"/>
      <c r="E26" s="356"/>
      <c r="F26" s="356"/>
      <c r="G26" s="352"/>
      <c r="H26" s="352"/>
      <c r="I26" s="356" t="str">
        <f t="shared" ref="I26" si="3">IF(COUNTIF(D26:H28,"HABILITA")=5,"HABILITA","NO HABILITA")</f>
        <v>NO HABILITA</v>
      </c>
    </row>
    <row r="27" spans="1:9" hidden="1">
      <c r="A27" s="335"/>
      <c r="B27" s="204" t="s">
        <v>17</v>
      </c>
      <c r="C27" s="210"/>
      <c r="D27" s="335"/>
      <c r="E27" s="335"/>
      <c r="F27" s="335"/>
      <c r="G27" s="334"/>
      <c r="H27" s="334"/>
      <c r="I27" s="335"/>
    </row>
    <row r="28" spans="1:9" hidden="1">
      <c r="A28" s="335"/>
      <c r="B28" s="211" t="s">
        <v>19</v>
      </c>
      <c r="C28" s="212"/>
      <c r="D28" s="335"/>
      <c r="E28" s="335"/>
      <c r="F28" s="335"/>
      <c r="G28" s="334"/>
      <c r="H28" s="334"/>
      <c r="I28" s="335"/>
    </row>
    <row r="29" spans="1:9" hidden="1">
      <c r="A29" s="335">
        <v>7</v>
      </c>
      <c r="B29" s="213" t="s">
        <v>14</v>
      </c>
      <c r="C29" s="214"/>
      <c r="D29" s="335"/>
      <c r="E29" s="335"/>
      <c r="F29" s="335"/>
      <c r="G29" s="334"/>
      <c r="H29" s="334"/>
      <c r="I29" s="335" t="str">
        <f t="shared" ref="I29" si="4">IF(COUNTIF(D29:H31,"HABILITA")=5,"HABILITA","NO HABILITA")</f>
        <v>NO HABILITA</v>
      </c>
    </row>
    <row r="30" spans="1:9" hidden="1">
      <c r="A30" s="335"/>
      <c r="B30" s="204" t="s">
        <v>17</v>
      </c>
      <c r="C30" s="210"/>
      <c r="D30" s="335"/>
      <c r="E30" s="335"/>
      <c r="F30" s="335"/>
      <c r="G30" s="334"/>
      <c r="H30" s="334"/>
      <c r="I30" s="335"/>
    </row>
    <row r="31" spans="1:9" hidden="1">
      <c r="A31" s="335"/>
      <c r="B31" s="211" t="s">
        <v>19</v>
      </c>
      <c r="C31" s="212"/>
      <c r="D31" s="335"/>
      <c r="E31" s="335"/>
      <c r="F31" s="335"/>
      <c r="G31" s="334"/>
      <c r="H31" s="334"/>
      <c r="I31" s="335"/>
    </row>
    <row r="32" spans="1:9" hidden="1">
      <c r="A32" s="335">
        <v>8</v>
      </c>
      <c r="B32" s="213" t="s">
        <v>14</v>
      </c>
      <c r="C32" s="214"/>
      <c r="D32" s="335"/>
      <c r="E32" s="335"/>
      <c r="F32" s="335"/>
      <c r="G32" s="334"/>
      <c r="H32" s="334"/>
      <c r="I32" s="335" t="str">
        <f t="shared" ref="I32" si="5">IF(COUNTIF(D32:H34,"HABILITA")=5,"HABILITA","NO HABILITA")</f>
        <v>NO HABILITA</v>
      </c>
    </row>
    <row r="33" spans="1:11" hidden="1">
      <c r="A33" s="335"/>
      <c r="B33" s="204" t="s">
        <v>17</v>
      </c>
      <c r="C33" s="210"/>
      <c r="D33" s="335"/>
      <c r="E33" s="335"/>
      <c r="F33" s="335"/>
      <c r="G33" s="334"/>
      <c r="H33" s="334"/>
      <c r="I33" s="335"/>
    </row>
    <row r="34" spans="1:11" hidden="1">
      <c r="A34" s="335"/>
      <c r="B34" s="211" t="s">
        <v>19</v>
      </c>
      <c r="C34" s="212"/>
      <c r="D34" s="335"/>
      <c r="E34" s="335"/>
      <c r="F34" s="335"/>
      <c r="G34" s="334"/>
      <c r="H34" s="334"/>
      <c r="I34" s="335"/>
    </row>
    <row r="35" spans="1:11" hidden="1">
      <c r="A35" s="335">
        <v>9</v>
      </c>
      <c r="B35" s="213" t="s">
        <v>14</v>
      </c>
      <c r="C35" s="214"/>
      <c r="D35" s="335"/>
      <c r="E35" s="335"/>
      <c r="F35" s="335"/>
      <c r="G35" s="334"/>
      <c r="H35" s="334"/>
      <c r="I35" s="335" t="str">
        <f t="shared" ref="I35" si="6">IF(COUNTIF(D35:H37,"HABILITA")=5,"HABILITA","NO HABILITA")</f>
        <v>NO HABILITA</v>
      </c>
    </row>
    <row r="36" spans="1:11" hidden="1">
      <c r="A36" s="335"/>
      <c r="B36" s="204" t="s">
        <v>17</v>
      </c>
      <c r="C36" s="210"/>
      <c r="D36" s="335"/>
      <c r="E36" s="335"/>
      <c r="F36" s="335"/>
      <c r="G36" s="334"/>
      <c r="H36" s="334"/>
      <c r="I36" s="335"/>
    </row>
    <row r="37" spans="1:11" hidden="1">
      <c r="A37" s="335"/>
      <c r="B37" s="211" t="s">
        <v>19</v>
      </c>
      <c r="C37" s="212"/>
      <c r="D37" s="335"/>
      <c r="E37" s="335"/>
      <c r="F37" s="335"/>
      <c r="G37" s="334"/>
      <c r="H37" s="334"/>
      <c r="I37" s="335"/>
    </row>
    <row r="38" spans="1:11" hidden="1">
      <c r="A38" s="335">
        <v>10</v>
      </c>
      <c r="B38" s="213" t="s">
        <v>14</v>
      </c>
      <c r="C38" s="214"/>
      <c r="D38" s="335"/>
      <c r="E38" s="335"/>
      <c r="F38" s="335"/>
      <c r="G38" s="334"/>
      <c r="H38" s="334"/>
      <c r="I38" s="335" t="str">
        <f t="shared" ref="I38" si="7">IF(COUNTIF(D38:H40,"HABILITA")=5,"HABILITA","NO HABILITA")</f>
        <v>NO HABILITA</v>
      </c>
    </row>
    <row r="39" spans="1:11" hidden="1">
      <c r="A39" s="335"/>
      <c r="B39" s="204" t="s">
        <v>17</v>
      </c>
      <c r="C39" s="210"/>
      <c r="D39" s="335"/>
      <c r="E39" s="335"/>
      <c r="F39" s="335"/>
      <c r="G39" s="334"/>
      <c r="H39" s="334"/>
      <c r="I39" s="335"/>
    </row>
    <row r="40" spans="1:11" hidden="1">
      <c r="A40" s="335"/>
      <c r="B40" s="211" t="s">
        <v>19</v>
      </c>
      <c r="C40" s="212"/>
      <c r="D40" s="335"/>
      <c r="E40" s="335"/>
      <c r="F40" s="335"/>
      <c r="G40" s="334"/>
      <c r="H40" s="334"/>
      <c r="I40" s="335"/>
    </row>
    <row r="41" spans="1:11">
      <c r="A41" s="353"/>
      <c r="B41" s="353"/>
      <c r="C41" s="353"/>
      <c r="D41" s="353"/>
      <c r="E41" s="353"/>
      <c r="F41" s="353"/>
      <c r="G41" s="353"/>
      <c r="H41" s="353"/>
      <c r="I41" s="353"/>
    </row>
    <row r="42" spans="1:11">
      <c r="A42" s="354"/>
      <c r="B42" s="354"/>
      <c r="C42" s="354"/>
      <c r="D42" s="354"/>
      <c r="E42" s="354"/>
      <c r="F42" s="354"/>
      <c r="G42" s="354"/>
      <c r="H42" s="354"/>
    </row>
    <row r="43" spans="1:11" ht="28.5" customHeight="1">
      <c r="A43" s="355" t="s">
        <v>33</v>
      </c>
      <c r="B43" s="355"/>
      <c r="C43" s="355"/>
      <c r="D43" s="355"/>
      <c r="E43" s="355"/>
      <c r="F43" s="355"/>
      <c r="G43" s="355"/>
      <c r="H43" s="355"/>
      <c r="I43" s="355"/>
      <c r="J43" s="215"/>
      <c r="K43" s="215"/>
    </row>
    <row r="47" spans="1:11">
      <c r="B47" s="216"/>
    </row>
  </sheetData>
  <sheetProtection algorithmName="SHA-512" hashValue="CYI8inLZyYULfYmd3u2+7WW8FDcqAhx38Jq7IIJYNfdk5gLIgfGez2ukh+y5iqPw+w+kaHeb4F3iPVsFMAtzMw==" saltValue="qk98cyEg7Jzjza2tyfcyiA==" spinCount="100000" sheet="1" objects="1" scenarios="1"/>
  <mergeCells count="81">
    <mergeCell ref="A41:I41"/>
    <mergeCell ref="A42:H42"/>
    <mergeCell ref="A43:I43"/>
    <mergeCell ref="H26:H28"/>
    <mergeCell ref="I26:I28"/>
    <mergeCell ref="A29:A31"/>
    <mergeCell ref="D29:D31"/>
    <mergeCell ref="E29:E31"/>
    <mergeCell ref="F29:F31"/>
    <mergeCell ref="G29:G31"/>
    <mergeCell ref="H29:H31"/>
    <mergeCell ref="I29:I31"/>
    <mergeCell ref="A26:A28"/>
    <mergeCell ref="D26:D28"/>
    <mergeCell ref="E26:E28"/>
    <mergeCell ref="F26:F28"/>
    <mergeCell ref="G26:G28"/>
    <mergeCell ref="H20:H22"/>
    <mergeCell ref="I20:I22"/>
    <mergeCell ref="G23:G25"/>
    <mergeCell ref="H23:H25"/>
    <mergeCell ref="I23:I25"/>
    <mergeCell ref="G20:G22"/>
    <mergeCell ref="A20:A22"/>
    <mergeCell ref="D20:D22"/>
    <mergeCell ref="E20:E22"/>
    <mergeCell ref="F20:F22"/>
    <mergeCell ref="A23:A25"/>
    <mergeCell ref="D23:D25"/>
    <mergeCell ref="E23:E25"/>
    <mergeCell ref="F23:F25"/>
    <mergeCell ref="H14:H16"/>
    <mergeCell ref="I14:I16"/>
    <mergeCell ref="A17:A19"/>
    <mergeCell ref="D17:D19"/>
    <mergeCell ref="E17:E19"/>
    <mergeCell ref="F17:F19"/>
    <mergeCell ref="G17:G19"/>
    <mergeCell ref="H17:H19"/>
    <mergeCell ref="I17:I19"/>
    <mergeCell ref="A14:A16"/>
    <mergeCell ref="D14:D16"/>
    <mergeCell ref="E14:E16"/>
    <mergeCell ref="F14:F16"/>
    <mergeCell ref="G14:G16"/>
    <mergeCell ref="A7:I7"/>
    <mergeCell ref="B10:C10"/>
    <mergeCell ref="A11:A13"/>
    <mergeCell ref="D11:D13"/>
    <mergeCell ref="E11:E13"/>
    <mergeCell ref="F11:F13"/>
    <mergeCell ref="G11:G13"/>
    <mergeCell ref="H11:H13"/>
    <mergeCell ref="I11:I13"/>
    <mergeCell ref="A6:I6"/>
    <mergeCell ref="A1:I1"/>
    <mergeCell ref="A2:I2"/>
    <mergeCell ref="A3:I3"/>
    <mergeCell ref="A4:I4"/>
    <mergeCell ref="A5:I5"/>
    <mergeCell ref="H32:H34"/>
    <mergeCell ref="I32:I34"/>
    <mergeCell ref="A35:A37"/>
    <mergeCell ref="D35:D37"/>
    <mergeCell ref="E35:E37"/>
    <mergeCell ref="F35:F37"/>
    <mergeCell ref="G35:G37"/>
    <mergeCell ref="H35:H37"/>
    <mergeCell ref="I35:I37"/>
    <mergeCell ref="A32:A34"/>
    <mergeCell ref="D32:D34"/>
    <mergeCell ref="E32:E34"/>
    <mergeCell ref="F32:F34"/>
    <mergeCell ref="G32:G34"/>
    <mergeCell ref="H38:H40"/>
    <mergeCell ref="I38:I40"/>
    <mergeCell ref="A38:A40"/>
    <mergeCell ref="D38:D40"/>
    <mergeCell ref="E38:E40"/>
    <mergeCell ref="F38:F40"/>
    <mergeCell ref="G38:G40"/>
  </mergeCells>
  <conditionalFormatting sqref="I11:I40">
    <cfRule type="expression" dxfId="507" priority="1">
      <formula>$C11=""</formula>
    </cfRule>
  </conditionalFormatting>
  <dataValidations count="4">
    <dataValidation type="list" allowBlank="1" showInputMessage="1" showErrorMessage="1" sqref="D11:D40 F11:H40 E11:E16 E20:E40">
      <formula1>"HABILITA, NO HABILITA"</formula1>
    </dataValidation>
    <dataValidation type="list" allowBlank="1" showInputMessage="1" showErrorMessage="1" sqref="I26:I40">
      <mc:AlternateContent xmlns:x12ac="http://schemas.microsoft.com/office/spreadsheetml/2011/1/ac" xmlns:mc="http://schemas.openxmlformats.org/markup-compatibility/2006">
        <mc:Choice Requires="x12ac">
          <x12ac:list>HABILITA, NO HABILITA,""""""</x12ac:list>
        </mc:Choice>
        <mc:Fallback>
          <formula1>"HABILITA, NO HABILITA,"""""</formula1>
        </mc:Fallback>
      </mc:AlternateContent>
    </dataValidation>
    <dataValidation type="list" allowBlank="1" showInputMessage="1" showErrorMessage="1" sqref="E17:E19">
      <formula1>"HABILITA, NO HABILITA, RECHAZADO"</formula1>
    </dataValidation>
    <dataValidation type="list" allowBlank="1" showInputMessage="1" showErrorMessage="1" sqref="I11:I25">
      <formula1>"HABILITA, NO HABILITA,RECHAZADO"</formula1>
    </dataValidation>
  </dataValidations>
  <printOptions horizontalCentered="1"/>
  <pageMargins left="0.23622047244094491" right="0.23622047244094491" top="0.74803149606299213" bottom="0.74803149606299213" header="0.31496062992125984" footer="0.31496062992125984"/>
  <pageSetup paperSize="5" scale="84" fitToWidth="0" fitToHeight="0" orientation="landscape" horizontalDpi="4294967294" verticalDpi="4294967294" r:id="rId1"/>
  <headerFooter>
    <oddHeader>&amp;LSA-05-2022&amp;REvaluación Técnica - Habilitantes</oddHeader>
    <oddFooter>&amp;L&amp;A&amp;RPág. &amp;P de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pageSetUpPr fitToPage="1"/>
  </sheetPr>
  <dimension ref="A1:O194"/>
  <sheetViews>
    <sheetView topLeftCell="A182" zoomScale="95" zoomScaleNormal="95" zoomScaleSheetLayoutView="100" workbookViewId="0">
      <selection activeCell="B75" sqref="B75:N75"/>
    </sheetView>
  </sheetViews>
  <sheetFormatPr baseColWidth="10" defaultColWidth="11.453125" defaultRowHeight="14"/>
  <cols>
    <col min="1" max="1" width="4.26953125" style="164" customWidth="1"/>
    <col min="2" max="2" width="16.81640625" style="194" customWidth="1"/>
    <col min="3" max="3" width="7.81640625" style="164" customWidth="1"/>
    <col min="4" max="4" width="14.26953125" style="164" customWidth="1"/>
    <col min="5" max="5" width="16.26953125" style="164" customWidth="1"/>
    <col min="6" max="6" width="9.7265625" style="164" customWidth="1"/>
    <col min="7" max="7" width="28.26953125" style="164" customWidth="1"/>
    <col min="8" max="8" width="11.453125" style="194" customWidth="1"/>
    <col min="9" max="9" width="7" style="194" customWidth="1"/>
    <col min="10" max="10" width="11.26953125" style="194" customWidth="1"/>
    <col min="11" max="11" width="12.7265625" style="164" customWidth="1"/>
    <col min="12" max="12" width="16.453125" style="164" customWidth="1"/>
    <col min="13" max="13" width="15.1796875" style="164" customWidth="1"/>
    <col min="14" max="14" width="29.26953125" style="164" customWidth="1"/>
    <col min="15" max="16384" width="11.453125" style="164"/>
  </cols>
  <sheetData>
    <row r="1" spans="1:14">
      <c r="A1" s="357" t="s">
        <v>1</v>
      </c>
      <c r="B1" s="357"/>
      <c r="C1" s="357"/>
      <c r="D1" s="357"/>
      <c r="E1" s="357"/>
      <c r="F1" s="357"/>
      <c r="G1" s="357"/>
      <c r="H1" s="357"/>
      <c r="I1" s="357"/>
      <c r="J1" s="357"/>
      <c r="K1" s="357"/>
      <c r="L1" s="357"/>
      <c r="M1" s="357"/>
      <c r="N1" s="357"/>
    </row>
    <row r="2" spans="1:14">
      <c r="A2" s="357" t="s">
        <v>2</v>
      </c>
      <c r="B2" s="357"/>
      <c r="C2" s="357"/>
      <c r="D2" s="357"/>
      <c r="E2" s="357"/>
      <c r="F2" s="357"/>
      <c r="G2" s="357"/>
      <c r="H2" s="357"/>
      <c r="I2" s="357"/>
      <c r="J2" s="357"/>
      <c r="K2" s="357"/>
      <c r="L2" s="357"/>
      <c r="M2" s="357"/>
      <c r="N2" s="357"/>
    </row>
    <row r="3" spans="1:14">
      <c r="A3" s="357" t="s">
        <v>34</v>
      </c>
      <c r="B3" s="357"/>
      <c r="C3" s="357"/>
      <c r="D3" s="357"/>
      <c r="E3" s="357"/>
      <c r="F3" s="357"/>
      <c r="G3" s="357"/>
      <c r="H3" s="357"/>
      <c r="I3" s="357"/>
      <c r="J3" s="357"/>
      <c r="K3" s="357"/>
      <c r="L3" s="357"/>
      <c r="M3" s="357"/>
      <c r="N3" s="357"/>
    </row>
    <row r="4" spans="1:14">
      <c r="A4" s="357" t="s">
        <v>10</v>
      </c>
      <c r="B4" s="357"/>
      <c r="C4" s="357"/>
      <c r="D4" s="357"/>
      <c r="E4" s="357"/>
      <c r="F4" s="357"/>
      <c r="G4" s="357"/>
      <c r="H4" s="357"/>
      <c r="I4" s="357"/>
      <c r="J4" s="357"/>
      <c r="K4" s="357"/>
      <c r="L4" s="357"/>
      <c r="M4" s="357"/>
      <c r="N4" s="357"/>
    </row>
    <row r="5" spans="1:14" ht="15.75" customHeight="1">
      <c r="A5" s="165"/>
      <c r="B5" s="358"/>
      <c r="C5" s="358"/>
      <c r="D5" s="358"/>
      <c r="E5" s="358"/>
      <c r="F5" s="358"/>
      <c r="G5" s="358"/>
      <c r="H5" s="358"/>
      <c r="I5" s="358"/>
      <c r="J5" s="358"/>
      <c r="K5" s="358"/>
      <c r="L5" s="358"/>
      <c r="M5" s="358"/>
    </row>
    <row r="6" spans="1:14" ht="15.75" customHeight="1">
      <c r="A6" s="359" t="s">
        <v>7</v>
      </c>
      <c r="B6" s="360"/>
      <c r="C6" s="361" t="s">
        <v>15</v>
      </c>
      <c r="D6" s="361"/>
      <c r="E6" s="361"/>
      <c r="F6" s="361"/>
      <c r="G6" s="361"/>
      <c r="H6" s="361"/>
      <c r="I6" s="361"/>
      <c r="J6" s="361"/>
      <c r="K6" s="361"/>
      <c r="L6" s="361"/>
      <c r="M6" s="166" t="s">
        <v>35</v>
      </c>
      <c r="N6" s="167" t="s">
        <v>36</v>
      </c>
    </row>
    <row r="7" spans="1:14" ht="21.75" customHeight="1">
      <c r="A7" s="369" t="b">
        <v>0</v>
      </c>
      <c r="B7" s="370"/>
      <c r="C7" s="370"/>
      <c r="D7" s="370"/>
      <c r="E7" s="371" t="b">
        <v>1</v>
      </c>
      <c r="F7" s="371"/>
      <c r="G7" s="168" t="b">
        <v>1</v>
      </c>
      <c r="H7" s="371" t="b">
        <v>0</v>
      </c>
      <c r="I7" s="371"/>
      <c r="J7" s="371"/>
      <c r="K7" s="372" t="b">
        <v>0</v>
      </c>
      <c r="L7" s="373"/>
      <c r="M7" s="169">
        <v>907</v>
      </c>
      <c r="N7" s="170">
        <v>762</v>
      </c>
    </row>
    <row r="8" spans="1:14" ht="15" customHeight="1">
      <c r="A8" s="374" t="s">
        <v>37</v>
      </c>
      <c r="B8" s="375"/>
      <c r="C8" s="375"/>
      <c r="D8" s="375"/>
      <c r="E8" s="375"/>
      <c r="F8" s="375"/>
      <c r="G8" s="375"/>
      <c r="H8" s="375"/>
      <c r="I8" s="375"/>
      <c r="J8" s="376"/>
      <c r="K8" s="377" t="s">
        <v>38</v>
      </c>
      <c r="L8" s="378"/>
      <c r="M8" s="173" t="s">
        <v>39</v>
      </c>
      <c r="N8" s="174" t="s">
        <v>40</v>
      </c>
    </row>
    <row r="9" spans="1:14" ht="24" customHeight="1">
      <c r="A9" s="384" t="s">
        <v>41</v>
      </c>
      <c r="B9" s="386" t="s">
        <v>42</v>
      </c>
      <c r="C9" s="387"/>
      <c r="D9" s="387"/>
      <c r="E9" s="387"/>
      <c r="F9" s="387"/>
      <c r="G9" s="366" t="s">
        <v>43</v>
      </c>
      <c r="H9" s="367"/>
      <c r="I9" s="367"/>
      <c r="J9" s="368"/>
      <c r="K9" s="390">
        <f>SUM(IF(B46="CUMPLE",J18,0),IF(B75="CUMPLE",J47,0),IF(B104="CUMPLE",J76,0),IF(B133="CUMPLE",J105,0),IF(B162="CUMPLE",J134,0),IF(B191="CUMPLE",J163,0))</f>
        <v>1881.35</v>
      </c>
      <c r="L9" s="391"/>
      <c r="M9" s="362">
        <f>IF(E7=TRUE,M7,N7)</f>
        <v>907</v>
      </c>
      <c r="N9" s="364" t="str">
        <f>IF(K9&gt;=M9,"CUMPLE","NO CUMPLE")</f>
        <v>CUMPLE</v>
      </c>
    </row>
    <row r="10" spans="1:14" ht="15" customHeight="1">
      <c r="A10" s="385"/>
      <c r="B10" s="388"/>
      <c r="C10" s="389"/>
      <c r="D10" s="389"/>
      <c r="E10" s="389"/>
      <c r="F10" s="389"/>
      <c r="G10" s="366" t="s">
        <v>44</v>
      </c>
      <c r="H10" s="367"/>
      <c r="I10" s="367"/>
      <c r="J10" s="368"/>
      <c r="K10" s="392"/>
      <c r="L10" s="393"/>
      <c r="M10" s="363"/>
      <c r="N10" s="365"/>
    </row>
    <row r="11" spans="1:14" ht="39" customHeight="1">
      <c r="A11" s="124"/>
      <c r="B11" s="379" t="s">
        <v>45</v>
      </c>
      <c r="C11" s="379"/>
      <c r="D11" s="379"/>
      <c r="E11" s="379"/>
      <c r="F11" s="379"/>
      <c r="G11" s="379"/>
      <c r="H11" s="379"/>
      <c r="I11" s="379"/>
      <c r="J11" s="379"/>
      <c r="K11" s="380">
        <f>SUM(IF(B46="CUMPLE",1,0),IF(B75="CUMPLE",1,0),IF(B104="CUMPLE",1,0),IF(B133="CUMPLE",1,0),IF(B162="CUMPLE",1,0),IF(B191="CUMPLE",1,0))</f>
        <v>1</v>
      </c>
      <c r="L11" s="381"/>
      <c r="M11" s="175">
        <v>1</v>
      </c>
      <c r="N11" s="176" t="str">
        <f>IF(K11&gt;=M11,"CUMPLE","NO CUMPLE")</f>
        <v>CUMPLE</v>
      </c>
    </row>
    <row r="12" spans="1:14" ht="91.5" customHeight="1">
      <c r="A12" s="124" t="s">
        <v>46</v>
      </c>
      <c r="B12" s="379" t="s">
        <v>47</v>
      </c>
      <c r="C12" s="379"/>
      <c r="D12" s="379"/>
      <c r="E12" s="379"/>
      <c r="F12" s="379"/>
      <c r="G12" s="379"/>
      <c r="H12" s="379"/>
      <c r="I12" s="379"/>
      <c r="J12" s="379"/>
      <c r="K12" s="380">
        <f>SUM(IF(AND(K29="CUMPLE",B46="CUMPLE"),1,0),IF(AND(K58="CUMPLE",B75="CUMPLE"),1,0),IF(AND(K87="CUMPLE",B104="CUMPLE"),1,0),IF(AND(K116="CUMPLE",B133="CUMPLE"),1,0),IF(AND(K145="CUMPLE",B162="CUMPLE"),1,0),IF(AND(K174="CUMPLE",B191="CUMPLE"),1,0))</f>
        <v>1</v>
      </c>
      <c r="L12" s="381"/>
      <c r="M12" s="175">
        <v>1</v>
      </c>
      <c r="N12" s="176" t="str">
        <f t="shared" ref="N12:N15" si="0">IF(K12&gt;=M12,"CUMPLE","NO CUMPLE")</f>
        <v>CUMPLE</v>
      </c>
    </row>
    <row r="13" spans="1:14" ht="15" hidden="1" customHeight="1">
      <c r="A13" s="124"/>
      <c r="B13" s="366"/>
      <c r="C13" s="367"/>
      <c r="D13" s="367"/>
      <c r="E13" s="367"/>
      <c r="F13" s="367"/>
      <c r="G13" s="367"/>
      <c r="H13" s="367"/>
      <c r="I13" s="367"/>
      <c r="J13" s="368"/>
      <c r="K13" s="382"/>
      <c r="L13" s="383"/>
      <c r="M13" s="176"/>
      <c r="N13" s="176" t="str">
        <f t="shared" si="0"/>
        <v>CUMPLE</v>
      </c>
    </row>
    <row r="14" spans="1:14" ht="15" customHeight="1">
      <c r="A14" s="124" t="s">
        <v>48</v>
      </c>
      <c r="B14" s="379" t="s">
        <v>49</v>
      </c>
      <c r="C14" s="379"/>
      <c r="D14" s="379"/>
      <c r="E14" s="379"/>
      <c r="F14" s="379"/>
      <c r="G14" s="379"/>
      <c r="H14" s="379"/>
      <c r="I14" s="379"/>
      <c r="J14" s="379"/>
      <c r="K14" s="394">
        <f>SUM(IF(AND(L30=TRUE,B46="CUMPLE"),1,0),IF(AND(L59=TRUE,B75="CUMPLE"),1,0),IF(AND(L88=TRUE,B104="CUMPLE"),1,0),IF(AND(L117=TRUE,B133="CUMPLE"),1,0),IF(AND(L146=TRUE,B162="CUMPLE"),1,0),IF(AND(L175=TRUE,B191="CUMPLE"),1,0))</f>
        <v>1</v>
      </c>
      <c r="L14" s="394"/>
      <c r="M14" s="175">
        <v>1</v>
      </c>
      <c r="N14" s="176" t="str">
        <f t="shared" si="0"/>
        <v>CUMPLE</v>
      </c>
    </row>
    <row r="15" spans="1:14" ht="15" customHeight="1">
      <c r="A15" s="124" t="s">
        <v>50</v>
      </c>
      <c r="B15" s="379" t="s">
        <v>51</v>
      </c>
      <c r="C15" s="379"/>
      <c r="D15" s="379"/>
      <c r="E15" s="379"/>
      <c r="F15" s="379"/>
      <c r="G15" s="379"/>
      <c r="H15" s="379"/>
      <c r="I15" s="379"/>
      <c r="J15" s="379"/>
      <c r="K15" s="394">
        <f>SUM(IF(SUM(IF(AND(L29=TRUE,B46="CUMPLE"),1,0),IF(AND(L58=TRUE,B75="CUMPLE"),1,0),IF(AND(L87=TRUE,B104="CUMPLE"),1,0),IF(AND(L116=TRUE,B133="CUMPLE"),1,0),IF(AND(L145=TRUE,B162="CUMPLE"),1,0),IF(AND(L174=TRUE,B191="CUMPLE"),1,0))&gt;0,1,0),IF(SUM(IF(AND(L30=TRUE,B46="CUMPLE"),1,0),IF(AND(L59=TRUE,B75="CUMPLE"),1,0),IF(AND(L88=TRUE,B104="CUMPLE"),1,0),IF(AND(L117=TRUE,B133="CUMPLE"),1,0),IF(AND(L146=TRUE,B162="CUMPLE"),1,0),IF(AND(L175=TRUE,B191="CUMPLE"),1,0))&gt;0,1,0),IF(SUM(IF(AND(L31=TRUE,B46="CUMPLE"),1,0),IF(AND(L60=TRUE,B75="CUMPLE"),1,0),IF(AND(L89=TRUE,B104="CUMPLE"),1,0),IF(AND(L118=TRUE,B133="CUMPLE"),1,0),IF(AND(L147=TRUE,B162="CUMPLE"),1,0),IF(AND(L176=TRUE,B191="CUMPLE"),1,0))&gt;0,1,0))</f>
        <v>2</v>
      </c>
      <c r="L15" s="394"/>
      <c r="M15" s="175">
        <v>2</v>
      </c>
      <c r="N15" s="176" t="str">
        <f t="shared" si="0"/>
        <v>CUMPLE</v>
      </c>
    </row>
    <row r="16" spans="1:14" ht="53.25" customHeight="1">
      <c r="A16" s="395" t="s">
        <v>6</v>
      </c>
      <c r="B16" s="396" t="s">
        <v>52</v>
      </c>
      <c r="C16" s="398" t="s">
        <v>53</v>
      </c>
      <c r="D16" s="395" t="s">
        <v>54</v>
      </c>
      <c r="E16" s="395" t="s">
        <v>55</v>
      </c>
      <c r="F16" s="400" t="s">
        <v>56</v>
      </c>
      <c r="G16" s="401"/>
      <c r="H16" s="398" t="s">
        <v>57</v>
      </c>
      <c r="I16" s="398" t="s">
        <v>58</v>
      </c>
      <c r="J16" s="398" t="s">
        <v>59</v>
      </c>
      <c r="K16" s="405" t="s">
        <v>60</v>
      </c>
      <c r="L16" s="406"/>
      <c r="M16" s="406"/>
      <c r="N16" s="407"/>
    </row>
    <row r="17" spans="1:15" s="42" customFormat="1" ht="42.75" customHeight="1">
      <c r="A17" s="396"/>
      <c r="B17" s="397"/>
      <c r="C17" s="399"/>
      <c r="D17" s="396"/>
      <c r="E17" s="396"/>
      <c r="F17" s="402"/>
      <c r="G17" s="403"/>
      <c r="H17" s="404"/>
      <c r="I17" s="404"/>
      <c r="J17" s="404"/>
      <c r="K17" s="408"/>
      <c r="L17" s="409"/>
      <c r="M17" s="409"/>
      <c r="N17" s="410"/>
    </row>
    <row r="18" spans="1:15" s="178" customFormat="1" ht="13.5" customHeight="1">
      <c r="A18" s="411">
        <v>1</v>
      </c>
      <c r="B18" s="177" t="b">
        <v>1</v>
      </c>
      <c r="C18" s="412">
        <v>112</v>
      </c>
      <c r="D18" s="415" t="s">
        <v>61</v>
      </c>
      <c r="E18" s="418" t="s">
        <v>62</v>
      </c>
      <c r="F18" s="421" t="s">
        <v>63</v>
      </c>
      <c r="G18" s="422"/>
      <c r="H18" s="427">
        <v>1881.35</v>
      </c>
      <c r="I18" s="442">
        <v>1</v>
      </c>
      <c r="J18" s="445">
        <f>(H18*I18)</f>
        <v>1881.35</v>
      </c>
      <c r="K18" s="448" t="s">
        <v>64</v>
      </c>
      <c r="L18" s="448" t="b">
        <v>1</v>
      </c>
      <c r="M18" s="448"/>
      <c r="N18" s="449"/>
    </row>
    <row r="19" spans="1:15" s="178" customFormat="1" ht="14.25" customHeight="1">
      <c r="A19" s="411"/>
      <c r="B19" s="179" t="b">
        <v>1</v>
      </c>
      <c r="C19" s="413"/>
      <c r="D19" s="416"/>
      <c r="E19" s="419"/>
      <c r="F19" s="423"/>
      <c r="G19" s="424"/>
      <c r="H19" s="428"/>
      <c r="I19" s="443"/>
      <c r="J19" s="446"/>
      <c r="K19" s="450" t="str">
        <f>IF(COUNTIF(L19:N27,"VERDADERO")=8,"CUMPLE","NO CUMPLE")</f>
        <v>CUMPLE</v>
      </c>
      <c r="L19" s="451" t="b">
        <v>1</v>
      </c>
      <c r="M19" s="452"/>
      <c r="N19" s="453"/>
      <c r="O19" s="180"/>
    </row>
    <row r="20" spans="1:15" s="178" customFormat="1" ht="15" customHeight="1">
      <c r="A20" s="411"/>
      <c r="B20" s="179" t="b">
        <v>1</v>
      </c>
      <c r="C20" s="413"/>
      <c r="D20" s="416"/>
      <c r="E20" s="419"/>
      <c r="F20" s="423"/>
      <c r="G20" s="424"/>
      <c r="H20" s="428"/>
      <c r="I20" s="443"/>
      <c r="J20" s="446"/>
      <c r="K20" s="450"/>
      <c r="L20" s="454" t="b">
        <v>1</v>
      </c>
      <c r="M20" s="455"/>
      <c r="N20" s="456"/>
      <c r="O20" s="180"/>
    </row>
    <row r="21" spans="1:15" s="178" customFormat="1" ht="43.5" customHeight="1">
      <c r="A21" s="411"/>
      <c r="B21" s="184" t="b">
        <v>1</v>
      </c>
      <c r="C21" s="413"/>
      <c r="D21" s="416"/>
      <c r="E21" s="419"/>
      <c r="F21" s="423"/>
      <c r="G21" s="424"/>
      <c r="H21" s="428"/>
      <c r="I21" s="443"/>
      <c r="J21" s="446"/>
      <c r="K21" s="450"/>
      <c r="L21" s="454" t="b">
        <v>1</v>
      </c>
      <c r="M21" s="455"/>
      <c r="N21" s="456"/>
      <c r="O21" s="180"/>
    </row>
    <row r="22" spans="1:15" s="178" customFormat="1">
      <c r="A22" s="411"/>
      <c r="B22" s="184" t="b">
        <v>1</v>
      </c>
      <c r="C22" s="413"/>
      <c r="D22" s="416"/>
      <c r="E22" s="419"/>
      <c r="F22" s="423"/>
      <c r="G22" s="424"/>
      <c r="H22" s="428"/>
      <c r="I22" s="443"/>
      <c r="J22" s="446"/>
      <c r="K22" s="450"/>
      <c r="L22" s="454" t="b">
        <v>1</v>
      </c>
      <c r="M22" s="455"/>
      <c r="N22" s="456"/>
      <c r="O22" s="180"/>
    </row>
    <row r="23" spans="1:15" s="178" customFormat="1">
      <c r="A23" s="411"/>
      <c r="B23" s="184"/>
      <c r="C23" s="413"/>
      <c r="D23" s="416"/>
      <c r="E23" s="419"/>
      <c r="F23" s="423"/>
      <c r="G23" s="424"/>
      <c r="H23" s="428"/>
      <c r="I23" s="443"/>
      <c r="J23" s="446"/>
      <c r="K23" s="450"/>
      <c r="L23" s="454"/>
      <c r="M23" s="455"/>
      <c r="N23" s="456"/>
      <c r="O23" s="180"/>
    </row>
    <row r="24" spans="1:15" s="178" customFormat="1">
      <c r="A24" s="411"/>
      <c r="B24" s="184"/>
      <c r="C24" s="413"/>
      <c r="D24" s="416"/>
      <c r="E24" s="419"/>
      <c r="F24" s="423"/>
      <c r="G24" s="424"/>
      <c r="H24" s="428"/>
      <c r="I24" s="443"/>
      <c r="J24" s="446"/>
      <c r="K24" s="450"/>
      <c r="L24" s="454" t="b">
        <v>1</v>
      </c>
      <c r="M24" s="455"/>
      <c r="N24" s="456"/>
      <c r="O24" s="180"/>
    </row>
    <row r="25" spans="1:15" s="178" customFormat="1">
      <c r="A25" s="411"/>
      <c r="B25" s="184"/>
      <c r="C25" s="413"/>
      <c r="D25" s="416"/>
      <c r="E25" s="419"/>
      <c r="F25" s="423"/>
      <c r="G25" s="424"/>
      <c r="H25" s="428"/>
      <c r="I25" s="443"/>
      <c r="J25" s="446"/>
      <c r="K25" s="450"/>
      <c r="L25" s="181" t="b">
        <v>1</v>
      </c>
      <c r="M25" s="182"/>
      <c r="N25" s="183"/>
      <c r="O25" s="180"/>
    </row>
    <row r="26" spans="1:15" s="178" customFormat="1">
      <c r="A26" s="411"/>
      <c r="B26" s="184"/>
      <c r="C26" s="413"/>
      <c r="D26" s="416"/>
      <c r="E26" s="419"/>
      <c r="F26" s="423"/>
      <c r="G26" s="424"/>
      <c r="H26" s="428"/>
      <c r="I26" s="443"/>
      <c r="J26" s="446"/>
      <c r="K26" s="450"/>
      <c r="L26" s="181" t="b">
        <v>1</v>
      </c>
      <c r="M26" s="182"/>
      <c r="N26" s="183"/>
      <c r="O26" s="180"/>
    </row>
    <row r="27" spans="1:15" s="178" customFormat="1">
      <c r="A27" s="411"/>
      <c r="B27" s="184"/>
      <c r="C27" s="413"/>
      <c r="D27" s="416"/>
      <c r="E27" s="419"/>
      <c r="F27" s="423"/>
      <c r="G27" s="424"/>
      <c r="H27" s="428"/>
      <c r="I27" s="443"/>
      <c r="J27" s="446"/>
      <c r="K27" s="450"/>
      <c r="L27" s="181" t="b">
        <v>1</v>
      </c>
      <c r="M27" s="182"/>
      <c r="N27" s="183"/>
      <c r="O27" s="180"/>
    </row>
    <row r="28" spans="1:15" s="178" customFormat="1" ht="15" customHeight="1">
      <c r="A28" s="411"/>
      <c r="B28" s="184"/>
      <c r="C28" s="413"/>
      <c r="D28" s="416"/>
      <c r="E28" s="419"/>
      <c r="F28" s="423"/>
      <c r="G28" s="424"/>
      <c r="H28" s="428"/>
      <c r="I28" s="443"/>
      <c r="J28" s="446"/>
      <c r="K28" s="430" t="s">
        <v>65</v>
      </c>
      <c r="L28" s="431"/>
      <c r="M28" s="431"/>
      <c r="N28" s="432"/>
      <c r="O28" s="180"/>
    </row>
    <row r="29" spans="1:15" s="178" customFormat="1" ht="14.25" customHeight="1">
      <c r="A29" s="411"/>
      <c r="B29" s="184"/>
      <c r="C29" s="413"/>
      <c r="D29" s="416"/>
      <c r="E29" s="419"/>
      <c r="F29" s="423"/>
      <c r="G29" s="424"/>
      <c r="H29" s="428"/>
      <c r="I29" s="443"/>
      <c r="J29" s="446"/>
      <c r="K29" s="433" t="str">
        <f>IF(COUNTIF(L29:N31,"VERDADERO")&gt;0,"CUMPLE","NO CUMPLE")</f>
        <v>CUMPLE</v>
      </c>
      <c r="L29" s="434" t="b">
        <v>1</v>
      </c>
      <c r="M29" s="434"/>
      <c r="N29" s="187" t="b">
        <v>0</v>
      </c>
    </row>
    <row r="30" spans="1:15" s="178" customFormat="1">
      <c r="A30" s="411"/>
      <c r="B30" s="184"/>
      <c r="C30" s="413"/>
      <c r="D30" s="416"/>
      <c r="E30" s="419"/>
      <c r="F30" s="423"/>
      <c r="G30" s="424"/>
      <c r="H30" s="428"/>
      <c r="I30" s="443"/>
      <c r="J30" s="446"/>
      <c r="K30" s="433"/>
      <c r="L30" s="435" t="b">
        <v>1</v>
      </c>
      <c r="M30" s="436"/>
      <c r="N30" s="187" t="b">
        <v>0</v>
      </c>
    </row>
    <row r="31" spans="1:15" s="178" customFormat="1">
      <c r="A31" s="411"/>
      <c r="B31" s="184"/>
      <c r="C31" s="413"/>
      <c r="D31" s="416"/>
      <c r="E31" s="419"/>
      <c r="F31" s="423"/>
      <c r="G31" s="424"/>
      <c r="H31" s="428"/>
      <c r="I31" s="443"/>
      <c r="J31" s="446"/>
      <c r="K31" s="433"/>
      <c r="L31" s="437" t="b">
        <f>IF(COUNTIF(N29:N31,TRUE)&gt;0,TRUE,FALSE)</f>
        <v>0</v>
      </c>
      <c r="M31" s="438"/>
      <c r="N31" s="187" t="b">
        <v>0</v>
      </c>
    </row>
    <row r="32" spans="1:15" s="178" customFormat="1">
      <c r="A32" s="411"/>
      <c r="C32" s="413"/>
      <c r="D32" s="416"/>
      <c r="E32" s="419"/>
      <c r="F32" s="423"/>
      <c r="G32" s="424"/>
      <c r="H32" s="428"/>
      <c r="I32" s="443"/>
      <c r="J32" s="446"/>
      <c r="K32" s="186" t="str">
        <f>IF(COUNTIF(L32,"VERDADERO")&gt;0,"CUMPLE","NO CUMPLE")</f>
        <v>CUMPLE</v>
      </c>
      <c r="L32" s="439" t="b">
        <v>1</v>
      </c>
      <c r="M32" s="440"/>
      <c r="N32" s="441"/>
    </row>
    <row r="33" spans="1:15" s="178" customFormat="1">
      <c r="A33" s="411"/>
      <c r="B33" s="184"/>
      <c r="C33" s="413"/>
      <c r="D33" s="416"/>
      <c r="E33" s="419"/>
      <c r="F33" s="423"/>
      <c r="G33" s="424"/>
      <c r="H33" s="428"/>
      <c r="I33" s="443"/>
      <c r="J33" s="446"/>
      <c r="K33" s="186" t="str">
        <f t="shared" ref="K33:K34" si="1">IF(COUNTIF(L33,"VERDADERO")&gt;0,"CUMPLE","NO CUMPLE")</f>
        <v>CUMPLE</v>
      </c>
      <c r="L33" s="437" t="b">
        <v>1</v>
      </c>
      <c r="M33" s="459"/>
      <c r="N33" s="190"/>
    </row>
    <row r="34" spans="1:15" s="178" customFormat="1">
      <c r="A34" s="411"/>
      <c r="B34" s="191" t="str">
        <f>IF(COUNTIF(B18:B31,"VERDADERO")&gt;0,"CUMPLE","NO CUMPLE")</f>
        <v>CUMPLE</v>
      </c>
      <c r="C34" s="414"/>
      <c r="D34" s="417"/>
      <c r="E34" s="420"/>
      <c r="F34" s="425"/>
      <c r="G34" s="426"/>
      <c r="H34" s="429"/>
      <c r="I34" s="444"/>
      <c r="J34" s="447"/>
      <c r="K34" s="186" t="str">
        <f t="shared" si="1"/>
        <v>CUMPLE</v>
      </c>
      <c r="L34" s="437" t="b">
        <v>1</v>
      </c>
      <c r="M34" s="459"/>
      <c r="N34" s="438"/>
    </row>
    <row r="35" spans="1:15" s="178" customFormat="1" ht="37.5" customHeight="1">
      <c r="A35" s="411"/>
      <c r="B35" s="465" t="s">
        <v>66</v>
      </c>
      <c r="C35" s="466"/>
      <c r="D35" s="466"/>
      <c r="E35" s="466"/>
      <c r="F35" s="466"/>
      <c r="G35" s="466"/>
      <c r="H35" s="466"/>
      <c r="I35" s="466"/>
      <c r="J35" s="466"/>
      <c r="K35" s="466"/>
      <c r="L35" s="466"/>
      <c r="M35" s="466"/>
      <c r="N35" s="466"/>
    </row>
    <row r="36" spans="1:15" s="178" customFormat="1" ht="15" customHeight="1">
      <c r="A36" s="411"/>
      <c r="B36" s="387" t="s">
        <v>67</v>
      </c>
      <c r="C36" s="387"/>
      <c r="D36" s="387"/>
      <c r="E36" s="387"/>
      <c r="F36" s="387"/>
      <c r="G36" s="387"/>
      <c r="H36" s="387"/>
      <c r="I36" s="387"/>
      <c r="J36" s="467"/>
      <c r="K36" s="468" t="str">
        <f>IF(AND(IF(COUNTIF(L36,"VERDADERO")&gt;0,"CUMPLE","NO CUMPLE")="CUMPLE",IF(COUNTIF(L37,"VERDADERO")&gt;0,"CUMPLE","NO CUMPLE")="CUMPLE",IF(OR(COUNTIF(L38:N38,"VERDADERO")=0,COUNTIF(L38:N38,"VERDADERO")=2),"CUMPLE","NO CUMPLE")="CUMPLE",IF(OR(COUNTIF(L39:N39,"VERDADERO")=0,COUNTIF(L39:N39,"VERDADERO")=2),"CUMPLE","NO CUMPLE")="CUMPLE"),"CUMPLE","NO CUMPLE")</f>
        <v>CUMPLE</v>
      </c>
      <c r="L36" s="437" t="b">
        <v>1</v>
      </c>
      <c r="M36" s="459"/>
      <c r="N36" s="438"/>
    </row>
    <row r="37" spans="1:15" s="178" customFormat="1">
      <c r="A37" s="411"/>
      <c r="B37" s="457" t="s">
        <v>68</v>
      </c>
      <c r="C37" s="457"/>
      <c r="D37" s="457"/>
      <c r="E37" s="457"/>
      <c r="F37" s="457"/>
      <c r="G37" s="457"/>
      <c r="H37" s="457"/>
      <c r="I37" s="457"/>
      <c r="J37" s="458"/>
      <c r="K37" s="469"/>
      <c r="L37" s="437" t="b">
        <v>1</v>
      </c>
      <c r="M37" s="459"/>
      <c r="N37" s="438"/>
    </row>
    <row r="38" spans="1:15" s="178" customFormat="1">
      <c r="A38" s="411"/>
      <c r="B38" s="457"/>
      <c r="C38" s="457"/>
      <c r="D38" s="457"/>
      <c r="E38" s="457"/>
      <c r="F38" s="457"/>
      <c r="G38" s="457"/>
      <c r="H38" s="457"/>
      <c r="I38" s="457"/>
      <c r="J38" s="458"/>
      <c r="K38" s="469"/>
      <c r="L38" s="188" t="b">
        <v>0</v>
      </c>
      <c r="M38" s="192"/>
      <c r="N38" s="189" t="b">
        <v>0</v>
      </c>
    </row>
    <row r="39" spans="1:15" s="178" customFormat="1">
      <c r="A39" s="411"/>
      <c r="B39" s="457"/>
      <c r="C39" s="457"/>
      <c r="D39" s="457"/>
      <c r="E39" s="457"/>
      <c r="F39" s="457"/>
      <c r="G39" s="457"/>
      <c r="H39" s="457"/>
      <c r="I39" s="457"/>
      <c r="J39" s="458"/>
      <c r="K39" s="469"/>
      <c r="L39" s="188" t="b">
        <v>0</v>
      </c>
      <c r="M39" s="192"/>
      <c r="N39" s="189" t="b">
        <v>0</v>
      </c>
    </row>
    <row r="40" spans="1:15" s="178" customFormat="1">
      <c r="A40" s="411"/>
      <c r="B40" s="457" t="s">
        <v>69</v>
      </c>
      <c r="C40" s="457"/>
      <c r="D40" s="457"/>
      <c r="E40" s="457"/>
      <c r="F40" s="457"/>
      <c r="G40" s="457"/>
      <c r="H40" s="457"/>
      <c r="I40" s="457"/>
      <c r="J40" s="458"/>
      <c r="K40" s="469"/>
      <c r="L40" s="437" t="b">
        <v>1</v>
      </c>
      <c r="M40" s="459"/>
      <c r="N40" s="438"/>
    </row>
    <row r="41" spans="1:15" s="178" customFormat="1" ht="46.5" customHeight="1">
      <c r="A41" s="411"/>
      <c r="B41" s="389" t="s">
        <v>70</v>
      </c>
      <c r="C41" s="389"/>
      <c r="D41" s="389"/>
      <c r="E41" s="389"/>
      <c r="F41" s="389"/>
      <c r="G41" s="389"/>
      <c r="H41" s="389"/>
      <c r="I41" s="389"/>
      <c r="J41" s="460"/>
      <c r="K41" s="470"/>
      <c r="L41" s="437" t="b">
        <v>1</v>
      </c>
      <c r="M41" s="459"/>
      <c r="N41" s="438"/>
    </row>
    <row r="42" spans="1:15" s="178" customFormat="1" ht="15" customHeight="1">
      <c r="A42" s="411"/>
      <c r="B42" s="461" t="s">
        <v>71</v>
      </c>
      <c r="C42" s="462"/>
      <c r="D42" s="462"/>
      <c r="E42" s="462"/>
      <c r="F42" s="462"/>
      <c r="G42" s="462"/>
      <c r="H42" s="462"/>
      <c r="I42" s="462"/>
      <c r="J42" s="462"/>
      <c r="K42" s="462"/>
      <c r="L42" s="462"/>
      <c r="M42" s="462"/>
      <c r="N42" s="462"/>
    </row>
    <row r="43" spans="1:15" s="178" customFormat="1" ht="41.25" customHeight="1">
      <c r="A43" s="411"/>
      <c r="B43" s="463" t="s">
        <v>72</v>
      </c>
      <c r="C43" s="464"/>
      <c r="D43" s="464"/>
      <c r="E43" s="464"/>
      <c r="F43" s="464"/>
      <c r="G43" s="464"/>
      <c r="H43" s="464"/>
      <c r="I43" s="464"/>
      <c r="J43" s="464"/>
      <c r="K43" s="464"/>
      <c r="L43" s="464"/>
      <c r="M43" s="464"/>
      <c r="N43" s="464"/>
    </row>
    <row r="44" spans="1:15" s="178" customFormat="1" ht="15" customHeight="1">
      <c r="A44" s="411"/>
      <c r="B44" s="461" t="s">
        <v>73</v>
      </c>
      <c r="C44" s="462"/>
      <c r="D44" s="462"/>
      <c r="E44" s="462"/>
      <c r="F44" s="462"/>
      <c r="G44" s="462"/>
      <c r="H44" s="462"/>
      <c r="I44" s="462"/>
      <c r="J44" s="462"/>
      <c r="K44" s="462"/>
      <c r="L44" s="462"/>
      <c r="M44" s="462"/>
      <c r="N44" s="462"/>
    </row>
    <row r="45" spans="1:15" s="178" customFormat="1" ht="19.5" customHeight="1">
      <c r="A45" s="411"/>
      <c r="B45" s="471"/>
      <c r="C45" s="472"/>
      <c r="D45" s="472"/>
      <c r="E45" s="472"/>
      <c r="F45" s="472"/>
      <c r="G45" s="472"/>
      <c r="H45" s="472"/>
      <c r="I45" s="472"/>
      <c r="J45" s="472"/>
      <c r="K45" s="472"/>
      <c r="L45" s="472"/>
      <c r="M45" s="472"/>
      <c r="N45" s="472"/>
    </row>
    <row r="46" spans="1:15" s="178" customFormat="1" ht="15" customHeight="1">
      <c r="A46" s="411"/>
      <c r="B46" s="473" t="str">
        <f>IF(AND(B34="CUMPLE",K29="CUMPLE",K19="CUMPLE",K32="CUMPLE",K33="CUMPLE",K34="CUMPLE",K36="CUMPLE"),"CUMPLE","NO CUMPLE")</f>
        <v>CUMPLE</v>
      </c>
      <c r="C46" s="473"/>
      <c r="D46" s="473"/>
      <c r="E46" s="473"/>
      <c r="F46" s="473"/>
      <c r="G46" s="473"/>
      <c r="H46" s="473"/>
      <c r="I46" s="473"/>
      <c r="J46" s="473"/>
      <c r="K46" s="473"/>
      <c r="L46" s="473"/>
      <c r="M46" s="473"/>
      <c r="N46" s="474"/>
    </row>
    <row r="47" spans="1:15" s="178" customFormat="1" ht="13.5" customHeight="1">
      <c r="A47" s="411">
        <v>2</v>
      </c>
      <c r="B47" s="177" t="b">
        <v>1</v>
      </c>
      <c r="C47" s="412">
        <v>42</v>
      </c>
      <c r="D47" s="415" t="s">
        <v>74</v>
      </c>
      <c r="E47" s="418" t="s">
        <v>75</v>
      </c>
      <c r="F47" s="475" t="s">
        <v>76</v>
      </c>
      <c r="G47" s="476"/>
      <c r="H47" s="427">
        <v>303.67</v>
      </c>
      <c r="I47" s="442">
        <v>1</v>
      </c>
      <c r="J47" s="445">
        <f>(H47*I47)</f>
        <v>303.67</v>
      </c>
      <c r="K47" s="448" t="s">
        <v>64</v>
      </c>
      <c r="L47" s="448" t="b">
        <v>0</v>
      </c>
      <c r="M47" s="448"/>
      <c r="N47" s="449"/>
    </row>
    <row r="48" spans="1:15" s="178" customFormat="1" ht="14.25" customHeight="1">
      <c r="A48" s="411"/>
      <c r="B48" s="179" t="b">
        <v>1</v>
      </c>
      <c r="C48" s="413"/>
      <c r="D48" s="416"/>
      <c r="E48" s="419"/>
      <c r="F48" s="477"/>
      <c r="G48" s="478"/>
      <c r="H48" s="428"/>
      <c r="I48" s="443"/>
      <c r="J48" s="446"/>
      <c r="K48" s="450" t="str">
        <f>IF(COUNTIF(L48:N56,"VERDADERO")=8,"CUMPLE","NO CUMPLE")</f>
        <v>NO CUMPLE</v>
      </c>
      <c r="L48" s="451" t="b">
        <v>1</v>
      </c>
      <c r="M48" s="452"/>
      <c r="N48" s="453"/>
      <c r="O48" s="180"/>
    </row>
    <row r="49" spans="1:15" s="178" customFormat="1" ht="15" customHeight="1">
      <c r="A49" s="411"/>
      <c r="B49" s="179" t="b">
        <v>1</v>
      </c>
      <c r="C49" s="413"/>
      <c r="D49" s="416"/>
      <c r="E49" s="419"/>
      <c r="F49" s="477"/>
      <c r="G49" s="478"/>
      <c r="H49" s="428"/>
      <c r="I49" s="443"/>
      <c r="J49" s="446"/>
      <c r="K49" s="450"/>
      <c r="L49" s="454" t="b">
        <v>1</v>
      </c>
      <c r="M49" s="455"/>
      <c r="N49" s="456"/>
      <c r="O49" s="180"/>
    </row>
    <row r="50" spans="1:15" s="178" customFormat="1">
      <c r="A50" s="411"/>
      <c r="B50" s="184" t="b">
        <v>0</v>
      </c>
      <c r="C50" s="413"/>
      <c r="D50" s="416"/>
      <c r="E50" s="419"/>
      <c r="F50" s="477"/>
      <c r="G50" s="478"/>
      <c r="H50" s="428"/>
      <c r="I50" s="443"/>
      <c r="J50" s="446"/>
      <c r="K50" s="450"/>
      <c r="L50" s="454" t="b">
        <v>1</v>
      </c>
      <c r="M50" s="455"/>
      <c r="N50" s="456"/>
      <c r="O50" s="180"/>
    </row>
    <row r="51" spans="1:15" s="178" customFormat="1">
      <c r="A51" s="411"/>
      <c r="B51" s="184" t="b">
        <v>1</v>
      </c>
      <c r="C51" s="413"/>
      <c r="D51" s="416"/>
      <c r="E51" s="419"/>
      <c r="F51" s="477"/>
      <c r="G51" s="478"/>
      <c r="H51" s="428"/>
      <c r="I51" s="443"/>
      <c r="J51" s="446"/>
      <c r="K51" s="450"/>
      <c r="L51" s="454" t="b">
        <v>1</v>
      </c>
      <c r="M51" s="455"/>
      <c r="N51" s="456"/>
      <c r="O51" s="180"/>
    </row>
    <row r="52" spans="1:15" s="178" customFormat="1">
      <c r="A52" s="411"/>
      <c r="B52" s="184"/>
      <c r="C52" s="413"/>
      <c r="D52" s="416"/>
      <c r="E52" s="419"/>
      <c r="F52" s="477"/>
      <c r="G52" s="478"/>
      <c r="H52" s="428"/>
      <c r="I52" s="443"/>
      <c r="J52" s="446"/>
      <c r="K52" s="450"/>
      <c r="L52" s="454"/>
      <c r="M52" s="455"/>
      <c r="N52" s="456"/>
      <c r="O52" s="180"/>
    </row>
    <row r="53" spans="1:15" s="178" customFormat="1">
      <c r="A53" s="411"/>
      <c r="B53" s="184"/>
      <c r="C53" s="413"/>
      <c r="D53" s="416"/>
      <c r="E53" s="419"/>
      <c r="F53" s="477"/>
      <c r="G53" s="478"/>
      <c r="H53" s="428"/>
      <c r="I53" s="443"/>
      <c r="J53" s="446"/>
      <c r="K53" s="450"/>
      <c r="L53" s="454" t="b">
        <v>1</v>
      </c>
      <c r="M53" s="455"/>
      <c r="N53" s="456"/>
      <c r="O53" s="180"/>
    </row>
    <row r="54" spans="1:15" s="178" customFormat="1">
      <c r="A54" s="411"/>
      <c r="B54" s="184"/>
      <c r="C54" s="413"/>
      <c r="D54" s="416"/>
      <c r="E54" s="419"/>
      <c r="F54" s="477"/>
      <c r="G54" s="478"/>
      <c r="H54" s="428"/>
      <c r="I54" s="443"/>
      <c r="J54" s="446"/>
      <c r="K54" s="450"/>
      <c r="L54" s="181" t="b">
        <v>1</v>
      </c>
      <c r="M54" s="182"/>
      <c r="N54" s="183"/>
      <c r="O54" s="180"/>
    </row>
    <row r="55" spans="1:15" s="178" customFormat="1">
      <c r="A55" s="411"/>
      <c r="B55" s="184"/>
      <c r="C55" s="413"/>
      <c r="D55" s="416"/>
      <c r="E55" s="419"/>
      <c r="F55" s="477"/>
      <c r="G55" s="478"/>
      <c r="H55" s="428"/>
      <c r="I55" s="443"/>
      <c r="J55" s="446"/>
      <c r="K55" s="450"/>
      <c r="L55" s="181" t="b">
        <v>1</v>
      </c>
      <c r="M55" s="182"/>
      <c r="N55" s="183"/>
      <c r="O55" s="180"/>
    </row>
    <row r="56" spans="1:15" s="178" customFormat="1">
      <c r="A56" s="411"/>
      <c r="B56" s="184"/>
      <c r="C56" s="413"/>
      <c r="D56" s="416"/>
      <c r="E56" s="419"/>
      <c r="F56" s="477"/>
      <c r="G56" s="478"/>
      <c r="H56" s="428"/>
      <c r="I56" s="443"/>
      <c r="J56" s="446"/>
      <c r="K56" s="450"/>
      <c r="L56" s="181" t="b">
        <v>0</v>
      </c>
      <c r="M56" s="182"/>
      <c r="N56" s="183"/>
      <c r="O56" s="196"/>
    </row>
    <row r="57" spans="1:15" s="178" customFormat="1">
      <c r="A57" s="411"/>
      <c r="B57" s="184"/>
      <c r="C57" s="413"/>
      <c r="D57" s="416"/>
      <c r="E57" s="419"/>
      <c r="F57" s="477"/>
      <c r="G57" s="478"/>
      <c r="H57" s="428"/>
      <c r="I57" s="443"/>
      <c r="J57" s="446"/>
      <c r="K57" s="430" t="s">
        <v>65</v>
      </c>
      <c r="L57" s="431"/>
      <c r="M57" s="431"/>
      <c r="N57" s="432"/>
      <c r="O57" s="180"/>
    </row>
    <row r="58" spans="1:15" s="178" customFormat="1" ht="14.25" customHeight="1">
      <c r="A58" s="411"/>
      <c r="B58" s="184"/>
      <c r="C58" s="413"/>
      <c r="D58" s="416"/>
      <c r="E58" s="419"/>
      <c r="F58" s="477"/>
      <c r="G58" s="478"/>
      <c r="H58" s="428"/>
      <c r="I58" s="443"/>
      <c r="J58" s="446"/>
      <c r="K58" s="479" t="str">
        <f>IF(COUNTIF(L58:N60,"VERDADERO")&gt;0,"CUMPLE","NO CUMPLE")</f>
        <v>NO CUMPLE</v>
      </c>
      <c r="L58" s="434" t="b">
        <v>0</v>
      </c>
      <c r="M58" s="434"/>
      <c r="N58" s="187" t="b">
        <v>0</v>
      </c>
    </row>
    <row r="59" spans="1:15" s="178" customFormat="1">
      <c r="A59" s="411"/>
      <c r="B59" s="184"/>
      <c r="C59" s="413"/>
      <c r="D59" s="416"/>
      <c r="E59" s="419"/>
      <c r="F59" s="477"/>
      <c r="G59" s="478"/>
      <c r="H59" s="428"/>
      <c r="I59" s="443"/>
      <c r="J59" s="446"/>
      <c r="K59" s="480"/>
      <c r="L59" s="435" t="b">
        <v>0</v>
      </c>
      <c r="M59" s="436"/>
      <c r="N59" s="187" t="b">
        <v>0</v>
      </c>
    </row>
    <row r="60" spans="1:15" s="178" customFormat="1">
      <c r="A60" s="411"/>
      <c r="B60" s="184"/>
      <c r="C60" s="413"/>
      <c r="D60" s="416"/>
      <c r="E60" s="419"/>
      <c r="F60" s="477"/>
      <c r="G60" s="478"/>
      <c r="H60" s="428"/>
      <c r="I60" s="443"/>
      <c r="J60" s="446"/>
      <c r="K60" s="480"/>
      <c r="L60" s="437" t="b">
        <f>IF(COUNTIF(N58:N60,TRUE)&gt;0,TRUE,FALSE)</f>
        <v>0</v>
      </c>
      <c r="M60" s="438"/>
      <c r="N60" s="187" t="b">
        <v>0</v>
      </c>
    </row>
    <row r="61" spans="1:15" s="178" customFormat="1">
      <c r="A61" s="411"/>
      <c r="C61" s="413"/>
      <c r="D61" s="416"/>
      <c r="E61" s="419"/>
      <c r="F61" s="477"/>
      <c r="G61" s="478"/>
      <c r="H61" s="428"/>
      <c r="I61" s="443"/>
      <c r="J61" s="446"/>
      <c r="K61" s="186" t="str">
        <f>IF(COUNTIF(L61,"VERDADERO")&gt;0,"CUMPLE","NO CUMPLE")</f>
        <v>CUMPLE</v>
      </c>
      <c r="L61" s="439" t="b">
        <v>1</v>
      </c>
      <c r="M61" s="440"/>
      <c r="N61" s="441"/>
    </row>
    <row r="62" spans="1:15" s="178" customFormat="1">
      <c r="A62" s="411"/>
      <c r="B62" s="184"/>
      <c r="C62" s="413"/>
      <c r="D62" s="416"/>
      <c r="E62" s="419"/>
      <c r="F62" s="477"/>
      <c r="G62" s="478"/>
      <c r="H62" s="428"/>
      <c r="I62" s="443"/>
      <c r="J62" s="446"/>
      <c r="K62" s="186" t="str">
        <f t="shared" ref="K62:K63" si="2">IF(COUNTIF(L62,"VERDADERO")&gt;0,"CUMPLE","NO CUMPLE")</f>
        <v>CUMPLE</v>
      </c>
      <c r="L62" s="437" t="b">
        <v>1</v>
      </c>
      <c r="M62" s="459"/>
      <c r="N62" s="190"/>
    </row>
    <row r="63" spans="1:15" s="178" customFormat="1">
      <c r="A63" s="411"/>
      <c r="B63" s="191" t="str">
        <f>IF(COUNTIF(B47:B60,"VERDADERO")&gt;0,"CUMPLE","NO CUMPLE")</f>
        <v>CUMPLE</v>
      </c>
      <c r="C63" s="414"/>
      <c r="D63" s="417"/>
      <c r="E63" s="420"/>
      <c r="F63" s="388"/>
      <c r="G63" s="460"/>
      <c r="H63" s="429"/>
      <c r="I63" s="444"/>
      <c r="J63" s="447"/>
      <c r="K63" s="186" t="str">
        <f t="shared" si="2"/>
        <v>NO CUMPLE</v>
      </c>
      <c r="L63" s="437" t="b">
        <v>0</v>
      </c>
      <c r="M63" s="459"/>
      <c r="N63" s="438"/>
    </row>
    <row r="64" spans="1:15" s="178" customFormat="1" ht="37.5" customHeight="1">
      <c r="A64" s="411"/>
      <c r="B64" s="465" t="s">
        <v>66</v>
      </c>
      <c r="C64" s="466"/>
      <c r="D64" s="466"/>
      <c r="E64" s="466"/>
      <c r="F64" s="466"/>
      <c r="G64" s="466"/>
      <c r="H64" s="466"/>
      <c r="I64" s="466"/>
      <c r="J64" s="466"/>
      <c r="K64" s="466"/>
      <c r="L64" s="466"/>
      <c r="M64" s="466"/>
      <c r="N64" s="466"/>
    </row>
    <row r="65" spans="1:15" s="178" customFormat="1" ht="15" customHeight="1">
      <c r="A65" s="411"/>
      <c r="B65" s="387" t="s">
        <v>77</v>
      </c>
      <c r="C65" s="387"/>
      <c r="D65" s="387"/>
      <c r="E65" s="387"/>
      <c r="F65" s="387"/>
      <c r="G65" s="387"/>
      <c r="H65" s="387"/>
      <c r="I65" s="387"/>
      <c r="J65" s="467"/>
      <c r="K65" s="468" t="str">
        <f>IF(AND(IF(COUNTIF(L65,"VERDADERO")&gt;0,"CUMPLE","NO CUMPLE")="CUMPLE",IF(COUNTIF(L66,"VERDADERO")&gt;0,"CUMPLE","NO CUMPLE")="CUMPLE",IF(OR(COUNTIF(L67:N67,"VERDADERO")=0,COUNTIF(L67:N67,"VERDADERO")=2),"CUMPLE","NO CUMPLE")="CUMPLE",IF(OR(COUNTIF(L68:N68,"VERDADERO")=0,COUNTIF(L68:N68,"VERDADERO")=2),"CUMPLE","NO CUMPLE")="CUMPLE"),"CUMPLE","NO CUMPLE")</f>
        <v>CUMPLE</v>
      </c>
      <c r="L65" s="437" t="b">
        <v>1</v>
      </c>
      <c r="M65" s="459"/>
      <c r="N65" s="438"/>
    </row>
    <row r="66" spans="1:15" s="178" customFormat="1">
      <c r="A66" s="411"/>
      <c r="B66" s="457" t="s">
        <v>78</v>
      </c>
      <c r="C66" s="457"/>
      <c r="D66" s="457"/>
      <c r="E66" s="457"/>
      <c r="F66" s="457"/>
      <c r="G66" s="457"/>
      <c r="H66" s="457"/>
      <c r="I66" s="457"/>
      <c r="J66" s="458"/>
      <c r="K66" s="469"/>
      <c r="L66" s="437" t="b">
        <v>1</v>
      </c>
      <c r="M66" s="459"/>
      <c r="N66" s="438"/>
    </row>
    <row r="67" spans="1:15" s="178" customFormat="1">
      <c r="A67" s="411"/>
      <c r="B67" s="457"/>
      <c r="C67" s="457"/>
      <c r="D67" s="457"/>
      <c r="E67" s="457"/>
      <c r="F67" s="457"/>
      <c r="G67" s="457"/>
      <c r="H67" s="457"/>
      <c r="I67" s="457"/>
      <c r="J67" s="458"/>
      <c r="K67" s="469"/>
      <c r="L67" s="188" t="b">
        <v>0</v>
      </c>
      <c r="M67" s="192"/>
      <c r="N67" s="189" t="b">
        <v>0</v>
      </c>
    </row>
    <row r="68" spans="1:15" s="178" customFormat="1">
      <c r="A68" s="411"/>
      <c r="B68" s="457"/>
      <c r="C68" s="457"/>
      <c r="D68" s="457"/>
      <c r="E68" s="457"/>
      <c r="F68" s="457"/>
      <c r="G68" s="457"/>
      <c r="H68" s="457"/>
      <c r="I68" s="457"/>
      <c r="J68" s="458"/>
      <c r="K68" s="469"/>
      <c r="L68" s="188" t="b">
        <v>0</v>
      </c>
      <c r="M68" s="192"/>
      <c r="N68" s="189" t="b">
        <v>0</v>
      </c>
    </row>
    <row r="69" spans="1:15" s="178" customFormat="1">
      <c r="A69" s="411"/>
      <c r="B69" s="457" t="s">
        <v>69</v>
      </c>
      <c r="C69" s="457"/>
      <c r="D69" s="457"/>
      <c r="E69" s="457"/>
      <c r="F69" s="457"/>
      <c r="G69" s="457"/>
      <c r="H69" s="457"/>
      <c r="I69" s="457"/>
      <c r="J69" s="458"/>
      <c r="K69" s="469"/>
      <c r="L69" s="437" t="b">
        <v>1</v>
      </c>
      <c r="M69" s="459"/>
      <c r="N69" s="438"/>
    </row>
    <row r="70" spans="1:15" s="178" customFormat="1">
      <c r="A70" s="411"/>
      <c r="B70" s="389" t="s">
        <v>79</v>
      </c>
      <c r="C70" s="389"/>
      <c r="D70" s="389"/>
      <c r="E70" s="389"/>
      <c r="F70" s="389"/>
      <c r="G70" s="389"/>
      <c r="H70" s="389"/>
      <c r="I70" s="389"/>
      <c r="J70" s="460"/>
      <c r="K70" s="470"/>
      <c r="L70" s="437" t="b">
        <v>1</v>
      </c>
      <c r="M70" s="459"/>
      <c r="N70" s="438"/>
    </row>
    <row r="71" spans="1:15" s="178" customFormat="1" ht="15" customHeight="1">
      <c r="A71" s="411"/>
      <c r="B71" s="461" t="s">
        <v>71</v>
      </c>
      <c r="C71" s="462"/>
      <c r="D71" s="462"/>
      <c r="E71" s="462"/>
      <c r="F71" s="462"/>
      <c r="G71" s="462"/>
      <c r="H71" s="462"/>
      <c r="I71" s="462"/>
      <c r="J71" s="462"/>
      <c r="K71" s="462"/>
      <c r="L71" s="462"/>
      <c r="M71" s="462"/>
      <c r="N71" s="462"/>
    </row>
    <row r="72" spans="1:15" s="178" customFormat="1" ht="28.5" customHeight="1">
      <c r="A72" s="411"/>
      <c r="B72" s="463" t="s">
        <v>80</v>
      </c>
      <c r="C72" s="464"/>
      <c r="D72" s="464"/>
      <c r="E72" s="464"/>
      <c r="F72" s="464"/>
      <c r="G72" s="464"/>
      <c r="H72" s="464"/>
      <c r="I72" s="464"/>
      <c r="J72" s="464"/>
      <c r="K72" s="464"/>
      <c r="L72" s="464"/>
      <c r="M72" s="464"/>
      <c r="N72" s="464"/>
    </row>
    <row r="73" spans="1:15" s="178" customFormat="1" ht="15" customHeight="1">
      <c r="A73" s="411"/>
      <c r="B73" s="461" t="s">
        <v>73</v>
      </c>
      <c r="C73" s="462"/>
      <c r="D73" s="462"/>
      <c r="E73" s="462"/>
      <c r="F73" s="462"/>
      <c r="G73" s="462"/>
      <c r="H73" s="462"/>
      <c r="I73" s="462"/>
      <c r="J73" s="462"/>
      <c r="K73" s="462"/>
      <c r="L73" s="462"/>
      <c r="M73" s="462"/>
      <c r="N73" s="462"/>
    </row>
    <row r="74" spans="1:15" s="178" customFormat="1" ht="32.25" customHeight="1">
      <c r="A74" s="411"/>
      <c r="B74" s="481" t="s">
        <v>81</v>
      </c>
      <c r="C74" s="482"/>
      <c r="D74" s="482"/>
      <c r="E74" s="482"/>
      <c r="F74" s="482"/>
      <c r="G74" s="482"/>
      <c r="H74" s="482"/>
      <c r="I74" s="482"/>
      <c r="J74" s="482"/>
      <c r="K74" s="482"/>
      <c r="L74" s="482"/>
      <c r="M74" s="482"/>
      <c r="N74" s="482"/>
    </row>
    <row r="75" spans="1:15" s="178" customFormat="1" ht="15" customHeight="1">
      <c r="A75" s="411"/>
      <c r="B75" s="473" t="str">
        <f>IF(AND(B63="CUMPLE",K58="CUMPLE",K48="CUMPLE",K61="CUMPLE",K62="CUMPLE",K63="CUMPLE",K65="CUMPLE"),"CUMPLE","NO CUMPLE")</f>
        <v>NO CUMPLE</v>
      </c>
      <c r="C75" s="473"/>
      <c r="D75" s="473"/>
      <c r="E75" s="473"/>
      <c r="F75" s="473"/>
      <c r="G75" s="473"/>
      <c r="H75" s="473"/>
      <c r="I75" s="473"/>
      <c r="J75" s="473"/>
      <c r="K75" s="473"/>
      <c r="L75" s="473"/>
      <c r="M75" s="473"/>
      <c r="N75" s="474"/>
    </row>
    <row r="76" spans="1:15" s="178" customFormat="1" ht="13.5" customHeight="1">
      <c r="A76" s="411">
        <v>3</v>
      </c>
      <c r="B76" s="177" t="b">
        <v>1</v>
      </c>
      <c r="C76" s="412">
        <v>40</v>
      </c>
      <c r="D76" s="415" t="s">
        <v>74</v>
      </c>
      <c r="E76" s="418" t="s">
        <v>75</v>
      </c>
      <c r="F76" s="475" t="s">
        <v>82</v>
      </c>
      <c r="G76" s="476"/>
      <c r="H76" s="427">
        <v>257.73</v>
      </c>
      <c r="I76" s="442">
        <v>1</v>
      </c>
      <c r="J76" s="445">
        <f>(H76*I76)</f>
        <v>257.73</v>
      </c>
      <c r="K76" s="448" t="s">
        <v>64</v>
      </c>
      <c r="L76" s="448" t="b">
        <v>1</v>
      </c>
      <c r="M76" s="448"/>
      <c r="N76" s="449"/>
    </row>
    <row r="77" spans="1:15" s="178" customFormat="1" ht="14.25" customHeight="1">
      <c r="A77" s="411"/>
      <c r="B77" s="179" t="b">
        <v>1</v>
      </c>
      <c r="C77" s="413"/>
      <c r="D77" s="416"/>
      <c r="E77" s="419"/>
      <c r="F77" s="477"/>
      <c r="G77" s="478"/>
      <c r="H77" s="428"/>
      <c r="I77" s="443"/>
      <c r="J77" s="446"/>
      <c r="K77" s="450" t="str">
        <f>IF(COUNTIF(L77:N85,"VERDADERO")=8,"CUMPLE","NO CUMPLE")</f>
        <v>CUMPLE</v>
      </c>
      <c r="L77" s="451" t="b">
        <v>1</v>
      </c>
      <c r="M77" s="452"/>
      <c r="N77" s="453"/>
      <c r="O77" s="180"/>
    </row>
    <row r="78" spans="1:15" s="178" customFormat="1" ht="15" customHeight="1">
      <c r="A78" s="411"/>
      <c r="B78" s="179" t="b">
        <v>1</v>
      </c>
      <c r="C78" s="413"/>
      <c r="D78" s="416"/>
      <c r="E78" s="419"/>
      <c r="F78" s="477"/>
      <c r="G78" s="478"/>
      <c r="H78" s="428"/>
      <c r="I78" s="443"/>
      <c r="J78" s="446"/>
      <c r="K78" s="450"/>
      <c r="L78" s="454" t="b">
        <v>1</v>
      </c>
      <c r="M78" s="455"/>
      <c r="N78" s="456"/>
      <c r="O78" s="180"/>
    </row>
    <row r="79" spans="1:15" s="178" customFormat="1">
      <c r="A79" s="411"/>
      <c r="B79" s="184" t="b">
        <v>0</v>
      </c>
      <c r="C79" s="413"/>
      <c r="D79" s="416"/>
      <c r="E79" s="419"/>
      <c r="F79" s="477"/>
      <c r="G79" s="478"/>
      <c r="H79" s="428"/>
      <c r="I79" s="443"/>
      <c r="J79" s="446"/>
      <c r="K79" s="450"/>
      <c r="L79" s="454" t="b">
        <v>1</v>
      </c>
      <c r="M79" s="455"/>
      <c r="N79" s="456"/>
      <c r="O79" s="180"/>
    </row>
    <row r="80" spans="1:15" s="178" customFormat="1">
      <c r="A80" s="411"/>
      <c r="B80" s="184" t="b">
        <v>1</v>
      </c>
      <c r="C80" s="413"/>
      <c r="D80" s="416"/>
      <c r="E80" s="419"/>
      <c r="F80" s="477"/>
      <c r="G80" s="478"/>
      <c r="H80" s="428"/>
      <c r="I80" s="443"/>
      <c r="J80" s="446"/>
      <c r="K80" s="450"/>
      <c r="L80" s="454" t="b">
        <v>1</v>
      </c>
      <c r="M80" s="455"/>
      <c r="N80" s="456"/>
      <c r="O80" s="180"/>
    </row>
    <row r="81" spans="1:15" s="178" customFormat="1">
      <c r="A81" s="411"/>
      <c r="B81" s="184"/>
      <c r="C81" s="413"/>
      <c r="D81" s="416"/>
      <c r="E81" s="419"/>
      <c r="F81" s="477"/>
      <c r="G81" s="478"/>
      <c r="H81" s="428"/>
      <c r="I81" s="443"/>
      <c r="J81" s="446"/>
      <c r="K81" s="450"/>
      <c r="L81" s="454"/>
      <c r="M81" s="455"/>
      <c r="N81" s="456"/>
      <c r="O81" s="180"/>
    </row>
    <row r="82" spans="1:15" s="178" customFormat="1">
      <c r="A82" s="411"/>
      <c r="B82" s="184"/>
      <c r="C82" s="413"/>
      <c r="D82" s="416"/>
      <c r="E82" s="419"/>
      <c r="F82" s="477"/>
      <c r="G82" s="478"/>
      <c r="H82" s="428"/>
      <c r="I82" s="443"/>
      <c r="J82" s="446"/>
      <c r="K82" s="450"/>
      <c r="L82" s="454" t="b">
        <v>1</v>
      </c>
      <c r="M82" s="455"/>
      <c r="N82" s="456"/>
      <c r="O82" s="180"/>
    </row>
    <row r="83" spans="1:15" s="178" customFormat="1">
      <c r="A83" s="411"/>
      <c r="B83" s="184"/>
      <c r="C83" s="413"/>
      <c r="D83" s="416"/>
      <c r="E83" s="419"/>
      <c r="F83" s="477"/>
      <c r="G83" s="478"/>
      <c r="H83" s="428"/>
      <c r="I83" s="443"/>
      <c r="J83" s="446"/>
      <c r="K83" s="450"/>
      <c r="L83" s="181" t="b">
        <v>1</v>
      </c>
      <c r="M83" s="182"/>
      <c r="N83" s="183"/>
      <c r="O83" s="180"/>
    </row>
    <row r="84" spans="1:15" s="178" customFormat="1">
      <c r="A84" s="411"/>
      <c r="B84" s="184"/>
      <c r="C84" s="413"/>
      <c r="D84" s="416"/>
      <c r="E84" s="419"/>
      <c r="F84" s="477"/>
      <c r="G84" s="478"/>
      <c r="H84" s="428"/>
      <c r="I84" s="443"/>
      <c r="J84" s="446"/>
      <c r="K84" s="450"/>
      <c r="L84" s="181" t="b">
        <v>1</v>
      </c>
      <c r="M84" s="182"/>
      <c r="N84" s="183"/>
    </row>
    <row r="85" spans="1:15" s="178" customFormat="1">
      <c r="A85" s="411"/>
      <c r="B85" s="184"/>
      <c r="C85" s="413"/>
      <c r="D85" s="416"/>
      <c r="E85" s="419"/>
      <c r="F85" s="477"/>
      <c r="G85" s="478"/>
      <c r="H85" s="428"/>
      <c r="I85" s="443"/>
      <c r="J85" s="446"/>
      <c r="K85" s="450"/>
      <c r="L85" s="181" t="b">
        <v>1</v>
      </c>
      <c r="M85" s="182"/>
      <c r="N85" s="183"/>
    </row>
    <row r="86" spans="1:15" s="178" customFormat="1">
      <c r="A86" s="411"/>
      <c r="B86" s="184"/>
      <c r="C86" s="413"/>
      <c r="D86" s="416"/>
      <c r="E86" s="419"/>
      <c r="F86" s="477"/>
      <c r="G86" s="478"/>
      <c r="H86" s="428"/>
      <c r="I86" s="443"/>
      <c r="J86" s="446"/>
      <c r="K86" s="430" t="s">
        <v>65</v>
      </c>
      <c r="L86" s="431"/>
      <c r="M86" s="431"/>
      <c r="N86" s="432"/>
    </row>
    <row r="87" spans="1:15" s="178" customFormat="1" ht="14.25" customHeight="1">
      <c r="A87" s="411"/>
      <c r="B87" s="184"/>
      <c r="C87" s="413"/>
      <c r="D87" s="416"/>
      <c r="E87" s="419"/>
      <c r="F87" s="477"/>
      <c r="G87" s="478"/>
      <c r="H87" s="428"/>
      <c r="I87" s="443"/>
      <c r="J87" s="446"/>
      <c r="K87" s="479" t="str">
        <f>IF(COUNTIF(L87:N89,"VERDADERO")&gt;0,"CUMPLE","NO CUMPLE")</f>
        <v>CUMPLE</v>
      </c>
      <c r="L87" s="434" t="b">
        <v>1</v>
      </c>
      <c r="M87" s="434"/>
      <c r="N87" s="187" t="b">
        <v>0</v>
      </c>
      <c r="O87" s="196"/>
    </row>
    <row r="88" spans="1:15" s="178" customFormat="1">
      <c r="A88" s="411"/>
      <c r="B88" s="184"/>
      <c r="C88" s="413"/>
      <c r="D88" s="416"/>
      <c r="E88" s="419"/>
      <c r="F88" s="477"/>
      <c r="G88" s="478"/>
      <c r="H88" s="428"/>
      <c r="I88" s="443"/>
      <c r="J88" s="446"/>
      <c r="K88" s="480"/>
      <c r="L88" s="435" t="b">
        <v>0</v>
      </c>
      <c r="M88" s="436"/>
      <c r="N88" s="187" t="b">
        <v>0</v>
      </c>
    </row>
    <row r="89" spans="1:15" s="178" customFormat="1">
      <c r="A89" s="411"/>
      <c r="B89" s="184"/>
      <c r="C89" s="413"/>
      <c r="D89" s="416"/>
      <c r="E89" s="419"/>
      <c r="F89" s="477"/>
      <c r="G89" s="478"/>
      <c r="H89" s="428"/>
      <c r="I89" s="443"/>
      <c r="J89" s="446"/>
      <c r="K89" s="480"/>
      <c r="L89" s="437" t="b">
        <f>IF(COUNTIF(N87:N89,TRUE)&gt;0,TRUE,FALSE)</f>
        <v>0</v>
      </c>
      <c r="M89" s="438"/>
      <c r="N89" s="187" t="b">
        <v>0</v>
      </c>
    </row>
    <row r="90" spans="1:15" s="178" customFormat="1">
      <c r="A90" s="411"/>
      <c r="C90" s="413"/>
      <c r="D90" s="416"/>
      <c r="E90" s="419"/>
      <c r="F90" s="477"/>
      <c r="G90" s="478"/>
      <c r="H90" s="428"/>
      <c r="I90" s="443"/>
      <c r="J90" s="446"/>
      <c r="K90" s="186" t="str">
        <f>IF(COUNTIF(L90,"VERDADERO")&gt;0,"CUMPLE","NO CUMPLE")</f>
        <v>CUMPLE</v>
      </c>
      <c r="L90" s="439" t="b">
        <v>1</v>
      </c>
      <c r="M90" s="440"/>
      <c r="N90" s="441"/>
    </row>
    <row r="91" spans="1:15" s="178" customFormat="1">
      <c r="A91" s="411"/>
      <c r="B91" s="184"/>
      <c r="C91" s="413"/>
      <c r="D91" s="416"/>
      <c r="E91" s="419"/>
      <c r="F91" s="477"/>
      <c r="G91" s="478"/>
      <c r="H91" s="428"/>
      <c r="I91" s="443"/>
      <c r="J91" s="446"/>
      <c r="K91" s="186" t="str">
        <f t="shared" ref="K91:K92" si="3">IF(COUNTIF(L91,"VERDADERO")&gt;0,"CUMPLE","NO CUMPLE")</f>
        <v>CUMPLE</v>
      </c>
      <c r="L91" s="437" t="b">
        <v>1</v>
      </c>
      <c r="M91" s="459"/>
      <c r="N91" s="190"/>
    </row>
    <row r="92" spans="1:15" s="178" customFormat="1">
      <c r="A92" s="411"/>
      <c r="B92" s="191" t="str">
        <f>IF(COUNTIF(B76:B89,"VERDADERO")&gt;0,"CUMPLE","NO CUMPLE")</f>
        <v>CUMPLE</v>
      </c>
      <c r="C92" s="414"/>
      <c r="D92" s="417"/>
      <c r="E92" s="420"/>
      <c r="F92" s="388"/>
      <c r="G92" s="460"/>
      <c r="H92" s="429"/>
      <c r="I92" s="444"/>
      <c r="J92" s="447"/>
      <c r="K92" s="186" t="str">
        <f t="shared" si="3"/>
        <v>NO CUMPLE</v>
      </c>
      <c r="L92" s="437" t="b">
        <v>0</v>
      </c>
      <c r="M92" s="459"/>
      <c r="N92" s="438"/>
    </row>
    <row r="93" spans="1:15" s="178" customFormat="1" ht="37.5" customHeight="1">
      <c r="A93" s="411"/>
      <c r="B93" s="465" t="s">
        <v>66</v>
      </c>
      <c r="C93" s="466"/>
      <c r="D93" s="466"/>
      <c r="E93" s="466"/>
      <c r="F93" s="466"/>
      <c r="G93" s="466"/>
      <c r="H93" s="466"/>
      <c r="I93" s="466"/>
      <c r="J93" s="466"/>
      <c r="K93" s="466"/>
      <c r="L93" s="466"/>
      <c r="M93" s="466"/>
      <c r="N93" s="466"/>
    </row>
    <row r="94" spans="1:15" s="178" customFormat="1" ht="15" customHeight="1">
      <c r="A94" s="411"/>
      <c r="B94" s="387" t="s">
        <v>77</v>
      </c>
      <c r="C94" s="387"/>
      <c r="D94" s="387"/>
      <c r="E94" s="387"/>
      <c r="F94" s="387"/>
      <c r="G94" s="387"/>
      <c r="H94" s="387"/>
      <c r="I94" s="387"/>
      <c r="J94" s="467"/>
      <c r="K94" s="468" t="str">
        <f>IF(AND(IF(COUNTIF(L94,"VERDADERO")&gt;0,"CUMPLE","NO CUMPLE")="CUMPLE",IF(COUNTIF(L95,"VERDADERO")&gt;0,"CUMPLE","NO CUMPLE")="CUMPLE",IF(OR(COUNTIF(L96:N96,"VERDADERO")=0,COUNTIF(L96:N96,"VERDADERO")=2),"CUMPLE","NO CUMPLE")="CUMPLE",IF(OR(COUNTIF(L97:N97,"VERDADERO")=0,COUNTIF(L97:N97,"VERDADERO")=2),"CUMPLE","NO CUMPLE")="CUMPLE"),"CUMPLE","NO CUMPLE")</f>
        <v>CUMPLE</v>
      </c>
      <c r="L94" s="437" t="b">
        <v>1</v>
      </c>
      <c r="M94" s="459"/>
      <c r="N94" s="438"/>
    </row>
    <row r="95" spans="1:15" s="178" customFormat="1">
      <c r="A95" s="411"/>
      <c r="B95" s="457" t="s">
        <v>83</v>
      </c>
      <c r="C95" s="457"/>
      <c r="D95" s="457"/>
      <c r="E95" s="457"/>
      <c r="F95" s="457"/>
      <c r="G95" s="457"/>
      <c r="H95" s="457"/>
      <c r="I95" s="457"/>
      <c r="J95" s="458"/>
      <c r="K95" s="469"/>
      <c r="L95" s="437" t="b">
        <v>1</v>
      </c>
      <c r="M95" s="459"/>
      <c r="N95" s="438"/>
    </row>
    <row r="96" spans="1:15" s="178" customFormat="1">
      <c r="A96" s="411"/>
      <c r="B96" s="457"/>
      <c r="C96" s="457"/>
      <c r="D96" s="457"/>
      <c r="E96" s="457"/>
      <c r="F96" s="457"/>
      <c r="G96" s="457"/>
      <c r="H96" s="457"/>
      <c r="I96" s="457"/>
      <c r="J96" s="458"/>
      <c r="K96" s="469"/>
      <c r="L96" s="188" t="b">
        <v>0</v>
      </c>
      <c r="M96" s="192"/>
      <c r="N96" s="189" t="b">
        <v>0</v>
      </c>
    </row>
    <row r="97" spans="1:15" s="178" customFormat="1">
      <c r="A97" s="411"/>
      <c r="B97" s="457"/>
      <c r="C97" s="457"/>
      <c r="D97" s="457"/>
      <c r="E97" s="457"/>
      <c r="F97" s="457"/>
      <c r="G97" s="457"/>
      <c r="H97" s="457"/>
      <c r="I97" s="457"/>
      <c r="J97" s="458"/>
      <c r="K97" s="469"/>
      <c r="L97" s="188" t="b">
        <v>0</v>
      </c>
      <c r="M97" s="192"/>
      <c r="N97" s="189" t="b">
        <v>0</v>
      </c>
    </row>
    <row r="98" spans="1:15" s="178" customFormat="1">
      <c r="A98" s="411"/>
      <c r="B98" s="457" t="s">
        <v>69</v>
      </c>
      <c r="C98" s="457"/>
      <c r="D98" s="457"/>
      <c r="E98" s="457"/>
      <c r="F98" s="457"/>
      <c r="G98" s="457"/>
      <c r="H98" s="457"/>
      <c r="I98" s="457"/>
      <c r="J98" s="458"/>
      <c r="K98" s="469"/>
      <c r="L98" s="437" t="b">
        <v>1</v>
      </c>
      <c r="M98" s="459"/>
      <c r="N98" s="438"/>
    </row>
    <row r="99" spans="1:15" s="178" customFormat="1">
      <c r="A99" s="411"/>
      <c r="B99" s="389" t="s">
        <v>84</v>
      </c>
      <c r="C99" s="389"/>
      <c r="D99" s="389"/>
      <c r="E99" s="389"/>
      <c r="F99" s="389"/>
      <c r="G99" s="389"/>
      <c r="H99" s="389"/>
      <c r="I99" s="389"/>
      <c r="J99" s="460"/>
      <c r="K99" s="470"/>
      <c r="L99" s="437" t="b">
        <v>1</v>
      </c>
      <c r="M99" s="459"/>
      <c r="N99" s="438"/>
    </row>
    <row r="100" spans="1:15" s="178" customFormat="1" ht="15" customHeight="1">
      <c r="A100" s="411"/>
      <c r="B100" s="461" t="s">
        <v>71</v>
      </c>
      <c r="C100" s="462"/>
      <c r="D100" s="462"/>
      <c r="E100" s="462"/>
      <c r="F100" s="462"/>
      <c r="G100" s="462"/>
      <c r="H100" s="462"/>
      <c r="I100" s="462"/>
      <c r="J100" s="462"/>
      <c r="K100" s="462"/>
      <c r="L100" s="462"/>
      <c r="M100" s="462"/>
      <c r="N100" s="462"/>
    </row>
    <row r="101" spans="1:15" s="178" customFormat="1">
      <c r="A101" s="411"/>
      <c r="B101" s="463"/>
      <c r="C101" s="464"/>
      <c r="D101" s="464"/>
      <c r="E101" s="464"/>
      <c r="F101" s="464"/>
      <c r="G101" s="464"/>
      <c r="H101" s="464"/>
      <c r="I101" s="464"/>
      <c r="J101" s="464"/>
      <c r="K101" s="464"/>
      <c r="L101" s="464"/>
      <c r="M101" s="464"/>
      <c r="N101" s="464"/>
    </row>
    <row r="102" spans="1:15" s="178" customFormat="1" ht="15" customHeight="1">
      <c r="A102" s="411"/>
      <c r="B102" s="461" t="s">
        <v>73</v>
      </c>
      <c r="C102" s="462"/>
      <c r="D102" s="462"/>
      <c r="E102" s="462"/>
      <c r="F102" s="462"/>
      <c r="G102" s="462"/>
      <c r="H102" s="462"/>
      <c r="I102" s="462"/>
      <c r="J102" s="462"/>
      <c r="K102" s="462"/>
      <c r="L102" s="462"/>
      <c r="M102" s="462"/>
      <c r="N102" s="462"/>
    </row>
    <row r="103" spans="1:15" s="178" customFormat="1" ht="37.5" customHeight="1">
      <c r="A103" s="411"/>
      <c r="B103" s="463" t="s">
        <v>81</v>
      </c>
      <c r="C103" s="464"/>
      <c r="D103" s="464"/>
      <c r="E103" s="464"/>
      <c r="F103" s="464"/>
      <c r="G103" s="464"/>
      <c r="H103" s="464"/>
      <c r="I103" s="464"/>
      <c r="J103" s="464"/>
      <c r="K103" s="464"/>
      <c r="L103" s="464"/>
      <c r="M103" s="464"/>
      <c r="N103" s="464"/>
      <c r="O103" s="196"/>
    </row>
    <row r="104" spans="1:15" s="178" customFormat="1" ht="15" customHeight="1">
      <c r="A104" s="411"/>
      <c r="B104" s="473" t="str">
        <f>IF(AND(B92="CUMPLE",K87="CUMPLE",K77="CUMPLE",K90="CUMPLE",K91="CUMPLE",K92="CUMPLE",K94="CUMPLE"),"CUMPLE","NO CUMPLE")</f>
        <v>NO CUMPLE</v>
      </c>
      <c r="C104" s="473"/>
      <c r="D104" s="473"/>
      <c r="E104" s="473"/>
      <c r="F104" s="473"/>
      <c r="G104" s="473"/>
      <c r="H104" s="473"/>
      <c r="I104" s="473"/>
      <c r="J104" s="473"/>
      <c r="K104" s="473"/>
      <c r="L104" s="473"/>
      <c r="M104" s="473"/>
      <c r="N104" s="474"/>
    </row>
    <row r="105" spans="1:15" s="178" customFormat="1" ht="13.5" customHeight="1">
      <c r="A105" s="411">
        <v>4</v>
      </c>
      <c r="B105" s="177" t="b">
        <v>0</v>
      </c>
      <c r="C105" s="412"/>
      <c r="D105" s="415"/>
      <c r="E105" s="418"/>
      <c r="F105" s="475"/>
      <c r="G105" s="476"/>
      <c r="H105" s="427"/>
      <c r="I105" s="442"/>
      <c r="J105" s="445">
        <f>(H105*I105)</f>
        <v>0</v>
      </c>
      <c r="K105" s="448" t="s">
        <v>64</v>
      </c>
      <c r="L105" s="448" t="b">
        <v>1</v>
      </c>
      <c r="M105" s="448"/>
      <c r="N105" s="449"/>
    </row>
    <row r="106" spans="1:15" s="178" customFormat="1" ht="14.25" customHeight="1">
      <c r="A106" s="411"/>
      <c r="B106" s="179" t="b">
        <v>0</v>
      </c>
      <c r="C106" s="413"/>
      <c r="D106" s="416"/>
      <c r="E106" s="419"/>
      <c r="F106" s="477"/>
      <c r="G106" s="478"/>
      <c r="H106" s="428"/>
      <c r="I106" s="443"/>
      <c r="J106" s="446"/>
      <c r="K106" s="450" t="str">
        <f>IF(COUNTIF(L106:N114,"VERDADERO")=9,"CUMPLE","NO CUMPLE")</f>
        <v>NO CUMPLE</v>
      </c>
      <c r="L106" s="451" t="b">
        <v>0</v>
      </c>
      <c r="M106" s="452"/>
      <c r="N106" s="453"/>
      <c r="O106" s="180"/>
    </row>
    <row r="107" spans="1:15" s="178" customFormat="1" ht="15" customHeight="1">
      <c r="A107" s="411"/>
      <c r="B107" s="179" t="b">
        <v>0</v>
      </c>
      <c r="C107" s="413"/>
      <c r="D107" s="416"/>
      <c r="E107" s="419"/>
      <c r="F107" s="477"/>
      <c r="G107" s="478"/>
      <c r="H107" s="428"/>
      <c r="I107" s="443"/>
      <c r="J107" s="446"/>
      <c r="K107" s="450"/>
      <c r="L107" s="454" t="b">
        <v>0</v>
      </c>
      <c r="M107" s="455"/>
      <c r="N107" s="456"/>
      <c r="O107" s="180"/>
    </row>
    <row r="108" spans="1:15" s="178" customFormat="1">
      <c r="A108" s="411"/>
      <c r="B108" s="184" t="b">
        <v>0</v>
      </c>
      <c r="C108" s="413"/>
      <c r="D108" s="416"/>
      <c r="E108" s="419"/>
      <c r="F108" s="477"/>
      <c r="G108" s="478"/>
      <c r="H108" s="428"/>
      <c r="I108" s="443"/>
      <c r="J108" s="446"/>
      <c r="K108" s="450"/>
      <c r="L108" s="454" t="b">
        <v>0</v>
      </c>
      <c r="M108" s="455"/>
      <c r="N108" s="456"/>
      <c r="O108" s="180"/>
    </row>
    <row r="109" spans="1:15" s="178" customFormat="1">
      <c r="A109" s="411"/>
      <c r="B109" s="184" t="b">
        <v>0</v>
      </c>
      <c r="C109" s="413"/>
      <c r="D109" s="416"/>
      <c r="E109" s="419"/>
      <c r="F109" s="477"/>
      <c r="G109" s="478"/>
      <c r="H109" s="428"/>
      <c r="I109" s="443"/>
      <c r="J109" s="446"/>
      <c r="K109" s="450"/>
      <c r="L109" s="454" t="b">
        <v>0</v>
      </c>
      <c r="M109" s="455"/>
      <c r="N109" s="456"/>
      <c r="O109" s="180"/>
    </row>
    <row r="110" spans="1:15" s="178" customFormat="1">
      <c r="A110" s="411"/>
      <c r="B110" s="193"/>
      <c r="C110" s="413"/>
      <c r="D110" s="416"/>
      <c r="E110" s="419"/>
      <c r="F110" s="477"/>
      <c r="G110" s="478"/>
      <c r="H110" s="428"/>
      <c r="I110" s="443"/>
      <c r="J110" s="446"/>
      <c r="K110" s="450"/>
      <c r="L110" s="454"/>
      <c r="M110" s="455"/>
      <c r="N110" s="456"/>
      <c r="O110" s="180"/>
    </row>
    <row r="111" spans="1:15" s="178" customFormat="1">
      <c r="A111" s="411"/>
      <c r="B111" s="184"/>
      <c r="C111" s="413"/>
      <c r="D111" s="416"/>
      <c r="E111" s="419"/>
      <c r="F111" s="477"/>
      <c r="G111" s="478"/>
      <c r="H111" s="428"/>
      <c r="I111" s="443"/>
      <c r="J111" s="446"/>
      <c r="K111" s="450"/>
      <c r="L111" s="454" t="b">
        <v>0</v>
      </c>
      <c r="M111" s="455"/>
      <c r="N111" s="456"/>
      <c r="O111" s="180"/>
    </row>
    <row r="112" spans="1:15" s="178" customFormat="1">
      <c r="A112" s="411"/>
      <c r="B112" s="184"/>
      <c r="C112" s="413"/>
      <c r="D112" s="416"/>
      <c r="E112" s="419"/>
      <c r="F112" s="477"/>
      <c r="G112" s="478"/>
      <c r="H112" s="428"/>
      <c r="I112" s="443"/>
      <c r="J112" s="446"/>
      <c r="K112" s="450"/>
      <c r="L112" s="181" t="b">
        <v>0</v>
      </c>
      <c r="M112" s="182"/>
      <c r="N112" s="183"/>
      <c r="O112" s="180"/>
    </row>
    <row r="113" spans="1:15" s="178" customFormat="1">
      <c r="A113" s="411"/>
      <c r="B113" s="184"/>
      <c r="C113" s="413"/>
      <c r="D113" s="416"/>
      <c r="E113" s="419"/>
      <c r="F113" s="477"/>
      <c r="G113" s="478"/>
      <c r="H113" s="428"/>
      <c r="I113" s="443"/>
      <c r="J113" s="446"/>
      <c r="K113" s="450"/>
      <c r="L113" s="181" t="b">
        <v>0</v>
      </c>
      <c r="M113" s="182"/>
      <c r="N113" s="183"/>
      <c r="O113" s="180"/>
    </row>
    <row r="114" spans="1:15" s="178" customFormat="1">
      <c r="A114" s="411"/>
      <c r="B114" s="184"/>
      <c r="C114" s="413"/>
      <c r="D114" s="416"/>
      <c r="E114" s="419"/>
      <c r="F114" s="477"/>
      <c r="G114" s="478"/>
      <c r="H114" s="428"/>
      <c r="I114" s="443"/>
      <c r="J114" s="446"/>
      <c r="K114" s="450"/>
      <c r="L114" s="181" t="b">
        <v>0</v>
      </c>
      <c r="M114" s="182"/>
      <c r="N114" s="183"/>
      <c r="O114" s="180"/>
    </row>
    <row r="115" spans="1:15" s="178" customFormat="1">
      <c r="A115" s="411"/>
      <c r="B115" s="184"/>
      <c r="C115" s="413"/>
      <c r="D115" s="416"/>
      <c r="E115" s="419"/>
      <c r="F115" s="477"/>
      <c r="G115" s="478"/>
      <c r="H115" s="428"/>
      <c r="I115" s="443"/>
      <c r="J115" s="446"/>
      <c r="K115" s="430" t="s">
        <v>65</v>
      </c>
      <c r="L115" s="431"/>
      <c r="M115" s="431"/>
      <c r="N115" s="432"/>
      <c r="O115" s="180"/>
    </row>
    <row r="116" spans="1:15" s="178" customFormat="1" ht="14.25" customHeight="1">
      <c r="A116" s="411"/>
      <c r="B116" s="184"/>
      <c r="C116" s="413"/>
      <c r="D116" s="416"/>
      <c r="E116" s="419"/>
      <c r="F116" s="477"/>
      <c r="G116" s="478"/>
      <c r="H116" s="428"/>
      <c r="I116" s="443"/>
      <c r="J116" s="446"/>
      <c r="K116" s="479" t="str">
        <f>IF(COUNTIF(L116:N118,"VERDADERO")&gt;0,"CUMPLE","NO CUMPLE")</f>
        <v>NO CUMPLE</v>
      </c>
      <c r="L116" s="434" t="b">
        <v>0</v>
      </c>
      <c r="M116" s="434"/>
      <c r="N116" s="187" t="b">
        <v>0</v>
      </c>
    </row>
    <row r="117" spans="1:15" s="178" customFormat="1">
      <c r="A117" s="411"/>
      <c r="B117" s="184"/>
      <c r="C117" s="413"/>
      <c r="D117" s="416"/>
      <c r="E117" s="419"/>
      <c r="F117" s="477"/>
      <c r="G117" s="478"/>
      <c r="H117" s="428"/>
      <c r="I117" s="443"/>
      <c r="J117" s="446"/>
      <c r="K117" s="480"/>
      <c r="L117" s="435" t="b">
        <v>0</v>
      </c>
      <c r="M117" s="436"/>
      <c r="N117" s="187" t="b">
        <v>0</v>
      </c>
    </row>
    <row r="118" spans="1:15" s="178" customFormat="1">
      <c r="A118" s="411"/>
      <c r="B118" s="184"/>
      <c r="C118" s="413"/>
      <c r="D118" s="416"/>
      <c r="E118" s="419"/>
      <c r="F118" s="477"/>
      <c r="G118" s="478"/>
      <c r="H118" s="428"/>
      <c r="I118" s="443"/>
      <c r="J118" s="446"/>
      <c r="K118" s="480"/>
      <c r="L118" s="437" t="b">
        <f>IF(COUNTIF(N116:N118,TRUE)&gt;0,TRUE,FALSE)</f>
        <v>0</v>
      </c>
      <c r="M118" s="438"/>
      <c r="N118" s="187" t="b">
        <v>0</v>
      </c>
    </row>
    <row r="119" spans="1:15" s="178" customFormat="1">
      <c r="A119" s="411"/>
      <c r="C119" s="413"/>
      <c r="D119" s="416"/>
      <c r="E119" s="419"/>
      <c r="F119" s="477"/>
      <c r="G119" s="478"/>
      <c r="H119" s="428"/>
      <c r="I119" s="443"/>
      <c r="J119" s="446"/>
      <c r="K119" s="186" t="str">
        <f>IF(COUNTIF(L119,"VERDADERO")&gt;0,"CUMPLE","NO CUMPLE")</f>
        <v>NO CUMPLE</v>
      </c>
      <c r="L119" s="439" t="b">
        <v>0</v>
      </c>
      <c r="M119" s="440"/>
      <c r="N119" s="441"/>
    </row>
    <row r="120" spans="1:15" s="178" customFormat="1">
      <c r="A120" s="411"/>
      <c r="B120" s="184"/>
      <c r="C120" s="413"/>
      <c r="D120" s="416"/>
      <c r="E120" s="419"/>
      <c r="F120" s="477"/>
      <c r="G120" s="478"/>
      <c r="H120" s="428"/>
      <c r="I120" s="443"/>
      <c r="J120" s="446"/>
      <c r="K120" s="186" t="str">
        <f t="shared" ref="K120:K121" si="4">IF(COUNTIF(L120,"VERDADERO")&gt;0,"CUMPLE","NO CUMPLE")</f>
        <v>NO CUMPLE</v>
      </c>
      <c r="L120" s="437" t="b">
        <v>0</v>
      </c>
      <c r="M120" s="459"/>
      <c r="N120" s="190"/>
    </row>
    <row r="121" spans="1:15" s="178" customFormat="1">
      <c r="A121" s="411"/>
      <c r="B121" s="191" t="str">
        <f>IF(COUNTIF(B105:B118,"VERDADERO")&gt;0,"CUMPLE","NO CUMPLE")</f>
        <v>NO CUMPLE</v>
      </c>
      <c r="C121" s="414"/>
      <c r="D121" s="417"/>
      <c r="E121" s="420"/>
      <c r="F121" s="388"/>
      <c r="G121" s="460"/>
      <c r="H121" s="429"/>
      <c r="I121" s="444"/>
      <c r="J121" s="447"/>
      <c r="K121" s="186" t="str">
        <f t="shared" si="4"/>
        <v>NO CUMPLE</v>
      </c>
      <c r="L121" s="437" t="b">
        <v>0</v>
      </c>
      <c r="M121" s="459"/>
      <c r="N121" s="438"/>
    </row>
    <row r="122" spans="1:15" s="178" customFormat="1" ht="37.5" customHeight="1">
      <c r="A122" s="411"/>
      <c r="B122" s="465" t="s">
        <v>66</v>
      </c>
      <c r="C122" s="466"/>
      <c r="D122" s="466"/>
      <c r="E122" s="466"/>
      <c r="F122" s="466"/>
      <c r="G122" s="466"/>
      <c r="H122" s="466"/>
      <c r="I122" s="466"/>
      <c r="J122" s="466"/>
      <c r="K122" s="466"/>
      <c r="L122" s="466"/>
      <c r="M122" s="466"/>
      <c r="N122" s="466"/>
    </row>
    <row r="123" spans="1:15" s="178" customFormat="1" ht="15" customHeight="1">
      <c r="A123" s="411"/>
      <c r="B123" s="387"/>
      <c r="C123" s="387"/>
      <c r="D123" s="387"/>
      <c r="E123" s="387"/>
      <c r="F123" s="387"/>
      <c r="G123" s="387"/>
      <c r="H123" s="387"/>
      <c r="I123" s="387"/>
      <c r="J123" s="467"/>
      <c r="K123" s="468" t="str">
        <f>IF(AND(IF(COUNTIF(L123,"VERDADERO")&gt;0,"CUMPLE","NO CUMPLE")="CUMPLE",IF(COUNTIF(L124,"VERDADERO")&gt;0,"CUMPLE","NO CUMPLE")="CUMPLE",IF(OR(COUNTIF(L125:N125,"VERDADERO")=0,COUNTIF(L125:N125,"VERDADERO")=2),"CUMPLE","NO CUMPLE")="CUMPLE",IF(OR(COUNTIF(L126:N126,"VERDADERO")=0,COUNTIF(L126:N126,"VERDADERO")=2),"CUMPLE","NO CUMPLE")="CUMPLE"),"CUMPLE","NO CUMPLE")</f>
        <v>NO CUMPLE</v>
      </c>
      <c r="L123" s="437" t="b">
        <v>0</v>
      </c>
      <c r="M123" s="459"/>
      <c r="N123" s="438"/>
    </row>
    <row r="124" spans="1:15" s="178" customFormat="1">
      <c r="A124" s="411"/>
      <c r="B124" s="457"/>
      <c r="C124" s="457"/>
      <c r="D124" s="457"/>
      <c r="E124" s="457"/>
      <c r="F124" s="457"/>
      <c r="G124" s="457"/>
      <c r="H124" s="457"/>
      <c r="I124" s="457"/>
      <c r="J124" s="458"/>
      <c r="K124" s="469"/>
      <c r="L124" s="437" t="b">
        <v>0</v>
      </c>
      <c r="M124" s="459"/>
      <c r="N124" s="438"/>
    </row>
    <row r="125" spans="1:15" s="178" customFormat="1">
      <c r="A125" s="411"/>
      <c r="B125" s="457"/>
      <c r="C125" s="457"/>
      <c r="D125" s="457"/>
      <c r="E125" s="457"/>
      <c r="F125" s="457"/>
      <c r="G125" s="457"/>
      <c r="H125" s="457"/>
      <c r="I125" s="457"/>
      <c r="J125" s="458"/>
      <c r="K125" s="469"/>
      <c r="L125" s="188" t="b">
        <v>0</v>
      </c>
      <c r="M125" s="192"/>
      <c r="N125" s="189" t="b">
        <v>0</v>
      </c>
    </row>
    <row r="126" spans="1:15" s="178" customFormat="1">
      <c r="A126" s="411"/>
      <c r="B126" s="457"/>
      <c r="C126" s="457"/>
      <c r="D126" s="457"/>
      <c r="E126" s="457"/>
      <c r="F126" s="457"/>
      <c r="G126" s="457"/>
      <c r="H126" s="457"/>
      <c r="I126" s="457"/>
      <c r="J126" s="458"/>
      <c r="K126" s="469"/>
      <c r="L126" s="188" t="b">
        <v>0</v>
      </c>
      <c r="M126" s="192"/>
      <c r="N126" s="189" t="b">
        <v>0</v>
      </c>
    </row>
    <row r="127" spans="1:15" s="178" customFormat="1">
      <c r="A127" s="411"/>
      <c r="B127" s="457"/>
      <c r="C127" s="457"/>
      <c r="D127" s="457"/>
      <c r="E127" s="457"/>
      <c r="F127" s="457"/>
      <c r="G127" s="457"/>
      <c r="H127" s="457"/>
      <c r="I127" s="457"/>
      <c r="J127" s="458"/>
      <c r="K127" s="469"/>
      <c r="L127" s="437" t="b">
        <v>0</v>
      </c>
      <c r="M127" s="459"/>
      <c r="N127" s="438"/>
    </row>
    <row r="128" spans="1:15" s="178" customFormat="1">
      <c r="A128" s="411"/>
      <c r="B128" s="389"/>
      <c r="C128" s="389"/>
      <c r="D128" s="389"/>
      <c r="E128" s="389"/>
      <c r="F128" s="389"/>
      <c r="G128" s="389"/>
      <c r="H128" s="389"/>
      <c r="I128" s="389"/>
      <c r="J128" s="460"/>
      <c r="K128" s="470"/>
      <c r="L128" s="437" t="b">
        <v>0</v>
      </c>
      <c r="M128" s="459"/>
      <c r="N128" s="438"/>
    </row>
    <row r="129" spans="1:15" s="178" customFormat="1" ht="15" customHeight="1">
      <c r="A129" s="411"/>
      <c r="B129" s="461" t="s">
        <v>71</v>
      </c>
      <c r="C129" s="462"/>
      <c r="D129" s="462"/>
      <c r="E129" s="462"/>
      <c r="F129" s="462"/>
      <c r="G129" s="462"/>
      <c r="H129" s="462"/>
      <c r="I129" s="462"/>
      <c r="J129" s="462"/>
      <c r="K129" s="462"/>
      <c r="L129" s="462"/>
      <c r="M129" s="462"/>
      <c r="N129" s="462"/>
    </row>
    <row r="130" spans="1:15" s="178" customFormat="1" ht="28.5" customHeight="1">
      <c r="A130" s="411"/>
      <c r="B130" s="463"/>
      <c r="C130" s="464"/>
      <c r="D130" s="464"/>
      <c r="E130" s="464"/>
      <c r="F130" s="464"/>
      <c r="G130" s="464"/>
      <c r="H130" s="464"/>
      <c r="I130" s="464"/>
      <c r="J130" s="464"/>
      <c r="K130" s="464"/>
      <c r="L130" s="464"/>
      <c r="M130" s="464"/>
      <c r="N130" s="464"/>
    </row>
    <row r="131" spans="1:15" s="178" customFormat="1" ht="15" customHeight="1">
      <c r="A131" s="411"/>
      <c r="B131" s="461" t="s">
        <v>73</v>
      </c>
      <c r="C131" s="462"/>
      <c r="D131" s="462"/>
      <c r="E131" s="462"/>
      <c r="F131" s="462"/>
      <c r="G131" s="462"/>
      <c r="H131" s="462"/>
      <c r="I131" s="462"/>
      <c r="J131" s="462"/>
      <c r="K131" s="462"/>
      <c r="L131" s="462"/>
      <c r="M131" s="462"/>
      <c r="N131" s="462"/>
    </row>
    <row r="132" spans="1:15" s="178" customFormat="1" ht="19.5" customHeight="1">
      <c r="A132" s="411"/>
      <c r="B132" s="471"/>
      <c r="C132" s="472"/>
      <c r="D132" s="472"/>
      <c r="E132" s="472"/>
      <c r="F132" s="472"/>
      <c r="G132" s="472"/>
      <c r="H132" s="472"/>
      <c r="I132" s="472"/>
      <c r="J132" s="472"/>
      <c r="K132" s="472"/>
      <c r="L132" s="472"/>
      <c r="M132" s="472"/>
      <c r="N132" s="472"/>
    </row>
    <row r="133" spans="1:15" s="178" customFormat="1" ht="15" customHeight="1">
      <c r="A133" s="411"/>
      <c r="B133" s="473" t="str">
        <f>IF(AND(B121="CUMPLE",K116="CUMPLE",K106="CUMPLE",K119="CUMPLE",K120="CUMPLE",K121="CUMPLE",K123="CUMPLE"),"CUMPLE","NO CUMPLE")</f>
        <v>NO CUMPLE</v>
      </c>
      <c r="C133" s="473"/>
      <c r="D133" s="473"/>
      <c r="E133" s="473"/>
      <c r="F133" s="473"/>
      <c r="G133" s="473"/>
      <c r="H133" s="473"/>
      <c r="I133" s="473"/>
      <c r="J133" s="473"/>
      <c r="K133" s="473"/>
      <c r="L133" s="473"/>
      <c r="M133" s="473"/>
      <c r="N133" s="474"/>
    </row>
    <row r="134" spans="1:15" s="178" customFormat="1" ht="13.5" customHeight="1">
      <c r="A134" s="411">
        <v>5</v>
      </c>
      <c r="B134" s="177" t="b">
        <v>0</v>
      </c>
      <c r="C134" s="412"/>
      <c r="D134" s="415"/>
      <c r="E134" s="418"/>
      <c r="F134" s="475"/>
      <c r="G134" s="476"/>
      <c r="H134" s="427"/>
      <c r="I134" s="442"/>
      <c r="J134" s="445">
        <f>(H134*I134)</f>
        <v>0</v>
      </c>
      <c r="K134" s="448" t="s">
        <v>64</v>
      </c>
      <c r="L134" s="448" t="b">
        <v>1</v>
      </c>
      <c r="M134" s="448"/>
      <c r="N134" s="449"/>
    </row>
    <row r="135" spans="1:15" s="178" customFormat="1" ht="14.25" customHeight="1">
      <c r="A135" s="411"/>
      <c r="B135" s="179" t="b">
        <v>0</v>
      </c>
      <c r="C135" s="413"/>
      <c r="D135" s="416"/>
      <c r="E135" s="419"/>
      <c r="F135" s="477"/>
      <c r="G135" s="478"/>
      <c r="H135" s="428"/>
      <c r="I135" s="443"/>
      <c r="J135" s="446"/>
      <c r="K135" s="450" t="str">
        <f>IF(COUNTIF(L135:N143,"VERDADERO")=9,"CUMPLE","NO CUMPLE")</f>
        <v>NO CUMPLE</v>
      </c>
      <c r="L135" s="451" t="b">
        <v>0</v>
      </c>
      <c r="M135" s="452"/>
      <c r="N135" s="453"/>
      <c r="O135" s="180"/>
    </row>
    <row r="136" spans="1:15" s="178" customFormat="1" ht="15" customHeight="1">
      <c r="A136" s="411"/>
      <c r="B136" s="179" t="b">
        <v>0</v>
      </c>
      <c r="C136" s="413"/>
      <c r="D136" s="416"/>
      <c r="E136" s="419"/>
      <c r="F136" s="477"/>
      <c r="G136" s="478"/>
      <c r="H136" s="428"/>
      <c r="I136" s="443"/>
      <c r="J136" s="446"/>
      <c r="K136" s="450"/>
      <c r="L136" s="454" t="b">
        <v>0</v>
      </c>
      <c r="M136" s="455"/>
      <c r="N136" s="456"/>
      <c r="O136" s="180"/>
    </row>
    <row r="137" spans="1:15" s="178" customFormat="1">
      <c r="A137" s="411"/>
      <c r="B137" s="184" t="b">
        <v>0</v>
      </c>
      <c r="C137" s="413"/>
      <c r="D137" s="416"/>
      <c r="E137" s="419"/>
      <c r="F137" s="477"/>
      <c r="G137" s="478"/>
      <c r="H137" s="428"/>
      <c r="I137" s="443"/>
      <c r="J137" s="446"/>
      <c r="K137" s="450"/>
      <c r="L137" s="454" t="b">
        <v>0</v>
      </c>
      <c r="M137" s="455"/>
      <c r="N137" s="456"/>
      <c r="O137" s="180"/>
    </row>
    <row r="138" spans="1:15" s="178" customFormat="1">
      <c r="A138" s="411"/>
      <c r="B138" s="184" t="b">
        <v>0</v>
      </c>
      <c r="C138" s="413"/>
      <c r="D138" s="416"/>
      <c r="E138" s="419"/>
      <c r="F138" s="477"/>
      <c r="G138" s="478"/>
      <c r="H138" s="428"/>
      <c r="I138" s="443"/>
      <c r="J138" s="446"/>
      <c r="K138" s="450"/>
      <c r="L138" s="454" t="b">
        <v>0</v>
      </c>
      <c r="M138" s="455"/>
      <c r="N138" s="456"/>
      <c r="O138" s="180"/>
    </row>
    <row r="139" spans="1:15" s="178" customFormat="1">
      <c r="A139" s="411"/>
      <c r="B139" s="184"/>
      <c r="C139" s="413"/>
      <c r="D139" s="416"/>
      <c r="E139" s="419"/>
      <c r="F139" s="477"/>
      <c r="G139" s="478"/>
      <c r="H139" s="428"/>
      <c r="I139" s="443"/>
      <c r="J139" s="446"/>
      <c r="K139" s="450"/>
      <c r="L139" s="454"/>
      <c r="M139" s="455"/>
      <c r="N139" s="456"/>
      <c r="O139" s="180"/>
    </row>
    <row r="140" spans="1:15" s="178" customFormat="1">
      <c r="A140" s="411"/>
      <c r="B140" s="184"/>
      <c r="C140" s="413"/>
      <c r="D140" s="416"/>
      <c r="E140" s="419"/>
      <c r="F140" s="477"/>
      <c r="G140" s="478"/>
      <c r="H140" s="428"/>
      <c r="I140" s="443"/>
      <c r="J140" s="446"/>
      <c r="K140" s="450"/>
      <c r="L140" s="454" t="b">
        <v>0</v>
      </c>
      <c r="M140" s="455"/>
      <c r="N140" s="456"/>
      <c r="O140" s="180"/>
    </row>
    <row r="141" spans="1:15" s="178" customFormat="1">
      <c r="A141" s="411"/>
      <c r="B141" s="184"/>
      <c r="C141" s="413"/>
      <c r="D141" s="416"/>
      <c r="E141" s="419"/>
      <c r="F141" s="477"/>
      <c r="G141" s="478"/>
      <c r="H141" s="428"/>
      <c r="I141" s="443"/>
      <c r="J141" s="446"/>
      <c r="K141" s="450"/>
      <c r="L141" s="181" t="b">
        <v>0</v>
      </c>
      <c r="M141" s="182"/>
      <c r="N141" s="183"/>
      <c r="O141" s="180"/>
    </row>
    <row r="142" spans="1:15" s="178" customFormat="1">
      <c r="A142" s="411"/>
      <c r="B142" s="184"/>
      <c r="C142" s="413"/>
      <c r="D142" s="416"/>
      <c r="E142" s="419"/>
      <c r="F142" s="477"/>
      <c r="G142" s="478"/>
      <c r="H142" s="428"/>
      <c r="I142" s="443"/>
      <c r="J142" s="446"/>
      <c r="K142" s="450"/>
      <c r="L142" s="181" t="b">
        <v>0</v>
      </c>
      <c r="M142" s="182"/>
      <c r="N142" s="183"/>
      <c r="O142" s="180"/>
    </row>
    <row r="143" spans="1:15" s="178" customFormat="1">
      <c r="A143" s="411"/>
      <c r="B143" s="184"/>
      <c r="C143" s="413"/>
      <c r="D143" s="416"/>
      <c r="E143" s="419"/>
      <c r="F143" s="477"/>
      <c r="G143" s="478"/>
      <c r="H143" s="428"/>
      <c r="I143" s="443"/>
      <c r="J143" s="446"/>
      <c r="K143" s="450"/>
      <c r="L143" s="181" t="b">
        <v>0</v>
      </c>
      <c r="M143" s="182"/>
      <c r="N143" s="183"/>
      <c r="O143" s="180"/>
    </row>
    <row r="144" spans="1:15" s="178" customFormat="1">
      <c r="A144" s="411"/>
      <c r="B144" s="184"/>
      <c r="C144" s="413"/>
      <c r="D144" s="416"/>
      <c r="E144" s="419"/>
      <c r="F144" s="477"/>
      <c r="G144" s="478"/>
      <c r="H144" s="428"/>
      <c r="I144" s="443"/>
      <c r="J144" s="446"/>
      <c r="K144" s="430" t="s">
        <v>65</v>
      </c>
      <c r="L144" s="431"/>
      <c r="M144" s="431"/>
      <c r="N144" s="432"/>
      <c r="O144" s="180"/>
    </row>
    <row r="145" spans="1:14" s="178" customFormat="1" ht="14.25" customHeight="1">
      <c r="A145" s="411"/>
      <c r="B145" s="184"/>
      <c r="C145" s="413"/>
      <c r="D145" s="416"/>
      <c r="E145" s="419"/>
      <c r="F145" s="477"/>
      <c r="G145" s="478"/>
      <c r="H145" s="428"/>
      <c r="I145" s="443"/>
      <c r="J145" s="446"/>
      <c r="K145" s="479" t="str">
        <f>IF(COUNTIF(L145:N147,"VERDADERO")&gt;0,"CUMPLE","NO CUMPLE")</f>
        <v>NO CUMPLE</v>
      </c>
      <c r="L145" s="434" t="b">
        <v>0</v>
      </c>
      <c r="M145" s="434"/>
      <c r="N145" s="187" t="b">
        <v>0</v>
      </c>
    </row>
    <row r="146" spans="1:14" s="178" customFormat="1">
      <c r="A146" s="411"/>
      <c r="B146" s="184"/>
      <c r="C146" s="413"/>
      <c r="D146" s="416"/>
      <c r="E146" s="419"/>
      <c r="F146" s="477"/>
      <c r="G146" s="478"/>
      <c r="H146" s="428"/>
      <c r="I146" s="443"/>
      <c r="J146" s="446"/>
      <c r="K146" s="480"/>
      <c r="L146" s="435" t="b">
        <v>0</v>
      </c>
      <c r="M146" s="436"/>
      <c r="N146" s="187" t="b">
        <v>0</v>
      </c>
    </row>
    <row r="147" spans="1:14" s="178" customFormat="1">
      <c r="A147" s="411"/>
      <c r="B147" s="184"/>
      <c r="C147" s="413"/>
      <c r="D147" s="416"/>
      <c r="E147" s="419"/>
      <c r="F147" s="477"/>
      <c r="G147" s="478"/>
      <c r="H147" s="428"/>
      <c r="I147" s="443"/>
      <c r="J147" s="446"/>
      <c r="K147" s="480"/>
      <c r="L147" s="437" t="b">
        <f>IF(COUNTIF(N145:N147,TRUE)&gt;0,TRUE,FALSE)</f>
        <v>0</v>
      </c>
      <c r="M147" s="438"/>
      <c r="N147" s="187" t="b">
        <v>0</v>
      </c>
    </row>
    <row r="148" spans="1:14" s="178" customFormat="1">
      <c r="A148" s="411"/>
      <c r="C148" s="413"/>
      <c r="D148" s="416"/>
      <c r="E148" s="419"/>
      <c r="F148" s="477"/>
      <c r="G148" s="478"/>
      <c r="H148" s="428"/>
      <c r="I148" s="443"/>
      <c r="J148" s="446"/>
      <c r="K148" s="186" t="str">
        <f>IF(COUNTIF(L148,"VERDADERO")&gt;0,"CUMPLE","NO CUMPLE")</f>
        <v>NO CUMPLE</v>
      </c>
      <c r="L148" s="439" t="b">
        <v>0</v>
      </c>
      <c r="M148" s="440"/>
      <c r="N148" s="441"/>
    </row>
    <row r="149" spans="1:14" s="178" customFormat="1">
      <c r="A149" s="411"/>
      <c r="B149" s="184"/>
      <c r="C149" s="413"/>
      <c r="D149" s="416"/>
      <c r="E149" s="419"/>
      <c r="F149" s="477"/>
      <c r="G149" s="478"/>
      <c r="H149" s="428"/>
      <c r="I149" s="443"/>
      <c r="J149" s="446"/>
      <c r="K149" s="186" t="str">
        <f t="shared" ref="K149:K150" si="5">IF(COUNTIF(L149,"VERDADERO")&gt;0,"CUMPLE","NO CUMPLE")</f>
        <v>NO CUMPLE</v>
      </c>
      <c r="L149" s="437" t="b">
        <v>0</v>
      </c>
      <c r="M149" s="459"/>
      <c r="N149" s="190"/>
    </row>
    <row r="150" spans="1:14" s="178" customFormat="1">
      <c r="A150" s="411"/>
      <c r="B150" s="191" t="str">
        <f>IF(COUNTIF(B134:B147,"VERDADERO")&gt;0,"CUMPLE","NO CUMPLE")</f>
        <v>NO CUMPLE</v>
      </c>
      <c r="C150" s="414"/>
      <c r="D150" s="417"/>
      <c r="E150" s="420"/>
      <c r="F150" s="388"/>
      <c r="G150" s="460"/>
      <c r="H150" s="429"/>
      <c r="I150" s="444"/>
      <c r="J150" s="447"/>
      <c r="K150" s="186" t="str">
        <f t="shared" si="5"/>
        <v>NO CUMPLE</v>
      </c>
      <c r="L150" s="437" t="b">
        <v>0</v>
      </c>
      <c r="M150" s="459"/>
      <c r="N150" s="438"/>
    </row>
    <row r="151" spans="1:14" s="178" customFormat="1" ht="37.5" customHeight="1">
      <c r="A151" s="411"/>
      <c r="B151" s="465" t="s">
        <v>66</v>
      </c>
      <c r="C151" s="466"/>
      <c r="D151" s="466"/>
      <c r="E151" s="466"/>
      <c r="F151" s="466"/>
      <c r="G151" s="466"/>
      <c r="H151" s="466"/>
      <c r="I151" s="466"/>
      <c r="J151" s="466"/>
      <c r="K151" s="466"/>
      <c r="L151" s="466"/>
      <c r="M151" s="466"/>
      <c r="N151" s="466"/>
    </row>
    <row r="152" spans="1:14" s="178" customFormat="1" ht="15" customHeight="1">
      <c r="A152" s="411"/>
      <c r="B152" s="387"/>
      <c r="C152" s="387"/>
      <c r="D152" s="387"/>
      <c r="E152" s="387"/>
      <c r="F152" s="387"/>
      <c r="G152" s="387"/>
      <c r="H152" s="387"/>
      <c r="I152" s="387"/>
      <c r="J152" s="467"/>
      <c r="K152" s="468" t="str">
        <f>IF(AND(IF(COUNTIF(L152,"VERDADERO")&gt;0,"CUMPLE","NO CUMPLE")="CUMPLE",IF(COUNTIF(L153,"VERDADERO")&gt;0,"CUMPLE","NO CUMPLE")="CUMPLE",IF(OR(COUNTIF(L154:N154,"VERDADERO")=0,COUNTIF(L154:N154,"VERDADERO")=2),"CUMPLE","NO CUMPLE")="CUMPLE",IF(OR(COUNTIF(L155:N155,"VERDADERO")=0,COUNTIF(L155:N155,"VERDADERO")=2),"CUMPLE","NO CUMPLE")="CUMPLE"),"CUMPLE","NO CUMPLE")</f>
        <v>NO CUMPLE</v>
      </c>
      <c r="L152" s="437" t="b">
        <v>0</v>
      </c>
      <c r="M152" s="459"/>
      <c r="N152" s="438"/>
    </row>
    <row r="153" spans="1:14" s="178" customFormat="1">
      <c r="A153" s="411"/>
      <c r="B153" s="457"/>
      <c r="C153" s="457"/>
      <c r="D153" s="457"/>
      <c r="E153" s="457"/>
      <c r="F153" s="457"/>
      <c r="G153" s="457"/>
      <c r="H153" s="457"/>
      <c r="I153" s="457"/>
      <c r="J153" s="458"/>
      <c r="K153" s="469"/>
      <c r="L153" s="437" t="b">
        <v>0</v>
      </c>
      <c r="M153" s="459"/>
      <c r="N153" s="438"/>
    </row>
    <row r="154" spans="1:14" s="178" customFormat="1">
      <c r="A154" s="411"/>
      <c r="B154" s="457"/>
      <c r="C154" s="457"/>
      <c r="D154" s="457"/>
      <c r="E154" s="457"/>
      <c r="F154" s="457"/>
      <c r="G154" s="457"/>
      <c r="H154" s="457"/>
      <c r="I154" s="457"/>
      <c r="J154" s="458"/>
      <c r="K154" s="469"/>
      <c r="L154" s="188" t="b">
        <v>0</v>
      </c>
      <c r="M154" s="192"/>
      <c r="N154" s="189" t="b">
        <v>0</v>
      </c>
    </row>
    <row r="155" spans="1:14" s="178" customFormat="1">
      <c r="A155" s="411"/>
      <c r="B155" s="457"/>
      <c r="C155" s="457"/>
      <c r="D155" s="457"/>
      <c r="E155" s="457"/>
      <c r="F155" s="457"/>
      <c r="G155" s="457"/>
      <c r="H155" s="457"/>
      <c r="I155" s="457"/>
      <c r="J155" s="458"/>
      <c r="K155" s="469"/>
      <c r="L155" s="188" t="b">
        <v>0</v>
      </c>
      <c r="M155" s="192"/>
      <c r="N155" s="189" t="b">
        <v>0</v>
      </c>
    </row>
    <row r="156" spans="1:14" s="178" customFormat="1">
      <c r="A156" s="411"/>
      <c r="B156" s="457"/>
      <c r="C156" s="457"/>
      <c r="D156" s="457"/>
      <c r="E156" s="457"/>
      <c r="F156" s="457"/>
      <c r="G156" s="457"/>
      <c r="H156" s="457"/>
      <c r="I156" s="457"/>
      <c r="J156" s="458"/>
      <c r="K156" s="469"/>
      <c r="L156" s="437" t="b">
        <v>0</v>
      </c>
      <c r="M156" s="459"/>
      <c r="N156" s="438"/>
    </row>
    <row r="157" spans="1:14" s="178" customFormat="1">
      <c r="A157" s="411"/>
      <c r="B157" s="389"/>
      <c r="C157" s="389"/>
      <c r="D157" s="389"/>
      <c r="E157" s="389"/>
      <c r="F157" s="389"/>
      <c r="G157" s="389"/>
      <c r="H157" s="389"/>
      <c r="I157" s="389"/>
      <c r="J157" s="460"/>
      <c r="K157" s="470"/>
      <c r="L157" s="437" t="b">
        <v>0</v>
      </c>
      <c r="M157" s="459"/>
      <c r="N157" s="438"/>
    </row>
    <row r="158" spans="1:14" s="178" customFormat="1" ht="15" customHeight="1">
      <c r="A158" s="411"/>
      <c r="B158" s="461" t="s">
        <v>71</v>
      </c>
      <c r="C158" s="462"/>
      <c r="D158" s="462"/>
      <c r="E158" s="462"/>
      <c r="F158" s="462"/>
      <c r="G158" s="462"/>
      <c r="H158" s="462"/>
      <c r="I158" s="462"/>
      <c r="J158" s="462"/>
      <c r="K158" s="462"/>
      <c r="L158" s="462"/>
      <c r="M158" s="462"/>
      <c r="N158" s="462"/>
    </row>
    <row r="159" spans="1:14" s="178" customFormat="1" ht="28.5" customHeight="1">
      <c r="A159" s="411"/>
      <c r="B159" s="463"/>
      <c r="C159" s="464"/>
      <c r="D159" s="464"/>
      <c r="E159" s="464"/>
      <c r="F159" s="464"/>
      <c r="G159" s="464"/>
      <c r="H159" s="464"/>
      <c r="I159" s="464"/>
      <c r="J159" s="464"/>
      <c r="K159" s="464"/>
      <c r="L159" s="464"/>
      <c r="M159" s="464"/>
      <c r="N159" s="464"/>
    </row>
    <row r="160" spans="1:14" s="178" customFormat="1" ht="15" customHeight="1">
      <c r="A160" s="411"/>
      <c r="B160" s="461" t="s">
        <v>73</v>
      </c>
      <c r="C160" s="462"/>
      <c r="D160" s="462"/>
      <c r="E160" s="462"/>
      <c r="F160" s="462"/>
      <c r="G160" s="462"/>
      <c r="H160" s="462"/>
      <c r="I160" s="462"/>
      <c r="J160" s="462"/>
      <c r="K160" s="462"/>
      <c r="L160" s="462"/>
      <c r="M160" s="462"/>
      <c r="N160" s="462"/>
    </row>
    <row r="161" spans="1:15" s="178" customFormat="1" ht="19.5" customHeight="1">
      <c r="A161" s="411"/>
      <c r="B161" s="471"/>
      <c r="C161" s="472"/>
      <c r="D161" s="472"/>
      <c r="E161" s="472"/>
      <c r="F161" s="472"/>
      <c r="G161" s="472"/>
      <c r="H161" s="472"/>
      <c r="I161" s="472"/>
      <c r="J161" s="472"/>
      <c r="K161" s="472"/>
      <c r="L161" s="472"/>
      <c r="M161" s="472"/>
      <c r="N161" s="472"/>
    </row>
    <row r="162" spans="1:15" s="178" customFormat="1" ht="15" customHeight="1">
      <c r="A162" s="411"/>
      <c r="B162" s="473" t="str">
        <f>IF(AND(B150="CUMPLE",K145="CUMPLE",K135="CUMPLE",K148="CUMPLE",K149="CUMPLE",K150="CUMPLE",K152="CUMPLE"),"CUMPLE","NO CUMPLE")</f>
        <v>NO CUMPLE</v>
      </c>
      <c r="C162" s="473"/>
      <c r="D162" s="473"/>
      <c r="E162" s="473"/>
      <c r="F162" s="473"/>
      <c r="G162" s="473"/>
      <c r="H162" s="473"/>
      <c r="I162" s="473"/>
      <c r="J162" s="473"/>
      <c r="K162" s="473"/>
      <c r="L162" s="473"/>
      <c r="M162" s="473"/>
      <c r="N162" s="474"/>
    </row>
    <row r="163" spans="1:15" s="178" customFormat="1" ht="13.5" customHeight="1">
      <c r="A163" s="411">
        <v>6</v>
      </c>
      <c r="B163" s="177" t="b">
        <v>0</v>
      </c>
      <c r="C163" s="412"/>
      <c r="D163" s="415"/>
      <c r="E163" s="418"/>
      <c r="F163" s="475"/>
      <c r="G163" s="476"/>
      <c r="H163" s="427"/>
      <c r="I163" s="442"/>
      <c r="J163" s="445">
        <f>(H163*I163)</f>
        <v>0</v>
      </c>
      <c r="K163" s="448" t="s">
        <v>64</v>
      </c>
      <c r="L163" s="448" t="b">
        <v>1</v>
      </c>
      <c r="M163" s="448"/>
      <c r="N163" s="449"/>
    </row>
    <row r="164" spans="1:15" s="178" customFormat="1" ht="14.25" customHeight="1">
      <c r="A164" s="411"/>
      <c r="B164" s="179" t="b">
        <v>0</v>
      </c>
      <c r="C164" s="413"/>
      <c r="D164" s="416"/>
      <c r="E164" s="419"/>
      <c r="F164" s="477"/>
      <c r="G164" s="478"/>
      <c r="H164" s="428"/>
      <c r="I164" s="443"/>
      <c r="J164" s="446"/>
      <c r="K164" s="450" t="str">
        <f>IF(COUNTIF(L164:N172,"VERDADERO")=9,"CUMPLE","NO CUMPLE")</f>
        <v>NO CUMPLE</v>
      </c>
      <c r="L164" s="451" t="b">
        <v>0</v>
      </c>
      <c r="M164" s="452"/>
      <c r="N164" s="453"/>
      <c r="O164" s="180"/>
    </row>
    <row r="165" spans="1:15" s="178" customFormat="1" ht="15" customHeight="1">
      <c r="A165" s="411"/>
      <c r="B165" s="179" t="b">
        <v>0</v>
      </c>
      <c r="C165" s="413"/>
      <c r="D165" s="416"/>
      <c r="E165" s="419"/>
      <c r="F165" s="477"/>
      <c r="G165" s="478"/>
      <c r="H165" s="428"/>
      <c r="I165" s="443"/>
      <c r="J165" s="446"/>
      <c r="K165" s="450"/>
      <c r="L165" s="454" t="b">
        <v>0</v>
      </c>
      <c r="M165" s="455"/>
      <c r="N165" s="456"/>
      <c r="O165" s="180"/>
    </row>
    <row r="166" spans="1:15" s="178" customFormat="1">
      <c r="A166" s="411"/>
      <c r="B166" s="184" t="b">
        <v>0</v>
      </c>
      <c r="C166" s="413"/>
      <c r="D166" s="416"/>
      <c r="E166" s="419"/>
      <c r="F166" s="477"/>
      <c r="G166" s="478"/>
      <c r="H166" s="428"/>
      <c r="I166" s="443"/>
      <c r="J166" s="446"/>
      <c r="K166" s="450"/>
      <c r="L166" s="454" t="b">
        <v>0</v>
      </c>
      <c r="M166" s="455"/>
      <c r="N166" s="456"/>
      <c r="O166" s="180"/>
    </row>
    <row r="167" spans="1:15" s="178" customFormat="1">
      <c r="A167" s="411"/>
      <c r="B167" s="184" t="b">
        <v>0</v>
      </c>
      <c r="C167" s="413"/>
      <c r="D167" s="416"/>
      <c r="E167" s="419"/>
      <c r="F167" s="477"/>
      <c r="G167" s="478"/>
      <c r="H167" s="428"/>
      <c r="I167" s="443"/>
      <c r="J167" s="446"/>
      <c r="K167" s="450"/>
      <c r="L167" s="454" t="b">
        <v>0</v>
      </c>
      <c r="M167" s="455"/>
      <c r="N167" s="456"/>
      <c r="O167" s="180"/>
    </row>
    <row r="168" spans="1:15" s="178" customFormat="1">
      <c r="A168" s="411"/>
      <c r="B168" s="184"/>
      <c r="C168" s="413"/>
      <c r="D168" s="416"/>
      <c r="E168" s="419"/>
      <c r="F168" s="477"/>
      <c r="G168" s="478"/>
      <c r="H168" s="428"/>
      <c r="I168" s="443"/>
      <c r="J168" s="446"/>
      <c r="K168" s="450"/>
      <c r="L168" s="454"/>
      <c r="M168" s="455"/>
      <c r="N168" s="456"/>
      <c r="O168" s="180"/>
    </row>
    <row r="169" spans="1:15" s="178" customFormat="1">
      <c r="A169" s="411"/>
      <c r="B169" s="184"/>
      <c r="C169" s="413"/>
      <c r="D169" s="416"/>
      <c r="E169" s="419"/>
      <c r="F169" s="477"/>
      <c r="G169" s="478"/>
      <c r="H169" s="428"/>
      <c r="I169" s="443"/>
      <c r="J169" s="446"/>
      <c r="K169" s="450"/>
      <c r="L169" s="454" t="b">
        <v>0</v>
      </c>
      <c r="M169" s="455"/>
      <c r="N169" s="456"/>
      <c r="O169" s="180"/>
    </row>
    <row r="170" spans="1:15" s="178" customFormat="1">
      <c r="A170" s="411"/>
      <c r="B170" s="184"/>
      <c r="C170" s="413"/>
      <c r="D170" s="416"/>
      <c r="E170" s="419"/>
      <c r="F170" s="477"/>
      <c r="G170" s="478"/>
      <c r="H170" s="428"/>
      <c r="I170" s="443"/>
      <c r="J170" s="446"/>
      <c r="K170" s="450"/>
      <c r="L170" s="181" t="b">
        <v>0</v>
      </c>
      <c r="M170" s="182"/>
      <c r="N170" s="183"/>
      <c r="O170" s="180"/>
    </row>
    <row r="171" spans="1:15" s="178" customFormat="1">
      <c r="A171" s="411"/>
      <c r="B171" s="184"/>
      <c r="C171" s="413"/>
      <c r="D171" s="416"/>
      <c r="E171" s="419"/>
      <c r="F171" s="477"/>
      <c r="G171" s="478"/>
      <c r="H171" s="428"/>
      <c r="I171" s="443"/>
      <c r="J171" s="446"/>
      <c r="K171" s="450"/>
      <c r="L171" s="181" t="b">
        <v>0</v>
      </c>
      <c r="M171" s="182"/>
      <c r="N171" s="183"/>
      <c r="O171" s="180"/>
    </row>
    <row r="172" spans="1:15" s="178" customFormat="1">
      <c r="A172" s="411"/>
      <c r="B172" s="184"/>
      <c r="C172" s="413"/>
      <c r="D172" s="416"/>
      <c r="E172" s="419"/>
      <c r="F172" s="477"/>
      <c r="G172" s="478"/>
      <c r="H172" s="428"/>
      <c r="I172" s="443"/>
      <c r="J172" s="446"/>
      <c r="K172" s="450"/>
      <c r="L172" s="181" t="b">
        <v>0</v>
      </c>
      <c r="M172" s="182"/>
      <c r="N172" s="183"/>
      <c r="O172" s="180"/>
    </row>
    <row r="173" spans="1:15" s="178" customFormat="1">
      <c r="A173" s="411"/>
      <c r="B173" s="184"/>
      <c r="C173" s="413"/>
      <c r="D173" s="416"/>
      <c r="E173" s="419"/>
      <c r="F173" s="477"/>
      <c r="G173" s="478"/>
      <c r="H173" s="428"/>
      <c r="I173" s="443"/>
      <c r="J173" s="446"/>
      <c r="K173" s="430" t="s">
        <v>65</v>
      </c>
      <c r="L173" s="431"/>
      <c r="M173" s="431"/>
      <c r="N173" s="432"/>
      <c r="O173" s="180"/>
    </row>
    <row r="174" spans="1:15" s="178" customFormat="1" ht="14.25" customHeight="1">
      <c r="A174" s="411"/>
      <c r="B174" s="184"/>
      <c r="C174" s="413"/>
      <c r="D174" s="416"/>
      <c r="E174" s="419"/>
      <c r="F174" s="477"/>
      <c r="G174" s="478"/>
      <c r="H174" s="428"/>
      <c r="I174" s="443"/>
      <c r="J174" s="446"/>
      <c r="K174" s="479" t="str">
        <f>IF(COUNTIF(L174:N176,"VERDADERO")&gt;0,"CUMPLE","NO CUMPLE")</f>
        <v>NO CUMPLE</v>
      </c>
      <c r="L174" s="434" t="b">
        <v>0</v>
      </c>
      <c r="M174" s="434"/>
      <c r="N174" s="187" t="b">
        <v>0</v>
      </c>
    </row>
    <row r="175" spans="1:15" s="178" customFormat="1">
      <c r="A175" s="411"/>
      <c r="B175" s="184"/>
      <c r="C175" s="413"/>
      <c r="D175" s="416"/>
      <c r="E175" s="419"/>
      <c r="F175" s="477"/>
      <c r="G175" s="478"/>
      <c r="H175" s="428"/>
      <c r="I175" s="443"/>
      <c r="J175" s="446"/>
      <c r="K175" s="480"/>
      <c r="L175" s="435" t="b">
        <v>0</v>
      </c>
      <c r="M175" s="436"/>
      <c r="N175" s="187" t="b">
        <v>0</v>
      </c>
    </row>
    <row r="176" spans="1:15" s="178" customFormat="1">
      <c r="A176" s="411"/>
      <c r="B176" s="184"/>
      <c r="C176" s="413"/>
      <c r="D176" s="416"/>
      <c r="E176" s="419"/>
      <c r="F176" s="477"/>
      <c r="G176" s="478"/>
      <c r="H176" s="428"/>
      <c r="I176" s="443"/>
      <c r="J176" s="446"/>
      <c r="K176" s="480"/>
      <c r="L176" s="437" t="b">
        <f>IF(COUNTIF(N174:N176,TRUE)&gt;0,TRUE,FALSE)</f>
        <v>0</v>
      </c>
      <c r="M176" s="438"/>
      <c r="N176" s="187" t="b">
        <v>0</v>
      </c>
    </row>
    <row r="177" spans="1:15" s="178" customFormat="1">
      <c r="A177" s="411"/>
      <c r="C177" s="413"/>
      <c r="D177" s="416"/>
      <c r="E177" s="419"/>
      <c r="F177" s="477"/>
      <c r="G177" s="478"/>
      <c r="H177" s="428"/>
      <c r="I177" s="443"/>
      <c r="J177" s="446"/>
      <c r="K177" s="186" t="str">
        <f>IF(COUNTIF(L177,"VERDADERO")&gt;0,"CUMPLE","NO CUMPLE")</f>
        <v>NO CUMPLE</v>
      </c>
      <c r="L177" s="439" t="b">
        <v>0</v>
      </c>
      <c r="M177" s="440"/>
      <c r="N177" s="441"/>
    </row>
    <row r="178" spans="1:15" s="178" customFormat="1">
      <c r="A178" s="411"/>
      <c r="B178" s="184"/>
      <c r="C178" s="413"/>
      <c r="D178" s="416"/>
      <c r="E178" s="419"/>
      <c r="F178" s="477"/>
      <c r="G178" s="478"/>
      <c r="H178" s="428"/>
      <c r="I178" s="443"/>
      <c r="J178" s="446"/>
      <c r="K178" s="186" t="str">
        <f t="shared" ref="K178:K179" si="6">IF(COUNTIF(L178,"VERDADERO")&gt;0,"CUMPLE","NO CUMPLE")</f>
        <v>NO CUMPLE</v>
      </c>
      <c r="L178" s="437" t="b">
        <v>0</v>
      </c>
      <c r="M178" s="459"/>
      <c r="N178" s="190"/>
    </row>
    <row r="179" spans="1:15" s="178" customFormat="1">
      <c r="A179" s="411"/>
      <c r="B179" s="191" t="str">
        <f>IF(COUNTIF(B163:B176,"VERDADERO")&gt;0,"CUMPLE","NO CUMPLE")</f>
        <v>NO CUMPLE</v>
      </c>
      <c r="C179" s="414"/>
      <c r="D179" s="417"/>
      <c r="E179" s="420"/>
      <c r="F179" s="388"/>
      <c r="G179" s="460"/>
      <c r="H179" s="429"/>
      <c r="I179" s="444"/>
      <c r="J179" s="447"/>
      <c r="K179" s="186" t="str">
        <f t="shared" si="6"/>
        <v>NO CUMPLE</v>
      </c>
      <c r="L179" s="437" t="b">
        <v>0</v>
      </c>
      <c r="M179" s="459"/>
      <c r="N179" s="438"/>
    </row>
    <row r="180" spans="1:15" s="178" customFormat="1" ht="37.5" customHeight="1">
      <c r="A180" s="411"/>
      <c r="B180" s="465" t="s">
        <v>66</v>
      </c>
      <c r="C180" s="466"/>
      <c r="D180" s="466"/>
      <c r="E180" s="466"/>
      <c r="F180" s="466"/>
      <c r="G180" s="466"/>
      <c r="H180" s="466"/>
      <c r="I180" s="466"/>
      <c r="J180" s="466"/>
      <c r="K180" s="466"/>
      <c r="L180" s="466"/>
      <c r="M180" s="466"/>
      <c r="N180" s="466"/>
    </row>
    <row r="181" spans="1:15" s="178" customFormat="1" ht="15" customHeight="1">
      <c r="A181" s="411"/>
      <c r="B181" s="387"/>
      <c r="C181" s="387"/>
      <c r="D181" s="387"/>
      <c r="E181" s="387"/>
      <c r="F181" s="387"/>
      <c r="G181" s="387"/>
      <c r="H181" s="387"/>
      <c r="I181" s="387"/>
      <c r="J181" s="467"/>
      <c r="K181" s="468" t="str">
        <f>IF(AND(IF(COUNTIF(L181,"VERDADERO")&gt;0,"CUMPLE","NO CUMPLE")="CUMPLE",IF(COUNTIF(L182,"VERDADERO")&gt;0,"CUMPLE","NO CUMPLE")="CUMPLE",IF(OR(COUNTIF(L183:N183,"VERDADERO")=0,COUNTIF(L183:N183,"VERDADERO")=2),"CUMPLE","NO CUMPLE")="CUMPLE",IF(OR(COUNTIF(L184:N184,"VERDADERO")=0,COUNTIF(L184:N184,"VERDADERO")=2),"CUMPLE","NO CUMPLE")="CUMPLE"),"CUMPLE","NO CUMPLE")</f>
        <v>NO CUMPLE</v>
      </c>
      <c r="L181" s="437" t="b">
        <v>0</v>
      </c>
      <c r="M181" s="459"/>
      <c r="N181" s="438"/>
    </row>
    <row r="182" spans="1:15" s="178" customFormat="1">
      <c r="A182" s="411"/>
      <c r="B182" s="457"/>
      <c r="C182" s="457"/>
      <c r="D182" s="457"/>
      <c r="E182" s="457"/>
      <c r="F182" s="457"/>
      <c r="G182" s="457"/>
      <c r="H182" s="457"/>
      <c r="I182" s="457"/>
      <c r="J182" s="458"/>
      <c r="K182" s="469"/>
      <c r="L182" s="437" t="b">
        <v>0</v>
      </c>
      <c r="M182" s="459"/>
      <c r="N182" s="438"/>
    </row>
    <row r="183" spans="1:15" s="178" customFormat="1">
      <c r="A183" s="411"/>
      <c r="B183" s="457"/>
      <c r="C183" s="457"/>
      <c r="D183" s="457"/>
      <c r="E183" s="457"/>
      <c r="F183" s="457"/>
      <c r="G183" s="457"/>
      <c r="H183" s="457"/>
      <c r="I183" s="457"/>
      <c r="J183" s="458"/>
      <c r="K183" s="469"/>
      <c r="L183" s="188" t="b">
        <v>0</v>
      </c>
      <c r="M183" s="192"/>
      <c r="N183" s="189" t="b">
        <v>0</v>
      </c>
    </row>
    <row r="184" spans="1:15" s="178" customFormat="1">
      <c r="A184" s="411"/>
      <c r="B184" s="457"/>
      <c r="C184" s="457"/>
      <c r="D184" s="457"/>
      <c r="E184" s="457"/>
      <c r="F184" s="457"/>
      <c r="G184" s="457"/>
      <c r="H184" s="457"/>
      <c r="I184" s="457"/>
      <c r="J184" s="458"/>
      <c r="K184" s="469"/>
      <c r="L184" s="188" t="b">
        <v>0</v>
      </c>
      <c r="M184" s="192"/>
      <c r="N184" s="189" t="b">
        <v>0</v>
      </c>
    </row>
    <row r="185" spans="1:15" s="178" customFormat="1">
      <c r="A185" s="411"/>
      <c r="B185" s="457"/>
      <c r="C185" s="457"/>
      <c r="D185" s="457"/>
      <c r="E185" s="457"/>
      <c r="F185" s="457"/>
      <c r="G185" s="457"/>
      <c r="H185" s="457"/>
      <c r="I185" s="457"/>
      <c r="J185" s="458"/>
      <c r="K185" s="469"/>
      <c r="L185" s="437" t="b">
        <v>0</v>
      </c>
      <c r="M185" s="459"/>
      <c r="N185" s="438"/>
    </row>
    <row r="186" spans="1:15" s="178" customFormat="1">
      <c r="A186" s="411"/>
      <c r="B186" s="389"/>
      <c r="C186" s="389"/>
      <c r="D186" s="389"/>
      <c r="E186" s="389"/>
      <c r="F186" s="389"/>
      <c r="G186" s="389"/>
      <c r="H186" s="389"/>
      <c r="I186" s="389"/>
      <c r="J186" s="460"/>
      <c r="K186" s="470"/>
      <c r="L186" s="437" t="b">
        <v>0</v>
      </c>
      <c r="M186" s="459"/>
      <c r="N186" s="438"/>
    </row>
    <row r="187" spans="1:15" s="178" customFormat="1" ht="15" customHeight="1">
      <c r="A187" s="411"/>
      <c r="B187" s="461" t="s">
        <v>71</v>
      </c>
      <c r="C187" s="462"/>
      <c r="D187" s="462"/>
      <c r="E187" s="462"/>
      <c r="F187" s="462"/>
      <c r="G187" s="462"/>
      <c r="H187" s="462"/>
      <c r="I187" s="462"/>
      <c r="J187" s="462"/>
      <c r="K187" s="462"/>
      <c r="L187" s="462"/>
      <c r="M187" s="462"/>
      <c r="N187" s="462"/>
    </row>
    <row r="188" spans="1:15" s="178" customFormat="1" ht="28.5" customHeight="1">
      <c r="A188" s="411"/>
      <c r="B188" s="463"/>
      <c r="C188" s="464"/>
      <c r="D188" s="464"/>
      <c r="E188" s="464"/>
      <c r="F188" s="464"/>
      <c r="G188" s="464"/>
      <c r="H188" s="464"/>
      <c r="I188" s="464"/>
      <c r="J188" s="464"/>
      <c r="K188" s="464"/>
      <c r="L188" s="464"/>
      <c r="M188" s="464"/>
      <c r="N188" s="464"/>
    </row>
    <row r="189" spans="1:15" s="178" customFormat="1" ht="15" customHeight="1">
      <c r="A189" s="411"/>
      <c r="B189" s="461" t="s">
        <v>73</v>
      </c>
      <c r="C189" s="462"/>
      <c r="D189" s="462"/>
      <c r="E189" s="462"/>
      <c r="F189" s="462"/>
      <c r="G189" s="462"/>
      <c r="H189" s="462"/>
      <c r="I189" s="462"/>
      <c r="J189" s="462"/>
      <c r="K189" s="462"/>
      <c r="L189" s="462"/>
      <c r="M189" s="462"/>
      <c r="N189" s="462"/>
    </row>
    <row r="190" spans="1:15" s="178" customFormat="1" ht="19.5" customHeight="1">
      <c r="A190" s="411"/>
      <c r="B190" s="471"/>
      <c r="C190" s="472"/>
      <c r="D190" s="472"/>
      <c r="E190" s="472"/>
      <c r="F190" s="472"/>
      <c r="G190" s="472"/>
      <c r="H190" s="472"/>
      <c r="I190" s="472"/>
      <c r="J190" s="472"/>
      <c r="K190" s="472"/>
      <c r="L190" s="472"/>
      <c r="M190" s="472"/>
      <c r="N190" s="472"/>
    </row>
    <row r="191" spans="1:15" s="178" customFormat="1" ht="15" customHeight="1">
      <c r="A191" s="411"/>
      <c r="B191" s="473" t="s">
        <v>85</v>
      </c>
      <c r="C191" s="473"/>
      <c r="D191" s="473"/>
      <c r="E191" s="473"/>
      <c r="F191" s="473"/>
      <c r="G191" s="473"/>
      <c r="H191" s="473"/>
      <c r="I191" s="473"/>
      <c r="J191" s="473"/>
      <c r="K191" s="473"/>
      <c r="L191" s="473"/>
      <c r="M191" s="473"/>
      <c r="N191" s="474"/>
    </row>
    <row r="192" spans="1:15" ht="42" customHeight="1">
      <c r="A192" s="483" t="s">
        <v>86</v>
      </c>
      <c r="B192" s="483"/>
      <c r="C192" s="483"/>
      <c r="D192" s="483"/>
      <c r="E192" s="483"/>
      <c r="F192" s="483"/>
      <c r="G192" s="483"/>
      <c r="H192" s="483"/>
      <c r="I192" s="483"/>
      <c r="J192" s="483"/>
      <c r="K192" s="483"/>
      <c r="L192" s="483"/>
      <c r="M192" s="483"/>
      <c r="N192" s="483"/>
      <c r="O192" s="178"/>
    </row>
    <row r="193" spans="1:14" ht="18" customHeight="1">
      <c r="A193" s="484" t="s">
        <v>16</v>
      </c>
      <c r="B193" s="484"/>
      <c r="C193" s="484"/>
      <c r="D193" s="484"/>
      <c r="E193" s="484"/>
      <c r="F193" s="484"/>
      <c r="G193" s="484"/>
      <c r="H193" s="484"/>
      <c r="I193" s="484"/>
      <c r="J193" s="484"/>
      <c r="K193" s="484"/>
      <c r="L193" s="484"/>
      <c r="M193" s="484"/>
      <c r="N193" s="484"/>
    </row>
    <row r="194" spans="1:14">
      <c r="C194" s="485"/>
      <c r="D194" s="485"/>
      <c r="E194" s="485"/>
      <c r="F194" s="485"/>
      <c r="G194" s="485"/>
      <c r="H194" s="485"/>
      <c r="I194" s="485"/>
      <c r="J194" s="485"/>
      <c r="K194" s="485"/>
      <c r="L194" s="485"/>
      <c r="M194" s="485"/>
      <c r="N194" s="485"/>
    </row>
  </sheetData>
  <mergeCells count="289">
    <mergeCell ref="B190:N190"/>
    <mergeCell ref="B191:N191"/>
    <mergeCell ref="A192:N192"/>
    <mergeCell ref="A193:N193"/>
    <mergeCell ref="C194:N194"/>
    <mergeCell ref="L185:N185"/>
    <mergeCell ref="B186:J186"/>
    <mergeCell ref="L186:N186"/>
    <mergeCell ref="B187:N187"/>
    <mergeCell ref="B188:N188"/>
    <mergeCell ref="B189:N189"/>
    <mergeCell ref="L169:N169"/>
    <mergeCell ref="K173:N173"/>
    <mergeCell ref="L179:N179"/>
    <mergeCell ref="B180:N180"/>
    <mergeCell ref="B181:J181"/>
    <mergeCell ref="K181:K186"/>
    <mergeCell ref="L181:N181"/>
    <mergeCell ref="B182:J182"/>
    <mergeCell ref="L182:N182"/>
    <mergeCell ref="B183:J183"/>
    <mergeCell ref="B184:J184"/>
    <mergeCell ref="B185:J185"/>
    <mergeCell ref="B160:N160"/>
    <mergeCell ref="B161:N161"/>
    <mergeCell ref="B162:N162"/>
    <mergeCell ref="A163:A191"/>
    <mergeCell ref="C163:C179"/>
    <mergeCell ref="D163:D179"/>
    <mergeCell ref="E163:E179"/>
    <mergeCell ref="F163:G179"/>
    <mergeCell ref="H163:H179"/>
    <mergeCell ref="I163:I179"/>
    <mergeCell ref="K174:K176"/>
    <mergeCell ref="L174:M174"/>
    <mergeCell ref="L175:M175"/>
    <mergeCell ref="L176:M176"/>
    <mergeCell ref="L177:N177"/>
    <mergeCell ref="L178:M178"/>
    <mergeCell ref="J163:J179"/>
    <mergeCell ref="K163:N163"/>
    <mergeCell ref="K164:K172"/>
    <mergeCell ref="L164:N164"/>
    <mergeCell ref="L165:N165"/>
    <mergeCell ref="L166:N166"/>
    <mergeCell ref="L167:N167"/>
    <mergeCell ref="L168:N168"/>
    <mergeCell ref="B156:J156"/>
    <mergeCell ref="L156:N156"/>
    <mergeCell ref="B157:J157"/>
    <mergeCell ref="L157:N157"/>
    <mergeCell ref="B158:N158"/>
    <mergeCell ref="B159:N159"/>
    <mergeCell ref="L149:M149"/>
    <mergeCell ref="L150:N150"/>
    <mergeCell ref="B151:N151"/>
    <mergeCell ref="B152:J152"/>
    <mergeCell ref="K152:K157"/>
    <mergeCell ref="L152:N152"/>
    <mergeCell ref="B153:J153"/>
    <mergeCell ref="L153:N153"/>
    <mergeCell ref="B154:J154"/>
    <mergeCell ref="B155:J155"/>
    <mergeCell ref="B132:N132"/>
    <mergeCell ref="B133:N133"/>
    <mergeCell ref="A134:A162"/>
    <mergeCell ref="C134:C150"/>
    <mergeCell ref="D134:D150"/>
    <mergeCell ref="E134:E150"/>
    <mergeCell ref="F134:G150"/>
    <mergeCell ref="H134:H150"/>
    <mergeCell ref="I134:I150"/>
    <mergeCell ref="J134:J150"/>
    <mergeCell ref="K144:N144"/>
    <mergeCell ref="K145:K147"/>
    <mergeCell ref="L145:M145"/>
    <mergeCell ref="L146:M146"/>
    <mergeCell ref="L147:M147"/>
    <mergeCell ref="L148:N148"/>
    <mergeCell ref="K134:N134"/>
    <mergeCell ref="K135:K143"/>
    <mergeCell ref="L135:N135"/>
    <mergeCell ref="L136:N136"/>
    <mergeCell ref="L137:N137"/>
    <mergeCell ref="L138:N138"/>
    <mergeCell ref="L139:N139"/>
    <mergeCell ref="L140:N140"/>
    <mergeCell ref="L111:N111"/>
    <mergeCell ref="K115:N115"/>
    <mergeCell ref="L127:N127"/>
    <mergeCell ref="B128:J128"/>
    <mergeCell ref="L128:N128"/>
    <mergeCell ref="B129:N129"/>
    <mergeCell ref="B130:N130"/>
    <mergeCell ref="B131:N131"/>
    <mergeCell ref="L121:N121"/>
    <mergeCell ref="B122:N122"/>
    <mergeCell ref="B123:J123"/>
    <mergeCell ref="K123:K128"/>
    <mergeCell ref="L123:N123"/>
    <mergeCell ref="B124:J124"/>
    <mergeCell ref="L124:N124"/>
    <mergeCell ref="B125:J125"/>
    <mergeCell ref="B126:J126"/>
    <mergeCell ref="B127:J127"/>
    <mergeCell ref="B102:N102"/>
    <mergeCell ref="B103:N103"/>
    <mergeCell ref="B104:N104"/>
    <mergeCell ref="A105:A133"/>
    <mergeCell ref="C105:C121"/>
    <mergeCell ref="D105:D121"/>
    <mergeCell ref="E105:E121"/>
    <mergeCell ref="F105:G121"/>
    <mergeCell ref="H105:H121"/>
    <mergeCell ref="I105:I121"/>
    <mergeCell ref="K116:K118"/>
    <mergeCell ref="L116:M116"/>
    <mergeCell ref="L117:M117"/>
    <mergeCell ref="L118:M118"/>
    <mergeCell ref="L119:N119"/>
    <mergeCell ref="L120:M120"/>
    <mergeCell ref="J105:J121"/>
    <mergeCell ref="K105:N105"/>
    <mergeCell ref="K106:K114"/>
    <mergeCell ref="L106:N106"/>
    <mergeCell ref="L107:N107"/>
    <mergeCell ref="L108:N108"/>
    <mergeCell ref="L109:N109"/>
    <mergeCell ref="L110:N110"/>
    <mergeCell ref="B98:J98"/>
    <mergeCell ref="L98:N98"/>
    <mergeCell ref="B99:J99"/>
    <mergeCell ref="L99:N99"/>
    <mergeCell ref="B100:N100"/>
    <mergeCell ref="B101:N101"/>
    <mergeCell ref="L91:M91"/>
    <mergeCell ref="L92:N92"/>
    <mergeCell ref="B93:N93"/>
    <mergeCell ref="B94:J94"/>
    <mergeCell ref="K94:K99"/>
    <mergeCell ref="L94:N94"/>
    <mergeCell ref="B95:J95"/>
    <mergeCell ref="L95:N95"/>
    <mergeCell ref="B96:J96"/>
    <mergeCell ref="B97:J97"/>
    <mergeCell ref="B74:N74"/>
    <mergeCell ref="B75:N75"/>
    <mergeCell ref="A76:A104"/>
    <mergeCell ref="C76:C92"/>
    <mergeCell ref="D76:D92"/>
    <mergeCell ref="E76:E92"/>
    <mergeCell ref="F76:G92"/>
    <mergeCell ref="H76:H92"/>
    <mergeCell ref="I76:I92"/>
    <mergeCell ref="J76:J92"/>
    <mergeCell ref="K86:N86"/>
    <mergeCell ref="K87:K89"/>
    <mergeCell ref="L87:M87"/>
    <mergeCell ref="L88:M88"/>
    <mergeCell ref="L89:M89"/>
    <mergeCell ref="L90:N90"/>
    <mergeCell ref="K76:N76"/>
    <mergeCell ref="K77:K85"/>
    <mergeCell ref="L77:N77"/>
    <mergeCell ref="L78:N78"/>
    <mergeCell ref="L79:N79"/>
    <mergeCell ref="L80:N80"/>
    <mergeCell ref="L81:N81"/>
    <mergeCell ref="L82:N82"/>
    <mergeCell ref="L53:N53"/>
    <mergeCell ref="K57:N57"/>
    <mergeCell ref="L69:N69"/>
    <mergeCell ref="B70:J70"/>
    <mergeCell ref="L70:N70"/>
    <mergeCell ref="B71:N71"/>
    <mergeCell ref="B72:N72"/>
    <mergeCell ref="B73:N73"/>
    <mergeCell ref="L63:N63"/>
    <mergeCell ref="B64:N64"/>
    <mergeCell ref="B65:J65"/>
    <mergeCell ref="K65:K70"/>
    <mergeCell ref="L65:N65"/>
    <mergeCell ref="B66:J66"/>
    <mergeCell ref="L66:N66"/>
    <mergeCell ref="B67:J67"/>
    <mergeCell ref="B68:J68"/>
    <mergeCell ref="B69:J69"/>
    <mergeCell ref="B44:N44"/>
    <mergeCell ref="B45:N45"/>
    <mergeCell ref="B46:N46"/>
    <mergeCell ref="A47:A75"/>
    <mergeCell ref="C47:C63"/>
    <mergeCell ref="D47:D63"/>
    <mergeCell ref="E47:E63"/>
    <mergeCell ref="F47:G63"/>
    <mergeCell ref="H47:H63"/>
    <mergeCell ref="I47:I63"/>
    <mergeCell ref="K58:K60"/>
    <mergeCell ref="L58:M58"/>
    <mergeCell ref="L59:M59"/>
    <mergeCell ref="L60:M60"/>
    <mergeCell ref="L61:N61"/>
    <mergeCell ref="L62:M62"/>
    <mergeCell ref="J47:J63"/>
    <mergeCell ref="K47:N47"/>
    <mergeCell ref="K48:K56"/>
    <mergeCell ref="L48:N48"/>
    <mergeCell ref="L49:N49"/>
    <mergeCell ref="L50:N50"/>
    <mergeCell ref="L51:N51"/>
    <mergeCell ref="L52:N52"/>
    <mergeCell ref="B41:J41"/>
    <mergeCell ref="L41:N41"/>
    <mergeCell ref="B42:N42"/>
    <mergeCell ref="B43:N43"/>
    <mergeCell ref="L33:M33"/>
    <mergeCell ref="L34:N34"/>
    <mergeCell ref="B35:N35"/>
    <mergeCell ref="B36:J36"/>
    <mergeCell ref="K36:K41"/>
    <mergeCell ref="L36:N36"/>
    <mergeCell ref="B37:J37"/>
    <mergeCell ref="L37:N37"/>
    <mergeCell ref="B38:J38"/>
    <mergeCell ref="B39:J39"/>
    <mergeCell ref="A18:A46"/>
    <mergeCell ref="C18:C34"/>
    <mergeCell ref="D18:D34"/>
    <mergeCell ref="E18:E34"/>
    <mergeCell ref="F18:G34"/>
    <mergeCell ref="H18:H34"/>
    <mergeCell ref="K28:N28"/>
    <mergeCell ref="K29:K31"/>
    <mergeCell ref="L29:M29"/>
    <mergeCell ref="L30:M30"/>
    <mergeCell ref="L31:M31"/>
    <mergeCell ref="L32:N32"/>
    <mergeCell ref="I18:I34"/>
    <mergeCell ref="J18:J34"/>
    <mergeCell ref="K18:N18"/>
    <mergeCell ref="K19:K27"/>
    <mergeCell ref="L19:N19"/>
    <mergeCell ref="L20:N20"/>
    <mergeCell ref="L21:N21"/>
    <mergeCell ref="L22:N22"/>
    <mergeCell ref="L23:N23"/>
    <mergeCell ref="L24:N24"/>
    <mergeCell ref="B40:J40"/>
    <mergeCell ref="L40:N40"/>
    <mergeCell ref="B14:J14"/>
    <mergeCell ref="K14:L14"/>
    <mergeCell ref="B15:J15"/>
    <mergeCell ref="K15:L15"/>
    <mergeCell ref="A16:A17"/>
    <mergeCell ref="B16:B17"/>
    <mergeCell ref="C16:C17"/>
    <mergeCell ref="D16:D17"/>
    <mergeCell ref="E16:E17"/>
    <mergeCell ref="F16:G17"/>
    <mergeCell ref="H16:H17"/>
    <mergeCell ref="I16:I17"/>
    <mergeCell ref="J16:J17"/>
    <mergeCell ref="K16:N17"/>
    <mergeCell ref="B11:J11"/>
    <mergeCell ref="K11:L11"/>
    <mergeCell ref="B12:J12"/>
    <mergeCell ref="K12:L12"/>
    <mergeCell ref="B13:J13"/>
    <mergeCell ref="K13:L13"/>
    <mergeCell ref="A9:A10"/>
    <mergeCell ref="B9:F10"/>
    <mergeCell ref="G9:J9"/>
    <mergeCell ref="K9:L10"/>
    <mergeCell ref="A1:N1"/>
    <mergeCell ref="A2:N2"/>
    <mergeCell ref="A3:N3"/>
    <mergeCell ref="A4:N4"/>
    <mergeCell ref="B5:M5"/>
    <mergeCell ref="A6:B6"/>
    <mergeCell ref="C6:L6"/>
    <mergeCell ref="M9:M10"/>
    <mergeCell ref="N9:N10"/>
    <mergeCell ref="G10:J10"/>
    <mergeCell ref="A7:D7"/>
    <mergeCell ref="E7:F7"/>
    <mergeCell ref="H7:J7"/>
    <mergeCell ref="K7:L7"/>
    <mergeCell ref="A8:J8"/>
    <mergeCell ref="K8:L8"/>
  </mergeCells>
  <conditionalFormatting sqref="A193">
    <cfRule type="containsBlanks" dxfId="506" priority="5">
      <formula>LEN(TRIM(A193))=0</formula>
    </cfRule>
  </conditionalFormatting>
  <conditionalFormatting sqref="K19 K29:K34 B34 K36 B46 K48 K58:K63 B63 K65 B75 K77 K87:K92 B92 K94 B104 K106 K116:K121 B121 K123 B133 K135 K145:K150 B150 K152 B162 K164 K174:K179 B179 K181 B191">
    <cfRule type="cellIs" dxfId="505" priority="3" operator="equal">
      <formula>"NO CUMPLE"</formula>
    </cfRule>
    <cfRule type="cellIs" dxfId="504" priority="4" operator="equal">
      <formula>"CUMPLE"</formula>
    </cfRule>
  </conditionalFormatting>
  <conditionalFormatting sqref="M7">
    <cfRule type="expression" dxfId="503" priority="2">
      <formula>$E$7=TRUE</formula>
    </cfRule>
  </conditionalFormatting>
  <conditionalFormatting sqref="N7">
    <cfRule type="expression" dxfId="502" priority="1">
      <formula>$E$7=FALSE</formula>
    </cfRule>
  </conditionalFormatting>
  <dataValidations count="3">
    <dataValidation type="list" allowBlank="1" showInputMessage="1" showErrorMessage="1" sqref="N9 N11:N15">
      <formula1>"CUMPLE, NO CUMPLE"</formula1>
    </dataValidation>
    <dataValidation type="list" allowBlank="1" showInputMessage="1" showErrorMessage="1" sqref="A193">
      <formula1>"HABILITA, NO HABILITA"</formula1>
    </dataValidation>
    <dataValidation type="list" allowBlank="1" showInputMessage="1" showErrorMessage="1" sqref="K19 K135 K48 K77 K106 K164">
      <formula1>"CUMPLE,NO CUMPLE"</formula1>
    </dataValidation>
  </dataValidations>
  <printOptions horizontalCentered="1"/>
  <pageMargins left="0.23622047244094491" right="0.23622047244094491" top="0.74803149606299213" bottom="0.74803149606299213" header="0.31496062992125984" footer="0.31496062992125984"/>
  <pageSetup scale="58" fitToHeight="0" orientation="landscape" horizontalDpi="4294967294" verticalDpi="4294967294" r:id="rId1"/>
  <headerFooter>
    <oddHeader>&amp;LCMA-05-2024&amp;REvaluación Técnica - Habilitantes</oddHeader>
    <oddFooter>&amp;L&amp;A&amp;RPag.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41" r:id="rId4" name="Check Box 1">
              <controlPr defaultSize="0" autoFill="0" autoLine="0" autoPict="0">
                <anchor moveWithCells="1">
                  <from>
                    <xdr:col>1</xdr:col>
                    <xdr:colOff>76200</xdr:colOff>
                    <xdr:row>16</xdr:row>
                    <xdr:rowOff>495300</xdr:rowOff>
                  </from>
                  <to>
                    <xdr:col>1</xdr:col>
                    <xdr:colOff>1117600</xdr:colOff>
                    <xdr:row>18</xdr:row>
                    <xdr:rowOff>38100</xdr:rowOff>
                  </to>
                </anchor>
              </controlPr>
            </control>
          </mc:Choice>
        </mc:AlternateContent>
        <mc:AlternateContent xmlns:mc="http://schemas.openxmlformats.org/markup-compatibility/2006">
          <mc:Choice Requires="x14">
            <control shapeId="61442" r:id="rId5" name="Check Box 2">
              <controlPr defaultSize="0" autoFill="0" autoLine="0" autoPict="0">
                <anchor moveWithCells="1">
                  <from>
                    <xdr:col>1</xdr:col>
                    <xdr:colOff>76200</xdr:colOff>
                    <xdr:row>17</xdr:row>
                    <xdr:rowOff>133350</xdr:rowOff>
                  </from>
                  <to>
                    <xdr:col>1</xdr:col>
                    <xdr:colOff>1117600</xdr:colOff>
                    <xdr:row>19</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1</xdr:col>
                    <xdr:colOff>76200</xdr:colOff>
                    <xdr:row>18</xdr:row>
                    <xdr:rowOff>146050</xdr:rowOff>
                  </from>
                  <to>
                    <xdr:col>1</xdr:col>
                    <xdr:colOff>1117600</xdr:colOff>
                    <xdr:row>20</xdr:row>
                    <xdr:rowOff>31750</xdr:rowOff>
                  </to>
                </anchor>
              </controlPr>
            </control>
          </mc:Choice>
        </mc:AlternateContent>
        <mc:AlternateContent xmlns:mc="http://schemas.openxmlformats.org/markup-compatibility/2006">
          <mc:Choice Requires="x14">
            <control shapeId="61444" r:id="rId7" name="Check Box 4">
              <controlPr defaultSize="0" autoFill="0" autoLine="0" autoPict="0">
                <anchor moveWithCells="1">
                  <from>
                    <xdr:col>1</xdr:col>
                    <xdr:colOff>76200</xdr:colOff>
                    <xdr:row>19</xdr:row>
                    <xdr:rowOff>127000</xdr:rowOff>
                  </from>
                  <to>
                    <xdr:col>1</xdr:col>
                    <xdr:colOff>1117600</xdr:colOff>
                    <xdr:row>20</xdr:row>
                    <xdr:rowOff>190500</xdr:rowOff>
                  </to>
                </anchor>
              </controlPr>
            </control>
          </mc:Choice>
        </mc:AlternateContent>
        <mc:AlternateContent xmlns:mc="http://schemas.openxmlformats.org/markup-compatibility/2006">
          <mc:Choice Requires="x14">
            <control shapeId="61445" r:id="rId8" name="Check Box 5">
              <controlPr defaultSize="0" autoFill="0" autoLine="0" autoPict="0">
                <anchor moveWithCells="1">
                  <from>
                    <xdr:col>1</xdr:col>
                    <xdr:colOff>76200</xdr:colOff>
                    <xdr:row>20</xdr:row>
                    <xdr:rowOff>133350</xdr:rowOff>
                  </from>
                  <to>
                    <xdr:col>1</xdr:col>
                    <xdr:colOff>1117600</xdr:colOff>
                    <xdr:row>20</xdr:row>
                    <xdr:rowOff>393700</xdr:rowOff>
                  </to>
                </anchor>
              </controlPr>
            </control>
          </mc:Choice>
        </mc:AlternateContent>
        <mc:AlternateContent xmlns:mc="http://schemas.openxmlformats.org/markup-compatibility/2006">
          <mc:Choice Requires="x14">
            <control shapeId="61446" r:id="rId9" name="Check Box 6">
              <controlPr defaultSize="0" autoFill="0" autoLine="0" autoPict="0">
                <anchor moveWithCells="1">
                  <from>
                    <xdr:col>10</xdr:col>
                    <xdr:colOff>838200</xdr:colOff>
                    <xdr:row>17</xdr:row>
                    <xdr:rowOff>146050</xdr:rowOff>
                  </from>
                  <to>
                    <xdr:col>13</xdr:col>
                    <xdr:colOff>819150</xdr:colOff>
                    <xdr:row>19</xdr:row>
                    <xdr:rowOff>50800</xdr:rowOff>
                  </to>
                </anchor>
              </controlPr>
            </control>
          </mc:Choice>
        </mc:AlternateContent>
        <mc:AlternateContent xmlns:mc="http://schemas.openxmlformats.org/markup-compatibility/2006">
          <mc:Choice Requires="x14">
            <control shapeId="61447" r:id="rId10" name="Check Box 7">
              <controlPr defaultSize="0" autoFill="0" autoLine="0" autoPict="0">
                <anchor moveWithCells="1">
                  <from>
                    <xdr:col>10</xdr:col>
                    <xdr:colOff>838200</xdr:colOff>
                    <xdr:row>18</xdr:row>
                    <xdr:rowOff>146050</xdr:rowOff>
                  </from>
                  <to>
                    <xdr:col>13</xdr:col>
                    <xdr:colOff>819150</xdr:colOff>
                    <xdr:row>20</xdr:row>
                    <xdr:rowOff>31750</xdr:rowOff>
                  </to>
                </anchor>
              </controlPr>
            </control>
          </mc:Choice>
        </mc:AlternateContent>
        <mc:AlternateContent xmlns:mc="http://schemas.openxmlformats.org/markup-compatibility/2006">
          <mc:Choice Requires="x14">
            <control shapeId="61448" r:id="rId11" name="Check Box 8">
              <controlPr defaultSize="0" autoFill="0" autoLine="0" autoPict="0">
                <anchor moveWithCells="1">
                  <from>
                    <xdr:col>10</xdr:col>
                    <xdr:colOff>838200</xdr:colOff>
                    <xdr:row>19</xdr:row>
                    <xdr:rowOff>146050</xdr:rowOff>
                  </from>
                  <to>
                    <xdr:col>13</xdr:col>
                    <xdr:colOff>1936750</xdr:colOff>
                    <xdr:row>20</xdr:row>
                    <xdr:rowOff>209550</xdr:rowOff>
                  </to>
                </anchor>
              </controlPr>
            </control>
          </mc:Choice>
        </mc:AlternateContent>
        <mc:AlternateContent xmlns:mc="http://schemas.openxmlformats.org/markup-compatibility/2006">
          <mc:Choice Requires="x14">
            <control shapeId="61449" r:id="rId12" name="Check Box 9">
              <controlPr defaultSize="0" autoFill="0" autoLine="0" autoPict="0">
                <anchor moveWithCells="1">
                  <from>
                    <xdr:col>10</xdr:col>
                    <xdr:colOff>838200</xdr:colOff>
                    <xdr:row>20</xdr:row>
                    <xdr:rowOff>127000</xdr:rowOff>
                  </from>
                  <to>
                    <xdr:col>13</xdr:col>
                    <xdr:colOff>1924050</xdr:colOff>
                    <xdr:row>21</xdr:row>
                    <xdr:rowOff>38100</xdr:rowOff>
                  </to>
                </anchor>
              </controlPr>
            </control>
          </mc:Choice>
        </mc:AlternateContent>
        <mc:AlternateContent xmlns:mc="http://schemas.openxmlformats.org/markup-compatibility/2006">
          <mc:Choice Requires="x14">
            <control shapeId="61450" r:id="rId13" name="Check Box 10">
              <controlPr defaultSize="0" autoFill="0" autoLine="0" autoPict="0">
                <anchor moveWithCells="1">
                  <from>
                    <xdr:col>10</xdr:col>
                    <xdr:colOff>838200</xdr:colOff>
                    <xdr:row>22</xdr:row>
                    <xdr:rowOff>171450</xdr:rowOff>
                  </from>
                  <to>
                    <xdr:col>13</xdr:col>
                    <xdr:colOff>819150</xdr:colOff>
                    <xdr:row>24</xdr:row>
                    <xdr:rowOff>69850</xdr:rowOff>
                  </to>
                </anchor>
              </controlPr>
            </control>
          </mc:Choice>
        </mc:AlternateContent>
        <mc:AlternateContent xmlns:mc="http://schemas.openxmlformats.org/markup-compatibility/2006">
          <mc:Choice Requires="x14">
            <control shapeId="61451" r:id="rId14" name="Check Box 11">
              <controlPr defaultSize="0" autoFill="0" autoLine="0" autoPict="0">
                <anchor moveWithCells="1">
                  <from>
                    <xdr:col>10</xdr:col>
                    <xdr:colOff>838200</xdr:colOff>
                    <xdr:row>23</xdr:row>
                    <xdr:rowOff>146050</xdr:rowOff>
                  </from>
                  <to>
                    <xdr:col>13</xdr:col>
                    <xdr:colOff>819150</xdr:colOff>
                    <xdr:row>25</xdr:row>
                    <xdr:rowOff>38100</xdr:rowOff>
                  </to>
                </anchor>
              </controlPr>
            </control>
          </mc:Choice>
        </mc:AlternateContent>
        <mc:AlternateContent xmlns:mc="http://schemas.openxmlformats.org/markup-compatibility/2006">
          <mc:Choice Requires="x14">
            <control shapeId="61452" r:id="rId15" name="Check Box 12">
              <controlPr defaultSize="0" autoFill="0" autoLine="0" autoPict="0">
                <anchor moveWithCells="1">
                  <from>
                    <xdr:col>10</xdr:col>
                    <xdr:colOff>838200</xdr:colOff>
                    <xdr:row>27</xdr:row>
                    <xdr:rowOff>152400</xdr:rowOff>
                  </from>
                  <to>
                    <xdr:col>13</xdr:col>
                    <xdr:colOff>95250</xdr:colOff>
                    <xdr:row>29</xdr:row>
                    <xdr:rowOff>38100</xdr:rowOff>
                  </to>
                </anchor>
              </controlPr>
            </control>
          </mc:Choice>
        </mc:AlternateContent>
        <mc:AlternateContent xmlns:mc="http://schemas.openxmlformats.org/markup-compatibility/2006">
          <mc:Choice Requires="x14">
            <control shapeId="61453" r:id="rId16" name="Check Box 13">
              <controlPr defaultSize="0" autoFill="0" autoLine="0" autoPict="0">
                <anchor moveWithCells="1">
                  <from>
                    <xdr:col>10</xdr:col>
                    <xdr:colOff>838200</xdr:colOff>
                    <xdr:row>28</xdr:row>
                    <xdr:rowOff>171450</xdr:rowOff>
                  </from>
                  <to>
                    <xdr:col>13</xdr:col>
                    <xdr:colOff>95250</xdr:colOff>
                    <xdr:row>30</xdr:row>
                    <xdr:rowOff>31750</xdr:rowOff>
                  </to>
                </anchor>
              </controlPr>
            </control>
          </mc:Choice>
        </mc:AlternateContent>
        <mc:AlternateContent xmlns:mc="http://schemas.openxmlformats.org/markup-compatibility/2006">
          <mc:Choice Requires="x14">
            <control shapeId="61454" r:id="rId17" name="Check Box 14">
              <controlPr defaultSize="0" autoFill="0" autoLine="0" autoPict="0">
                <anchor moveWithCells="1">
                  <from>
                    <xdr:col>13</xdr:col>
                    <xdr:colOff>0</xdr:colOff>
                    <xdr:row>27</xdr:row>
                    <xdr:rowOff>133350</xdr:rowOff>
                  </from>
                  <to>
                    <xdr:col>13</xdr:col>
                    <xdr:colOff>984250</xdr:colOff>
                    <xdr:row>29</xdr:row>
                    <xdr:rowOff>19050</xdr:rowOff>
                  </to>
                </anchor>
              </controlPr>
            </control>
          </mc:Choice>
        </mc:AlternateContent>
        <mc:AlternateContent xmlns:mc="http://schemas.openxmlformats.org/markup-compatibility/2006">
          <mc:Choice Requires="x14">
            <control shapeId="61455" r:id="rId18" name="Check Box 15">
              <controlPr defaultSize="0" autoFill="0" autoLine="0" autoPict="0">
                <anchor moveWithCells="1">
                  <from>
                    <xdr:col>13</xdr:col>
                    <xdr:colOff>0</xdr:colOff>
                    <xdr:row>28</xdr:row>
                    <xdr:rowOff>127000</xdr:rowOff>
                  </from>
                  <to>
                    <xdr:col>13</xdr:col>
                    <xdr:colOff>984250</xdr:colOff>
                    <xdr:row>30</xdr:row>
                    <xdr:rowOff>19050</xdr:rowOff>
                  </to>
                </anchor>
              </controlPr>
            </control>
          </mc:Choice>
        </mc:AlternateContent>
        <mc:AlternateContent xmlns:mc="http://schemas.openxmlformats.org/markup-compatibility/2006">
          <mc:Choice Requires="x14">
            <control shapeId="61456" r:id="rId19" name="Check Box 16">
              <controlPr defaultSize="0" autoFill="0" autoLine="0" autoPict="0">
                <anchor moveWithCells="1">
                  <from>
                    <xdr:col>13</xdr:col>
                    <xdr:colOff>0</xdr:colOff>
                    <xdr:row>29</xdr:row>
                    <xdr:rowOff>146050</xdr:rowOff>
                  </from>
                  <to>
                    <xdr:col>14</xdr:col>
                    <xdr:colOff>38100</xdr:colOff>
                    <xdr:row>31</xdr:row>
                    <xdr:rowOff>38100</xdr:rowOff>
                  </to>
                </anchor>
              </controlPr>
            </control>
          </mc:Choice>
        </mc:AlternateContent>
        <mc:AlternateContent xmlns:mc="http://schemas.openxmlformats.org/markup-compatibility/2006">
          <mc:Choice Requires="x14">
            <control shapeId="61457" r:id="rId20" name="Check Box 17">
              <controlPr defaultSize="0" autoFill="0" autoLine="0" autoPict="0">
                <anchor moveWithCells="1">
                  <from>
                    <xdr:col>10</xdr:col>
                    <xdr:colOff>838200</xdr:colOff>
                    <xdr:row>31</xdr:row>
                    <xdr:rowOff>19050</xdr:rowOff>
                  </from>
                  <to>
                    <xdr:col>13</xdr:col>
                    <xdr:colOff>1079500</xdr:colOff>
                    <xdr:row>32</xdr:row>
                    <xdr:rowOff>0</xdr:rowOff>
                  </to>
                </anchor>
              </controlPr>
            </control>
          </mc:Choice>
        </mc:AlternateContent>
        <mc:AlternateContent xmlns:mc="http://schemas.openxmlformats.org/markup-compatibility/2006">
          <mc:Choice Requires="x14">
            <control shapeId="61458" r:id="rId21" name="Check Box 18">
              <controlPr defaultSize="0" autoFill="0" autoLine="0" autoPict="0">
                <anchor moveWithCells="1">
                  <from>
                    <xdr:col>11</xdr:col>
                    <xdr:colOff>0</xdr:colOff>
                    <xdr:row>34</xdr:row>
                    <xdr:rowOff>457200</xdr:rowOff>
                  </from>
                  <to>
                    <xdr:col>11</xdr:col>
                    <xdr:colOff>1079500</xdr:colOff>
                    <xdr:row>36</xdr:row>
                    <xdr:rowOff>50800</xdr:rowOff>
                  </to>
                </anchor>
              </controlPr>
            </control>
          </mc:Choice>
        </mc:AlternateContent>
        <mc:AlternateContent xmlns:mc="http://schemas.openxmlformats.org/markup-compatibility/2006">
          <mc:Choice Requires="x14">
            <control shapeId="61459" r:id="rId22" name="Check Box 19">
              <controlPr defaultSize="0" autoFill="0" autoLine="0" autoPict="0">
                <anchor moveWithCells="1">
                  <from>
                    <xdr:col>11</xdr:col>
                    <xdr:colOff>0</xdr:colOff>
                    <xdr:row>35</xdr:row>
                    <xdr:rowOff>133350</xdr:rowOff>
                  </from>
                  <to>
                    <xdr:col>13</xdr:col>
                    <xdr:colOff>1943100</xdr:colOff>
                    <xdr:row>37</xdr:row>
                    <xdr:rowOff>19050</xdr:rowOff>
                  </to>
                </anchor>
              </controlPr>
            </control>
          </mc:Choice>
        </mc:AlternateContent>
        <mc:AlternateContent xmlns:mc="http://schemas.openxmlformats.org/markup-compatibility/2006">
          <mc:Choice Requires="x14">
            <control shapeId="61460" r:id="rId23" name="Check Box 20">
              <controlPr defaultSize="0" autoFill="0" autoLine="0" autoPict="0">
                <anchor moveWithCells="1">
                  <from>
                    <xdr:col>11</xdr:col>
                    <xdr:colOff>0</xdr:colOff>
                    <xdr:row>39</xdr:row>
                    <xdr:rowOff>0</xdr:rowOff>
                  </from>
                  <to>
                    <xdr:col>14</xdr:col>
                    <xdr:colOff>0</xdr:colOff>
                    <xdr:row>40</xdr:row>
                    <xdr:rowOff>12700</xdr:rowOff>
                  </to>
                </anchor>
              </controlPr>
            </control>
          </mc:Choice>
        </mc:AlternateContent>
        <mc:AlternateContent xmlns:mc="http://schemas.openxmlformats.org/markup-compatibility/2006">
          <mc:Choice Requires="x14">
            <control shapeId="61461" r:id="rId24" name="Check Box 21">
              <controlPr defaultSize="0" autoFill="0" autoLine="0" autoPict="0">
                <anchor moveWithCells="1">
                  <from>
                    <xdr:col>13</xdr:col>
                    <xdr:colOff>0</xdr:colOff>
                    <xdr:row>36</xdr:row>
                    <xdr:rowOff>133350</xdr:rowOff>
                  </from>
                  <to>
                    <xdr:col>13</xdr:col>
                    <xdr:colOff>1562100</xdr:colOff>
                    <xdr:row>38</xdr:row>
                    <xdr:rowOff>31750</xdr:rowOff>
                  </to>
                </anchor>
              </controlPr>
            </control>
          </mc:Choice>
        </mc:AlternateContent>
        <mc:AlternateContent xmlns:mc="http://schemas.openxmlformats.org/markup-compatibility/2006">
          <mc:Choice Requires="x14">
            <control shapeId="61462" r:id="rId25" name="Check Box 22">
              <controlPr defaultSize="0" autoFill="0" autoLine="0" autoPict="0">
                <anchor moveWithCells="1">
                  <from>
                    <xdr:col>11</xdr:col>
                    <xdr:colOff>0</xdr:colOff>
                    <xdr:row>40</xdr:row>
                    <xdr:rowOff>0</xdr:rowOff>
                  </from>
                  <to>
                    <xdr:col>13</xdr:col>
                    <xdr:colOff>1085850</xdr:colOff>
                    <xdr:row>40</xdr:row>
                    <xdr:rowOff>209550</xdr:rowOff>
                  </to>
                </anchor>
              </controlPr>
            </control>
          </mc:Choice>
        </mc:AlternateContent>
        <mc:AlternateContent xmlns:mc="http://schemas.openxmlformats.org/markup-compatibility/2006">
          <mc:Choice Requires="x14">
            <control shapeId="61463" r:id="rId26" name="Check Box 23">
              <controlPr defaultSize="0" autoFill="0" autoLine="0" autoPict="0">
                <anchor moveWithCells="1">
                  <from>
                    <xdr:col>11</xdr:col>
                    <xdr:colOff>0</xdr:colOff>
                    <xdr:row>37</xdr:row>
                    <xdr:rowOff>146050</xdr:rowOff>
                  </from>
                  <to>
                    <xdr:col>12</xdr:col>
                    <xdr:colOff>698500</xdr:colOff>
                    <xdr:row>39</xdr:row>
                    <xdr:rowOff>38100</xdr:rowOff>
                  </to>
                </anchor>
              </controlPr>
            </control>
          </mc:Choice>
        </mc:AlternateContent>
        <mc:AlternateContent xmlns:mc="http://schemas.openxmlformats.org/markup-compatibility/2006">
          <mc:Choice Requires="x14">
            <control shapeId="61464" r:id="rId27" name="Check Box 24">
              <controlPr defaultSize="0" autoFill="0" autoLine="0" autoPict="0">
                <anchor moveWithCells="1">
                  <from>
                    <xdr:col>12</xdr:col>
                    <xdr:colOff>1098550</xdr:colOff>
                    <xdr:row>37</xdr:row>
                    <xdr:rowOff>127000</xdr:rowOff>
                  </from>
                  <to>
                    <xdr:col>13</xdr:col>
                    <xdr:colOff>1098550</xdr:colOff>
                    <xdr:row>39</xdr:row>
                    <xdr:rowOff>19050</xdr:rowOff>
                  </to>
                </anchor>
              </controlPr>
            </control>
          </mc:Choice>
        </mc:AlternateContent>
        <mc:AlternateContent xmlns:mc="http://schemas.openxmlformats.org/markup-compatibility/2006">
          <mc:Choice Requires="x14">
            <control shapeId="61465" r:id="rId28" name="Check Box 25">
              <controlPr defaultSize="0" autoFill="0" autoLine="0" autoPict="0">
                <anchor moveWithCells="1">
                  <from>
                    <xdr:col>11</xdr:col>
                    <xdr:colOff>0</xdr:colOff>
                    <xdr:row>36</xdr:row>
                    <xdr:rowOff>133350</xdr:rowOff>
                  </from>
                  <to>
                    <xdr:col>12</xdr:col>
                    <xdr:colOff>984250</xdr:colOff>
                    <xdr:row>38</xdr:row>
                    <xdr:rowOff>31750</xdr:rowOff>
                  </to>
                </anchor>
              </controlPr>
            </control>
          </mc:Choice>
        </mc:AlternateContent>
        <mc:AlternateContent xmlns:mc="http://schemas.openxmlformats.org/markup-compatibility/2006">
          <mc:Choice Requires="x14">
            <control shapeId="61466" r:id="rId29" name="Check Box 26">
              <controlPr defaultSize="0" autoFill="0" autoLine="0" autoPict="0">
                <anchor moveWithCells="1">
                  <from>
                    <xdr:col>0</xdr:col>
                    <xdr:colOff>0</xdr:colOff>
                    <xdr:row>6</xdr:row>
                    <xdr:rowOff>31750</xdr:rowOff>
                  </from>
                  <to>
                    <xdr:col>3</xdr:col>
                    <xdr:colOff>755650</xdr:colOff>
                    <xdr:row>6</xdr:row>
                    <xdr:rowOff>203200</xdr:rowOff>
                  </to>
                </anchor>
              </controlPr>
            </control>
          </mc:Choice>
        </mc:AlternateContent>
        <mc:AlternateContent xmlns:mc="http://schemas.openxmlformats.org/markup-compatibility/2006">
          <mc:Choice Requires="x14">
            <control shapeId="61467" r:id="rId30" name="Check Box 27">
              <controlPr defaultSize="0" autoFill="0" autoLine="0" autoPict="0">
                <anchor moveWithCells="1">
                  <from>
                    <xdr:col>4</xdr:col>
                    <xdr:colOff>38100</xdr:colOff>
                    <xdr:row>6</xdr:row>
                    <xdr:rowOff>38100</xdr:rowOff>
                  </from>
                  <to>
                    <xdr:col>5</xdr:col>
                    <xdr:colOff>298450</xdr:colOff>
                    <xdr:row>6</xdr:row>
                    <xdr:rowOff>222250</xdr:rowOff>
                  </to>
                </anchor>
              </controlPr>
            </control>
          </mc:Choice>
        </mc:AlternateContent>
        <mc:AlternateContent xmlns:mc="http://schemas.openxmlformats.org/markup-compatibility/2006">
          <mc:Choice Requires="x14">
            <control shapeId="61468" r:id="rId31" name="Check Box 28">
              <controlPr defaultSize="0" autoFill="0" autoLine="0" autoPict="0">
                <anchor moveWithCells="1">
                  <from>
                    <xdr:col>6</xdr:col>
                    <xdr:colOff>0</xdr:colOff>
                    <xdr:row>6</xdr:row>
                    <xdr:rowOff>31750</xdr:rowOff>
                  </from>
                  <to>
                    <xdr:col>6</xdr:col>
                    <xdr:colOff>1504950</xdr:colOff>
                    <xdr:row>6</xdr:row>
                    <xdr:rowOff>228600</xdr:rowOff>
                  </to>
                </anchor>
              </controlPr>
            </control>
          </mc:Choice>
        </mc:AlternateContent>
        <mc:AlternateContent xmlns:mc="http://schemas.openxmlformats.org/markup-compatibility/2006">
          <mc:Choice Requires="x14">
            <control shapeId="61469" r:id="rId32" name="Check Box 29">
              <controlPr defaultSize="0" autoFill="0" autoLine="0" autoPict="0">
                <anchor moveWithCells="1">
                  <from>
                    <xdr:col>6</xdr:col>
                    <xdr:colOff>1314450</xdr:colOff>
                    <xdr:row>6</xdr:row>
                    <xdr:rowOff>12700</xdr:rowOff>
                  </from>
                  <to>
                    <xdr:col>9</xdr:col>
                    <xdr:colOff>361950</xdr:colOff>
                    <xdr:row>6</xdr:row>
                    <xdr:rowOff>247650</xdr:rowOff>
                  </to>
                </anchor>
              </controlPr>
            </control>
          </mc:Choice>
        </mc:AlternateContent>
        <mc:AlternateContent xmlns:mc="http://schemas.openxmlformats.org/markup-compatibility/2006">
          <mc:Choice Requires="x14">
            <control shapeId="61470" r:id="rId33" name="Check Box 30">
              <controlPr defaultSize="0" autoFill="0" autoLine="0" autoPict="0">
                <anchor moveWithCells="1">
                  <from>
                    <xdr:col>10</xdr:col>
                    <xdr:colOff>838200</xdr:colOff>
                    <xdr:row>31</xdr:row>
                    <xdr:rowOff>146050</xdr:rowOff>
                  </from>
                  <to>
                    <xdr:col>13</xdr:col>
                    <xdr:colOff>95250</xdr:colOff>
                    <xdr:row>33</xdr:row>
                    <xdr:rowOff>38100</xdr:rowOff>
                  </to>
                </anchor>
              </controlPr>
            </control>
          </mc:Choice>
        </mc:AlternateContent>
        <mc:AlternateContent xmlns:mc="http://schemas.openxmlformats.org/markup-compatibility/2006">
          <mc:Choice Requires="x14">
            <control shapeId="61471" r:id="rId34" name="Check Box 31">
              <controlPr defaultSize="0" autoFill="0" autoLine="0" autoPict="0">
                <anchor moveWithCells="1">
                  <from>
                    <xdr:col>10</xdr:col>
                    <xdr:colOff>838200</xdr:colOff>
                    <xdr:row>32</xdr:row>
                    <xdr:rowOff>146050</xdr:rowOff>
                  </from>
                  <to>
                    <xdr:col>13</xdr:col>
                    <xdr:colOff>946150</xdr:colOff>
                    <xdr:row>34</xdr:row>
                    <xdr:rowOff>38100</xdr:rowOff>
                  </to>
                </anchor>
              </controlPr>
            </control>
          </mc:Choice>
        </mc:AlternateContent>
        <mc:AlternateContent xmlns:mc="http://schemas.openxmlformats.org/markup-compatibility/2006">
          <mc:Choice Requires="x14">
            <control shapeId="61472" r:id="rId35" name="Check Box 32">
              <controlPr defaultSize="0" autoFill="0" autoLine="0" autoPict="0">
                <anchor moveWithCells="1">
                  <from>
                    <xdr:col>9</xdr:col>
                    <xdr:colOff>723900</xdr:colOff>
                    <xdr:row>6</xdr:row>
                    <xdr:rowOff>12700</xdr:rowOff>
                  </from>
                  <to>
                    <xdr:col>11</xdr:col>
                    <xdr:colOff>1041400</xdr:colOff>
                    <xdr:row>6</xdr:row>
                    <xdr:rowOff>247650</xdr:rowOff>
                  </to>
                </anchor>
              </controlPr>
            </control>
          </mc:Choice>
        </mc:AlternateContent>
        <mc:AlternateContent xmlns:mc="http://schemas.openxmlformats.org/markup-compatibility/2006">
          <mc:Choice Requires="x14">
            <control shapeId="61473" r:id="rId36" name="Check Box 33">
              <controlPr defaultSize="0" autoFill="0" autoLine="0" autoPict="0">
                <anchor moveWithCells="1">
                  <from>
                    <xdr:col>10</xdr:col>
                    <xdr:colOff>838200</xdr:colOff>
                    <xdr:row>24</xdr:row>
                    <xdr:rowOff>133350</xdr:rowOff>
                  </from>
                  <to>
                    <xdr:col>13</xdr:col>
                    <xdr:colOff>1847850</xdr:colOff>
                    <xdr:row>26</xdr:row>
                    <xdr:rowOff>31750</xdr:rowOff>
                  </to>
                </anchor>
              </controlPr>
            </control>
          </mc:Choice>
        </mc:AlternateContent>
        <mc:AlternateContent xmlns:mc="http://schemas.openxmlformats.org/markup-compatibility/2006">
          <mc:Choice Requires="x14">
            <control shapeId="61474" r:id="rId37" name="Check Box 34">
              <controlPr defaultSize="0" autoFill="0" autoLine="0" autoPict="0">
                <anchor moveWithCells="1">
                  <from>
                    <xdr:col>10</xdr:col>
                    <xdr:colOff>838200</xdr:colOff>
                    <xdr:row>25</xdr:row>
                    <xdr:rowOff>133350</xdr:rowOff>
                  </from>
                  <to>
                    <xdr:col>13</xdr:col>
                    <xdr:colOff>1847850</xdr:colOff>
                    <xdr:row>27</xdr:row>
                    <xdr:rowOff>31750</xdr:rowOff>
                  </to>
                </anchor>
              </controlPr>
            </control>
          </mc:Choice>
        </mc:AlternateContent>
        <mc:AlternateContent xmlns:mc="http://schemas.openxmlformats.org/markup-compatibility/2006">
          <mc:Choice Requires="x14">
            <control shapeId="61475" r:id="rId38" name="Check Box 35">
              <controlPr defaultSize="0" autoFill="0" autoLine="0" autoPict="0">
                <anchor moveWithCells="1">
                  <from>
                    <xdr:col>1</xdr:col>
                    <xdr:colOff>76200</xdr:colOff>
                    <xdr:row>45</xdr:row>
                    <xdr:rowOff>152400</xdr:rowOff>
                  </from>
                  <to>
                    <xdr:col>1</xdr:col>
                    <xdr:colOff>1117600</xdr:colOff>
                    <xdr:row>47</xdr:row>
                    <xdr:rowOff>50800</xdr:rowOff>
                  </to>
                </anchor>
              </controlPr>
            </control>
          </mc:Choice>
        </mc:AlternateContent>
        <mc:AlternateContent xmlns:mc="http://schemas.openxmlformats.org/markup-compatibility/2006">
          <mc:Choice Requires="x14">
            <control shapeId="61476" r:id="rId39" name="Check Box 36">
              <controlPr defaultSize="0" autoFill="0" autoLine="0" autoPict="0">
                <anchor moveWithCells="1">
                  <from>
                    <xdr:col>1</xdr:col>
                    <xdr:colOff>76200</xdr:colOff>
                    <xdr:row>46</xdr:row>
                    <xdr:rowOff>133350</xdr:rowOff>
                  </from>
                  <to>
                    <xdr:col>1</xdr:col>
                    <xdr:colOff>1117600</xdr:colOff>
                    <xdr:row>48</xdr:row>
                    <xdr:rowOff>38100</xdr:rowOff>
                  </to>
                </anchor>
              </controlPr>
            </control>
          </mc:Choice>
        </mc:AlternateContent>
        <mc:AlternateContent xmlns:mc="http://schemas.openxmlformats.org/markup-compatibility/2006">
          <mc:Choice Requires="x14">
            <control shapeId="61477" r:id="rId40" name="Check Box 37">
              <controlPr defaultSize="0" autoFill="0" autoLine="0" autoPict="0">
                <anchor moveWithCells="1">
                  <from>
                    <xdr:col>1</xdr:col>
                    <xdr:colOff>76200</xdr:colOff>
                    <xdr:row>47</xdr:row>
                    <xdr:rowOff>146050</xdr:rowOff>
                  </from>
                  <to>
                    <xdr:col>1</xdr:col>
                    <xdr:colOff>1117600</xdr:colOff>
                    <xdr:row>49</xdr:row>
                    <xdr:rowOff>31750</xdr:rowOff>
                  </to>
                </anchor>
              </controlPr>
            </control>
          </mc:Choice>
        </mc:AlternateContent>
        <mc:AlternateContent xmlns:mc="http://schemas.openxmlformats.org/markup-compatibility/2006">
          <mc:Choice Requires="x14">
            <control shapeId="61478" r:id="rId41" name="Check Box 38">
              <controlPr defaultSize="0" autoFill="0" autoLine="0" autoPict="0">
                <anchor moveWithCells="1">
                  <from>
                    <xdr:col>1</xdr:col>
                    <xdr:colOff>76200</xdr:colOff>
                    <xdr:row>48</xdr:row>
                    <xdr:rowOff>127000</xdr:rowOff>
                  </from>
                  <to>
                    <xdr:col>1</xdr:col>
                    <xdr:colOff>1117600</xdr:colOff>
                    <xdr:row>50</xdr:row>
                    <xdr:rowOff>12700</xdr:rowOff>
                  </to>
                </anchor>
              </controlPr>
            </control>
          </mc:Choice>
        </mc:AlternateContent>
        <mc:AlternateContent xmlns:mc="http://schemas.openxmlformats.org/markup-compatibility/2006">
          <mc:Choice Requires="x14">
            <control shapeId="61479" r:id="rId42" name="Check Box 39">
              <controlPr defaultSize="0" autoFill="0" autoLine="0" autoPict="0">
                <anchor moveWithCells="1">
                  <from>
                    <xdr:col>1</xdr:col>
                    <xdr:colOff>76200</xdr:colOff>
                    <xdr:row>49</xdr:row>
                    <xdr:rowOff>133350</xdr:rowOff>
                  </from>
                  <to>
                    <xdr:col>1</xdr:col>
                    <xdr:colOff>1117600</xdr:colOff>
                    <xdr:row>51</xdr:row>
                    <xdr:rowOff>31750</xdr:rowOff>
                  </to>
                </anchor>
              </controlPr>
            </control>
          </mc:Choice>
        </mc:AlternateContent>
        <mc:AlternateContent xmlns:mc="http://schemas.openxmlformats.org/markup-compatibility/2006">
          <mc:Choice Requires="x14">
            <control shapeId="61480" r:id="rId43" name="Check Box 40">
              <controlPr defaultSize="0" autoFill="0" autoLine="0" autoPict="0">
                <anchor moveWithCells="1">
                  <from>
                    <xdr:col>10</xdr:col>
                    <xdr:colOff>838200</xdr:colOff>
                    <xdr:row>46</xdr:row>
                    <xdr:rowOff>146050</xdr:rowOff>
                  </from>
                  <to>
                    <xdr:col>13</xdr:col>
                    <xdr:colOff>819150</xdr:colOff>
                    <xdr:row>48</xdr:row>
                    <xdr:rowOff>50800</xdr:rowOff>
                  </to>
                </anchor>
              </controlPr>
            </control>
          </mc:Choice>
        </mc:AlternateContent>
        <mc:AlternateContent xmlns:mc="http://schemas.openxmlformats.org/markup-compatibility/2006">
          <mc:Choice Requires="x14">
            <control shapeId="61481" r:id="rId44" name="Check Box 41">
              <controlPr defaultSize="0" autoFill="0" autoLine="0" autoPict="0">
                <anchor moveWithCells="1">
                  <from>
                    <xdr:col>10</xdr:col>
                    <xdr:colOff>838200</xdr:colOff>
                    <xdr:row>47</xdr:row>
                    <xdr:rowOff>146050</xdr:rowOff>
                  </from>
                  <to>
                    <xdr:col>13</xdr:col>
                    <xdr:colOff>819150</xdr:colOff>
                    <xdr:row>49</xdr:row>
                    <xdr:rowOff>31750</xdr:rowOff>
                  </to>
                </anchor>
              </controlPr>
            </control>
          </mc:Choice>
        </mc:AlternateContent>
        <mc:AlternateContent xmlns:mc="http://schemas.openxmlformats.org/markup-compatibility/2006">
          <mc:Choice Requires="x14">
            <control shapeId="61482" r:id="rId45" name="Check Box 42">
              <controlPr defaultSize="0" autoFill="0" autoLine="0" autoPict="0">
                <anchor moveWithCells="1">
                  <from>
                    <xdr:col>10</xdr:col>
                    <xdr:colOff>838200</xdr:colOff>
                    <xdr:row>48</xdr:row>
                    <xdr:rowOff>146050</xdr:rowOff>
                  </from>
                  <to>
                    <xdr:col>13</xdr:col>
                    <xdr:colOff>1936750</xdr:colOff>
                    <xdr:row>50</xdr:row>
                    <xdr:rowOff>31750</xdr:rowOff>
                  </to>
                </anchor>
              </controlPr>
            </control>
          </mc:Choice>
        </mc:AlternateContent>
        <mc:AlternateContent xmlns:mc="http://schemas.openxmlformats.org/markup-compatibility/2006">
          <mc:Choice Requires="x14">
            <control shapeId="61483" r:id="rId46" name="Check Box 43">
              <controlPr defaultSize="0" autoFill="0" autoLine="0" autoPict="0">
                <anchor moveWithCells="1">
                  <from>
                    <xdr:col>10</xdr:col>
                    <xdr:colOff>838200</xdr:colOff>
                    <xdr:row>49</xdr:row>
                    <xdr:rowOff>127000</xdr:rowOff>
                  </from>
                  <to>
                    <xdr:col>13</xdr:col>
                    <xdr:colOff>1924050</xdr:colOff>
                    <xdr:row>52</xdr:row>
                    <xdr:rowOff>50800</xdr:rowOff>
                  </to>
                </anchor>
              </controlPr>
            </control>
          </mc:Choice>
        </mc:AlternateContent>
        <mc:AlternateContent xmlns:mc="http://schemas.openxmlformats.org/markup-compatibility/2006">
          <mc:Choice Requires="x14">
            <control shapeId="61484" r:id="rId47" name="Check Box 44">
              <controlPr defaultSize="0" autoFill="0" autoLine="0" autoPict="0">
                <anchor moveWithCells="1">
                  <from>
                    <xdr:col>10</xdr:col>
                    <xdr:colOff>838200</xdr:colOff>
                    <xdr:row>51</xdr:row>
                    <xdr:rowOff>171450</xdr:rowOff>
                  </from>
                  <to>
                    <xdr:col>13</xdr:col>
                    <xdr:colOff>819150</xdr:colOff>
                    <xdr:row>53</xdr:row>
                    <xdr:rowOff>69850</xdr:rowOff>
                  </to>
                </anchor>
              </controlPr>
            </control>
          </mc:Choice>
        </mc:AlternateContent>
        <mc:AlternateContent xmlns:mc="http://schemas.openxmlformats.org/markup-compatibility/2006">
          <mc:Choice Requires="x14">
            <control shapeId="61485" r:id="rId48" name="Check Box 45">
              <controlPr defaultSize="0" autoFill="0" autoLine="0" autoPict="0">
                <anchor moveWithCells="1">
                  <from>
                    <xdr:col>10</xdr:col>
                    <xdr:colOff>838200</xdr:colOff>
                    <xdr:row>52</xdr:row>
                    <xdr:rowOff>146050</xdr:rowOff>
                  </from>
                  <to>
                    <xdr:col>13</xdr:col>
                    <xdr:colOff>819150</xdr:colOff>
                    <xdr:row>54</xdr:row>
                    <xdr:rowOff>38100</xdr:rowOff>
                  </to>
                </anchor>
              </controlPr>
            </control>
          </mc:Choice>
        </mc:AlternateContent>
        <mc:AlternateContent xmlns:mc="http://schemas.openxmlformats.org/markup-compatibility/2006">
          <mc:Choice Requires="x14">
            <control shapeId="61486" r:id="rId49" name="Check Box 46">
              <controlPr defaultSize="0" autoFill="0" autoLine="0" autoPict="0">
                <anchor moveWithCells="1">
                  <from>
                    <xdr:col>10</xdr:col>
                    <xdr:colOff>838200</xdr:colOff>
                    <xdr:row>56</xdr:row>
                    <xdr:rowOff>152400</xdr:rowOff>
                  </from>
                  <to>
                    <xdr:col>13</xdr:col>
                    <xdr:colOff>107950</xdr:colOff>
                    <xdr:row>58</xdr:row>
                    <xdr:rowOff>50800</xdr:rowOff>
                  </to>
                </anchor>
              </controlPr>
            </control>
          </mc:Choice>
        </mc:AlternateContent>
        <mc:AlternateContent xmlns:mc="http://schemas.openxmlformats.org/markup-compatibility/2006">
          <mc:Choice Requires="x14">
            <control shapeId="61487" r:id="rId50" name="Check Box 47">
              <controlPr defaultSize="0" autoFill="0" autoLine="0" autoPict="0">
                <anchor moveWithCells="1">
                  <from>
                    <xdr:col>10</xdr:col>
                    <xdr:colOff>838200</xdr:colOff>
                    <xdr:row>57</xdr:row>
                    <xdr:rowOff>171450</xdr:rowOff>
                  </from>
                  <to>
                    <xdr:col>13</xdr:col>
                    <xdr:colOff>107950</xdr:colOff>
                    <xdr:row>59</xdr:row>
                    <xdr:rowOff>31750</xdr:rowOff>
                  </to>
                </anchor>
              </controlPr>
            </control>
          </mc:Choice>
        </mc:AlternateContent>
        <mc:AlternateContent xmlns:mc="http://schemas.openxmlformats.org/markup-compatibility/2006">
          <mc:Choice Requires="x14">
            <control shapeId="61488" r:id="rId51" name="Check Box 48">
              <controlPr defaultSize="0" autoFill="0" autoLine="0" autoPict="0">
                <anchor moveWithCells="1">
                  <from>
                    <xdr:col>13</xdr:col>
                    <xdr:colOff>0</xdr:colOff>
                    <xdr:row>56</xdr:row>
                    <xdr:rowOff>133350</xdr:rowOff>
                  </from>
                  <to>
                    <xdr:col>13</xdr:col>
                    <xdr:colOff>984250</xdr:colOff>
                    <xdr:row>58</xdr:row>
                    <xdr:rowOff>31750</xdr:rowOff>
                  </to>
                </anchor>
              </controlPr>
            </control>
          </mc:Choice>
        </mc:AlternateContent>
        <mc:AlternateContent xmlns:mc="http://schemas.openxmlformats.org/markup-compatibility/2006">
          <mc:Choice Requires="x14">
            <control shapeId="61489" r:id="rId52" name="Check Box 49">
              <controlPr defaultSize="0" autoFill="0" autoLine="0" autoPict="0">
                <anchor moveWithCells="1">
                  <from>
                    <xdr:col>13</xdr:col>
                    <xdr:colOff>0</xdr:colOff>
                    <xdr:row>57</xdr:row>
                    <xdr:rowOff>127000</xdr:rowOff>
                  </from>
                  <to>
                    <xdr:col>13</xdr:col>
                    <xdr:colOff>984250</xdr:colOff>
                    <xdr:row>59</xdr:row>
                    <xdr:rowOff>19050</xdr:rowOff>
                  </to>
                </anchor>
              </controlPr>
            </control>
          </mc:Choice>
        </mc:AlternateContent>
        <mc:AlternateContent xmlns:mc="http://schemas.openxmlformats.org/markup-compatibility/2006">
          <mc:Choice Requires="x14">
            <control shapeId="61490" r:id="rId53" name="Check Box 50">
              <controlPr defaultSize="0" autoFill="0" autoLine="0" autoPict="0">
                <anchor moveWithCells="1">
                  <from>
                    <xdr:col>13</xdr:col>
                    <xdr:colOff>0</xdr:colOff>
                    <xdr:row>58</xdr:row>
                    <xdr:rowOff>146050</xdr:rowOff>
                  </from>
                  <to>
                    <xdr:col>14</xdr:col>
                    <xdr:colOff>38100</xdr:colOff>
                    <xdr:row>60</xdr:row>
                    <xdr:rowOff>38100</xdr:rowOff>
                  </to>
                </anchor>
              </controlPr>
            </control>
          </mc:Choice>
        </mc:AlternateContent>
        <mc:AlternateContent xmlns:mc="http://schemas.openxmlformats.org/markup-compatibility/2006">
          <mc:Choice Requires="x14">
            <control shapeId="61491" r:id="rId54" name="Check Box 51">
              <controlPr defaultSize="0" autoFill="0" autoLine="0" autoPict="0">
                <anchor moveWithCells="1">
                  <from>
                    <xdr:col>10</xdr:col>
                    <xdr:colOff>838200</xdr:colOff>
                    <xdr:row>60</xdr:row>
                    <xdr:rowOff>19050</xdr:rowOff>
                  </from>
                  <to>
                    <xdr:col>13</xdr:col>
                    <xdr:colOff>1079500</xdr:colOff>
                    <xdr:row>61</xdr:row>
                    <xdr:rowOff>0</xdr:rowOff>
                  </to>
                </anchor>
              </controlPr>
            </control>
          </mc:Choice>
        </mc:AlternateContent>
        <mc:AlternateContent xmlns:mc="http://schemas.openxmlformats.org/markup-compatibility/2006">
          <mc:Choice Requires="x14">
            <control shapeId="61492" r:id="rId55" name="Check Box 52">
              <controlPr defaultSize="0" autoFill="0" autoLine="0" autoPict="0">
                <anchor moveWithCells="1">
                  <from>
                    <xdr:col>11</xdr:col>
                    <xdr:colOff>0</xdr:colOff>
                    <xdr:row>63</xdr:row>
                    <xdr:rowOff>457200</xdr:rowOff>
                  </from>
                  <to>
                    <xdr:col>11</xdr:col>
                    <xdr:colOff>1079500</xdr:colOff>
                    <xdr:row>65</xdr:row>
                    <xdr:rowOff>50800</xdr:rowOff>
                  </to>
                </anchor>
              </controlPr>
            </control>
          </mc:Choice>
        </mc:AlternateContent>
        <mc:AlternateContent xmlns:mc="http://schemas.openxmlformats.org/markup-compatibility/2006">
          <mc:Choice Requires="x14">
            <control shapeId="61493" r:id="rId56" name="Check Box 53">
              <controlPr defaultSize="0" autoFill="0" autoLine="0" autoPict="0">
                <anchor moveWithCells="1">
                  <from>
                    <xdr:col>11</xdr:col>
                    <xdr:colOff>0</xdr:colOff>
                    <xdr:row>64</xdr:row>
                    <xdr:rowOff>133350</xdr:rowOff>
                  </from>
                  <to>
                    <xdr:col>13</xdr:col>
                    <xdr:colOff>1943100</xdr:colOff>
                    <xdr:row>66</xdr:row>
                    <xdr:rowOff>19050</xdr:rowOff>
                  </to>
                </anchor>
              </controlPr>
            </control>
          </mc:Choice>
        </mc:AlternateContent>
        <mc:AlternateContent xmlns:mc="http://schemas.openxmlformats.org/markup-compatibility/2006">
          <mc:Choice Requires="x14">
            <control shapeId="61494" r:id="rId57" name="Check Box 54">
              <controlPr defaultSize="0" autoFill="0" autoLine="0" autoPict="0">
                <anchor moveWithCells="1">
                  <from>
                    <xdr:col>11</xdr:col>
                    <xdr:colOff>0</xdr:colOff>
                    <xdr:row>68</xdr:row>
                    <xdr:rowOff>0</xdr:rowOff>
                  </from>
                  <to>
                    <xdr:col>14</xdr:col>
                    <xdr:colOff>0</xdr:colOff>
                    <xdr:row>69</xdr:row>
                    <xdr:rowOff>12700</xdr:rowOff>
                  </to>
                </anchor>
              </controlPr>
            </control>
          </mc:Choice>
        </mc:AlternateContent>
        <mc:AlternateContent xmlns:mc="http://schemas.openxmlformats.org/markup-compatibility/2006">
          <mc:Choice Requires="x14">
            <control shapeId="61495" r:id="rId58" name="Check Box 55">
              <controlPr defaultSize="0" autoFill="0" autoLine="0" autoPict="0">
                <anchor moveWithCells="1">
                  <from>
                    <xdr:col>13</xdr:col>
                    <xdr:colOff>0</xdr:colOff>
                    <xdr:row>65</xdr:row>
                    <xdr:rowOff>133350</xdr:rowOff>
                  </from>
                  <to>
                    <xdr:col>13</xdr:col>
                    <xdr:colOff>1562100</xdr:colOff>
                    <xdr:row>67</xdr:row>
                    <xdr:rowOff>31750</xdr:rowOff>
                  </to>
                </anchor>
              </controlPr>
            </control>
          </mc:Choice>
        </mc:AlternateContent>
        <mc:AlternateContent xmlns:mc="http://schemas.openxmlformats.org/markup-compatibility/2006">
          <mc:Choice Requires="x14">
            <control shapeId="61496" r:id="rId59" name="Check Box 56">
              <controlPr defaultSize="0" autoFill="0" autoLine="0" autoPict="0">
                <anchor moveWithCells="1">
                  <from>
                    <xdr:col>11</xdr:col>
                    <xdr:colOff>0</xdr:colOff>
                    <xdr:row>69</xdr:row>
                    <xdr:rowOff>0</xdr:rowOff>
                  </from>
                  <to>
                    <xdr:col>13</xdr:col>
                    <xdr:colOff>1085850</xdr:colOff>
                    <xdr:row>70</xdr:row>
                    <xdr:rowOff>31750</xdr:rowOff>
                  </to>
                </anchor>
              </controlPr>
            </control>
          </mc:Choice>
        </mc:AlternateContent>
        <mc:AlternateContent xmlns:mc="http://schemas.openxmlformats.org/markup-compatibility/2006">
          <mc:Choice Requires="x14">
            <control shapeId="61497" r:id="rId60" name="Check Box 57">
              <controlPr defaultSize="0" autoFill="0" autoLine="0" autoPict="0">
                <anchor moveWithCells="1">
                  <from>
                    <xdr:col>11</xdr:col>
                    <xdr:colOff>0</xdr:colOff>
                    <xdr:row>66</xdr:row>
                    <xdr:rowOff>146050</xdr:rowOff>
                  </from>
                  <to>
                    <xdr:col>12</xdr:col>
                    <xdr:colOff>698500</xdr:colOff>
                    <xdr:row>68</xdr:row>
                    <xdr:rowOff>38100</xdr:rowOff>
                  </to>
                </anchor>
              </controlPr>
            </control>
          </mc:Choice>
        </mc:AlternateContent>
        <mc:AlternateContent xmlns:mc="http://schemas.openxmlformats.org/markup-compatibility/2006">
          <mc:Choice Requires="x14">
            <control shapeId="61498" r:id="rId61" name="Check Box 58">
              <controlPr defaultSize="0" autoFill="0" autoLine="0" autoPict="0">
                <anchor moveWithCells="1">
                  <from>
                    <xdr:col>12</xdr:col>
                    <xdr:colOff>1098550</xdr:colOff>
                    <xdr:row>66</xdr:row>
                    <xdr:rowOff>127000</xdr:rowOff>
                  </from>
                  <to>
                    <xdr:col>13</xdr:col>
                    <xdr:colOff>1098550</xdr:colOff>
                    <xdr:row>68</xdr:row>
                    <xdr:rowOff>19050</xdr:rowOff>
                  </to>
                </anchor>
              </controlPr>
            </control>
          </mc:Choice>
        </mc:AlternateContent>
        <mc:AlternateContent xmlns:mc="http://schemas.openxmlformats.org/markup-compatibility/2006">
          <mc:Choice Requires="x14">
            <control shapeId="61499" r:id="rId62" name="Check Box 59">
              <controlPr defaultSize="0" autoFill="0" autoLine="0" autoPict="0">
                <anchor moveWithCells="1">
                  <from>
                    <xdr:col>11</xdr:col>
                    <xdr:colOff>0</xdr:colOff>
                    <xdr:row>65</xdr:row>
                    <xdr:rowOff>133350</xdr:rowOff>
                  </from>
                  <to>
                    <xdr:col>12</xdr:col>
                    <xdr:colOff>984250</xdr:colOff>
                    <xdr:row>67</xdr:row>
                    <xdr:rowOff>31750</xdr:rowOff>
                  </to>
                </anchor>
              </controlPr>
            </control>
          </mc:Choice>
        </mc:AlternateContent>
        <mc:AlternateContent xmlns:mc="http://schemas.openxmlformats.org/markup-compatibility/2006">
          <mc:Choice Requires="x14">
            <control shapeId="61500" r:id="rId63" name="Check Box 60">
              <controlPr defaultSize="0" autoFill="0" autoLine="0" autoPict="0">
                <anchor moveWithCells="1">
                  <from>
                    <xdr:col>10</xdr:col>
                    <xdr:colOff>838200</xdr:colOff>
                    <xdr:row>60</xdr:row>
                    <xdr:rowOff>146050</xdr:rowOff>
                  </from>
                  <to>
                    <xdr:col>13</xdr:col>
                    <xdr:colOff>107950</xdr:colOff>
                    <xdr:row>62</xdr:row>
                    <xdr:rowOff>38100</xdr:rowOff>
                  </to>
                </anchor>
              </controlPr>
            </control>
          </mc:Choice>
        </mc:AlternateContent>
        <mc:AlternateContent xmlns:mc="http://schemas.openxmlformats.org/markup-compatibility/2006">
          <mc:Choice Requires="x14">
            <control shapeId="61501" r:id="rId64" name="Check Box 61">
              <controlPr defaultSize="0" autoFill="0" autoLine="0" autoPict="0">
                <anchor moveWithCells="1">
                  <from>
                    <xdr:col>10</xdr:col>
                    <xdr:colOff>838200</xdr:colOff>
                    <xdr:row>61</xdr:row>
                    <xdr:rowOff>146050</xdr:rowOff>
                  </from>
                  <to>
                    <xdr:col>13</xdr:col>
                    <xdr:colOff>946150</xdr:colOff>
                    <xdr:row>63</xdr:row>
                    <xdr:rowOff>38100</xdr:rowOff>
                  </to>
                </anchor>
              </controlPr>
            </control>
          </mc:Choice>
        </mc:AlternateContent>
        <mc:AlternateContent xmlns:mc="http://schemas.openxmlformats.org/markup-compatibility/2006">
          <mc:Choice Requires="x14">
            <control shapeId="61502" r:id="rId65" name="Check Box 62">
              <controlPr defaultSize="0" autoFill="0" autoLine="0" autoPict="0">
                <anchor moveWithCells="1">
                  <from>
                    <xdr:col>10</xdr:col>
                    <xdr:colOff>838200</xdr:colOff>
                    <xdr:row>53</xdr:row>
                    <xdr:rowOff>133350</xdr:rowOff>
                  </from>
                  <to>
                    <xdr:col>13</xdr:col>
                    <xdr:colOff>1847850</xdr:colOff>
                    <xdr:row>55</xdr:row>
                    <xdr:rowOff>31750</xdr:rowOff>
                  </to>
                </anchor>
              </controlPr>
            </control>
          </mc:Choice>
        </mc:AlternateContent>
        <mc:AlternateContent xmlns:mc="http://schemas.openxmlformats.org/markup-compatibility/2006">
          <mc:Choice Requires="x14">
            <control shapeId="61503" r:id="rId66" name="Check Box 63">
              <controlPr defaultSize="0" autoFill="0" autoLine="0" autoPict="0">
                <anchor moveWithCells="1">
                  <from>
                    <xdr:col>10</xdr:col>
                    <xdr:colOff>838200</xdr:colOff>
                    <xdr:row>54</xdr:row>
                    <xdr:rowOff>133350</xdr:rowOff>
                  </from>
                  <to>
                    <xdr:col>13</xdr:col>
                    <xdr:colOff>1847850</xdr:colOff>
                    <xdr:row>56</xdr:row>
                    <xdr:rowOff>31750</xdr:rowOff>
                  </to>
                </anchor>
              </controlPr>
            </control>
          </mc:Choice>
        </mc:AlternateContent>
        <mc:AlternateContent xmlns:mc="http://schemas.openxmlformats.org/markup-compatibility/2006">
          <mc:Choice Requires="x14">
            <control shapeId="61504" r:id="rId67" name="Check Box 64">
              <controlPr defaultSize="0" autoFill="0" autoLine="0" autoPict="0">
                <anchor moveWithCells="1">
                  <from>
                    <xdr:col>1</xdr:col>
                    <xdr:colOff>76200</xdr:colOff>
                    <xdr:row>74</xdr:row>
                    <xdr:rowOff>165100</xdr:rowOff>
                  </from>
                  <to>
                    <xdr:col>1</xdr:col>
                    <xdr:colOff>1117600</xdr:colOff>
                    <xdr:row>76</xdr:row>
                    <xdr:rowOff>57150</xdr:rowOff>
                  </to>
                </anchor>
              </controlPr>
            </control>
          </mc:Choice>
        </mc:AlternateContent>
        <mc:AlternateContent xmlns:mc="http://schemas.openxmlformats.org/markup-compatibility/2006">
          <mc:Choice Requires="x14">
            <control shapeId="61505" r:id="rId68" name="Check Box 65">
              <controlPr defaultSize="0" autoFill="0" autoLine="0" autoPict="0">
                <anchor moveWithCells="1">
                  <from>
                    <xdr:col>1</xdr:col>
                    <xdr:colOff>76200</xdr:colOff>
                    <xdr:row>75</xdr:row>
                    <xdr:rowOff>133350</xdr:rowOff>
                  </from>
                  <to>
                    <xdr:col>1</xdr:col>
                    <xdr:colOff>1117600</xdr:colOff>
                    <xdr:row>77</xdr:row>
                    <xdr:rowOff>38100</xdr:rowOff>
                  </to>
                </anchor>
              </controlPr>
            </control>
          </mc:Choice>
        </mc:AlternateContent>
        <mc:AlternateContent xmlns:mc="http://schemas.openxmlformats.org/markup-compatibility/2006">
          <mc:Choice Requires="x14">
            <control shapeId="61506" r:id="rId69" name="Check Box 66">
              <controlPr defaultSize="0" autoFill="0" autoLine="0" autoPict="0">
                <anchor moveWithCells="1">
                  <from>
                    <xdr:col>1</xdr:col>
                    <xdr:colOff>76200</xdr:colOff>
                    <xdr:row>76</xdr:row>
                    <xdr:rowOff>146050</xdr:rowOff>
                  </from>
                  <to>
                    <xdr:col>1</xdr:col>
                    <xdr:colOff>1117600</xdr:colOff>
                    <xdr:row>78</xdr:row>
                    <xdr:rowOff>31750</xdr:rowOff>
                  </to>
                </anchor>
              </controlPr>
            </control>
          </mc:Choice>
        </mc:AlternateContent>
        <mc:AlternateContent xmlns:mc="http://schemas.openxmlformats.org/markup-compatibility/2006">
          <mc:Choice Requires="x14">
            <control shapeId="61507" r:id="rId70" name="Check Box 67">
              <controlPr defaultSize="0" autoFill="0" autoLine="0" autoPict="0">
                <anchor moveWithCells="1">
                  <from>
                    <xdr:col>1</xdr:col>
                    <xdr:colOff>76200</xdr:colOff>
                    <xdr:row>77</xdr:row>
                    <xdr:rowOff>127000</xdr:rowOff>
                  </from>
                  <to>
                    <xdr:col>1</xdr:col>
                    <xdr:colOff>1117600</xdr:colOff>
                    <xdr:row>79</xdr:row>
                    <xdr:rowOff>12700</xdr:rowOff>
                  </to>
                </anchor>
              </controlPr>
            </control>
          </mc:Choice>
        </mc:AlternateContent>
        <mc:AlternateContent xmlns:mc="http://schemas.openxmlformats.org/markup-compatibility/2006">
          <mc:Choice Requires="x14">
            <control shapeId="61508" r:id="rId71" name="Check Box 68">
              <controlPr defaultSize="0" autoFill="0" autoLine="0" autoPict="0">
                <anchor moveWithCells="1">
                  <from>
                    <xdr:col>1</xdr:col>
                    <xdr:colOff>76200</xdr:colOff>
                    <xdr:row>78</xdr:row>
                    <xdr:rowOff>133350</xdr:rowOff>
                  </from>
                  <to>
                    <xdr:col>1</xdr:col>
                    <xdr:colOff>1117600</xdr:colOff>
                    <xdr:row>80</xdr:row>
                    <xdr:rowOff>31750</xdr:rowOff>
                  </to>
                </anchor>
              </controlPr>
            </control>
          </mc:Choice>
        </mc:AlternateContent>
        <mc:AlternateContent xmlns:mc="http://schemas.openxmlformats.org/markup-compatibility/2006">
          <mc:Choice Requires="x14">
            <control shapeId="61509" r:id="rId72" name="Check Box 69">
              <controlPr defaultSize="0" autoFill="0" autoLine="0" autoPict="0">
                <anchor moveWithCells="1">
                  <from>
                    <xdr:col>10</xdr:col>
                    <xdr:colOff>838200</xdr:colOff>
                    <xdr:row>75</xdr:row>
                    <xdr:rowOff>146050</xdr:rowOff>
                  </from>
                  <to>
                    <xdr:col>13</xdr:col>
                    <xdr:colOff>819150</xdr:colOff>
                    <xdr:row>77</xdr:row>
                    <xdr:rowOff>50800</xdr:rowOff>
                  </to>
                </anchor>
              </controlPr>
            </control>
          </mc:Choice>
        </mc:AlternateContent>
        <mc:AlternateContent xmlns:mc="http://schemas.openxmlformats.org/markup-compatibility/2006">
          <mc:Choice Requires="x14">
            <control shapeId="61510" r:id="rId73" name="Check Box 70">
              <controlPr defaultSize="0" autoFill="0" autoLine="0" autoPict="0">
                <anchor moveWithCells="1">
                  <from>
                    <xdr:col>10</xdr:col>
                    <xdr:colOff>838200</xdr:colOff>
                    <xdr:row>76</xdr:row>
                    <xdr:rowOff>146050</xdr:rowOff>
                  </from>
                  <to>
                    <xdr:col>13</xdr:col>
                    <xdr:colOff>819150</xdr:colOff>
                    <xdr:row>78</xdr:row>
                    <xdr:rowOff>31750</xdr:rowOff>
                  </to>
                </anchor>
              </controlPr>
            </control>
          </mc:Choice>
        </mc:AlternateContent>
        <mc:AlternateContent xmlns:mc="http://schemas.openxmlformats.org/markup-compatibility/2006">
          <mc:Choice Requires="x14">
            <control shapeId="61511" r:id="rId74" name="Check Box 71">
              <controlPr defaultSize="0" autoFill="0" autoLine="0" autoPict="0">
                <anchor moveWithCells="1">
                  <from>
                    <xdr:col>10</xdr:col>
                    <xdr:colOff>838200</xdr:colOff>
                    <xdr:row>77</xdr:row>
                    <xdr:rowOff>146050</xdr:rowOff>
                  </from>
                  <to>
                    <xdr:col>13</xdr:col>
                    <xdr:colOff>1936750</xdr:colOff>
                    <xdr:row>79</xdr:row>
                    <xdr:rowOff>31750</xdr:rowOff>
                  </to>
                </anchor>
              </controlPr>
            </control>
          </mc:Choice>
        </mc:AlternateContent>
        <mc:AlternateContent xmlns:mc="http://schemas.openxmlformats.org/markup-compatibility/2006">
          <mc:Choice Requires="x14">
            <control shapeId="61512" r:id="rId75" name="Check Box 72">
              <controlPr defaultSize="0" autoFill="0" autoLine="0" autoPict="0">
                <anchor moveWithCells="1">
                  <from>
                    <xdr:col>10</xdr:col>
                    <xdr:colOff>838200</xdr:colOff>
                    <xdr:row>78</xdr:row>
                    <xdr:rowOff>127000</xdr:rowOff>
                  </from>
                  <to>
                    <xdr:col>13</xdr:col>
                    <xdr:colOff>1924050</xdr:colOff>
                    <xdr:row>81</xdr:row>
                    <xdr:rowOff>50800</xdr:rowOff>
                  </to>
                </anchor>
              </controlPr>
            </control>
          </mc:Choice>
        </mc:AlternateContent>
        <mc:AlternateContent xmlns:mc="http://schemas.openxmlformats.org/markup-compatibility/2006">
          <mc:Choice Requires="x14">
            <control shapeId="61513" r:id="rId76" name="Check Box 73">
              <controlPr defaultSize="0" autoFill="0" autoLine="0" autoPict="0">
                <anchor moveWithCells="1">
                  <from>
                    <xdr:col>10</xdr:col>
                    <xdr:colOff>838200</xdr:colOff>
                    <xdr:row>80</xdr:row>
                    <xdr:rowOff>171450</xdr:rowOff>
                  </from>
                  <to>
                    <xdr:col>13</xdr:col>
                    <xdr:colOff>819150</xdr:colOff>
                    <xdr:row>82</xdr:row>
                    <xdr:rowOff>69850</xdr:rowOff>
                  </to>
                </anchor>
              </controlPr>
            </control>
          </mc:Choice>
        </mc:AlternateContent>
        <mc:AlternateContent xmlns:mc="http://schemas.openxmlformats.org/markup-compatibility/2006">
          <mc:Choice Requires="x14">
            <control shapeId="61514" r:id="rId77" name="Check Box 74">
              <controlPr defaultSize="0" autoFill="0" autoLine="0" autoPict="0">
                <anchor moveWithCells="1">
                  <from>
                    <xdr:col>10</xdr:col>
                    <xdr:colOff>838200</xdr:colOff>
                    <xdr:row>81</xdr:row>
                    <xdr:rowOff>146050</xdr:rowOff>
                  </from>
                  <to>
                    <xdr:col>13</xdr:col>
                    <xdr:colOff>819150</xdr:colOff>
                    <xdr:row>83</xdr:row>
                    <xdr:rowOff>38100</xdr:rowOff>
                  </to>
                </anchor>
              </controlPr>
            </control>
          </mc:Choice>
        </mc:AlternateContent>
        <mc:AlternateContent xmlns:mc="http://schemas.openxmlformats.org/markup-compatibility/2006">
          <mc:Choice Requires="x14">
            <control shapeId="61515" r:id="rId78" name="Check Box 75">
              <controlPr defaultSize="0" autoFill="0" autoLine="0" autoPict="0">
                <anchor moveWithCells="1">
                  <from>
                    <xdr:col>10</xdr:col>
                    <xdr:colOff>838200</xdr:colOff>
                    <xdr:row>85</xdr:row>
                    <xdr:rowOff>152400</xdr:rowOff>
                  </from>
                  <to>
                    <xdr:col>13</xdr:col>
                    <xdr:colOff>95250</xdr:colOff>
                    <xdr:row>87</xdr:row>
                    <xdr:rowOff>50800</xdr:rowOff>
                  </to>
                </anchor>
              </controlPr>
            </control>
          </mc:Choice>
        </mc:AlternateContent>
        <mc:AlternateContent xmlns:mc="http://schemas.openxmlformats.org/markup-compatibility/2006">
          <mc:Choice Requires="x14">
            <control shapeId="61516" r:id="rId79" name="Check Box 76">
              <controlPr defaultSize="0" autoFill="0" autoLine="0" autoPict="0">
                <anchor moveWithCells="1">
                  <from>
                    <xdr:col>10</xdr:col>
                    <xdr:colOff>838200</xdr:colOff>
                    <xdr:row>86</xdr:row>
                    <xdr:rowOff>171450</xdr:rowOff>
                  </from>
                  <to>
                    <xdr:col>13</xdr:col>
                    <xdr:colOff>95250</xdr:colOff>
                    <xdr:row>88</xdr:row>
                    <xdr:rowOff>31750</xdr:rowOff>
                  </to>
                </anchor>
              </controlPr>
            </control>
          </mc:Choice>
        </mc:AlternateContent>
        <mc:AlternateContent xmlns:mc="http://schemas.openxmlformats.org/markup-compatibility/2006">
          <mc:Choice Requires="x14">
            <control shapeId="61517" r:id="rId80" name="Check Box 77">
              <controlPr defaultSize="0" autoFill="0" autoLine="0" autoPict="0">
                <anchor moveWithCells="1">
                  <from>
                    <xdr:col>13</xdr:col>
                    <xdr:colOff>0</xdr:colOff>
                    <xdr:row>85</xdr:row>
                    <xdr:rowOff>133350</xdr:rowOff>
                  </from>
                  <to>
                    <xdr:col>13</xdr:col>
                    <xdr:colOff>984250</xdr:colOff>
                    <xdr:row>87</xdr:row>
                    <xdr:rowOff>31750</xdr:rowOff>
                  </to>
                </anchor>
              </controlPr>
            </control>
          </mc:Choice>
        </mc:AlternateContent>
        <mc:AlternateContent xmlns:mc="http://schemas.openxmlformats.org/markup-compatibility/2006">
          <mc:Choice Requires="x14">
            <control shapeId="61518" r:id="rId81" name="Check Box 78">
              <controlPr defaultSize="0" autoFill="0" autoLine="0" autoPict="0">
                <anchor moveWithCells="1">
                  <from>
                    <xdr:col>13</xdr:col>
                    <xdr:colOff>0</xdr:colOff>
                    <xdr:row>86</xdr:row>
                    <xdr:rowOff>127000</xdr:rowOff>
                  </from>
                  <to>
                    <xdr:col>13</xdr:col>
                    <xdr:colOff>984250</xdr:colOff>
                    <xdr:row>88</xdr:row>
                    <xdr:rowOff>19050</xdr:rowOff>
                  </to>
                </anchor>
              </controlPr>
            </control>
          </mc:Choice>
        </mc:AlternateContent>
        <mc:AlternateContent xmlns:mc="http://schemas.openxmlformats.org/markup-compatibility/2006">
          <mc:Choice Requires="x14">
            <control shapeId="61519" r:id="rId82" name="Check Box 79">
              <controlPr defaultSize="0" autoFill="0" autoLine="0" autoPict="0">
                <anchor moveWithCells="1">
                  <from>
                    <xdr:col>13</xdr:col>
                    <xdr:colOff>0</xdr:colOff>
                    <xdr:row>87</xdr:row>
                    <xdr:rowOff>146050</xdr:rowOff>
                  </from>
                  <to>
                    <xdr:col>14</xdr:col>
                    <xdr:colOff>38100</xdr:colOff>
                    <xdr:row>89</xdr:row>
                    <xdr:rowOff>38100</xdr:rowOff>
                  </to>
                </anchor>
              </controlPr>
            </control>
          </mc:Choice>
        </mc:AlternateContent>
        <mc:AlternateContent xmlns:mc="http://schemas.openxmlformats.org/markup-compatibility/2006">
          <mc:Choice Requires="x14">
            <control shapeId="61520" r:id="rId83" name="Check Box 80">
              <controlPr defaultSize="0" autoFill="0" autoLine="0" autoPict="0">
                <anchor moveWithCells="1">
                  <from>
                    <xdr:col>10</xdr:col>
                    <xdr:colOff>838200</xdr:colOff>
                    <xdr:row>89</xdr:row>
                    <xdr:rowOff>19050</xdr:rowOff>
                  </from>
                  <to>
                    <xdr:col>13</xdr:col>
                    <xdr:colOff>1079500</xdr:colOff>
                    <xdr:row>90</xdr:row>
                    <xdr:rowOff>0</xdr:rowOff>
                  </to>
                </anchor>
              </controlPr>
            </control>
          </mc:Choice>
        </mc:AlternateContent>
        <mc:AlternateContent xmlns:mc="http://schemas.openxmlformats.org/markup-compatibility/2006">
          <mc:Choice Requires="x14">
            <control shapeId="61521" r:id="rId84" name="Check Box 81">
              <controlPr defaultSize="0" autoFill="0" autoLine="0" autoPict="0">
                <anchor moveWithCells="1">
                  <from>
                    <xdr:col>11</xdr:col>
                    <xdr:colOff>0</xdr:colOff>
                    <xdr:row>92</xdr:row>
                    <xdr:rowOff>457200</xdr:rowOff>
                  </from>
                  <to>
                    <xdr:col>11</xdr:col>
                    <xdr:colOff>1079500</xdr:colOff>
                    <xdr:row>94</xdr:row>
                    <xdr:rowOff>50800</xdr:rowOff>
                  </to>
                </anchor>
              </controlPr>
            </control>
          </mc:Choice>
        </mc:AlternateContent>
        <mc:AlternateContent xmlns:mc="http://schemas.openxmlformats.org/markup-compatibility/2006">
          <mc:Choice Requires="x14">
            <control shapeId="61522" r:id="rId85" name="Check Box 82">
              <controlPr defaultSize="0" autoFill="0" autoLine="0" autoPict="0">
                <anchor moveWithCells="1">
                  <from>
                    <xdr:col>11</xdr:col>
                    <xdr:colOff>0</xdr:colOff>
                    <xdr:row>93</xdr:row>
                    <xdr:rowOff>133350</xdr:rowOff>
                  </from>
                  <to>
                    <xdr:col>13</xdr:col>
                    <xdr:colOff>1943100</xdr:colOff>
                    <xdr:row>95</xdr:row>
                    <xdr:rowOff>19050</xdr:rowOff>
                  </to>
                </anchor>
              </controlPr>
            </control>
          </mc:Choice>
        </mc:AlternateContent>
        <mc:AlternateContent xmlns:mc="http://schemas.openxmlformats.org/markup-compatibility/2006">
          <mc:Choice Requires="x14">
            <control shapeId="61523" r:id="rId86" name="Check Box 83">
              <controlPr defaultSize="0" autoFill="0" autoLine="0" autoPict="0">
                <anchor moveWithCells="1">
                  <from>
                    <xdr:col>11</xdr:col>
                    <xdr:colOff>0</xdr:colOff>
                    <xdr:row>97</xdr:row>
                    <xdr:rowOff>0</xdr:rowOff>
                  </from>
                  <to>
                    <xdr:col>14</xdr:col>
                    <xdr:colOff>0</xdr:colOff>
                    <xdr:row>98</xdr:row>
                    <xdr:rowOff>12700</xdr:rowOff>
                  </to>
                </anchor>
              </controlPr>
            </control>
          </mc:Choice>
        </mc:AlternateContent>
        <mc:AlternateContent xmlns:mc="http://schemas.openxmlformats.org/markup-compatibility/2006">
          <mc:Choice Requires="x14">
            <control shapeId="61524" r:id="rId87" name="Check Box 84">
              <controlPr defaultSize="0" autoFill="0" autoLine="0" autoPict="0">
                <anchor moveWithCells="1">
                  <from>
                    <xdr:col>13</xdr:col>
                    <xdr:colOff>0</xdr:colOff>
                    <xdr:row>94</xdr:row>
                    <xdr:rowOff>133350</xdr:rowOff>
                  </from>
                  <to>
                    <xdr:col>13</xdr:col>
                    <xdr:colOff>1562100</xdr:colOff>
                    <xdr:row>96</xdr:row>
                    <xdr:rowOff>31750</xdr:rowOff>
                  </to>
                </anchor>
              </controlPr>
            </control>
          </mc:Choice>
        </mc:AlternateContent>
        <mc:AlternateContent xmlns:mc="http://schemas.openxmlformats.org/markup-compatibility/2006">
          <mc:Choice Requires="x14">
            <control shapeId="61525" r:id="rId88" name="Check Box 85">
              <controlPr defaultSize="0" autoFill="0" autoLine="0" autoPict="0">
                <anchor moveWithCells="1">
                  <from>
                    <xdr:col>11</xdr:col>
                    <xdr:colOff>0</xdr:colOff>
                    <xdr:row>98</xdr:row>
                    <xdr:rowOff>0</xdr:rowOff>
                  </from>
                  <to>
                    <xdr:col>13</xdr:col>
                    <xdr:colOff>1085850</xdr:colOff>
                    <xdr:row>99</xdr:row>
                    <xdr:rowOff>31750</xdr:rowOff>
                  </to>
                </anchor>
              </controlPr>
            </control>
          </mc:Choice>
        </mc:AlternateContent>
        <mc:AlternateContent xmlns:mc="http://schemas.openxmlformats.org/markup-compatibility/2006">
          <mc:Choice Requires="x14">
            <control shapeId="61526" r:id="rId89" name="Check Box 86">
              <controlPr defaultSize="0" autoFill="0" autoLine="0" autoPict="0">
                <anchor moveWithCells="1">
                  <from>
                    <xdr:col>11</xdr:col>
                    <xdr:colOff>0</xdr:colOff>
                    <xdr:row>95</xdr:row>
                    <xdr:rowOff>146050</xdr:rowOff>
                  </from>
                  <to>
                    <xdr:col>12</xdr:col>
                    <xdr:colOff>698500</xdr:colOff>
                    <xdr:row>97</xdr:row>
                    <xdr:rowOff>38100</xdr:rowOff>
                  </to>
                </anchor>
              </controlPr>
            </control>
          </mc:Choice>
        </mc:AlternateContent>
        <mc:AlternateContent xmlns:mc="http://schemas.openxmlformats.org/markup-compatibility/2006">
          <mc:Choice Requires="x14">
            <control shapeId="61527" r:id="rId90" name="Check Box 87">
              <controlPr defaultSize="0" autoFill="0" autoLine="0" autoPict="0">
                <anchor moveWithCells="1">
                  <from>
                    <xdr:col>12</xdr:col>
                    <xdr:colOff>1098550</xdr:colOff>
                    <xdr:row>95</xdr:row>
                    <xdr:rowOff>127000</xdr:rowOff>
                  </from>
                  <to>
                    <xdr:col>13</xdr:col>
                    <xdr:colOff>1098550</xdr:colOff>
                    <xdr:row>97</xdr:row>
                    <xdr:rowOff>19050</xdr:rowOff>
                  </to>
                </anchor>
              </controlPr>
            </control>
          </mc:Choice>
        </mc:AlternateContent>
        <mc:AlternateContent xmlns:mc="http://schemas.openxmlformats.org/markup-compatibility/2006">
          <mc:Choice Requires="x14">
            <control shapeId="61528" r:id="rId91" name="Check Box 88">
              <controlPr defaultSize="0" autoFill="0" autoLine="0" autoPict="0">
                <anchor moveWithCells="1">
                  <from>
                    <xdr:col>11</xdr:col>
                    <xdr:colOff>0</xdr:colOff>
                    <xdr:row>94</xdr:row>
                    <xdr:rowOff>133350</xdr:rowOff>
                  </from>
                  <to>
                    <xdr:col>12</xdr:col>
                    <xdr:colOff>984250</xdr:colOff>
                    <xdr:row>96</xdr:row>
                    <xdr:rowOff>31750</xdr:rowOff>
                  </to>
                </anchor>
              </controlPr>
            </control>
          </mc:Choice>
        </mc:AlternateContent>
        <mc:AlternateContent xmlns:mc="http://schemas.openxmlformats.org/markup-compatibility/2006">
          <mc:Choice Requires="x14">
            <control shapeId="61529" r:id="rId92" name="Check Box 89">
              <controlPr defaultSize="0" autoFill="0" autoLine="0" autoPict="0">
                <anchor moveWithCells="1">
                  <from>
                    <xdr:col>10</xdr:col>
                    <xdr:colOff>838200</xdr:colOff>
                    <xdr:row>89</xdr:row>
                    <xdr:rowOff>146050</xdr:rowOff>
                  </from>
                  <to>
                    <xdr:col>13</xdr:col>
                    <xdr:colOff>95250</xdr:colOff>
                    <xdr:row>91</xdr:row>
                    <xdr:rowOff>38100</xdr:rowOff>
                  </to>
                </anchor>
              </controlPr>
            </control>
          </mc:Choice>
        </mc:AlternateContent>
        <mc:AlternateContent xmlns:mc="http://schemas.openxmlformats.org/markup-compatibility/2006">
          <mc:Choice Requires="x14">
            <control shapeId="61530" r:id="rId93" name="Check Box 90">
              <controlPr defaultSize="0" autoFill="0" autoLine="0" autoPict="0">
                <anchor moveWithCells="1">
                  <from>
                    <xdr:col>10</xdr:col>
                    <xdr:colOff>838200</xdr:colOff>
                    <xdr:row>90</xdr:row>
                    <xdr:rowOff>146050</xdr:rowOff>
                  </from>
                  <to>
                    <xdr:col>13</xdr:col>
                    <xdr:colOff>946150</xdr:colOff>
                    <xdr:row>92</xdr:row>
                    <xdr:rowOff>38100</xdr:rowOff>
                  </to>
                </anchor>
              </controlPr>
            </control>
          </mc:Choice>
        </mc:AlternateContent>
        <mc:AlternateContent xmlns:mc="http://schemas.openxmlformats.org/markup-compatibility/2006">
          <mc:Choice Requires="x14">
            <control shapeId="61531" r:id="rId94" name="Check Box 91">
              <controlPr defaultSize="0" autoFill="0" autoLine="0" autoPict="0">
                <anchor moveWithCells="1">
                  <from>
                    <xdr:col>10</xdr:col>
                    <xdr:colOff>838200</xdr:colOff>
                    <xdr:row>82</xdr:row>
                    <xdr:rowOff>133350</xdr:rowOff>
                  </from>
                  <to>
                    <xdr:col>13</xdr:col>
                    <xdr:colOff>1847850</xdr:colOff>
                    <xdr:row>84</xdr:row>
                    <xdr:rowOff>31750</xdr:rowOff>
                  </to>
                </anchor>
              </controlPr>
            </control>
          </mc:Choice>
        </mc:AlternateContent>
        <mc:AlternateContent xmlns:mc="http://schemas.openxmlformats.org/markup-compatibility/2006">
          <mc:Choice Requires="x14">
            <control shapeId="61532" r:id="rId95" name="Check Box 92">
              <controlPr defaultSize="0" autoFill="0" autoLine="0" autoPict="0">
                <anchor moveWithCells="1">
                  <from>
                    <xdr:col>10</xdr:col>
                    <xdr:colOff>838200</xdr:colOff>
                    <xdr:row>83</xdr:row>
                    <xdr:rowOff>133350</xdr:rowOff>
                  </from>
                  <to>
                    <xdr:col>13</xdr:col>
                    <xdr:colOff>1847850</xdr:colOff>
                    <xdr:row>85</xdr:row>
                    <xdr:rowOff>31750</xdr:rowOff>
                  </to>
                </anchor>
              </controlPr>
            </control>
          </mc:Choice>
        </mc:AlternateContent>
        <mc:AlternateContent xmlns:mc="http://schemas.openxmlformats.org/markup-compatibility/2006">
          <mc:Choice Requires="x14">
            <control shapeId="61533" r:id="rId96" name="Check Box 93">
              <controlPr defaultSize="0" autoFill="0" autoLine="0" autoPict="0">
                <anchor moveWithCells="1">
                  <from>
                    <xdr:col>1</xdr:col>
                    <xdr:colOff>76200</xdr:colOff>
                    <xdr:row>103</xdr:row>
                    <xdr:rowOff>165100</xdr:rowOff>
                  </from>
                  <to>
                    <xdr:col>1</xdr:col>
                    <xdr:colOff>1117600</xdr:colOff>
                    <xdr:row>105</xdr:row>
                    <xdr:rowOff>57150</xdr:rowOff>
                  </to>
                </anchor>
              </controlPr>
            </control>
          </mc:Choice>
        </mc:AlternateContent>
        <mc:AlternateContent xmlns:mc="http://schemas.openxmlformats.org/markup-compatibility/2006">
          <mc:Choice Requires="x14">
            <control shapeId="61534" r:id="rId97" name="Check Box 94">
              <controlPr defaultSize="0" autoFill="0" autoLine="0" autoPict="0">
                <anchor moveWithCells="1">
                  <from>
                    <xdr:col>1</xdr:col>
                    <xdr:colOff>76200</xdr:colOff>
                    <xdr:row>104</xdr:row>
                    <xdr:rowOff>133350</xdr:rowOff>
                  </from>
                  <to>
                    <xdr:col>1</xdr:col>
                    <xdr:colOff>1117600</xdr:colOff>
                    <xdr:row>106</xdr:row>
                    <xdr:rowOff>38100</xdr:rowOff>
                  </to>
                </anchor>
              </controlPr>
            </control>
          </mc:Choice>
        </mc:AlternateContent>
        <mc:AlternateContent xmlns:mc="http://schemas.openxmlformats.org/markup-compatibility/2006">
          <mc:Choice Requires="x14">
            <control shapeId="61535" r:id="rId98" name="Check Box 95">
              <controlPr defaultSize="0" autoFill="0" autoLine="0" autoPict="0">
                <anchor moveWithCells="1">
                  <from>
                    <xdr:col>1</xdr:col>
                    <xdr:colOff>76200</xdr:colOff>
                    <xdr:row>105</xdr:row>
                    <xdr:rowOff>146050</xdr:rowOff>
                  </from>
                  <to>
                    <xdr:col>1</xdr:col>
                    <xdr:colOff>1117600</xdr:colOff>
                    <xdr:row>107</xdr:row>
                    <xdr:rowOff>31750</xdr:rowOff>
                  </to>
                </anchor>
              </controlPr>
            </control>
          </mc:Choice>
        </mc:AlternateContent>
        <mc:AlternateContent xmlns:mc="http://schemas.openxmlformats.org/markup-compatibility/2006">
          <mc:Choice Requires="x14">
            <control shapeId="61536" r:id="rId99" name="Check Box 96">
              <controlPr defaultSize="0" autoFill="0" autoLine="0" autoPict="0">
                <anchor moveWithCells="1">
                  <from>
                    <xdr:col>1</xdr:col>
                    <xdr:colOff>76200</xdr:colOff>
                    <xdr:row>106</xdr:row>
                    <xdr:rowOff>127000</xdr:rowOff>
                  </from>
                  <to>
                    <xdr:col>1</xdr:col>
                    <xdr:colOff>1117600</xdr:colOff>
                    <xdr:row>108</xdr:row>
                    <xdr:rowOff>12700</xdr:rowOff>
                  </to>
                </anchor>
              </controlPr>
            </control>
          </mc:Choice>
        </mc:AlternateContent>
        <mc:AlternateContent xmlns:mc="http://schemas.openxmlformats.org/markup-compatibility/2006">
          <mc:Choice Requires="x14">
            <control shapeId="61537" r:id="rId100" name="Check Box 97">
              <controlPr defaultSize="0" autoFill="0" autoLine="0" autoPict="0">
                <anchor moveWithCells="1">
                  <from>
                    <xdr:col>1</xdr:col>
                    <xdr:colOff>76200</xdr:colOff>
                    <xdr:row>107</xdr:row>
                    <xdr:rowOff>133350</xdr:rowOff>
                  </from>
                  <to>
                    <xdr:col>1</xdr:col>
                    <xdr:colOff>1117600</xdr:colOff>
                    <xdr:row>109</xdr:row>
                    <xdr:rowOff>31750</xdr:rowOff>
                  </to>
                </anchor>
              </controlPr>
            </control>
          </mc:Choice>
        </mc:AlternateContent>
        <mc:AlternateContent xmlns:mc="http://schemas.openxmlformats.org/markup-compatibility/2006">
          <mc:Choice Requires="x14">
            <control shapeId="61538" r:id="rId101" name="Check Box 98">
              <controlPr defaultSize="0" autoFill="0" autoLine="0" autoPict="0">
                <anchor moveWithCells="1">
                  <from>
                    <xdr:col>10</xdr:col>
                    <xdr:colOff>838200</xdr:colOff>
                    <xdr:row>104</xdr:row>
                    <xdr:rowOff>146050</xdr:rowOff>
                  </from>
                  <to>
                    <xdr:col>13</xdr:col>
                    <xdr:colOff>819150</xdr:colOff>
                    <xdr:row>106</xdr:row>
                    <xdr:rowOff>50800</xdr:rowOff>
                  </to>
                </anchor>
              </controlPr>
            </control>
          </mc:Choice>
        </mc:AlternateContent>
        <mc:AlternateContent xmlns:mc="http://schemas.openxmlformats.org/markup-compatibility/2006">
          <mc:Choice Requires="x14">
            <control shapeId="61539" r:id="rId102" name="Check Box 99">
              <controlPr defaultSize="0" autoFill="0" autoLine="0" autoPict="0">
                <anchor moveWithCells="1">
                  <from>
                    <xdr:col>10</xdr:col>
                    <xdr:colOff>838200</xdr:colOff>
                    <xdr:row>105</xdr:row>
                    <xdr:rowOff>146050</xdr:rowOff>
                  </from>
                  <to>
                    <xdr:col>13</xdr:col>
                    <xdr:colOff>819150</xdr:colOff>
                    <xdr:row>107</xdr:row>
                    <xdr:rowOff>31750</xdr:rowOff>
                  </to>
                </anchor>
              </controlPr>
            </control>
          </mc:Choice>
        </mc:AlternateContent>
        <mc:AlternateContent xmlns:mc="http://schemas.openxmlformats.org/markup-compatibility/2006">
          <mc:Choice Requires="x14">
            <control shapeId="61540" r:id="rId103" name="Check Box 100">
              <controlPr defaultSize="0" autoFill="0" autoLine="0" autoPict="0">
                <anchor moveWithCells="1">
                  <from>
                    <xdr:col>10</xdr:col>
                    <xdr:colOff>838200</xdr:colOff>
                    <xdr:row>106</xdr:row>
                    <xdr:rowOff>146050</xdr:rowOff>
                  </from>
                  <to>
                    <xdr:col>13</xdr:col>
                    <xdr:colOff>1936750</xdr:colOff>
                    <xdr:row>108</xdr:row>
                    <xdr:rowOff>31750</xdr:rowOff>
                  </to>
                </anchor>
              </controlPr>
            </control>
          </mc:Choice>
        </mc:AlternateContent>
        <mc:AlternateContent xmlns:mc="http://schemas.openxmlformats.org/markup-compatibility/2006">
          <mc:Choice Requires="x14">
            <control shapeId="61541" r:id="rId104" name="Check Box 101">
              <controlPr defaultSize="0" autoFill="0" autoLine="0" autoPict="0">
                <anchor moveWithCells="1">
                  <from>
                    <xdr:col>10</xdr:col>
                    <xdr:colOff>838200</xdr:colOff>
                    <xdr:row>107</xdr:row>
                    <xdr:rowOff>127000</xdr:rowOff>
                  </from>
                  <to>
                    <xdr:col>13</xdr:col>
                    <xdr:colOff>1924050</xdr:colOff>
                    <xdr:row>110</xdr:row>
                    <xdr:rowOff>50800</xdr:rowOff>
                  </to>
                </anchor>
              </controlPr>
            </control>
          </mc:Choice>
        </mc:AlternateContent>
        <mc:AlternateContent xmlns:mc="http://schemas.openxmlformats.org/markup-compatibility/2006">
          <mc:Choice Requires="x14">
            <control shapeId="61542" r:id="rId105" name="Check Box 102">
              <controlPr defaultSize="0" autoFill="0" autoLine="0" autoPict="0">
                <anchor moveWithCells="1">
                  <from>
                    <xdr:col>10</xdr:col>
                    <xdr:colOff>838200</xdr:colOff>
                    <xdr:row>109</xdr:row>
                    <xdr:rowOff>171450</xdr:rowOff>
                  </from>
                  <to>
                    <xdr:col>13</xdr:col>
                    <xdr:colOff>819150</xdr:colOff>
                    <xdr:row>111</xdr:row>
                    <xdr:rowOff>69850</xdr:rowOff>
                  </to>
                </anchor>
              </controlPr>
            </control>
          </mc:Choice>
        </mc:AlternateContent>
        <mc:AlternateContent xmlns:mc="http://schemas.openxmlformats.org/markup-compatibility/2006">
          <mc:Choice Requires="x14">
            <control shapeId="61543" r:id="rId106" name="Check Box 103">
              <controlPr defaultSize="0" autoFill="0" autoLine="0" autoPict="0">
                <anchor moveWithCells="1">
                  <from>
                    <xdr:col>10</xdr:col>
                    <xdr:colOff>838200</xdr:colOff>
                    <xdr:row>110</xdr:row>
                    <xdr:rowOff>146050</xdr:rowOff>
                  </from>
                  <to>
                    <xdr:col>13</xdr:col>
                    <xdr:colOff>819150</xdr:colOff>
                    <xdr:row>112</xdr:row>
                    <xdr:rowOff>38100</xdr:rowOff>
                  </to>
                </anchor>
              </controlPr>
            </control>
          </mc:Choice>
        </mc:AlternateContent>
        <mc:AlternateContent xmlns:mc="http://schemas.openxmlformats.org/markup-compatibility/2006">
          <mc:Choice Requires="x14">
            <control shapeId="61544" r:id="rId107" name="Check Box 104">
              <controlPr defaultSize="0" autoFill="0" autoLine="0" autoPict="0">
                <anchor moveWithCells="1">
                  <from>
                    <xdr:col>10</xdr:col>
                    <xdr:colOff>838200</xdr:colOff>
                    <xdr:row>114</xdr:row>
                    <xdr:rowOff>152400</xdr:rowOff>
                  </from>
                  <to>
                    <xdr:col>13</xdr:col>
                    <xdr:colOff>107950</xdr:colOff>
                    <xdr:row>116</xdr:row>
                    <xdr:rowOff>50800</xdr:rowOff>
                  </to>
                </anchor>
              </controlPr>
            </control>
          </mc:Choice>
        </mc:AlternateContent>
        <mc:AlternateContent xmlns:mc="http://schemas.openxmlformats.org/markup-compatibility/2006">
          <mc:Choice Requires="x14">
            <control shapeId="61545" r:id="rId108" name="Check Box 105">
              <controlPr defaultSize="0" autoFill="0" autoLine="0" autoPict="0">
                <anchor moveWithCells="1">
                  <from>
                    <xdr:col>10</xdr:col>
                    <xdr:colOff>838200</xdr:colOff>
                    <xdr:row>115</xdr:row>
                    <xdr:rowOff>171450</xdr:rowOff>
                  </from>
                  <to>
                    <xdr:col>13</xdr:col>
                    <xdr:colOff>107950</xdr:colOff>
                    <xdr:row>117</xdr:row>
                    <xdr:rowOff>31750</xdr:rowOff>
                  </to>
                </anchor>
              </controlPr>
            </control>
          </mc:Choice>
        </mc:AlternateContent>
        <mc:AlternateContent xmlns:mc="http://schemas.openxmlformats.org/markup-compatibility/2006">
          <mc:Choice Requires="x14">
            <control shapeId="61546" r:id="rId109" name="Check Box 106">
              <controlPr defaultSize="0" autoFill="0" autoLine="0" autoPict="0">
                <anchor moveWithCells="1">
                  <from>
                    <xdr:col>13</xdr:col>
                    <xdr:colOff>0</xdr:colOff>
                    <xdr:row>114</xdr:row>
                    <xdr:rowOff>133350</xdr:rowOff>
                  </from>
                  <to>
                    <xdr:col>13</xdr:col>
                    <xdr:colOff>984250</xdr:colOff>
                    <xdr:row>116</xdr:row>
                    <xdr:rowOff>31750</xdr:rowOff>
                  </to>
                </anchor>
              </controlPr>
            </control>
          </mc:Choice>
        </mc:AlternateContent>
        <mc:AlternateContent xmlns:mc="http://schemas.openxmlformats.org/markup-compatibility/2006">
          <mc:Choice Requires="x14">
            <control shapeId="61547" r:id="rId110" name="Check Box 107">
              <controlPr defaultSize="0" autoFill="0" autoLine="0" autoPict="0">
                <anchor moveWithCells="1">
                  <from>
                    <xdr:col>13</xdr:col>
                    <xdr:colOff>0</xdr:colOff>
                    <xdr:row>115</xdr:row>
                    <xdr:rowOff>127000</xdr:rowOff>
                  </from>
                  <to>
                    <xdr:col>13</xdr:col>
                    <xdr:colOff>984250</xdr:colOff>
                    <xdr:row>117</xdr:row>
                    <xdr:rowOff>19050</xdr:rowOff>
                  </to>
                </anchor>
              </controlPr>
            </control>
          </mc:Choice>
        </mc:AlternateContent>
        <mc:AlternateContent xmlns:mc="http://schemas.openxmlformats.org/markup-compatibility/2006">
          <mc:Choice Requires="x14">
            <control shapeId="61548" r:id="rId111" name="Check Box 108">
              <controlPr defaultSize="0" autoFill="0" autoLine="0" autoPict="0">
                <anchor moveWithCells="1">
                  <from>
                    <xdr:col>13</xdr:col>
                    <xdr:colOff>0</xdr:colOff>
                    <xdr:row>116</xdr:row>
                    <xdr:rowOff>146050</xdr:rowOff>
                  </from>
                  <to>
                    <xdr:col>14</xdr:col>
                    <xdr:colOff>38100</xdr:colOff>
                    <xdr:row>118</xdr:row>
                    <xdr:rowOff>38100</xdr:rowOff>
                  </to>
                </anchor>
              </controlPr>
            </control>
          </mc:Choice>
        </mc:AlternateContent>
        <mc:AlternateContent xmlns:mc="http://schemas.openxmlformats.org/markup-compatibility/2006">
          <mc:Choice Requires="x14">
            <control shapeId="61549" r:id="rId112" name="Check Box 109">
              <controlPr defaultSize="0" autoFill="0" autoLine="0" autoPict="0">
                <anchor moveWithCells="1">
                  <from>
                    <xdr:col>10</xdr:col>
                    <xdr:colOff>838200</xdr:colOff>
                    <xdr:row>118</xdr:row>
                    <xdr:rowOff>19050</xdr:rowOff>
                  </from>
                  <to>
                    <xdr:col>13</xdr:col>
                    <xdr:colOff>1079500</xdr:colOff>
                    <xdr:row>119</xdr:row>
                    <xdr:rowOff>0</xdr:rowOff>
                  </to>
                </anchor>
              </controlPr>
            </control>
          </mc:Choice>
        </mc:AlternateContent>
        <mc:AlternateContent xmlns:mc="http://schemas.openxmlformats.org/markup-compatibility/2006">
          <mc:Choice Requires="x14">
            <control shapeId="61550" r:id="rId113" name="Check Box 110">
              <controlPr defaultSize="0" autoFill="0" autoLine="0" autoPict="0">
                <anchor moveWithCells="1">
                  <from>
                    <xdr:col>11</xdr:col>
                    <xdr:colOff>0</xdr:colOff>
                    <xdr:row>121</xdr:row>
                    <xdr:rowOff>457200</xdr:rowOff>
                  </from>
                  <to>
                    <xdr:col>11</xdr:col>
                    <xdr:colOff>1079500</xdr:colOff>
                    <xdr:row>123</xdr:row>
                    <xdr:rowOff>50800</xdr:rowOff>
                  </to>
                </anchor>
              </controlPr>
            </control>
          </mc:Choice>
        </mc:AlternateContent>
        <mc:AlternateContent xmlns:mc="http://schemas.openxmlformats.org/markup-compatibility/2006">
          <mc:Choice Requires="x14">
            <control shapeId="61551" r:id="rId114" name="Check Box 111">
              <controlPr defaultSize="0" autoFill="0" autoLine="0" autoPict="0">
                <anchor moveWithCells="1">
                  <from>
                    <xdr:col>11</xdr:col>
                    <xdr:colOff>0</xdr:colOff>
                    <xdr:row>122</xdr:row>
                    <xdr:rowOff>133350</xdr:rowOff>
                  </from>
                  <to>
                    <xdr:col>13</xdr:col>
                    <xdr:colOff>1943100</xdr:colOff>
                    <xdr:row>124</xdr:row>
                    <xdr:rowOff>19050</xdr:rowOff>
                  </to>
                </anchor>
              </controlPr>
            </control>
          </mc:Choice>
        </mc:AlternateContent>
        <mc:AlternateContent xmlns:mc="http://schemas.openxmlformats.org/markup-compatibility/2006">
          <mc:Choice Requires="x14">
            <control shapeId="61552" r:id="rId115" name="Check Box 112">
              <controlPr defaultSize="0" autoFill="0" autoLine="0" autoPict="0">
                <anchor moveWithCells="1">
                  <from>
                    <xdr:col>11</xdr:col>
                    <xdr:colOff>0</xdr:colOff>
                    <xdr:row>126</xdr:row>
                    <xdr:rowOff>0</xdr:rowOff>
                  </from>
                  <to>
                    <xdr:col>14</xdr:col>
                    <xdr:colOff>0</xdr:colOff>
                    <xdr:row>127</xdr:row>
                    <xdr:rowOff>12700</xdr:rowOff>
                  </to>
                </anchor>
              </controlPr>
            </control>
          </mc:Choice>
        </mc:AlternateContent>
        <mc:AlternateContent xmlns:mc="http://schemas.openxmlformats.org/markup-compatibility/2006">
          <mc:Choice Requires="x14">
            <control shapeId="61553" r:id="rId116" name="Check Box 113">
              <controlPr defaultSize="0" autoFill="0" autoLine="0" autoPict="0">
                <anchor moveWithCells="1">
                  <from>
                    <xdr:col>13</xdr:col>
                    <xdr:colOff>0</xdr:colOff>
                    <xdr:row>123</xdr:row>
                    <xdr:rowOff>133350</xdr:rowOff>
                  </from>
                  <to>
                    <xdr:col>13</xdr:col>
                    <xdr:colOff>1562100</xdr:colOff>
                    <xdr:row>125</xdr:row>
                    <xdr:rowOff>31750</xdr:rowOff>
                  </to>
                </anchor>
              </controlPr>
            </control>
          </mc:Choice>
        </mc:AlternateContent>
        <mc:AlternateContent xmlns:mc="http://schemas.openxmlformats.org/markup-compatibility/2006">
          <mc:Choice Requires="x14">
            <control shapeId="61554" r:id="rId117" name="Check Box 114">
              <controlPr defaultSize="0" autoFill="0" autoLine="0" autoPict="0">
                <anchor moveWithCells="1">
                  <from>
                    <xdr:col>11</xdr:col>
                    <xdr:colOff>0</xdr:colOff>
                    <xdr:row>127</xdr:row>
                    <xdr:rowOff>0</xdr:rowOff>
                  </from>
                  <to>
                    <xdr:col>13</xdr:col>
                    <xdr:colOff>1085850</xdr:colOff>
                    <xdr:row>128</xdr:row>
                    <xdr:rowOff>31750</xdr:rowOff>
                  </to>
                </anchor>
              </controlPr>
            </control>
          </mc:Choice>
        </mc:AlternateContent>
        <mc:AlternateContent xmlns:mc="http://schemas.openxmlformats.org/markup-compatibility/2006">
          <mc:Choice Requires="x14">
            <control shapeId="61555" r:id="rId118" name="Check Box 115">
              <controlPr defaultSize="0" autoFill="0" autoLine="0" autoPict="0">
                <anchor moveWithCells="1">
                  <from>
                    <xdr:col>11</xdr:col>
                    <xdr:colOff>0</xdr:colOff>
                    <xdr:row>124</xdr:row>
                    <xdr:rowOff>146050</xdr:rowOff>
                  </from>
                  <to>
                    <xdr:col>12</xdr:col>
                    <xdr:colOff>698500</xdr:colOff>
                    <xdr:row>126</xdr:row>
                    <xdr:rowOff>38100</xdr:rowOff>
                  </to>
                </anchor>
              </controlPr>
            </control>
          </mc:Choice>
        </mc:AlternateContent>
        <mc:AlternateContent xmlns:mc="http://schemas.openxmlformats.org/markup-compatibility/2006">
          <mc:Choice Requires="x14">
            <control shapeId="61556" r:id="rId119" name="Check Box 116">
              <controlPr defaultSize="0" autoFill="0" autoLine="0" autoPict="0">
                <anchor moveWithCells="1">
                  <from>
                    <xdr:col>12</xdr:col>
                    <xdr:colOff>1098550</xdr:colOff>
                    <xdr:row>124</xdr:row>
                    <xdr:rowOff>127000</xdr:rowOff>
                  </from>
                  <to>
                    <xdr:col>13</xdr:col>
                    <xdr:colOff>1098550</xdr:colOff>
                    <xdr:row>126</xdr:row>
                    <xdr:rowOff>19050</xdr:rowOff>
                  </to>
                </anchor>
              </controlPr>
            </control>
          </mc:Choice>
        </mc:AlternateContent>
        <mc:AlternateContent xmlns:mc="http://schemas.openxmlformats.org/markup-compatibility/2006">
          <mc:Choice Requires="x14">
            <control shapeId="61557" r:id="rId120" name="Check Box 117">
              <controlPr defaultSize="0" autoFill="0" autoLine="0" autoPict="0">
                <anchor moveWithCells="1">
                  <from>
                    <xdr:col>11</xdr:col>
                    <xdr:colOff>0</xdr:colOff>
                    <xdr:row>123</xdr:row>
                    <xdr:rowOff>133350</xdr:rowOff>
                  </from>
                  <to>
                    <xdr:col>12</xdr:col>
                    <xdr:colOff>984250</xdr:colOff>
                    <xdr:row>125</xdr:row>
                    <xdr:rowOff>31750</xdr:rowOff>
                  </to>
                </anchor>
              </controlPr>
            </control>
          </mc:Choice>
        </mc:AlternateContent>
        <mc:AlternateContent xmlns:mc="http://schemas.openxmlformats.org/markup-compatibility/2006">
          <mc:Choice Requires="x14">
            <control shapeId="61558" r:id="rId121" name="Check Box 118">
              <controlPr defaultSize="0" autoFill="0" autoLine="0" autoPict="0">
                <anchor moveWithCells="1">
                  <from>
                    <xdr:col>10</xdr:col>
                    <xdr:colOff>838200</xdr:colOff>
                    <xdr:row>118</xdr:row>
                    <xdr:rowOff>146050</xdr:rowOff>
                  </from>
                  <to>
                    <xdr:col>13</xdr:col>
                    <xdr:colOff>107950</xdr:colOff>
                    <xdr:row>120</xdr:row>
                    <xdr:rowOff>38100</xdr:rowOff>
                  </to>
                </anchor>
              </controlPr>
            </control>
          </mc:Choice>
        </mc:AlternateContent>
        <mc:AlternateContent xmlns:mc="http://schemas.openxmlformats.org/markup-compatibility/2006">
          <mc:Choice Requires="x14">
            <control shapeId="61559" r:id="rId122" name="Check Box 119">
              <controlPr defaultSize="0" autoFill="0" autoLine="0" autoPict="0">
                <anchor moveWithCells="1">
                  <from>
                    <xdr:col>10</xdr:col>
                    <xdr:colOff>838200</xdr:colOff>
                    <xdr:row>119</xdr:row>
                    <xdr:rowOff>146050</xdr:rowOff>
                  </from>
                  <to>
                    <xdr:col>13</xdr:col>
                    <xdr:colOff>946150</xdr:colOff>
                    <xdr:row>121</xdr:row>
                    <xdr:rowOff>38100</xdr:rowOff>
                  </to>
                </anchor>
              </controlPr>
            </control>
          </mc:Choice>
        </mc:AlternateContent>
        <mc:AlternateContent xmlns:mc="http://schemas.openxmlformats.org/markup-compatibility/2006">
          <mc:Choice Requires="x14">
            <control shapeId="61560" r:id="rId123" name="Check Box 120">
              <controlPr defaultSize="0" autoFill="0" autoLine="0" autoPict="0">
                <anchor moveWithCells="1">
                  <from>
                    <xdr:col>10</xdr:col>
                    <xdr:colOff>838200</xdr:colOff>
                    <xdr:row>111</xdr:row>
                    <xdr:rowOff>133350</xdr:rowOff>
                  </from>
                  <to>
                    <xdr:col>13</xdr:col>
                    <xdr:colOff>1847850</xdr:colOff>
                    <xdr:row>113</xdr:row>
                    <xdr:rowOff>31750</xdr:rowOff>
                  </to>
                </anchor>
              </controlPr>
            </control>
          </mc:Choice>
        </mc:AlternateContent>
        <mc:AlternateContent xmlns:mc="http://schemas.openxmlformats.org/markup-compatibility/2006">
          <mc:Choice Requires="x14">
            <control shapeId="61561" r:id="rId124" name="Check Box 121">
              <controlPr defaultSize="0" autoFill="0" autoLine="0" autoPict="0">
                <anchor moveWithCells="1">
                  <from>
                    <xdr:col>10</xdr:col>
                    <xdr:colOff>838200</xdr:colOff>
                    <xdr:row>112</xdr:row>
                    <xdr:rowOff>133350</xdr:rowOff>
                  </from>
                  <to>
                    <xdr:col>13</xdr:col>
                    <xdr:colOff>1847850</xdr:colOff>
                    <xdr:row>114</xdr:row>
                    <xdr:rowOff>31750</xdr:rowOff>
                  </to>
                </anchor>
              </controlPr>
            </control>
          </mc:Choice>
        </mc:AlternateContent>
        <mc:AlternateContent xmlns:mc="http://schemas.openxmlformats.org/markup-compatibility/2006">
          <mc:Choice Requires="x14">
            <control shapeId="61562" r:id="rId125" name="Check Box 122">
              <controlPr defaultSize="0" autoFill="0" autoLine="0" autoPict="0">
                <anchor moveWithCells="1">
                  <from>
                    <xdr:col>1</xdr:col>
                    <xdr:colOff>76200</xdr:colOff>
                    <xdr:row>132</xdr:row>
                    <xdr:rowOff>171450</xdr:rowOff>
                  </from>
                  <to>
                    <xdr:col>1</xdr:col>
                    <xdr:colOff>1117600</xdr:colOff>
                    <xdr:row>134</xdr:row>
                    <xdr:rowOff>69850</xdr:rowOff>
                  </to>
                </anchor>
              </controlPr>
            </control>
          </mc:Choice>
        </mc:AlternateContent>
        <mc:AlternateContent xmlns:mc="http://schemas.openxmlformats.org/markup-compatibility/2006">
          <mc:Choice Requires="x14">
            <control shapeId="61563" r:id="rId126" name="Check Box 123">
              <controlPr defaultSize="0" autoFill="0" autoLine="0" autoPict="0">
                <anchor moveWithCells="1">
                  <from>
                    <xdr:col>1</xdr:col>
                    <xdr:colOff>76200</xdr:colOff>
                    <xdr:row>133</xdr:row>
                    <xdr:rowOff>133350</xdr:rowOff>
                  </from>
                  <to>
                    <xdr:col>1</xdr:col>
                    <xdr:colOff>1117600</xdr:colOff>
                    <xdr:row>135</xdr:row>
                    <xdr:rowOff>38100</xdr:rowOff>
                  </to>
                </anchor>
              </controlPr>
            </control>
          </mc:Choice>
        </mc:AlternateContent>
        <mc:AlternateContent xmlns:mc="http://schemas.openxmlformats.org/markup-compatibility/2006">
          <mc:Choice Requires="x14">
            <control shapeId="61564" r:id="rId127" name="Check Box 124">
              <controlPr defaultSize="0" autoFill="0" autoLine="0" autoPict="0">
                <anchor moveWithCells="1">
                  <from>
                    <xdr:col>1</xdr:col>
                    <xdr:colOff>76200</xdr:colOff>
                    <xdr:row>134</xdr:row>
                    <xdr:rowOff>146050</xdr:rowOff>
                  </from>
                  <to>
                    <xdr:col>1</xdr:col>
                    <xdr:colOff>1117600</xdr:colOff>
                    <xdr:row>136</xdr:row>
                    <xdr:rowOff>31750</xdr:rowOff>
                  </to>
                </anchor>
              </controlPr>
            </control>
          </mc:Choice>
        </mc:AlternateContent>
        <mc:AlternateContent xmlns:mc="http://schemas.openxmlformats.org/markup-compatibility/2006">
          <mc:Choice Requires="x14">
            <control shapeId="61565" r:id="rId128" name="Check Box 125">
              <controlPr defaultSize="0" autoFill="0" autoLine="0" autoPict="0">
                <anchor moveWithCells="1">
                  <from>
                    <xdr:col>1</xdr:col>
                    <xdr:colOff>76200</xdr:colOff>
                    <xdr:row>135</xdr:row>
                    <xdr:rowOff>127000</xdr:rowOff>
                  </from>
                  <to>
                    <xdr:col>1</xdr:col>
                    <xdr:colOff>1117600</xdr:colOff>
                    <xdr:row>137</xdr:row>
                    <xdr:rowOff>12700</xdr:rowOff>
                  </to>
                </anchor>
              </controlPr>
            </control>
          </mc:Choice>
        </mc:AlternateContent>
        <mc:AlternateContent xmlns:mc="http://schemas.openxmlformats.org/markup-compatibility/2006">
          <mc:Choice Requires="x14">
            <control shapeId="61566" r:id="rId129" name="Check Box 126">
              <controlPr defaultSize="0" autoFill="0" autoLine="0" autoPict="0">
                <anchor moveWithCells="1">
                  <from>
                    <xdr:col>1</xdr:col>
                    <xdr:colOff>76200</xdr:colOff>
                    <xdr:row>136</xdr:row>
                    <xdr:rowOff>133350</xdr:rowOff>
                  </from>
                  <to>
                    <xdr:col>1</xdr:col>
                    <xdr:colOff>1117600</xdr:colOff>
                    <xdr:row>138</xdr:row>
                    <xdr:rowOff>31750</xdr:rowOff>
                  </to>
                </anchor>
              </controlPr>
            </control>
          </mc:Choice>
        </mc:AlternateContent>
        <mc:AlternateContent xmlns:mc="http://schemas.openxmlformats.org/markup-compatibility/2006">
          <mc:Choice Requires="x14">
            <control shapeId="61567" r:id="rId130" name="Check Box 127">
              <controlPr defaultSize="0" autoFill="0" autoLine="0" autoPict="0">
                <anchor moveWithCells="1">
                  <from>
                    <xdr:col>10</xdr:col>
                    <xdr:colOff>838200</xdr:colOff>
                    <xdr:row>133</xdr:row>
                    <xdr:rowOff>146050</xdr:rowOff>
                  </from>
                  <to>
                    <xdr:col>13</xdr:col>
                    <xdr:colOff>819150</xdr:colOff>
                    <xdr:row>135</xdr:row>
                    <xdr:rowOff>50800</xdr:rowOff>
                  </to>
                </anchor>
              </controlPr>
            </control>
          </mc:Choice>
        </mc:AlternateContent>
        <mc:AlternateContent xmlns:mc="http://schemas.openxmlformats.org/markup-compatibility/2006">
          <mc:Choice Requires="x14">
            <control shapeId="61568" r:id="rId131" name="Check Box 128">
              <controlPr defaultSize="0" autoFill="0" autoLine="0" autoPict="0">
                <anchor moveWithCells="1">
                  <from>
                    <xdr:col>10</xdr:col>
                    <xdr:colOff>838200</xdr:colOff>
                    <xdr:row>134</xdr:row>
                    <xdr:rowOff>146050</xdr:rowOff>
                  </from>
                  <to>
                    <xdr:col>13</xdr:col>
                    <xdr:colOff>819150</xdr:colOff>
                    <xdr:row>136</xdr:row>
                    <xdr:rowOff>31750</xdr:rowOff>
                  </to>
                </anchor>
              </controlPr>
            </control>
          </mc:Choice>
        </mc:AlternateContent>
        <mc:AlternateContent xmlns:mc="http://schemas.openxmlformats.org/markup-compatibility/2006">
          <mc:Choice Requires="x14">
            <control shapeId="61569" r:id="rId132" name="Check Box 129">
              <controlPr defaultSize="0" autoFill="0" autoLine="0" autoPict="0">
                <anchor moveWithCells="1">
                  <from>
                    <xdr:col>10</xdr:col>
                    <xdr:colOff>838200</xdr:colOff>
                    <xdr:row>135</xdr:row>
                    <xdr:rowOff>146050</xdr:rowOff>
                  </from>
                  <to>
                    <xdr:col>13</xdr:col>
                    <xdr:colOff>1936750</xdr:colOff>
                    <xdr:row>137</xdr:row>
                    <xdr:rowOff>31750</xdr:rowOff>
                  </to>
                </anchor>
              </controlPr>
            </control>
          </mc:Choice>
        </mc:AlternateContent>
        <mc:AlternateContent xmlns:mc="http://schemas.openxmlformats.org/markup-compatibility/2006">
          <mc:Choice Requires="x14">
            <control shapeId="61570" r:id="rId133" name="Check Box 130">
              <controlPr defaultSize="0" autoFill="0" autoLine="0" autoPict="0">
                <anchor moveWithCells="1">
                  <from>
                    <xdr:col>10</xdr:col>
                    <xdr:colOff>838200</xdr:colOff>
                    <xdr:row>136</xdr:row>
                    <xdr:rowOff>127000</xdr:rowOff>
                  </from>
                  <to>
                    <xdr:col>13</xdr:col>
                    <xdr:colOff>1924050</xdr:colOff>
                    <xdr:row>139</xdr:row>
                    <xdr:rowOff>50800</xdr:rowOff>
                  </to>
                </anchor>
              </controlPr>
            </control>
          </mc:Choice>
        </mc:AlternateContent>
        <mc:AlternateContent xmlns:mc="http://schemas.openxmlformats.org/markup-compatibility/2006">
          <mc:Choice Requires="x14">
            <control shapeId="61571" r:id="rId134" name="Check Box 131">
              <controlPr defaultSize="0" autoFill="0" autoLine="0" autoPict="0">
                <anchor moveWithCells="1">
                  <from>
                    <xdr:col>10</xdr:col>
                    <xdr:colOff>838200</xdr:colOff>
                    <xdr:row>138</xdr:row>
                    <xdr:rowOff>171450</xdr:rowOff>
                  </from>
                  <to>
                    <xdr:col>13</xdr:col>
                    <xdr:colOff>819150</xdr:colOff>
                    <xdr:row>140</xdr:row>
                    <xdr:rowOff>69850</xdr:rowOff>
                  </to>
                </anchor>
              </controlPr>
            </control>
          </mc:Choice>
        </mc:AlternateContent>
        <mc:AlternateContent xmlns:mc="http://schemas.openxmlformats.org/markup-compatibility/2006">
          <mc:Choice Requires="x14">
            <control shapeId="61572" r:id="rId135" name="Check Box 132">
              <controlPr defaultSize="0" autoFill="0" autoLine="0" autoPict="0">
                <anchor moveWithCells="1">
                  <from>
                    <xdr:col>10</xdr:col>
                    <xdr:colOff>838200</xdr:colOff>
                    <xdr:row>139</xdr:row>
                    <xdr:rowOff>146050</xdr:rowOff>
                  </from>
                  <to>
                    <xdr:col>13</xdr:col>
                    <xdr:colOff>819150</xdr:colOff>
                    <xdr:row>141</xdr:row>
                    <xdr:rowOff>38100</xdr:rowOff>
                  </to>
                </anchor>
              </controlPr>
            </control>
          </mc:Choice>
        </mc:AlternateContent>
        <mc:AlternateContent xmlns:mc="http://schemas.openxmlformats.org/markup-compatibility/2006">
          <mc:Choice Requires="x14">
            <control shapeId="61573" r:id="rId136" name="Check Box 133">
              <controlPr defaultSize="0" autoFill="0" autoLine="0" autoPict="0">
                <anchor moveWithCells="1">
                  <from>
                    <xdr:col>10</xdr:col>
                    <xdr:colOff>838200</xdr:colOff>
                    <xdr:row>143</xdr:row>
                    <xdr:rowOff>152400</xdr:rowOff>
                  </from>
                  <to>
                    <xdr:col>13</xdr:col>
                    <xdr:colOff>107950</xdr:colOff>
                    <xdr:row>145</xdr:row>
                    <xdr:rowOff>50800</xdr:rowOff>
                  </to>
                </anchor>
              </controlPr>
            </control>
          </mc:Choice>
        </mc:AlternateContent>
        <mc:AlternateContent xmlns:mc="http://schemas.openxmlformats.org/markup-compatibility/2006">
          <mc:Choice Requires="x14">
            <control shapeId="61574" r:id="rId137" name="Check Box 134">
              <controlPr defaultSize="0" autoFill="0" autoLine="0" autoPict="0">
                <anchor moveWithCells="1">
                  <from>
                    <xdr:col>10</xdr:col>
                    <xdr:colOff>838200</xdr:colOff>
                    <xdr:row>144</xdr:row>
                    <xdr:rowOff>171450</xdr:rowOff>
                  </from>
                  <to>
                    <xdr:col>13</xdr:col>
                    <xdr:colOff>107950</xdr:colOff>
                    <xdr:row>146</xdr:row>
                    <xdr:rowOff>31750</xdr:rowOff>
                  </to>
                </anchor>
              </controlPr>
            </control>
          </mc:Choice>
        </mc:AlternateContent>
        <mc:AlternateContent xmlns:mc="http://schemas.openxmlformats.org/markup-compatibility/2006">
          <mc:Choice Requires="x14">
            <control shapeId="61575" r:id="rId138" name="Check Box 135">
              <controlPr defaultSize="0" autoFill="0" autoLine="0" autoPict="0">
                <anchor moveWithCells="1">
                  <from>
                    <xdr:col>13</xdr:col>
                    <xdr:colOff>0</xdr:colOff>
                    <xdr:row>143</xdr:row>
                    <xdr:rowOff>133350</xdr:rowOff>
                  </from>
                  <to>
                    <xdr:col>13</xdr:col>
                    <xdr:colOff>984250</xdr:colOff>
                    <xdr:row>145</xdr:row>
                    <xdr:rowOff>31750</xdr:rowOff>
                  </to>
                </anchor>
              </controlPr>
            </control>
          </mc:Choice>
        </mc:AlternateContent>
        <mc:AlternateContent xmlns:mc="http://schemas.openxmlformats.org/markup-compatibility/2006">
          <mc:Choice Requires="x14">
            <control shapeId="61576" r:id="rId139" name="Check Box 136">
              <controlPr defaultSize="0" autoFill="0" autoLine="0" autoPict="0">
                <anchor moveWithCells="1">
                  <from>
                    <xdr:col>13</xdr:col>
                    <xdr:colOff>0</xdr:colOff>
                    <xdr:row>144</xdr:row>
                    <xdr:rowOff>127000</xdr:rowOff>
                  </from>
                  <to>
                    <xdr:col>13</xdr:col>
                    <xdr:colOff>984250</xdr:colOff>
                    <xdr:row>146</xdr:row>
                    <xdr:rowOff>19050</xdr:rowOff>
                  </to>
                </anchor>
              </controlPr>
            </control>
          </mc:Choice>
        </mc:AlternateContent>
        <mc:AlternateContent xmlns:mc="http://schemas.openxmlformats.org/markup-compatibility/2006">
          <mc:Choice Requires="x14">
            <control shapeId="61577" r:id="rId140" name="Check Box 137">
              <controlPr defaultSize="0" autoFill="0" autoLine="0" autoPict="0">
                <anchor moveWithCells="1">
                  <from>
                    <xdr:col>13</xdr:col>
                    <xdr:colOff>0</xdr:colOff>
                    <xdr:row>145</xdr:row>
                    <xdr:rowOff>146050</xdr:rowOff>
                  </from>
                  <to>
                    <xdr:col>14</xdr:col>
                    <xdr:colOff>38100</xdr:colOff>
                    <xdr:row>147</xdr:row>
                    <xdr:rowOff>38100</xdr:rowOff>
                  </to>
                </anchor>
              </controlPr>
            </control>
          </mc:Choice>
        </mc:AlternateContent>
        <mc:AlternateContent xmlns:mc="http://schemas.openxmlformats.org/markup-compatibility/2006">
          <mc:Choice Requires="x14">
            <control shapeId="61578" r:id="rId141" name="Check Box 138">
              <controlPr defaultSize="0" autoFill="0" autoLine="0" autoPict="0">
                <anchor moveWithCells="1">
                  <from>
                    <xdr:col>10</xdr:col>
                    <xdr:colOff>838200</xdr:colOff>
                    <xdr:row>147</xdr:row>
                    <xdr:rowOff>19050</xdr:rowOff>
                  </from>
                  <to>
                    <xdr:col>13</xdr:col>
                    <xdr:colOff>1079500</xdr:colOff>
                    <xdr:row>148</xdr:row>
                    <xdr:rowOff>0</xdr:rowOff>
                  </to>
                </anchor>
              </controlPr>
            </control>
          </mc:Choice>
        </mc:AlternateContent>
        <mc:AlternateContent xmlns:mc="http://schemas.openxmlformats.org/markup-compatibility/2006">
          <mc:Choice Requires="x14">
            <control shapeId="61579" r:id="rId142" name="Check Box 139">
              <controlPr defaultSize="0" autoFill="0" autoLine="0" autoPict="0">
                <anchor moveWithCells="1">
                  <from>
                    <xdr:col>11</xdr:col>
                    <xdr:colOff>0</xdr:colOff>
                    <xdr:row>150</xdr:row>
                    <xdr:rowOff>457200</xdr:rowOff>
                  </from>
                  <to>
                    <xdr:col>11</xdr:col>
                    <xdr:colOff>1079500</xdr:colOff>
                    <xdr:row>152</xdr:row>
                    <xdr:rowOff>50800</xdr:rowOff>
                  </to>
                </anchor>
              </controlPr>
            </control>
          </mc:Choice>
        </mc:AlternateContent>
        <mc:AlternateContent xmlns:mc="http://schemas.openxmlformats.org/markup-compatibility/2006">
          <mc:Choice Requires="x14">
            <control shapeId="61580" r:id="rId143" name="Check Box 140">
              <controlPr defaultSize="0" autoFill="0" autoLine="0" autoPict="0">
                <anchor moveWithCells="1">
                  <from>
                    <xdr:col>11</xdr:col>
                    <xdr:colOff>0</xdr:colOff>
                    <xdr:row>151</xdr:row>
                    <xdr:rowOff>133350</xdr:rowOff>
                  </from>
                  <to>
                    <xdr:col>13</xdr:col>
                    <xdr:colOff>1943100</xdr:colOff>
                    <xdr:row>153</xdr:row>
                    <xdr:rowOff>19050</xdr:rowOff>
                  </to>
                </anchor>
              </controlPr>
            </control>
          </mc:Choice>
        </mc:AlternateContent>
        <mc:AlternateContent xmlns:mc="http://schemas.openxmlformats.org/markup-compatibility/2006">
          <mc:Choice Requires="x14">
            <control shapeId="61581" r:id="rId144" name="Check Box 141">
              <controlPr defaultSize="0" autoFill="0" autoLine="0" autoPict="0">
                <anchor moveWithCells="1">
                  <from>
                    <xdr:col>11</xdr:col>
                    <xdr:colOff>0</xdr:colOff>
                    <xdr:row>155</xdr:row>
                    <xdr:rowOff>0</xdr:rowOff>
                  </from>
                  <to>
                    <xdr:col>14</xdr:col>
                    <xdr:colOff>0</xdr:colOff>
                    <xdr:row>156</xdr:row>
                    <xdr:rowOff>12700</xdr:rowOff>
                  </to>
                </anchor>
              </controlPr>
            </control>
          </mc:Choice>
        </mc:AlternateContent>
        <mc:AlternateContent xmlns:mc="http://schemas.openxmlformats.org/markup-compatibility/2006">
          <mc:Choice Requires="x14">
            <control shapeId="61582" r:id="rId145" name="Check Box 142">
              <controlPr defaultSize="0" autoFill="0" autoLine="0" autoPict="0">
                <anchor moveWithCells="1">
                  <from>
                    <xdr:col>13</xdr:col>
                    <xdr:colOff>0</xdr:colOff>
                    <xdr:row>152</xdr:row>
                    <xdr:rowOff>133350</xdr:rowOff>
                  </from>
                  <to>
                    <xdr:col>13</xdr:col>
                    <xdr:colOff>1562100</xdr:colOff>
                    <xdr:row>154</xdr:row>
                    <xdr:rowOff>31750</xdr:rowOff>
                  </to>
                </anchor>
              </controlPr>
            </control>
          </mc:Choice>
        </mc:AlternateContent>
        <mc:AlternateContent xmlns:mc="http://schemas.openxmlformats.org/markup-compatibility/2006">
          <mc:Choice Requires="x14">
            <control shapeId="61583" r:id="rId146" name="Check Box 143">
              <controlPr defaultSize="0" autoFill="0" autoLine="0" autoPict="0">
                <anchor moveWithCells="1">
                  <from>
                    <xdr:col>11</xdr:col>
                    <xdr:colOff>0</xdr:colOff>
                    <xdr:row>156</xdr:row>
                    <xdr:rowOff>0</xdr:rowOff>
                  </from>
                  <to>
                    <xdr:col>13</xdr:col>
                    <xdr:colOff>1085850</xdr:colOff>
                    <xdr:row>157</xdr:row>
                    <xdr:rowOff>31750</xdr:rowOff>
                  </to>
                </anchor>
              </controlPr>
            </control>
          </mc:Choice>
        </mc:AlternateContent>
        <mc:AlternateContent xmlns:mc="http://schemas.openxmlformats.org/markup-compatibility/2006">
          <mc:Choice Requires="x14">
            <control shapeId="61584" r:id="rId147" name="Check Box 144">
              <controlPr defaultSize="0" autoFill="0" autoLine="0" autoPict="0">
                <anchor moveWithCells="1">
                  <from>
                    <xdr:col>11</xdr:col>
                    <xdr:colOff>0</xdr:colOff>
                    <xdr:row>153</xdr:row>
                    <xdr:rowOff>146050</xdr:rowOff>
                  </from>
                  <to>
                    <xdr:col>12</xdr:col>
                    <xdr:colOff>698500</xdr:colOff>
                    <xdr:row>155</xdr:row>
                    <xdr:rowOff>38100</xdr:rowOff>
                  </to>
                </anchor>
              </controlPr>
            </control>
          </mc:Choice>
        </mc:AlternateContent>
        <mc:AlternateContent xmlns:mc="http://schemas.openxmlformats.org/markup-compatibility/2006">
          <mc:Choice Requires="x14">
            <control shapeId="61585" r:id="rId148" name="Check Box 145">
              <controlPr defaultSize="0" autoFill="0" autoLine="0" autoPict="0">
                <anchor moveWithCells="1">
                  <from>
                    <xdr:col>12</xdr:col>
                    <xdr:colOff>1098550</xdr:colOff>
                    <xdr:row>153</xdr:row>
                    <xdr:rowOff>127000</xdr:rowOff>
                  </from>
                  <to>
                    <xdr:col>13</xdr:col>
                    <xdr:colOff>1098550</xdr:colOff>
                    <xdr:row>155</xdr:row>
                    <xdr:rowOff>19050</xdr:rowOff>
                  </to>
                </anchor>
              </controlPr>
            </control>
          </mc:Choice>
        </mc:AlternateContent>
        <mc:AlternateContent xmlns:mc="http://schemas.openxmlformats.org/markup-compatibility/2006">
          <mc:Choice Requires="x14">
            <control shapeId="61586" r:id="rId149" name="Check Box 146">
              <controlPr defaultSize="0" autoFill="0" autoLine="0" autoPict="0">
                <anchor moveWithCells="1">
                  <from>
                    <xdr:col>11</xdr:col>
                    <xdr:colOff>0</xdr:colOff>
                    <xdr:row>152</xdr:row>
                    <xdr:rowOff>133350</xdr:rowOff>
                  </from>
                  <to>
                    <xdr:col>12</xdr:col>
                    <xdr:colOff>984250</xdr:colOff>
                    <xdr:row>154</xdr:row>
                    <xdr:rowOff>31750</xdr:rowOff>
                  </to>
                </anchor>
              </controlPr>
            </control>
          </mc:Choice>
        </mc:AlternateContent>
        <mc:AlternateContent xmlns:mc="http://schemas.openxmlformats.org/markup-compatibility/2006">
          <mc:Choice Requires="x14">
            <control shapeId="61587" r:id="rId150" name="Check Box 147">
              <controlPr defaultSize="0" autoFill="0" autoLine="0" autoPict="0">
                <anchor moveWithCells="1">
                  <from>
                    <xdr:col>10</xdr:col>
                    <xdr:colOff>838200</xdr:colOff>
                    <xdr:row>147</xdr:row>
                    <xdr:rowOff>146050</xdr:rowOff>
                  </from>
                  <to>
                    <xdr:col>13</xdr:col>
                    <xdr:colOff>107950</xdr:colOff>
                    <xdr:row>149</xdr:row>
                    <xdr:rowOff>38100</xdr:rowOff>
                  </to>
                </anchor>
              </controlPr>
            </control>
          </mc:Choice>
        </mc:AlternateContent>
        <mc:AlternateContent xmlns:mc="http://schemas.openxmlformats.org/markup-compatibility/2006">
          <mc:Choice Requires="x14">
            <control shapeId="61588" r:id="rId151" name="Check Box 148">
              <controlPr defaultSize="0" autoFill="0" autoLine="0" autoPict="0">
                <anchor moveWithCells="1">
                  <from>
                    <xdr:col>10</xdr:col>
                    <xdr:colOff>838200</xdr:colOff>
                    <xdr:row>148</xdr:row>
                    <xdr:rowOff>146050</xdr:rowOff>
                  </from>
                  <to>
                    <xdr:col>13</xdr:col>
                    <xdr:colOff>946150</xdr:colOff>
                    <xdr:row>150</xdr:row>
                    <xdr:rowOff>38100</xdr:rowOff>
                  </to>
                </anchor>
              </controlPr>
            </control>
          </mc:Choice>
        </mc:AlternateContent>
        <mc:AlternateContent xmlns:mc="http://schemas.openxmlformats.org/markup-compatibility/2006">
          <mc:Choice Requires="x14">
            <control shapeId="61589" r:id="rId152" name="Check Box 149">
              <controlPr defaultSize="0" autoFill="0" autoLine="0" autoPict="0">
                <anchor moveWithCells="1">
                  <from>
                    <xdr:col>10</xdr:col>
                    <xdr:colOff>838200</xdr:colOff>
                    <xdr:row>140</xdr:row>
                    <xdr:rowOff>133350</xdr:rowOff>
                  </from>
                  <to>
                    <xdr:col>13</xdr:col>
                    <xdr:colOff>1847850</xdr:colOff>
                    <xdr:row>142</xdr:row>
                    <xdr:rowOff>31750</xdr:rowOff>
                  </to>
                </anchor>
              </controlPr>
            </control>
          </mc:Choice>
        </mc:AlternateContent>
        <mc:AlternateContent xmlns:mc="http://schemas.openxmlformats.org/markup-compatibility/2006">
          <mc:Choice Requires="x14">
            <control shapeId="61590" r:id="rId153" name="Check Box 150">
              <controlPr defaultSize="0" autoFill="0" autoLine="0" autoPict="0">
                <anchor moveWithCells="1">
                  <from>
                    <xdr:col>10</xdr:col>
                    <xdr:colOff>838200</xdr:colOff>
                    <xdr:row>141</xdr:row>
                    <xdr:rowOff>133350</xdr:rowOff>
                  </from>
                  <to>
                    <xdr:col>13</xdr:col>
                    <xdr:colOff>1847850</xdr:colOff>
                    <xdr:row>143</xdr:row>
                    <xdr:rowOff>31750</xdr:rowOff>
                  </to>
                </anchor>
              </controlPr>
            </control>
          </mc:Choice>
        </mc:AlternateContent>
        <mc:AlternateContent xmlns:mc="http://schemas.openxmlformats.org/markup-compatibility/2006">
          <mc:Choice Requires="x14">
            <control shapeId="61591" r:id="rId154" name="Check Box 151">
              <controlPr defaultSize="0" autoFill="0" autoLine="0" autoPict="0">
                <anchor moveWithCells="1">
                  <from>
                    <xdr:col>1</xdr:col>
                    <xdr:colOff>76200</xdr:colOff>
                    <xdr:row>161</xdr:row>
                    <xdr:rowOff>171450</xdr:rowOff>
                  </from>
                  <to>
                    <xdr:col>1</xdr:col>
                    <xdr:colOff>1117600</xdr:colOff>
                    <xdr:row>163</xdr:row>
                    <xdr:rowOff>69850</xdr:rowOff>
                  </to>
                </anchor>
              </controlPr>
            </control>
          </mc:Choice>
        </mc:AlternateContent>
        <mc:AlternateContent xmlns:mc="http://schemas.openxmlformats.org/markup-compatibility/2006">
          <mc:Choice Requires="x14">
            <control shapeId="61592" r:id="rId155" name="Check Box 152">
              <controlPr defaultSize="0" autoFill="0" autoLine="0" autoPict="0">
                <anchor moveWithCells="1">
                  <from>
                    <xdr:col>1</xdr:col>
                    <xdr:colOff>76200</xdr:colOff>
                    <xdr:row>162</xdr:row>
                    <xdr:rowOff>133350</xdr:rowOff>
                  </from>
                  <to>
                    <xdr:col>1</xdr:col>
                    <xdr:colOff>1117600</xdr:colOff>
                    <xdr:row>164</xdr:row>
                    <xdr:rowOff>38100</xdr:rowOff>
                  </to>
                </anchor>
              </controlPr>
            </control>
          </mc:Choice>
        </mc:AlternateContent>
        <mc:AlternateContent xmlns:mc="http://schemas.openxmlformats.org/markup-compatibility/2006">
          <mc:Choice Requires="x14">
            <control shapeId="61593" r:id="rId156" name="Check Box 153">
              <controlPr defaultSize="0" autoFill="0" autoLine="0" autoPict="0">
                <anchor moveWithCells="1">
                  <from>
                    <xdr:col>1</xdr:col>
                    <xdr:colOff>76200</xdr:colOff>
                    <xdr:row>163</xdr:row>
                    <xdr:rowOff>146050</xdr:rowOff>
                  </from>
                  <to>
                    <xdr:col>1</xdr:col>
                    <xdr:colOff>1117600</xdr:colOff>
                    <xdr:row>165</xdr:row>
                    <xdr:rowOff>31750</xdr:rowOff>
                  </to>
                </anchor>
              </controlPr>
            </control>
          </mc:Choice>
        </mc:AlternateContent>
        <mc:AlternateContent xmlns:mc="http://schemas.openxmlformats.org/markup-compatibility/2006">
          <mc:Choice Requires="x14">
            <control shapeId="61594" r:id="rId157" name="Check Box 154">
              <controlPr defaultSize="0" autoFill="0" autoLine="0" autoPict="0">
                <anchor moveWithCells="1">
                  <from>
                    <xdr:col>1</xdr:col>
                    <xdr:colOff>76200</xdr:colOff>
                    <xdr:row>164</xdr:row>
                    <xdr:rowOff>127000</xdr:rowOff>
                  </from>
                  <to>
                    <xdr:col>1</xdr:col>
                    <xdr:colOff>1117600</xdr:colOff>
                    <xdr:row>166</xdr:row>
                    <xdr:rowOff>12700</xdr:rowOff>
                  </to>
                </anchor>
              </controlPr>
            </control>
          </mc:Choice>
        </mc:AlternateContent>
        <mc:AlternateContent xmlns:mc="http://schemas.openxmlformats.org/markup-compatibility/2006">
          <mc:Choice Requires="x14">
            <control shapeId="61595" r:id="rId158" name="Check Box 155">
              <controlPr defaultSize="0" autoFill="0" autoLine="0" autoPict="0">
                <anchor moveWithCells="1">
                  <from>
                    <xdr:col>1</xdr:col>
                    <xdr:colOff>76200</xdr:colOff>
                    <xdr:row>165</xdr:row>
                    <xdr:rowOff>133350</xdr:rowOff>
                  </from>
                  <to>
                    <xdr:col>1</xdr:col>
                    <xdr:colOff>1117600</xdr:colOff>
                    <xdr:row>167</xdr:row>
                    <xdr:rowOff>31750</xdr:rowOff>
                  </to>
                </anchor>
              </controlPr>
            </control>
          </mc:Choice>
        </mc:AlternateContent>
        <mc:AlternateContent xmlns:mc="http://schemas.openxmlformats.org/markup-compatibility/2006">
          <mc:Choice Requires="x14">
            <control shapeId="61596" r:id="rId159" name="Check Box 156">
              <controlPr defaultSize="0" autoFill="0" autoLine="0" autoPict="0">
                <anchor moveWithCells="1">
                  <from>
                    <xdr:col>10</xdr:col>
                    <xdr:colOff>838200</xdr:colOff>
                    <xdr:row>162</xdr:row>
                    <xdr:rowOff>146050</xdr:rowOff>
                  </from>
                  <to>
                    <xdr:col>13</xdr:col>
                    <xdr:colOff>819150</xdr:colOff>
                    <xdr:row>164</xdr:row>
                    <xdr:rowOff>50800</xdr:rowOff>
                  </to>
                </anchor>
              </controlPr>
            </control>
          </mc:Choice>
        </mc:AlternateContent>
        <mc:AlternateContent xmlns:mc="http://schemas.openxmlformats.org/markup-compatibility/2006">
          <mc:Choice Requires="x14">
            <control shapeId="61597" r:id="rId160" name="Check Box 157">
              <controlPr defaultSize="0" autoFill="0" autoLine="0" autoPict="0">
                <anchor moveWithCells="1">
                  <from>
                    <xdr:col>10</xdr:col>
                    <xdr:colOff>838200</xdr:colOff>
                    <xdr:row>163</xdr:row>
                    <xdr:rowOff>146050</xdr:rowOff>
                  </from>
                  <to>
                    <xdr:col>13</xdr:col>
                    <xdr:colOff>819150</xdr:colOff>
                    <xdr:row>165</xdr:row>
                    <xdr:rowOff>31750</xdr:rowOff>
                  </to>
                </anchor>
              </controlPr>
            </control>
          </mc:Choice>
        </mc:AlternateContent>
        <mc:AlternateContent xmlns:mc="http://schemas.openxmlformats.org/markup-compatibility/2006">
          <mc:Choice Requires="x14">
            <control shapeId="61598" r:id="rId161" name="Check Box 158">
              <controlPr defaultSize="0" autoFill="0" autoLine="0" autoPict="0">
                <anchor moveWithCells="1">
                  <from>
                    <xdr:col>10</xdr:col>
                    <xdr:colOff>838200</xdr:colOff>
                    <xdr:row>164</xdr:row>
                    <xdr:rowOff>146050</xdr:rowOff>
                  </from>
                  <to>
                    <xdr:col>13</xdr:col>
                    <xdr:colOff>1936750</xdr:colOff>
                    <xdr:row>166</xdr:row>
                    <xdr:rowOff>31750</xdr:rowOff>
                  </to>
                </anchor>
              </controlPr>
            </control>
          </mc:Choice>
        </mc:AlternateContent>
        <mc:AlternateContent xmlns:mc="http://schemas.openxmlformats.org/markup-compatibility/2006">
          <mc:Choice Requires="x14">
            <control shapeId="61599" r:id="rId162" name="Check Box 159">
              <controlPr defaultSize="0" autoFill="0" autoLine="0" autoPict="0">
                <anchor moveWithCells="1">
                  <from>
                    <xdr:col>10</xdr:col>
                    <xdr:colOff>838200</xdr:colOff>
                    <xdr:row>165</xdr:row>
                    <xdr:rowOff>127000</xdr:rowOff>
                  </from>
                  <to>
                    <xdr:col>13</xdr:col>
                    <xdr:colOff>1924050</xdr:colOff>
                    <xdr:row>168</xdr:row>
                    <xdr:rowOff>50800</xdr:rowOff>
                  </to>
                </anchor>
              </controlPr>
            </control>
          </mc:Choice>
        </mc:AlternateContent>
        <mc:AlternateContent xmlns:mc="http://schemas.openxmlformats.org/markup-compatibility/2006">
          <mc:Choice Requires="x14">
            <control shapeId="61600" r:id="rId163" name="Check Box 160">
              <controlPr defaultSize="0" autoFill="0" autoLine="0" autoPict="0">
                <anchor moveWithCells="1">
                  <from>
                    <xdr:col>10</xdr:col>
                    <xdr:colOff>838200</xdr:colOff>
                    <xdr:row>167</xdr:row>
                    <xdr:rowOff>171450</xdr:rowOff>
                  </from>
                  <to>
                    <xdr:col>13</xdr:col>
                    <xdr:colOff>819150</xdr:colOff>
                    <xdr:row>169</xdr:row>
                    <xdr:rowOff>69850</xdr:rowOff>
                  </to>
                </anchor>
              </controlPr>
            </control>
          </mc:Choice>
        </mc:AlternateContent>
        <mc:AlternateContent xmlns:mc="http://schemas.openxmlformats.org/markup-compatibility/2006">
          <mc:Choice Requires="x14">
            <control shapeId="61601" r:id="rId164" name="Check Box 161">
              <controlPr defaultSize="0" autoFill="0" autoLine="0" autoPict="0">
                <anchor moveWithCells="1">
                  <from>
                    <xdr:col>10</xdr:col>
                    <xdr:colOff>838200</xdr:colOff>
                    <xdr:row>168</xdr:row>
                    <xdr:rowOff>146050</xdr:rowOff>
                  </from>
                  <to>
                    <xdr:col>13</xdr:col>
                    <xdr:colOff>819150</xdr:colOff>
                    <xdr:row>170</xdr:row>
                    <xdr:rowOff>38100</xdr:rowOff>
                  </to>
                </anchor>
              </controlPr>
            </control>
          </mc:Choice>
        </mc:AlternateContent>
        <mc:AlternateContent xmlns:mc="http://schemas.openxmlformats.org/markup-compatibility/2006">
          <mc:Choice Requires="x14">
            <control shapeId="61602" r:id="rId165" name="Check Box 162">
              <controlPr defaultSize="0" autoFill="0" autoLine="0" autoPict="0">
                <anchor moveWithCells="1">
                  <from>
                    <xdr:col>10</xdr:col>
                    <xdr:colOff>838200</xdr:colOff>
                    <xdr:row>172</xdr:row>
                    <xdr:rowOff>152400</xdr:rowOff>
                  </from>
                  <to>
                    <xdr:col>13</xdr:col>
                    <xdr:colOff>107950</xdr:colOff>
                    <xdr:row>174</xdr:row>
                    <xdr:rowOff>50800</xdr:rowOff>
                  </to>
                </anchor>
              </controlPr>
            </control>
          </mc:Choice>
        </mc:AlternateContent>
        <mc:AlternateContent xmlns:mc="http://schemas.openxmlformats.org/markup-compatibility/2006">
          <mc:Choice Requires="x14">
            <control shapeId="61603" r:id="rId166" name="Check Box 163">
              <controlPr defaultSize="0" autoFill="0" autoLine="0" autoPict="0">
                <anchor moveWithCells="1">
                  <from>
                    <xdr:col>10</xdr:col>
                    <xdr:colOff>838200</xdr:colOff>
                    <xdr:row>173</xdr:row>
                    <xdr:rowOff>171450</xdr:rowOff>
                  </from>
                  <to>
                    <xdr:col>13</xdr:col>
                    <xdr:colOff>107950</xdr:colOff>
                    <xdr:row>175</xdr:row>
                    <xdr:rowOff>31750</xdr:rowOff>
                  </to>
                </anchor>
              </controlPr>
            </control>
          </mc:Choice>
        </mc:AlternateContent>
        <mc:AlternateContent xmlns:mc="http://schemas.openxmlformats.org/markup-compatibility/2006">
          <mc:Choice Requires="x14">
            <control shapeId="61604" r:id="rId167" name="Check Box 164">
              <controlPr defaultSize="0" autoFill="0" autoLine="0" autoPict="0">
                <anchor moveWithCells="1">
                  <from>
                    <xdr:col>13</xdr:col>
                    <xdr:colOff>0</xdr:colOff>
                    <xdr:row>172</xdr:row>
                    <xdr:rowOff>133350</xdr:rowOff>
                  </from>
                  <to>
                    <xdr:col>13</xdr:col>
                    <xdr:colOff>984250</xdr:colOff>
                    <xdr:row>174</xdr:row>
                    <xdr:rowOff>31750</xdr:rowOff>
                  </to>
                </anchor>
              </controlPr>
            </control>
          </mc:Choice>
        </mc:AlternateContent>
        <mc:AlternateContent xmlns:mc="http://schemas.openxmlformats.org/markup-compatibility/2006">
          <mc:Choice Requires="x14">
            <control shapeId="61605" r:id="rId168" name="Check Box 165">
              <controlPr defaultSize="0" autoFill="0" autoLine="0" autoPict="0">
                <anchor moveWithCells="1">
                  <from>
                    <xdr:col>13</xdr:col>
                    <xdr:colOff>0</xdr:colOff>
                    <xdr:row>173</xdr:row>
                    <xdr:rowOff>127000</xdr:rowOff>
                  </from>
                  <to>
                    <xdr:col>13</xdr:col>
                    <xdr:colOff>984250</xdr:colOff>
                    <xdr:row>175</xdr:row>
                    <xdr:rowOff>19050</xdr:rowOff>
                  </to>
                </anchor>
              </controlPr>
            </control>
          </mc:Choice>
        </mc:AlternateContent>
        <mc:AlternateContent xmlns:mc="http://schemas.openxmlformats.org/markup-compatibility/2006">
          <mc:Choice Requires="x14">
            <control shapeId="61606" r:id="rId169" name="Check Box 166">
              <controlPr defaultSize="0" autoFill="0" autoLine="0" autoPict="0">
                <anchor moveWithCells="1">
                  <from>
                    <xdr:col>13</xdr:col>
                    <xdr:colOff>0</xdr:colOff>
                    <xdr:row>174</xdr:row>
                    <xdr:rowOff>146050</xdr:rowOff>
                  </from>
                  <to>
                    <xdr:col>14</xdr:col>
                    <xdr:colOff>38100</xdr:colOff>
                    <xdr:row>176</xdr:row>
                    <xdr:rowOff>38100</xdr:rowOff>
                  </to>
                </anchor>
              </controlPr>
            </control>
          </mc:Choice>
        </mc:AlternateContent>
        <mc:AlternateContent xmlns:mc="http://schemas.openxmlformats.org/markup-compatibility/2006">
          <mc:Choice Requires="x14">
            <control shapeId="61607" r:id="rId170" name="Check Box 167">
              <controlPr defaultSize="0" autoFill="0" autoLine="0" autoPict="0">
                <anchor moveWithCells="1">
                  <from>
                    <xdr:col>10</xdr:col>
                    <xdr:colOff>838200</xdr:colOff>
                    <xdr:row>176</xdr:row>
                    <xdr:rowOff>19050</xdr:rowOff>
                  </from>
                  <to>
                    <xdr:col>13</xdr:col>
                    <xdr:colOff>1079500</xdr:colOff>
                    <xdr:row>177</xdr:row>
                    <xdr:rowOff>0</xdr:rowOff>
                  </to>
                </anchor>
              </controlPr>
            </control>
          </mc:Choice>
        </mc:AlternateContent>
        <mc:AlternateContent xmlns:mc="http://schemas.openxmlformats.org/markup-compatibility/2006">
          <mc:Choice Requires="x14">
            <control shapeId="61608" r:id="rId171" name="Check Box 168">
              <controlPr defaultSize="0" autoFill="0" autoLine="0" autoPict="0">
                <anchor moveWithCells="1">
                  <from>
                    <xdr:col>11</xdr:col>
                    <xdr:colOff>0</xdr:colOff>
                    <xdr:row>179</xdr:row>
                    <xdr:rowOff>457200</xdr:rowOff>
                  </from>
                  <to>
                    <xdr:col>11</xdr:col>
                    <xdr:colOff>1079500</xdr:colOff>
                    <xdr:row>181</xdr:row>
                    <xdr:rowOff>50800</xdr:rowOff>
                  </to>
                </anchor>
              </controlPr>
            </control>
          </mc:Choice>
        </mc:AlternateContent>
        <mc:AlternateContent xmlns:mc="http://schemas.openxmlformats.org/markup-compatibility/2006">
          <mc:Choice Requires="x14">
            <control shapeId="61609" r:id="rId172" name="Check Box 169">
              <controlPr defaultSize="0" autoFill="0" autoLine="0" autoPict="0">
                <anchor moveWithCells="1">
                  <from>
                    <xdr:col>11</xdr:col>
                    <xdr:colOff>0</xdr:colOff>
                    <xdr:row>180</xdr:row>
                    <xdr:rowOff>133350</xdr:rowOff>
                  </from>
                  <to>
                    <xdr:col>13</xdr:col>
                    <xdr:colOff>1943100</xdr:colOff>
                    <xdr:row>182</xdr:row>
                    <xdr:rowOff>19050</xdr:rowOff>
                  </to>
                </anchor>
              </controlPr>
            </control>
          </mc:Choice>
        </mc:AlternateContent>
        <mc:AlternateContent xmlns:mc="http://schemas.openxmlformats.org/markup-compatibility/2006">
          <mc:Choice Requires="x14">
            <control shapeId="61610" r:id="rId173" name="Check Box 170">
              <controlPr defaultSize="0" autoFill="0" autoLine="0" autoPict="0">
                <anchor moveWithCells="1">
                  <from>
                    <xdr:col>11</xdr:col>
                    <xdr:colOff>0</xdr:colOff>
                    <xdr:row>184</xdr:row>
                    <xdr:rowOff>0</xdr:rowOff>
                  </from>
                  <to>
                    <xdr:col>14</xdr:col>
                    <xdr:colOff>0</xdr:colOff>
                    <xdr:row>185</xdr:row>
                    <xdr:rowOff>12700</xdr:rowOff>
                  </to>
                </anchor>
              </controlPr>
            </control>
          </mc:Choice>
        </mc:AlternateContent>
        <mc:AlternateContent xmlns:mc="http://schemas.openxmlformats.org/markup-compatibility/2006">
          <mc:Choice Requires="x14">
            <control shapeId="61611" r:id="rId174" name="Check Box 171">
              <controlPr defaultSize="0" autoFill="0" autoLine="0" autoPict="0">
                <anchor moveWithCells="1">
                  <from>
                    <xdr:col>13</xdr:col>
                    <xdr:colOff>0</xdr:colOff>
                    <xdr:row>181</xdr:row>
                    <xdr:rowOff>133350</xdr:rowOff>
                  </from>
                  <to>
                    <xdr:col>13</xdr:col>
                    <xdr:colOff>1562100</xdr:colOff>
                    <xdr:row>183</xdr:row>
                    <xdr:rowOff>31750</xdr:rowOff>
                  </to>
                </anchor>
              </controlPr>
            </control>
          </mc:Choice>
        </mc:AlternateContent>
        <mc:AlternateContent xmlns:mc="http://schemas.openxmlformats.org/markup-compatibility/2006">
          <mc:Choice Requires="x14">
            <control shapeId="61612" r:id="rId175" name="Check Box 172">
              <controlPr defaultSize="0" autoFill="0" autoLine="0" autoPict="0">
                <anchor moveWithCells="1">
                  <from>
                    <xdr:col>11</xdr:col>
                    <xdr:colOff>0</xdr:colOff>
                    <xdr:row>185</xdr:row>
                    <xdr:rowOff>0</xdr:rowOff>
                  </from>
                  <to>
                    <xdr:col>13</xdr:col>
                    <xdr:colOff>1085850</xdr:colOff>
                    <xdr:row>186</xdr:row>
                    <xdr:rowOff>31750</xdr:rowOff>
                  </to>
                </anchor>
              </controlPr>
            </control>
          </mc:Choice>
        </mc:AlternateContent>
        <mc:AlternateContent xmlns:mc="http://schemas.openxmlformats.org/markup-compatibility/2006">
          <mc:Choice Requires="x14">
            <control shapeId="61613" r:id="rId176" name="Check Box 173">
              <controlPr defaultSize="0" autoFill="0" autoLine="0" autoPict="0">
                <anchor moveWithCells="1">
                  <from>
                    <xdr:col>11</xdr:col>
                    <xdr:colOff>0</xdr:colOff>
                    <xdr:row>182</xdr:row>
                    <xdr:rowOff>146050</xdr:rowOff>
                  </from>
                  <to>
                    <xdr:col>12</xdr:col>
                    <xdr:colOff>698500</xdr:colOff>
                    <xdr:row>184</xdr:row>
                    <xdr:rowOff>38100</xdr:rowOff>
                  </to>
                </anchor>
              </controlPr>
            </control>
          </mc:Choice>
        </mc:AlternateContent>
        <mc:AlternateContent xmlns:mc="http://schemas.openxmlformats.org/markup-compatibility/2006">
          <mc:Choice Requires="x14">
            <control shapeId="61614" r:id="rId177" name="Check Box 174">
              <controlPr defaultSize="0" autoFill="0" autoLine="0" autoPict="0">
                <anchor moveWithCells="1">
                  <from>
                    <xdr:col>12</xdr:col>
                    <xdr:colOff>1098550</xdr:colOff>
                    <xdr:row>182</xdr:row>
                    <xdr:rowOff>127000</xdr:rowOff>
                  </from>
                  <to>
                    <xdr:col>13</xdr:col>
                    <xdr:colOff>1098550</xdr:colOff>
                    <xdr:row>184</xdr:row>
                    <xdr:rowOff>19050</xdr:rowOff>
                  </to>
                </anchor>
              </controlPr>
            </control>
          </mc:Choice>
        </mc:AlternateContent>
        <mc:AlternateContent xmlns:mc="http://schemas.openxmlformats.org/markup-compatibility/2006">
          <mc:Choice Requires="x14">
            <control shapeId="61615" r:id="rId178" name="Check Box 175">
              <controlPr defaultSize="0" autoFill="0" autoLine="0" autoPict="0">
                <anchor moveWithCells="1">
                  <from>
                    <xdr:col>11</xdr:col>
                    <xdr:colOff>0</xdr:colOff>
                    <xdr:row>181</xdr:row>
                    <xdr:rowOff>133350</xdr:rowOff>
                  </from>
                  <to>
                    <xdr:col>12</xdr:col>
                    <xdr:colOff>984250</xdr:colOff>
                    <xdr:row>183</xdr:row>
                    <xdr:rowOff>31750</xdr:rowOff>
                  </to>
                </anchor>
              </controlPr>
            </control>
          </mc:Choice>
        </mc:AlternateContent>
        <mc:AlternateContent xmlns:mc="http://schemas.openxmlformats.org/markup-compatibility/2006">
          <mc:Choice Requires="x14">
            <control shapeId="61616" r:id="rId179" name="Check Box 176">
              <controlPr defaultSize="0" autoFill="0" autoLine="0" autoPict="0">
                <anchor moveWithCells="1">
                  <from>
                    <xdr:col>10</xdr:col>
                    <xdr:colOff>838200</xdr:colOff>
                    <xdr:row>176</xdr:row>
                    <xdr:rowOff>146050</xdr:rowOff>
                  </from>
                  <to>
                    <xdr:col>13</xdr:col>
                    <xdr:colOff>107950</xdr:colOff>
                    <xdr:row>178</xdr:row>
                    <xdr:rowOff>38100</xdr:rowOff>
                  </to>
                </anchor>
              </controlPr>
            </control>
          </mc:Choice>
        </mc:AlternateContent>
        <mc:AlternateContent xmlns:mc="http://schemas.openxmlformats.org/markup-compatibility/2006">
          <mc:Choice Requires="x14">
            <control shapeId="61617" r:id="rId180" name="Check Box 177">
              <controlPr defaultSize="0" autoFill="0" autoLine="0" autoPict="0">
                <anchor moveWithCells="1">
                  <from>
                    <xdr:col>10</xdr:col>
                    <xdr:colOff>838200</xdr:colOff>
                    <xdr:row>177</xdr:row>
                    <xdr:rowOff>146050</xdr:rowOff>
                  </from>
                  <to>
                    <xdr:col>13</xdr:col>
                    <xdr:colOff>946150</xdr:colOff>
                    <xdr:row>179</xdr:row>
                    <xdr:rowOff>38100</xdr:rowOff>
                  </to>
                </anchor>
              </controlPr>
            </control>
          </mc:Choice>
        </mc:AlternateContent>
        <mc:AlternateContent xmlns:mc="http://schemas.openxmlformats.org/markup-compatibility/2006">
          <mc:Choice Requires="x14">
            <control shapeId="61618" r:id="rId181" name="Check Box 178">
              <controlPr defaultSize="0" autoFill="0" autoLine="0" autoPict="0">
                <anchor moveWithCells="1">
                  <from>
                    <xdr:col>10</xdr:col>
                    <xdr:colOff>838200</xdr:colOff>
                    <xdr:row>169</xdr:row>
                    <xdr:rowOff>133350</xdr:rowOff>
                  </from>
                  <to>
                    <xdr:col>13</xdr:col>
                    <xdr:colOff>1847850</xdr:colOff>
                    <xdr:row>171</xdr:row>
                    <xdr:rowOff>31750</xdr:rowOff>
                  </to>
                </anchor>
              </controlPr>
            </control>
          </mc:Choice>
        </mc:AlternateContent>
        <mc:AlternateContent xmlns:mc="http://schemas.openxmlformats.org/markup-compatibility/2006">
          <mc:Choice Requires="x14">
            <control shapeId="61619" r:id="rId182" name="Check Box 179">
              <controlPr defaultSize="0" autoFill="0" autoLine="0" autoPict="0">
                <anchor moveWithCells="1">
                  <from>
                    <xdr:col>10</xdr:col>
                    <xdr:colOff>838200</xdr:colOff>
                    <xdr:row>170</xdr:row>
                    <xdr:rowOff>133350</xdr:rowOff>
                  </from>
                  <to>
                    <xdr:col>13</xdr:col>
                    <xdr:colOff>1847850</xdr:colOff>
                    <xdr:row>172</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pageSetUpPr fitToPage="1"/>
  </sheetPr>
  <dimension ref="A1:T194"/>
  <sheetViews>
    <sheetView zoomScaleNormal="100" zoomScaleSheetLayoutView="100" workbookViewId="0">
      <selection sqref="A1:N1"/>
    </sheetView>
  </sheetViews>
  <sheetFormatPr baseColWidth="10" defaultColWidth="11.453125" defaultRowHeight="14"/>
  <cols>
    <col min="1" max="1" width="4.26953125" style="164" customWidth="1"/>
    <col min="2" max="2" width="16.81640625" style="194" customWidth="1"/>
    <col min="3" max="3" width="7.81640625" style="164" customWidth="1"/>
    <col min="4" max="4" width="14.26953125" style="164" customWidth="1"/>
    <col min="5" max="5" width="16.26953125" style="164" customWidth="1"/>
    <col min="6" max="6" width="9.7265625" style="164" customWidth="1"/>
    <col min="7" max="7" width="28.26953125" style="164" customWidth="1"/>
    <col min="8" max="8" width="11.453125" style="194" customWidth="1"/>
    <col min="9" max="9" width="7" style="194" customWidth="1"/>
    <col min="10" max="10" width="11.26953125" style="194" customWidth="1"/>
    <col min="11" max="11" width="12.7265625" style="164" customWidth="1"/>
    <col min="12" max="12" width="16.453125" style="164" customWidth="1"/>
    <col min="13" max="13" width="15.1796875" style="164" customWidth="1"/>
    <col min="14" max="14" width="29.26953125" style="164" customWidth="1"/>
    <col min="15" max="15" width="11.453125" style="164"/>
    <col min="16" max="17" width="14.453125" style="164" bestFit="1" customWidth="1"/>
    <col min="18" max="16384" width="11.453125" style="164"/>
  </cols>
  <sheetData>
    <row r="1" spans="1:20">
      <c r="A1" s="357" t="s">
        <v>1</v>
      </c>
      <c r="B1" s="357"/>
      <c r="C1" s="357"/>
      <c r="D1" s="357"/>
      <c r="E1" s="357"/>
      <c r="F1" s="357"/>
      <c r="G1" s="357"/>
      <c r="H1" s="357"/>
      <c r="I1" s="357"/>
      <c r="J1" s="357"/>
      <c r="K1" s="357"/>
      <c r="L1" s="357"/>
      <c r="M1" s="357"/>
      <c r="N1" s="357"/>
    </row>
    <row r="2" spans="1:20">
      <c r="A2" s="357" t="s">
        <v>2</v>
      </c>
      <c r="B2" s="357"/>
      <c r="C2" s="357"/>
      <c r="D2" s="357"/>
      <c r="E2" s="357"/>
      <c r="F2" s="357"/>
      <c r="G2" s="357"/>
      <c r="H2" s="357"/>
      <c r="I2" s="357"/>
      <c r="J2" s="357"/>
      <c r="K2" s="357"/>
      <c r="L2" s="357"/>
      <c r="M2" s="357"/>
      <c r="N2" s="357"/>
    </row>
    <row r="3" spans="1:20">
      <c r="A3" s="357" t="s">
        <v>34</v>
      </c>
      <c r="B3" s="357"/>
      <c r="C3" s="357"/>
      <c r="D3" s="357"/>
      <c r="E3" s="357"/>
      <c r="F3" s="357"/>
      <c r="G3" s="357"/>
      <c r="H3" s="357"/>
      <c r="I3" s="357"/>
      <c r="J3" s="357"/>
      <c r="K3" s="357"/>
      <c r="L3" s="357"/>
      <c r="M3" s="357"/>
      <c r="N3" s="357"/>
    </row>
    <row r="4" spans="1:20">
      <c r="A4" s="357" t="s">
        <v>10</v>
      </c>
      <c r="B4" s="357"/>
      <c r="C4" s="357"/>
      <c r="D4" s="357"/>
      <c r="E4" s="357"/>
      <c r="F4" s="357"/>
      <c r="G4" s="357"/>
      <c r="H4" s="357"/>
      <c r="I4" s="357"/>
      <c r="J4" s="357"/>
      <c r="K4" s="357"/>
      <c r="L4" s="357"/>
      <c r="M4" s="357"/>
      <c r="N4" s="357"/>
    </row>
    <row r="5" spans="1:20" ht="15.75" customHeight="1">
      <c r="A5" s="165"/>
      <c r="B5" s="358"/>
      <c r="C5" s="358"/>
      <c r="D5" s="358"/>
      <c r="E5" s="358"/>
      <c r="F5" s="358"/>
      <c r="G5" s="358"/>
      <c r="H5" s="358"/>
      <c r="I5" s="358"/>
      <c r="J5" s="358"/>
      <c r="K5" s="358"/>
      <c r="L5" s="358"/>
      <c r="M5" s="358"/>
    </row>
    <row r="6" spans="1:20" ht="15.75" customHeight="1">
      <c r="A6" s="359" t="s">
        <v>7</v>
      </c>
      <c r="B6" s="360"/>
      <c r="C6" s="496" t="s">
        <v>87</v>
      </c>
      <c r="D6" s="497"/>
      <c r="E6" s="497"/>
      <c r="F6" s="497"/>
      <c r="G6" s="497"/>
      <c r="H6" s="497"/>
      <c r="I6" s="497"/>
      <c r="J6" s="497"/>
      <c r="K6" s="497"/>
      <c r="L6" s="498"/>
      <c r="M6" s="166" t="s">
        <v>35</v>
      </c>
      <c r="N6" s="167" t="s">
        <v>36</v>
      </c>
    </row>
    <row r="7" spans="1:20" ht="21.75" customHeight="1">
      <c r="A7" s="369" t="b">
        <v>1</v>
      </c>
      <c r="B7" s="370"/>
      <c r="C7" s="370"/>
      <c r="D7" s="370"/>
      <c r="E7" s="371" t="b">
        <v>1</v>
      </c>
      <c r="F7" s="371"/>
      <c r="G7" s="168" t="b">
        <v>1</v>
      </c>
      <c r="H7" s="371"/>
      <c r="I7" s="371"/>
      <c r="J7" s="371"/>
      <c r="K7" s="372" t="b">
        <v>0</v>
      </c>
      <c r="L7" s="373"/>
      <c r="M7" s="169">
        <v>907</v>
      </c>
      <c r="N7" s="170">
        <v>762</v>
      </c>
      <c r="P7" s="171"/>
      <c r="Q7" s="172"/>
      <c r="R7" s="172"/>
      <c r="S7" s="172"/>
      <c r="T7" s="172"/>
    </row>
    <row r="8" spans="1:20" ht="15" customHeight="1">
      <c r="A8" s="374" t="s">
        <v>37</v>
      </c>
      <c r="B8" s="375"/>
      <c r="C8" s="375"/>
      <c r="D8" s="375"/>
      <c r="E8" s="375"/>
      <c r="F8" s="375"/>
      <c r="G8" s="375"/>
      <c r="H8" s="375"/>
      <c r="I8" s="375"/>
      <c r="J8" s="376"/>
      <c r="K8" s="377" t="s">
        <v>38</v>
      </c>
      <c r="L8" s="378"/>
      <c r="M8" s="173" t="s">
        <v>39</v>
      </c>
      <c r="N8" s="174" t="s">
        <v>40</v>
      </c>
      <c r="P8" s="172"/>
      <c r="Q8" s="172"/>
      <c r="R8" s="172"/>
      <c r="S8" s="172"/>
      <c r="T8" s="172"/>
    </row>
    <row r="9" spans="1:20" ht="24" customHeight="1">
      <c r="A9" s="384" t="s">
        <v>41</v>
      </c>
      <c r="B9" s="386" t="s">
        <v>42</v>
      </c>
      <c r="C9" s="387"/>
      <c r="D9" s="387"/>
      <c r="E9" s="387"/>
      <c r="F9" s="387"/>
      <c r="G9" s="366" t="s">
        <v>88</v>
      </c>
      <c r="H9" s="367"/>
      <c r="I9" s="367"/>
      <c r="J9" s="368"/>
      <c r="K9" s="390">
        <f>SUM(IF(B46="CUMPLE",J18,0),IF(B75="CUMPLE",J47,0),IF(B104="CUMPLE",J76,0),IF(B133="CUMPLE",J105,0),IF(B162="CUMPLE",J134,0),IF(B191="CUMPLE",J163,0))</f>
        <v>559.29</v>
      </c>
      <c r="L9" s="391"/>
      <c r="M9" s="362">
        <f>IF(E7=TRUE,M7,N7)</f>
        <v>907</v>
      </c>
      <c r="N9" s="364" t="s">
        <v>85</v>
      </c>
      <c r="P9" s="172"/>
      <c r="Q9" s="172"/>
      <c r="R9" s="172"/>
      <c r="S9" s="172"/>
      <c r="T9" s="172"/>
    </row>
    <row r="10" spans="1:20" ht="25.5" customHeight="1">
      <c r="A10" s="385"/>
      <c r="B10" s="388"/>
      <c r="C10" s="389"/>
      <c r="D10" s="389"/>
      <c r="E10" s="389"/>
      <c r="F10" s="389"/>
      <c r="G10" s="493" t="s">
        <v>89</v>
      </c>
      <c r="H10" s="494"/>
      <c r="I10" s="494"/>
      <c r="J10" s="495"/>
      <c r="K10" s="390">
        <f>SUM(IF(B47="CUMPLE",J19,0),IF(B76="CUMPLE",J48,0),IF(B105="CUMPLE",J77,0),IF(B134="CUMPLE",J106,0),IF(B163="CUMPLE",J135,0),IF(B192="CUMPLE",J164,0))</f>
        <v>0</v>
      </c>
      <c r="L10" s="391"/>
      <c r="M10" s="363"/>
      <c r="N10" s="365"/>
      <c r="P10" s="172"/>
      <c r="Q10" s="172"/>
      <c r="R10" s="172"/>
      <c r="S10" s="172"/>
      <c r="T10" s="172"/>
    </row>
    <row r="11" spans="1:20" ht="39" customHeight="1">
      <c r="A11" s="124"/>
      <c r="B11" s="379" t="s">
        <v>45</v>
      </c>
      <c r="C11" s="379"/>
      <c r="D11" s="379"/>
      <c r="E11" s="379"/>
      <c r="F11" s="379"/>
      <c r="G11" s="379"/>
      <c r="H11" s="379"/>
      <c r="I11" s="379"/>
      <c r="J11" s="379"/>
      <c r="K11" s="380">
        <f>SUM(IF(B46="CUMPLE",1,0),IF(B75="CUMPLE",1,0),IF(B104="CUMPLE",1,0),IF(B133="CUMPLE",1,0),IF(B162="CUMPLE",1,0),IF(B191="CUMPLE",1,0))</f>
        <v>1</v>
      </c>
      <c r="L11" s="381"/>
      <c r="M11" s="175">
        <v>1</v>
      </c>
      <c r="N11" s="176" t="str">
        <f>IF(K11&gt;=M11,"CUMPLE","NO CUMPLE")</f>
        <v>CUMPLE</v>
      </c>
      <c r="P11" s="172"/>
      <c r="Q11" s="172"/>
      <c r="R11" s="172"/>
      <c r="S11" s="172"/>
      <c r="T11" s="172"/>
    </row>
    <row r="12" spans="1:20" ht="91.5" customHeight="1">
      <c r="A12" s="124" t="s">
        <v>46</v>
      </c>
      <c r="B12" s="379" t="s">
        <v>47</v>
      </c>
      <c r="C12" s="379"/>
      <c r="D12" s="379"/>
      <c r="E12" s="379"/>
      <c r="F12" s="379"/>
      <c r="G12" s="379"/>
      <c r="H12" s="379"/>
      <c r="I12" s="379"/>
      <c r="J12" s="379"/>
      <c r="K12" s="380">
        <f>SUM(IF(AND(K29="CUMPLE",B46="CUMPLE"),1,0),IF(AND(K58="CUMPLE",B75="CUMPLE"),1,0),IF(AND(K87="CUMPLE",B104="CUMPLE"),1,0),IF(AND(K116="CUMPLE",B133="CUMPLE"),1,0),IF(AND(K145="CUMPLE",B162="CUMPLE"),1,0),IF(AND(K174="CUMPLE",B191="CUMPLE"),1,0))</f>
        <v>1</v>
      </c>
      <c r="L12" s="381"/>
      <c r="M12" s="175">
        <v>1</v>
      </c>
      <c r="N12" s="176" t="str">
        <f t="shared" ref="N12:N15" si="0">IF(K12&gt;=M12,"CUMPLE","NO CUMPLE")</f>
        <v>CUMPLE</v>
      </c>
      <c r="P12" s="172"/>
      <c r="Q12" s="172"/>
      <c r="R12" s="172"/>
      <c r="S12" s="172"/>
      <c r="T12" s="172"/>
    </row>
    <row r="13" spans="1:20" ht="15" hidden="1" customHeight="1">
      <c r="A13" s="124"/>
      <c r="B13" s="366"/>
      <c r="C13" s="367"/>
      <c r="D13" s="367"/>
      <c r="E13" s="367"/>
      <c r="F13" s="367"/>
      <c r="G13" s="367"/>
      <c r="H13" s="367"/>
      <c r="I13" s="367"/>
      <c r="J13" s="368"/>
      <c r="K13" s="382"/>
      <c r="L13" s="383"/>
      <c r="M13" s="176"/>
      <c r="N13" s="176" t="str">
        <f t="shared" si="0"/>
        <v>CUMPLE</v>
      </c>
      <c r="Q13" s="164">
        <f>24+26</f>
        <v>50</v>
      </c>
    </row>
    <row r="14" spans="1:20" ht="15" customHeight="1">
      <c r="A14" s="124" t="s">
        <v>48</v>
      </c>
      <c r="B14" s="379" t="s">
        <v>49</v>
      </c>
      <c r="C14" s="379"/>
      <c r="D14" s="379"/>
      <c r="E14" s="379"/>
      <c r="F14" s="379"/>
      <c r="G14" s="379"/>
      <c r="H14" s="379"/>
      <c r="I14" s="379"/>
      <c r="J14" s="379"/>
      <c r="K14" s="394">
        <f>SUM(IF(AND(L30=TRUE,B46="CUMPLE"),1,0),IF(AND(L59=TRUE,B75="CUMPLE"),1,0),IF(AND(L88=TRUE,B104="CUMPLE"),1,0),IF(AND(L117=TRUE,B133="CUMPLE"),1,0),IF(AND(L146=TRUE,B162="CUMPLE"),1,0),IF(AND(L175=TRUE,B191="CUMPLE"),1,0))</f>
        <v>1</v>
      </c>
      <c r="L14" s="394"/>
      <c r="M14" s="175">
        <v>1</v>
      </c>
      <c r="N14" s="176" t="str">
        <f t="shared" si="0"/>
        <v>CUMPLE</v>
      </c>
    </row>
    <row r="15" spans="1:20" ht="33" customHeight="1">
      <c r="A15" s="124" t="s">
        <v>50</v>
      </c>
      <c r="B15" s="379" t="s">
        <v>51</v>
      </c>
      <c r="C15" s="379"/>
      <c r="D15" s="379"/>
      <c r="E15" s="379"/>
      <c r="F15" s="379"/>
      <c r="G15" s="379"/>
      <c r="H15" s="379"/>
      <c r="I15" s="379"/>
      <c r="J15" s="379"/>
      <c r="K15" s="394">
        <f>SUM(IF(SUM(IF(AND(L29=TRUE,B46="CUMPLE"),1,0),IF(AND(L58=TRUE,B75="CUMPLE"),1,0),IF(AND(L87=TRUE,B104="CUMPLE"),1,0),IF(AND(L116=TRUE,B133="CUMPLE"),1,0),IF(AND(L145=TRUE,B162="CUMPLE"),1,0),IF(AND(L174=TRUE,B191="CUMPLE"),1,0))&gt;0,1,0),IF(SUM(IF(AND(L30=TRUE,B46="CUMPLE"),1,0),IF(AND(L59=TRUE,B75="CUMPLE"),1,0),IF(AND(L88=TRUE,B104="CUMPLE"),1,0),IF(AND(L117=TRUE,B133="CUMPLE"),1,0),IF(AND(L146=TRUE,B162="CUMPLE"),1,0),IF(AND(L175=TRUE,B191="CUMPLE"),1,0))&gt;0,1,0),IF(SUM(IF(AND(L31=TRUE,B46="CUMPLE"),1,0),IF(AND(L60=TRUE,B75="CUMPLE"),1,0),IF(AND(L89=TRUE,B104="CUMPLE"),1,0),IF(AND(L118=TRUE,B133="CUMPLE"),1,0),IF(AND(L147=TRUE,B162="CUMPLE"),1,0),IF(AND(L176=TRUE,B191="CUMPLE"),1,0))&gt;0,1,0))</f>
        <v>1</v>
      </c>
      <c r="L15" s="394"/>
      <c r="M15" s="175">
        <v>2</v>
      </c>
      <c r="N15" s="176" t="str">
        <f t="shared" si="0"/>
        <v>NO CUMPLE</v>
      </c>
    </row>
    <row r="16" spans="1:20" ht="53.25" customHeight="1">
      <c r="A16" s="395" t="s">
        <v>6</v>
      </c>
      <c r="B16" s="396" t="s">
        <v>52</v>
      </c>
      <c r="C16" s="398" t="s">
        <v>53</v>
      </c>
      <c r="D16" s="395" t="s">
        <v>54</v>
      </c>
      <c r="E16" s="395" t="s">
        <v>55</v>
      </c>
      <c r="F16" s="400" t="s">
        <v>56</v>
      </c>
      <c r="G16" s="401"/>
      <c r="H16" s="398" t="s">
        <v>57</v>
      </c>
      <c r="I16" s="398" t="s">
        <v>58</v>
      </c>
      <c r="J16" s="398" t="s">
        <v>59</v>
      </c>
      <c r="K16" s="405" t="s">
        <v>60</v>
      </c>
      <c r="L16" s="406"/>
      <c r="M16" s="406"/>
      <c r="N16" s="407"/>
    </row>
    <row r="17" spans="1:15" s="42" customFormat="1" ht="42.75" customHeight="1">
      <c r="A17" s="396"/>
      <c r="B17" s="397"/>
      <c r="C17" s="399"/>
      <c r="D17" s="396"/>
      <c r="E17" s="396"/>
      <c r="F17" s="402"/>
      <c r="G17" s="403"/>
      <c r="H17" s="404"/>
      <c r="I17" s="404"/>
      <c r="J17" s="404"/>
      <c r="K17" s="408"/>
      <c r="L17" s="409"/>
      <c r="M17" s="409"/>
      <c r="N17" s="410"/>
    </row>
    <row r="18" spans="1:15" s="178" customFormat="1" ht="13.5" customHeight="1">
      <c r="A18" s="411">
        <v>1</v>
      </c>
      <c r="B18" s="177" t="b">
        <v>0</v>
      </c>
      <c r="C18" s="418" t="s">
        <v>90</v>
      </c>
      <c r="D18" s="415" t="s">
        <v>91</v>
      </c>
      <c r="E18" s="418" t="s">
        <v>92</v>
      </c>
      <c r="F18" s="487" t="s">
        <v>93</v>
      </c>
      <c r="G18" s="488"/>
      <c r="H18" s="427">
        <v>559.29</v>
      </c>
      <c r="I18" s="442">
        <v>1</v>
      </c>
      <c r="J18" s="445">
        <f>(H18*I18)</f>
        <v>559.29</v>
      </c>
      <c r="K18" s="448" t="s">
        <v>64</v>
      </c>
      <c r="L18" s="448" t="b">
        <v>1</v>
      </c>
      <c r="M18" s="448"/>
      <c r="N18" s="449"/>
    </row>
    <row r="19" spans="1:15" s="178" customFormat="1" ht="14.25" customHeight="1">
      <c r="A19" s="411"/>
      <c r="B19" s="179" t="b">
        <v>0</v>
      </c>
      <c r="C19" s="413"/>
      <c r="D19" s="416"/>
      <c r="E19" s="419"/>
      <c r="F19" s="489"/>
      <c r="G19" s="490"/>
      <c r="H19" s="428"/>
      <c r="I19" s="443"/>
      <c r="J19" s="446"/>
      <c r="K19" s="450" t="str">
        <f>IF(COUNTIF(L19:L27,"VERDADERO")=8,"CUMPLE","NO CUMPLE")</f>
        <v>CUMPLE</v>
      </c>
      <c r="L19" s="451" t="b">
        <v>1</v>
      </c>
      <c r="M19" s="452"/>
      <c r="N19" s="453"/>
      <c r="O19" s="180"/>
    </row>
    <row r="20" spans="1:15" s="178" customFormat="1" ht="15" customHeight="1">
      <c r="A20" s="411"/>
      <c r="B20" s="179" t="b">
        <v>1</v>
      </c>
      <c r="C20" s="413"/>
      <c r="D20" s="416"/>
      <c r="E20" s="419"/>
      <c r="F20" s="489"/>
      <c r="G20" s="490"/>
      <c r="H20" s="428"/>
      <c r="I20" s="443"/>
      <c r="J20" s="446"/>
      <c r="K20" s="450"/>
      <c r="L20" s="454" t="b">
        <v>1</v>
      </c>
      <c r="M20" s="455"/>
      <c r="N20" s="456"/>
      <c r="O20" s="180"/>
    </row>
    <row r="21" spans="1:15" s="178" customFormat="1">
      <c r="A21" s="411"/>
      <c r="B21" s="184" t="b">
        <v>0</v>
      </c>
      <c r="C21" s="413"/>
      <c r="D21" s="416"/>
      <c r="E21" s="419"/>
      <c r="F21" s="489"/>
      <c r="G21" s="490"/>
      <c r="H21" s="428"/>
      <c r="I21" s="443"/>
      <c r="J21" s="446"/>
      <c r="K21" s="450"/>
      <c r="L21" s="454" t="b">
        <v>1</v>
      </c>
      <c r="M21" s="455"/>
      <c r="N21" s="456"/>
      <c r="O21" s="180"/>
    </row>
    <row r="22" spans="1:15" s="178" customFormat="1">
      <c r="A22" s="411"/>
      <c r="B22" s="184" t="b">
        <v>1</v>
      </c>
      <c r="C22" s="413"/>
      <c r="D22" s="416"/>
      <c r="E22" s="419"/>
      <c r="F22" s="489"/>
      <c r="G22" s="490"/>
      <c r="H22" s="428"/>
      <c r="I22" s="443"/>
      <c r="J22" s="446"/>
      <c r="K22" s="450"/>
      <c r="L22" s="454" t="b">
        <v>1</v>
      </c>
      <c r="M22" s="455"/>
      <c r="N22" s="456"/>
      <c r="O22" s="180"/>
    </row>
    <row r="23" spans="1:15" s="178" customFormat="1">
      <c r="A23" s="411"/>
      <c r="B23" s="184"/>
      <c r="C23" s="413"/>
      <c r="D23" s="416"/>
      <c r="E23" s="419"/>
      <c r="F23" s="489"/>
      <c r="G23" s="490"/>
      <c r="H23" s="428"/>
      <c r="I23" s="443"/>
      <c r="J23" s="446"/>
      <c r="K23" s="450"/>
      <c r="L23" s="454"/>
      <c r="M23" s="455"/>
      <c r="N23" s="456"/>
      <c r="O23" s="180"/>
    </row>
    <row r="24" spans="1:15" s="178" customFormat="1">
      <c r="A24" s="411"/>
      <c r="B24" s="184"/>
      <c r="C24" s="413"/>
      <c r="D24" s="416"/>
      <c r="E24" s="419"/>
      <c r="F24" s="489"/>
      <c r="G24" s="490"/>
      <c r="H24" s="428"/>
      <c r="I24" s="443"/>
      <c r="J24" s="446"/>
      <c r="K24" s="450"/>
      <c r="L24" s="454" t="b">
        <v>1</v>
      </c>
      <c r="M24" s="455"/>
      <c r="N24" s="456"/>
      <c r="O24" s="180"/>
    </row>
    <row r="25" spans="1:15" s="178" customFormat="1">
      <c r="A25" s="411"/>
      <c r="B25" s="184"/>
      <c r="C25" s="413"/>
      <c r="D25" s="416"/>
      <c r="E25" s="419"/>
      <c r="F25" s="489"/>
      <c r="G25" s="490"/>
      <c r="H25" s="428"/>
      <c r="I25" s="443"/>
      <c r="J25" s="446"/>
      <c r="K25" s="450"/>
      <c r="L25" s="181" t="b">
        <v>1</v>
      </c>
      <c r="M25" s="182"/>
      <c r="N25" s="183"/>
      <c r="O25" s="180"/>
    </row>
    <row r="26" spans="1:15" s="178" customFormat="1">
      <c r="A26" s="411"/>
      <c r="B26" s="184"/>
      <c r="C26" s="413"/>
      <c r="D26" s="416"/>
      <c r="E26" s="419"/>
      <c r="F26" s="489"/>
      <c r="G26" s="490"/>
      <c r="H26" s="428"/>
      <c r="I26" s="443"/>
      <c r="J26" s="446"/>
      <c r="K26" s="450"/>
      <c r="L26" s="181" t="b">
        <v>1</v>
      </c>
      <c r="M26" s="182"/>
      <c r="N26" s="183"/>
      <c r="O26" s="180"/>
    </row>
    <row r="27" spans="1:15" s="178" customFormat="1">
      <c r="A27" s="411"/>
      <c r="B27" s="184"/>
      <c r="C27" s="413"/>
      <c r="D27" s="416"/>
      <c r="E27" s="419"/>
      <c r="F27" s="489"/>
      <c r="G27" s="490"/>
      <c r="H27" s="428"/>
      <c r="I27" s="443"/>
      <c r="J27" s="446"/>
      <c r="K27" s="450"/>
      <c r="L27" s="181" t="b">
        <v>1</v>
      </c>
      <c r="M27" s="182"/>
      <c r="N27" s="183"/>
      <c r="O27" s="180"/>
    </row>
    <row r="28" spans="1:15" s="178" customFormat="1">
      <c r="A28" s="411"/>
      <c r="B28" s="184"/>
      <c r="C28" s="413"/>
      <c r="D28" s="416"/>
      <c r="E28" s="419"/>
      <c r="F28" s="489"/>
      <c r="G28" s="490"/>
      <c r="H28" s="428"/>
      <c r="I28" s="443"/>
      <c r="J28" s="446"/>
      <c r="K28" s="430" t="s">
        <v>65</v>
      </c>
      <c r="L28" s="431"/>
      <c r="M28" s="431"/>
      <c r="N28" s="432"/>
      <c r="O28" s="180"/>
    </row>
    <row r="29" spans="1:15" s="178" customFormat="1" ht="14.25" customHeight="1">
      <c r="A29" s="411"/>
      <c r="B29" s="184"/>
      <c r="C29" s="413"/>
      <c r="D29" s="416"/>
      <c r="E29" s="419"/>
      <c r="F29" s="489"/>
      <c r="G29" s="490"/>
      <c r="H29" s="428"/>
      <c r="I29" s="443"/>
      <c r="J29" s="446"/>
      <c r="K29" s="433" t="str">
        <f>IF(COUNTIF(L29:N31,"VERDADERO")&gt;0,"CUMPLE","NO CUMPLE")</f>
        <v>CUMPLE</v>
      </c>
      <c r="L29" s="434" t="b">
        <v>0</v>
      </c>
      <c r="M29" s="434"/>
      <c r="N29" s="187" t="b">
        <v>0</v>
      </c>
    </row>
    <row r="30" spans="1:15" s="178" customFormat="1">
      <c r="A30" s="411"/>
      <c r="B30" s="184"/>
      <c r="C30" s="413"/>
      <c r="D30" s="416"/>
      <c r="E30" s="419"/>
      <c r="F30" s="489"/>
      <c r="G30" s="490"/>
      <c r="H30" s="428"/>
      <c r="I30" s="443"/>
      <c r="J30" s="446"/>
      <c r="K30" s="433"/>
      <c r="L30" s="435" t="b">
        <v>1</v>
      </c>
      <c r="M30" s="436"/>
      <c r="N30" s="187" t="b">
        <v>0</v>
      </c>
    </row>
    <row r="31" spans="1:15" s="178" customFormat="1">
      <c r="A31" s="411"/>
      <c r="B31" s="184"/>
      <c r="C31" s="413"/>
      <c r="D31" s="416"/>
      <c r="E31" s="419"/>
      <c r="F31" s="489"/>
      <c r="G31" s="490"/>
      <c r="H31" s="428"/>
      <c r="I31" s="443"/>
      <c r="J31" s="446"/>
      <c r="K31" s="433"/>
      <c r="L31" s="437" t="b">
        <f>IF(COUNTIF(N29:N31,TRUE)&gt;0,TRUE,FALSE)</f>
        <v>0</v>
      </c>
      <c r="M31" s="438"/>
      <c r="N31" s="187" t="b">
        <v>0</v>
      </c>
    </row>
    <row r="32" spans="1:15" s="178" customFormat="1">
      <c r="A32" s="411"/>
      <c r="C32" s="413"/>
      <c r="D32" s="416"/>
      <c r="E32" s="419"/>
      <c r="F32" s="489"/>
      <c r="G32" s="490"/>
      <c r="H32" s="428"/>
      <c r="I32" s="443"/>
      <c r="J32" s="446"/>
      <c r="K32" s="186" t="str">
        <f>IF(COUNTIF(L32,"VERDADERO")&gt;0,"CUMPLE","NO CUMPLE")</f>
        <v>CUMPLE</v>
      </c>
      <c r="L32" s="439" t="b">
        <v>1</v>
      </c>
      <c r="M32" s="440"/>
      <c r="N32" s="441"/>
    </row>
    <row r="33" spans="1:15" s="178" customFormat="1">
      <c r="A33" s="411"/>
      <c r="B33" s="184"/>
      <c r="C33" s="413"/>
      <c r="D33" s="416"/>
      <c r="E33" s="419"/>
      <c r="F33" s="489"/>
      <c r="G33" s="490"/>
      <c r="H33" s="428"/>
      <c r="I33" s="443"/>
      <c r="J33" s="446"/>
      <c r="K33" s="186" t="str">
        <f t="shared" ref="K33:K34" si="1">IF(COUNTIF(L33,"VERDADERO")&gt;0,"CUMPLE","NO CUMPLE")</f>
        <v>CUMPLE</v>
      </c>
      <c r="L33" s="437" t="b">
        <v>1</v>
      </c>
      <c r="M33" s="459"/>
      <c r="N33" s="190"/>
    </row>
    <row r="34" spans="1:15" s="178" customFormat="1">
      <c r="A34" s="411"/>
      <c r="B34" s="191" t="str">
        <f>IF(COUNTIF(B18:B31,"VERDADERO")&gt;0,"CUMPLE","NO CUMPLE")</f>
        <v>CUMPLE</v>
      </c>
      <c r="C34" s="414"/>
      <c r="D34" s="417"/>
      <c r="E34" s="420"/>
      <c r="F34" s="491"/>
      <c r="G34" s="492"/>
      <c r="H34" s="429"/>
      <c r="I34" s="444"/>
      <c r="J34" s="447"/>
      <c r="K34" s="186" t="str">
        <f t="shared" si="1"/>
        <v>CUMPLE</v>
      </c>
      <c r="L34" s="437" t="b">
        <v>1</v>
      </c>
      <c r="M34" s="459"/>
      <c r="N34" s="438"/>
    </row>
    <row r="35" spans="1:15" s="178" customFormat="1" ht="37.5" customHeight="1">
      <c r="A35" s="411"/>
      <c r="B35" s="465" t="s">
        <v>66</v>
      </c>
      <c r="C35" s="466"/>
      <c r="D35" s="466"/>
      <c r="E35" s="466"/>
      <c r="F35" s="466"/>
      <c r="G35" s="466"/>
      <c r="H35" s="466"/>
      <c r="I35" s="466"/>
      <c r="J35" s="466"/>
      <c r="K35" s="466"/>
      <c r="L35" s="466"/>
      <c r="M35" s="466"/>
      <c r="N35" s="466"/>
    </row>
    <row r="36" spans="1:15" s="178" customFormat="1" ht="15" customHeight="1">
      <c r="A36" s="411"/>
      <c r="B36" s="387" t="s">
        <v>94</v>
      </c>
      <c r="C36" s="387"/>
      <c r="D36" s="387"/>
      <c r="E36" s="387"/>
      <c r="F36" s="387"/>
      <c r="G36" s="387"/>
      <c r="H36" s="387"/>
      <c r="I36" s="387"/>
      <c r="J36" s="467"/>
      <c r="K36" s="468" t="str">
        <f>IF(AND(IF(COUNTIF(L36,"VERDADERO")&gt;0,"CUMPLE","NO CUMPLE")="CUMPLE",IF(COUNTIF(L37,"VERDADERO")&gt;0,"CUMPLE","NO CUMPLE")="CUMPLE",IF(OR(COUNTIF(L38:N38,"VERDADERO")=0,COUNTIF(L38:N38,"VERDADERO")=2),"CUMPLE","NO CUMPLE")="CUMPLE",IF(OR(COUNTIF(L39:N39,"VERDADERO")=0,COUNTIF(L39:N39,"VERDADERO")=2),"CUMPLE","NO CUMPLE")="CUMPLE"),"CUMPLE","NO CUMPLE")</f>
        <v>CUMPLE</v>
      </c>
      <c r="L36" s="437" t="b">
        <v>1</v>
      </c>
      <c r="M36" s="459"/>
      <c r="N36" s="438"/>
    </row>
    <row r="37" spans="1:15" s="178" customFormat="1">
      <c r="A37" s="411"/>
      <c r="B37" s="457" t="s">
        <v>95</v>
      </c>
      <c r="C37" s="457"/>
      <c r="D37" s="457"/>
      <c r="E37" s="457"/>
      <c r="F37" s="457"/>
      <c r="G37" s="457"/>
      <c r="H37" s="457"/>
      <c r="I37" s="457"/>
      <c r="J37" s="458"/>
      <c r="K37" s="469"/>
      <c r="L37" s="437" t="b">
        <v>1</v>
      </c>
      <c r="M37" s="459"/>
      <c r="N37" s="438"/>
    </row>
    <row r="38" spans="1:15" s="178" customFormat="1">
      <c r="A38" s="411"/>
      <c r="B38" s="457"/>
      <c r="C38" s="457"/>
      <c r="D38" s="457"/>
      <c r="E38" s="457"/>
      <c r="F38" s="457"/>
      <c r="G38" s="457"/>
      <c r="H38" s="457"/>
      <c r="I38" s="457"/>
      <c r="J38" s="458"/>
      <c r="K38" s="469"/>
      <c r="L38" s="188" t="b">
        <v>0</v>
      </c>
      <c r="M38" s="192"/>
      <c r="N38" s="189" t="b">
        <v>0</v>
      </c>
    </row>
    <row r="39" spans="1:15" s="178" customFormat="1">
      <c r="A39" s="411"/>
      <c r="B39" s="457"/>
      <c r="C39" s="457"/>
      <c r="D39" s="457"/>
      <c r="E39" s="457"/>
      <c r="F39" s="457"/>
      <c r="G39" s="457"/>
      <c r="H39" s="457"/>
      <c r="I39" s="457"/>
      <c r="J39" s="458"/>
      <c r="K39" s="469"/>
      <c r="L39" s="188" t="b">
        <v>0</v>
      </c>
      <c r="M39" s="192"/>
      <c r="N39" s="189" t="b">
        <v>0</v>
      </c>
    </row>
    <row r="40" spans="1:15" s="178" customFormat="1">
      <c r="A40" s="411"/>
      <c r="B40" s="457" t="s">
        <v>69</v>
      </c>
      <c r="C40" s="457"/>
      <c r="D40" s="457"/>
      <c r="E40" s="457"/>
      <c r="F40" s="457"/>
      <c r="G40" s="457"/>
      <c r="H40" s="457"/>
      <c r="I40" s="457"/>
      <c r="J40" s="458"/>
      <c r="K40" s="469"/>
      <c r="L40" s="437" t="b">
        <v>1</v>
      </c>
      <c r="M40" s="459"/>
      <c r="N40" s="438"/>
    </row>
    <row r="41" spans="1:15" s="178" customFormat="1">
      <c r="A41" s="411"/>
      <c r="B41" s="389" t="s">
        <v>96</v>
      </c>
      <c r="C41" s="389"/>
      <c r="D41" s="389"/>
      <c r="E41" s="389"/>
      <c r="F41" s="389"/>
      <c r="G41" s="389"/>
      <c r="H41" s="389"/>
      <c r="I41" s="389"/>
      <c r="J41" s="460"/>
      <c r="K41" s="470"/>
      <c r="L41" s="437" t="b">
        <v>1</v>
      </c>
      <c r="M41" s="459"/>
      <c r="N41" s="438"/>
    </row>
    <row r="42" spans="1:15" s="178" customFormat="1" ht="15" customHeight="1">
      <c r="A42" s="411"/>
      <c r="B42" s="461" t="s">
        <v>71</v>
      </c>
      <c r="C42" s="462"/>
      <c r="D42" s="462"/>
      <c r="E42" s="462"/>
      <c r="F42" s="462"/>
      <c r="G42" s="462"/>
      <c r="H42" s="462"/>
      <c r="I42" s="462"/>
      <c r="J42" s="462"/>
      <c r="K42" s="462"/>
      <c r="L42" s="462"/>
      <c r="M42" s="462"/>
      <c r="N42" s="462"/>
    </row>
    <row r="43" spans="1:15" s="178" customFormat="1" ht="28.5" customHeight="1">
      <c r="A43" s="411"/>
      <c r="B43" s="463" t="s">
        <v>97</v>
      </c>
      <c r="C43" s="464"/>
      <c r="D43" s="464"/>
      <c r="E43" s="464"/>
      <c r="F43" s="464"/>
      <c r="G43" s="464"/>
      <c r="H43" s="464"/>
      <c r="I43" s="464"/>
      <c r="J43" s="464"/>
      <c r="K43" s="464"/>
      <c r="L43" s="464"/>
      <c r="M43" s="464"/>
      <c r="N43" s="464"/>
    </row>
    <row r="44" spans="1:15" s="178" customFormat="1" ht="15" customHeight="1">
      <c r="A44" s="411"/>
      <c r="B44" s="461" t="s">
        <v>98</v>
      </c>
      <c r="C44" s="462"/>
      <c r="D44" s="462"/>
      <c r="E44" s="462"/>
      <c r="F44" s="462"/>
      <c r="G44" s="462"/>
      <c r="H44" s="462"/>
      <c r="I44" s="462"/>
      <c r="J44" s="462"/>
      <c r="K44" s="462"/>
      <c r="L44" s="462"/>
      <c r="M44" s="462"/>
      <c r="N44" s="462"/>
    </row>
    <row r="45" spans="1:15" s="178" customFormat="1" ht="19.5" customHeight="1">
      <c r="A45" s="411"/>
      <c r="B45" s="471"/>
      <c r="C45" s="472"/>
      <c r="D45" s="472"/>
      <c r="E45" s="472"/>
      <c r="F45" s="472"/>
      <c r="G45" s="472"/>
      <c r="H45" s="472"/>
      <c r="I45" s="472"/>
      <c r="J45" s="472"/>
      <c r="K45" s="472"/>
      <c r="L45" s="472"/>
      <c r="M45" s="472"/>
      <c r="N45" s="472"/>
    </row>
    <row r="46" spans="1:15" s="178" customFormat="1" ht="15" customHeight="1">
      <c r="A46" s="411"/>
      <c r="B46" s="473" t="str">
        <f>IF(AND(B34="CUMPLE",K29="CUMPLE",K19="CUMPLE",K32="CUMPLE",K33="CUMPLE",K34="CUMPLE",K36="CUMPLE"),"CUMPLE","NO CUMPLE")</f>
        <v>CUMPLE</v>
      </c>
      <c r="C46" s="473"/>
      <c r="D46" s="473"/>
      <c r="E46" s="473"/>
      <c r="F46" s="473"/>
      <c r="G46" s="473"/>
      <c r="H46" s="473"/>
      <c r="I46" s="473"/>
      <c r="J46" s="473"/>
      <c r="K46" s="473"/>
      <c r="L46" s="473"/>
      <c r="M46" s="473"/>
      <c r="N46" s="474"/>
    </row>
    <row r="47" spans="1:15" s="178" customFormat="1" ht="13.5" customHeight="1">
      <c r="A47" s="411">
        <v>2</v>
      </c>
      <c r="B47" s="177" t="b">
        <v>0</v>
      </c>
      <c r="C47" s="412">
        <v>134</v>
      </c>
      <c r="D47" s="415" t="s">
        <v>99</v>
      </c>
      <c r="E47" s="418" t="s">
        <v>100</v>
      </c>
      <c r="F47" s="475" t="s">
        <v>101</v>
      </c>
      <c r="G47" s="476"/>
      <c r="H47" s="427">
        <v>161.96</v>
      </c>
      <c r="I47" s="442">
        <v>1</v>
      </c>
      <c r="J47" s="445">
        <f>(H47*I47)</f>
        <v>161.96</v>
      </c>
      <c r="K47" s="448" t="s">
        <v>64</v>
      </c>
      <c r="L47" s="448" t="b">
        <v>0</v>
      </c>
      <c r="M47" s="448"/>
      <c r="N47" s="449"/>
    </row>
    <row r="48" spans="1:15" s="178" customFormat="1" ht="14.25" customHeight="1">
      <c r="A48" s="411"/>
      <c r="B48" s="179" t="b">
        <v>0</v>
      </c>
      <c r="C48" s="413"/>
      <c r="D48" s="416"/>
      <c r="E48" s="419"/>
      <c r="F48" s="477"/>
      <c r="G48" s="478"/>
      <c r="H48" s="428"/>
      <c r="I48" s="443"/>
      <c r="J48" s="446"/>
      <c r="K48" s="450" t="str">
        <f>IF(COUNTIF(L48:L56,"VERDADERO")=8,"CUMPLE","NO CUMPLE")</f>
        <v>CUMPLE</v>
      </c>
      <c r="L48" s="451" t="b">
        <v>1</v>
      </c>
      <c r="M48" s="452"/>
      <c r="N48" s="453"/>
      <c r="O48" s="180"/>
    </row>
    <row r="49" spans="1:15" s="178" customFormat="1" ht="15" customHeight="1">
      <c r="A49" s="411"/>
      <c r="B49" s="179" t="b">
        <v>1</v>
      </c>
      <c r="C49" s="413"/>
      <c r="D49" s="416"/>
      <c r="E49" s="419"/>
      <c r="F49" s="477"/>
      <c r="G49" s="478"/>
      <c r="H49" s="428"/>
      <c r="I49" s="443"/>
      <c r="J49" s="446"/>
      <c r="K49" s="450"/>
      <c r="L49" s="454" t="b">
        <v>1</v>
      </c>
      <c r="M49" s="455"/>
      <c r="N49" s="456"/>
      <c r="O49" s="180"/>
    </row>
    <row r="50" spans="1:15" s="178" customFormat="1">
      <c r="A50" s="411"/>
      <c r="B50" s="184" t="b">
        <v>0</v>
      </c>
      <c r="C50" s="413"/>
      <c r="D50" s="416"/>
      <c r="E50" s="419"/>
      <c r="F50" s="477"/>
      <c r="G50" s="478"/>
      <c r="H50" s="428"/>
      <c r="I50" s="443"/>
      <c r="J50" s="446"/>
      <c r="K50" s="450"/>
      <c r="L50" s="454" t="b">
        <v>1</v>
      </c>
      <c r="M50" s="455"/>
      <c r="N50" s="456"/>
      <c r="O50" s="180"/>
    </row>
    <row r="51" spans="1:15" s="178" customFormat="1">
      <c r="A51" s="411"/>
      <c r="B51" s="184" t="b">
        <v>0</v>
      </c>
      <c r="C51" s="413"/>
      <c r="D51" s="416"/>
      <c r="E51" s="419"/>
      <c r="F51" s="477"/>
      <c r="G51" s="478"/>
      <c r="H51" s="428"/>
      <c r="I51" s="443"/>
      <c r="J51" s="446"/>
      <c r="K51" s="450"/>
      <c r="L51" s="454" t="b">
        <v>1</v>
      </c>
      <c r="M51" s="455"/>
      <c r="N51" s="456"/>
      <c r="O51" s="180"/>
    </row>
    <row r="52" spans="1:15" s="178" customFormat="1">
      <c r="A52" s="411"/>
      <c r="B52" s="184"/>
      <c r="C52" s="413"/>
      <c r="D52" s="416"/>
      <c r="E52" s="419"/>
      <c r="F52" s="477"/>
      <c r="G52" s="478"/>
      <c r="H52" s="428"/>
      <c r="I52" s="443"/>
      <c r="J52" s="446"/>
      <c r="K52" s="450"/>
      <c r="L52" s="454"/>
      <c r="M52" s="455"/>
      <c r="N52" s="456"/>
      <c r="O52" s="180"/>
    </row>
    <row r="53" spans="1:15" s="178" customFormat="1">
      <c r="A53" s="411"/>
      <c r="B53" s="184"/>
      <c r="C53" s="413"/>
      <c r="D53" s="416"/>
      <c r="E53" s="419"/>
      <c r="F53" s="477"/>
      <c r="G53" s="478"/>
      <c r="H53" s="428"/>
      <c r="I53" s="443"/>
      <c r="J53" s="446"/>
      <c r="K53" s="450"/>
      <c r="L53" s="454" t="b">
        <v>1</v>
      </c>
      <c r="M53" s="455"/>
      <c r="N53" s="456"/>
      <c r="O53" s="180"/>
    </row>
    <row r="54" spans="1:15" s="178" customFormat="1">
      <c r="A54" s="411"/>
      <c r="B54" s="184"/>
      <c r="C54" s="413"/>
      <c r="D54" s="416"/>
      <c r="E54" s="419"/>
      <c r="F54" s="477"/>
      <c r="G54" s="478"/>
      <c r="H54" s="428"/>
      <c r="I54" s="443"/>
      <c r="J54" s="446"/>
      <c r="K54" s="450"/>
      <c r="L54" s="181" t="b">
        <v>1</v>
      </c>
      <c r="M54" s="182"/>
      <c r="N54" s="183"/>
      <c r="O54" s="180"/>
    </row>
    <row r="55" spans="1:15" s="178" customFormat="1">
      <c r="A55" s="411"/>
      <c r="B55" s="184"/>
      <c r="C55" s="413"/>
      <c r="D55" s="416"/>
      <c r="E55" s="419"/>
      <c r="F55" s="477"/>
      <c r="G55" s="478"/>
      <c r="H55" s="428"/>
      <c r="I55" s="443"/>
      <c r="J55" s="446"/>
      <c r="K55" s="450"/>
      <c r="L55" s="181" t="b">
        <v>1</v>
      </c>
      <c r="M55" s="182"/>
      <c r="N55" s="183"/>
      <c r="O55" s="180"/>
    </row>
    <row r="56" spans="1:15" s="178" customFormat="1">
      <c r="A56" s="411"/>
      <c r="B56" s="184"/>
      <c r="C56" s="413"/>
      <c r="D56" s="416"/>
      <c r="E56" s="419"/>
      <c r="F56" s="477"/>
      <c r="G56" s="478"/>
      <c r="H56" s="428"/>
      <c r="I56" s="443"/>
      <c r="J56" s="446"/>
      <c r="K56" s="450"/>
      <c r="L56" s="181" t="b">
        <v>1</v>
      </c>
      <c r="M56" s="182"/>
      <c r="N56" s="183"/>
      <c r="O56" s="180"/>
    </row>
    <row r="57" spans="1:15" s="178" customFormat="1">
      <c r="A57" s="411"/>
      <c r="B57" s="184"/>
      <c r="C57" s="413"/>
      <c r="D57" s="416"/>
      <c r="E57" s="419"/>
      <c r="F57" s="477"/>
      <c r="G57" s="478"/>
      <c r="H57" s="428"/>
      <c r="I57" s="443"/>
      <c r="J57" s="446"/>
      <c r="K57" s="430" t="s">
        <v>65</v>
      </c>
      <c r="L57" s="431"/>
      <c r="M57" s="431"/>
      <c r="N57" s="432"/>
      <c r="O57" s="180"/>
    </row>
    <row r="58" spans="1:15" s="178" customFormat="1" ht="14.25" customHeight="1">
      <c r="A58" s="411"/>
      <c r="B58" s="184"/>
      <c r="C58" s="413"/>
      <c r="D58" s="416"/>
      <c r="E58" s="419"/>
      <c r="F58" s="477"/>
      <c r="G58" s="478"/>
      <c r="H58" s="428"/>
      <c r="I58" s="443"/>
      <c r="J58" s="446"/>
      <c r="K58" s="479" t="str">
        <f>IF(COUNTIF(L58:N60,"VERDADERO")&gt;0,"CUMPLE","NO CUMPLE")</f>
        <v>NO CUMPLE</v>
      </c>
      <c r="L58" s="434" t="b">
        <v>0</v>
      </c>
      <c r="M58" s="434"/>
      <c r="N58" s="187" t="b">
        <v>0</v>
      </c>
    </row>
    <row r="59" spans="1:15" s="178" customFormat="1">
      <c r="A59" s="411"/>
      <c r="B59" s="184"/>
      <c r="C59" s="413"/>
      <c r="D59" s="416"/>
      <c r="E59" s="419"/>
      <c r="F59" s="477"/>
      <c r="G59" s="478"/>
      <c r="H59" s="428"/>
      <c r="I59" s="443"/>
      <c r="J59" s="446"/>
      <c r="K59" s="480"/>
      <c r="L59" s="435" t="b">
        <v>0</v>
      </c>
      <c r="M59" s="436"/>
      <c r="N59" s="187" t="b">
        <v>0</v>
      </c>
    </row>
    <row r="60" spans="1:15" s="178" customFormat="1">
      <c r="A60" s="411"/>
      <c r="B60" s="184"/>
      <c r="C60" s="413"/>
      <c r="D60" s="416"/>
      <c r="E60" s="419"/>
      <c r="F60" s="477"/>
      <c r="G60" s="478"/>
      <c r="H60" s="428"/>
      <c r="I60" s="443"/>
      <c r="J60" s="446"/>
      <c r="K60" s="480"/>
      <c r="L60" s="437" t="b">
        <f>IF(COUNTIF(N58:N60,TRUE)&gt;0,TRUE,FALSE)</f>
        <v>0</v>
      </c>
      <c r="M60" s="438"/>
      <c r="N60" s="187" t="b">
        <v>0</v>
      </c>
    </row>
    <row r="61" spans="1:15" s="178" customFormat="1">
      <c r="A61" s="411"/>
      <c r="C61" s="413"/>
      <c r="D61" s="416"/>
      <c r="E61" s="419"/>
      <c r="F61" s="477"/>
      <c r="G61" s="478"/>
      <c r="H61" s="428"/>
      <c r="I61" s="443"/>
      <c r="J61" s="446"/>
      <c r="K61" s="186" t="str">
        <f>IF(COUNTIF(L61,"VERDADERO")&gt;0,"CUMPLE","NO CUMPLE")</f>
        <v>CUMPLE</v>
      </c>
      <c r="L61" s="439" t="b">
        <v>1</v>
      </c>
      <c r="M61" s="440"/>
      <c r="N61" s="441"/>
    </row>
    <row r="62" spans="1:15" s="178" customFormat="1">
      <c r="A62" s="411"/>
      <c r="B62" s="184"/>
      <c r="C62" s="413"/>
      <c r="D62" s="416"/>
      <c r="E62" s="419"/>
      <c r="F62" s="477"/>
      <c r="G62" s="478"/>
      <c r="H62" s="428"/>
      <c r="I62" s="443"/>
      <c r="J62" s="446"/>
      <c r="K62" s="186" t="str">
        <f t="shared" ref="K62:K63" si="2">IF(COUNTIF(L62,"VERDADERO")&gt;0,"CUMPLE","NO CUMPLE")</f>
        <v>CUMPLE</v>
      </c>
      <c r="L62" s="437" t="b">
        <v>1</v>
      </c>
      <c r="M62" s="459"/>
      <c r="N62" s="190"/>
    </row>
    <row r="63" spans="1:15" s="178" customFormat="1">
      <c r="A63" s="411"/>
      <c r="B63" s="191" t="str">
        <f>IF(COUNTIF(B47:B60,"VERDADERO")&gt;0,"CUMPLE","NO CUMPLE")</f>
        <v>CUMPLE</v>
      </c>
      <c r="C63" s="414"/>
      <c r="D63" s="417"/>
      <c r="E63" s="420"/>
      <c r="F63" s="388"/>
      <c r="G63" s="460"/>
      <c r="H63" s="429"/>
      <c r="I63" s="444"/>
      <c r="J63" s="447"/>
      <c r="K63" s="186" t="str">
        <f t="shared" si="2"/>
        <v>NO CUMPLE</v>
      </c>
      <c r="L63" s="437" t="b">
        <v>0</v>
      </c>
      <c r="M63" s="459"/>
      <c r="N63" s="438"/>
    </row>
    <row r="64" spans="1:15" s="178" customFormat="1" ht="37.5" customHeight="1">
      <c r="A64" s="411"/>
      <c r="B64" s="465" t="s">
        <v>66</v>
      </c>
      <c r="C64" s="466"/>
      <c r="D64" s="466"/>
      <c r="E64" s="466"/>
      <c r="F64" s="466"/>
      <c r="G64" s="466"/>
      <c r="H64" s="466"/>
      <c r="I64" s="466"/>
      <c r="J64" s="466"/>
      <c r="K64" s="466"/>
      <c r="L64" s="466"/>
      <c r="M64" s="466"/>
      <c r="N64" s="466"/>
    </row>
    <row r="65" spans="1:15" s="178" customFormat="1" ht="15" customHeight="1">
      <c r="A65" s="411"/>
      <c r="B65" s="387" t="s">
        <v>102</v>
      </c>
      <c r="C65" s="387"/>
      <c r="D65" s="387"/>
      <c r="E65" s="387"/>
      <c r="F65" s="387"/>
      <c r="G65" s="387"/>
      <c r="H65" s="387"/>
      <c r="I65" s="387"/>
      <c r="J65" s="467"/>
      <c r="K65" s="468" t="str">
        <f>IF(AND(IF(COUNTIF(L65,"VERDADERO")&gt;0,"CUMPLE","NO CUMPLE")="CUMPLE",IF(COUNTIF(L66,"VERDADERO")&gt;0,"CUMPLE","NO CUMPLE")="CUMPLE",IF(OR(COUNTIF(L67:N67,"VERDADERO")=0,COUNTIF(L67:N67,"VERDADERO")=2),"CUMPLE","NO CUMPLE")="CUMPLE",IF(OR(COUNTIF(L68:N68,"VERDADERO")=0,COUNTIF(L68:N68,"VERDADERO")=2),"CUMPLE","NO CUMPLE")="CUMPLE"),"CUMPLE","NO CUMPLE")</f>
        <v>CUMPLE</v>
      </c>
      <c r="L65" s="437" t="b">
        <v>1</v>
      </c>
      <c r="M65" s="459"/>
      <c r="N65" s="438"/>
    </row>
    <row r="66" spans="1:15" s="178" customFormat="1">
      <c r="A66" s="411"/>
      <c r="B66" s="457" t="s">
        <v>103</v>
      </c>
      <c r="C66" s="457"/>
      <c r="D66" s="457"/>
      <c r="E66" s="457"/>
      <c r="F66" s="457"/>
      <c r="G66" s="457"/>
      <c r="H66" s="457"/>
      <c r="I66" s="457"/>
      <c r="J66" s="458"/>
      <c r="K66" s="469"/>
      <c r="L66" s="437" t="b">
        <v>1</v>
      </c>
      <c r="M66" s="459"/>
      <c r="N66" s="438"/>
    </row>
    <row r="67" spans="1:15" s="178" customFormat="1">
      <c r="A67" s="411"/>
      <c r="B67" s="457"/>
      <c r="C67" s="457"/>
      <c r="D67" s="457"/>
      <c r="E67" s="457"/>
      <c r="F67" s="457"/>
      <c r="G67" s="457"/>
      <c r="H67" s="457"/>
      <c r="I67" s="457"/>
      <c r="J67" s="458"/>
      <c r="K67" s="469"/>
      <c r="L67" s="188" t="b">
        <v>0</v>
      </c>
      <c r="M67" s="192"/>
      <c r="N67" s="189" t="b">
        <v>0</v>
      </c>
    </row>
    <row r="68" spans="1:15" s="178" customFormat="1">
      <c r="A68" s="411"/>
      <c r="B68" s="457"/>
      <c r="C68" s="457"/>
      <c r="D68" s="457"/>
      <c r="E68" s="457"/>
      <c r="F68" s="457"/>
      <c r="G68" s="457"/>
      <c r="H68" s="457"/>
      <c r="I68" s="457"/>
      <c r="J68" s="458"/>
      <c r="K68" s="469"/>
      <c r="L68" s="188" t="b">
        <v>0</v>
      </c>
      <c r="M68" s="192"/>
      <c r="N68" s="189" t="b">
        <v>0</v>
      </c>
    </row>
    <row r="69" spans="1:15" s="178" customFormat="1">
      <c r="A69" s="411"/>
      <c r="B69" s="457" t="s">
        <v>69</v>
      </c>
      <c r="C69" s="457"/>
      <c r="D69" s="457"/>
      <c r="E69" s="457"/>
      <c r="F69" s="457"/>
      <c r="G69" s="457"/>
      <c r="H69" s="457"/>
      <c r="I69" s="457"/>
      <c r="J69" s="458"/>
      <c r="K69" s="469"/>
      <c r="L69" s="437" t="b">
        <v>1</v>
      </c>
      <c r="M69" s="459"/>
      <c r="N69" s="438"/>
    </row>
    <row r="70" spans="1:15" s="178" customFormat="1">
      <c r="A70" s="411"/>
      <c r="B70" s="389" t="s">
        <v>96</v>
      </c>
      <c r="C70" s="389"/>
      <c r="D70" s="389"/>
      <c r="E70" s="389"/>
      <c r="F70" s="389"/>
      <c r="G70" s="389"/>
      <c r="H70" s="389"/>
      <c r="I70" s="389"/>
      <c r="J70" s="460"/>
      <c r="K70" s="470"/>
      <c r="L70" s="437" t="b">
        <v>1</v>
      </c>
      <c r="M70" s="459"/>
      <c r="N70" s="438"/>
    </row>
    <row r="71" spans="1:15" s="178" customFormat="1" ht="15" customHeight="1">
      <c r="A71" s="411"/>
      <c r="B71" s="461" t="s">
        <v>71</v>
      </c>
      <c r="C71" s="462"/>
      <c r="D71" s="462"/>
      <c r="E71" s="462"/>
      <c r="F71" s="462"/>
      <c r="G71" s="462"/>
      <c r="H71" s="462"/>
      <c r="I71" s="462"/>
      <c r="J71" s="462"/>
      <c r="K71" s="462"/>
      <c r="L71" s="462"/>
      <c r="M71" s="462"/>
      <c r="N71" s="462"/>
    </row>
    <row r="72" spans="1:15" s="178" customFormat="1" ht="28.5" customHeight="1">
      <c r="A72" s="411"/>
      <c r="B72" s="463" t="s">
        <v>104</v>
      </c>
      <c r="C72" s="464"/>
      <c r="D72" s="464"/>
      <c r="E72" s="464"/>
      <c r="F72" s="464"/>
      <c r="G72" s="464"/>
      <c r="H72" s="464"/>
      <c r="I72" s="464"/>
      <c r="J72" s="464"/>
      <c r="K72" s="464"/>
      <c r="L72" s="464"/>
      <c r="M72" s="464"/>
      <c r="N72" s="464"/>
    </row>
    <row r="73" spans="1:15" s="178" customFormat="1" ht="15" customHeight="1">
      <c r="A73" s="411"/>
      <c r="B73" s="461" t="s">
        <v>73</v>
      </c>
      <c r="C73" s="462"/>
      <c r="D73" s="462"/>
      <c r="E73" s="462"/>
      <c r="F73" s="462"/>
      <c r="G73" s="462"/>
      <c r="H73" s="462"/>
      <c r="I73" s="462"/>
      <c r="J73" s="462"/>
      <c r="K73" s="462"/>
      <c r="L73" s="462"/>
      <c r="M73" s="462"/>
      <c r="N73" s="462"/>
    </row>
    <row r="74" spans="1:15" s="178" customFormat="1" ht="27" customHeight="1">
      <c r="A74" s="411"/>
      <c r="B74" s="481" t="s">
        <v>105</v>
      </c>
      <c r="C74" s="482"/>
      <c r="D74" s="482"/>
      <c r="E74" s="482"/>
      <c r="F74" s="482"/>
      <c r="G74" s="482"/>
      <c r="H74" s="482"/>
      <c r="I74" s="482"/>
      <c r="J74" s="482"/>
      <c r="K74" s="482"/>
      <c r="L74" s="482"/>
      <c r="M74" s="482"/>
      <c r="N74" s="482"/>
    </row>
    <row r="75" spans="1:15" s="178" customFormat="1" ht="15" customHeight="1">
      <c r="A75" s="411"/>
      <c r="B75" s="473" t="str">
        <f>IF(AND(B63="CUMPLE",K58="CUMPLE",K48="CUMPLE",K61="CUMPLE",K62="CUMPLE",K63="CUMPLE",K65="CUMPLE"),"CUMPLE","NO CUMPLE")</f>
        <v>NO CUMPLE</v>
      </c>
      <c r="C75" s="473"/>
      <c r="D75" s="473"/>
      <c r="E75" s="473"/>
      <c r="F75" s="473"/>
      <c r="G75" s="473"/>
      <c r="H75" s="473"/>
      <c r="I75" s="473"/>
      <c r="J75" s="473"/>
      <c r="K75" s="473"/>
      <c r="L75" s="473"/>
      <c r="M75" s="473"/>
      <c r="N75" s="474"/>
    </row>
    <row r="76" spans="1:15" s="178" customFormat="1" ht="13.5" customHeight="1">
      <c r="A76" s="411">
        <v>3</v>
      </c>
      <c r="B76" s="177" t="b">
        <v>1</v>
      </c>
      <c r="C76" s="412">
        <v>133</v>
      </c>
      <c r="D76" s="415" t="s">
        <v>106</v>
      </c>
      <c r="E76" s="418" t="s">
        <v>107</v>
      </c>
      <c r="F76" s="475" t="s">
        <v>108</v>
      </c>
      <c r="G76" s="476"/>
      <c r="H76" s="427">
        <v>12396.57</v>
      </c>
      <c r="I76" s="442">
        <v>0.4</v>
      </c>
      <c r="J76" s="445">
        <f>(H76*I76)</f>
        <v>4958.6280000000006</v>
      </c>
      <c r="K76" s="448" t="s">
        <v>64</v>
      </c>
      <c r="L76" s="448" t="b">
        <v>1</v>
      </c>
      <c r="M76" s="448"/>
      <c r="N76" s="449"/>
    </row>
    <row r="77" spans="1:15" s="178" customFormat="1" ht="14.25" customHeight="1">
      <c r="A77" s="411"/>
      <c r="B77" s="179" t="b">
        <v>1</v>
      </c>
      <c r="C77" s="413"/>
      <c r="D77" s="416"/>
      <c r="E77" s="419"/>
      <c r="F77" s="477"/>
      <c r="G77" s="478"/>
      <c r="H77" s="428"/>
      <c r="I77" s="443"/>
      <c r="J77" s="446"/>
      <c r="K77" s="450" t="str">
        <f>IF(COUNTIF(L77:L85,"VERDADERO")=8,"CUMPLE","NO CUMPLE")</f>
        <v>NO CUMPLE</v>
      </c>
      <c r="L77" s="451" t="b">
        <v>1</v>
      </c>
      <c r="M77" s="452"/>
      <c r="N77" s="453"/>
      <c r="O77" s="180"/>
    </row>
    <row r="78" spans="1:15" s="178" customFormat="1" ht="15" customHeight="1">
      <c r="A78" s="411"/>
      <c r="B78" s="179" t="b">
        <v>0</v>
      </c>
      <c r="C78" s="413"/>
      <c r="D78" s="416"/>
      <c r="E78" s="419"/>
      <c r="F78" s="477"/>
      <c r="G78" s="478"/>
      <c r="H78" s="428"/>
      <c r="I78" s="443"/>
      <c r="J78" s="446"/>
      <c r="K78" s="450"/>
      <c r="L78" s="454" t="b">
        <v>1</v>
      </c>
      <c r="M78" s="455"/>
      <c r="N78" s="456"/>
      <c r="O78" s="180"/>
    </row>
    <row r="79" spans="1:15" s="178" customFormat="1">
      <c r="A79" s="411"/>
      <c r="B79" s="184" t="b">
        <v>0</v>
      </c>
      <c r="C79" s="413"/>
      <c r="D79" s="416"/>
      <c r="E79" s="419"/>
      <c r="F79" s="477"/>
      <c r="G79" s="478"/>
      <c r="H79" s="428"/>
      <c r="I79" s="443"/>
      <c r="J79" s="446"/>
      <c r="K79" s="450"/>
      <c r="L79" s="454" t="b">
        <v>1</v>
      </c>
      <c r="M79" s="455"/>
      <c r="N79" s="456"/>
      <c r="O79" s="180"/>
    </row>
    <row r="80" spans="1:15" s="178" customFormat="1">
      <c r="A80" s="411"/>
      <c r="B80" s="184" t="b">
        <v>0</v>
      </c>
      <c r="C80" s="413"/>
      <c r="D80" s="416"/>
      <c r="E80" s="419"/>
      <c r="F80" s="477"/>
      <c r="G80" s="478"/>
      <c r="H80" s="428"/>
      <c r="I80" s="443"/>
      <c r="J80" s="446"/>
      <c r="K80" s="450"/>
      <c r="L80" s="454" t="b">
        <v>1</v>
      </c>
      <c r="M80" s="455"/>
      <c r="N80" s="456"/>
      <c r="O80" s="180"/>
    </row>
    <row r="81" spans="1:15" s="178" customFormat="1">
      <c r="A81" s="411"/>
      <c r="B81" s="184"/>
      <c r="C81" s="413"/>
      <c r="D81" s="416"/>
      <c r="E81" s="419"/>
      <c r="F81" s="477"/>
      <c r="G81" s="478"/>
      <c r="H81" s="428"/>
      <c r="I81" s="443"/>
      <c r="J81" s="446"/>
      <c r="K81" s="450"/>
      <c r="L81" s="454"/>
      <c r="M81" s="455"/>
      <c r="N81" s="456"/>
      <c r="O81" s="180"/>
    </row>
    <row r="82" spans="1:15" s="178" customFormat="1">
      <c r="A82" s="411"/>
      <c r="B82" s="184"/>
      <c r="C82" s="413"/>
      <c r="D82" s="416"/>
      <c r="E82" s="419"/>
      <c r="F82" s="477"/>
      <c r="G82" s="478"/>
      <c r="H82" s="428"/>
      <c r="I82" s="443"/>
      <c r="J82" s="446"/>
      <c r="K82" s="450"/>
      <c r="L82" s="454" t="b">
        <v>1</v>
      </c>
      <c r="M82" s="455"/>
      <c r="N82" s="456"/>
      <c r="O82" s="180"/>
    </row>
    <row r="83" spans="1:15" s="178" customFormat="1">
      <c r="A83" s="411"/>
      <c r="B83" s="184"/>
      <c r="C83" s="413"/>
      <c r="D83" s="416"/>
      <c r="E83" s="419"/>
      <c r="F83" s="477"/>
      <c r="G83" s="478"/>
      <c r="H83" s="428"/>
      <c r="I83" s="443"/>
      <c r="J83" s="446"/>
      <c r="K83" s="450"/>
      <c r="L83" s="181" t="b">
        <v>1</v>
      </c>
      <c r="M83" s="182"/>
      <c r="N83" s="183"/>
      <c r="O83" s="180"/>
    </row>
    <row r="84" spans="1:15" s="178" customFormat="1">
      <c r="A84" s="411"/>
      <c r="B84" s="184"/>
      <c r="C84" s="413"/>
      <c r="D84" s="416"/>
      <c r="E84" s="419"/>
      <c r="F84" s="477"/>
      <c r="G84" s="478"/>
      <c r="H84" s="428"/>
      <c r="I84" s="443"/>
      <c r="J84" s="446"/>
      <c r="K84" s="450"/>
      <c r="L84" s="181" t="b">
        <v>1</v>
      </c>
      <c r="M84" s="182"/>
      <c r="N84" s="183"/>
      <c r="O84" s="180"/>
    </row>
    <row r="85" spans="1:15" s="178" customFormat="1">
      <c r="A85" s="411"/>
      <c r="B85" s="184"/>
      <c r="C85" s="413"/>
      <c r="D85" s="416"/>
      <c r="E85" s="419"/>
      <c r="F85" s="477"/>
      <c r="G85" s="478"/>
      <c r="H85" s="428"/>
      <c r="I85" s="443"/>
      <c r="J85" s="446"/>
      <c r="K85" s="450"/>
      <c r="L85" s="181" t="b">
        <v>0</v>
      </c>
      <c r="M85" s="182"/>
      <c r="N85" s="183"/>
      <c r="O85" s="260"/>
    </row>
    <row r="86" spans="1:15" s="178" customFormat="1">
      <c r="A86" s="411"/>
      <c r="B86" s="184"/>
      <c r="C86" s="413"/>
      <c r="D86" s="416"/>
      <c r="E86" s="419"/>
      <c r="F86" s="477"/>
      <c r="G86" s="478"/>
      <c r="H86" s="428"/>
      <c r="I86" s="443"/>
      <c r="J86" s="446"/>
      <c r="K86" s="430" t="s">
        <v>65</v>
      </c>
      <c r="L86" s="431"/>
      <c r="M86" s="431"/>
      <c r="N86" s="432"/>
      <c r="O86" s="180"/>
    </row>
    <row r="87" spans="1:15" s="178" customFormat="1" ht="14.25" customHeight="1">
      <c r="A87" s="411"/>
      <c r="B87" s="184"/>
      <c r="C87" s="413"/>
      <c r="D87" s="416"/>
      <c r="E87" s="419"/>
      <c r="F87" s="477"/>
      <c r="G87" s="478"/>
      <c r="H87" s="428"/>
      <c r="I87" s="443"/>
      <c r="J87" s="446"/>
      <c r="K87" s="479" t="str">
        <f>IF(COUNTIF(L87:N89,"VERDADERO")&gt;0,"CUMPLE","NO CUMPLE")</f>
        <v>CUMPLE</v>
      </c>
      <c r="L87" s="434" t="b">
        <v>1</v>
      </c>
      <c r="M87" s="434"/>
      <c r="N87" s="187" t="b">
        <v>0</v>
      </c>
      <c r="O87" s="196"/>
    </row>
    <row r="88" spans="1:15" s="178" customFormat="1">
      <c r="A88" s="411"/>
      <c r="B88" s="184"/>
      <c r="C88" s="413"/>
      <c r="D88" s="416"/>
      <c r="E88" s="419"/>
      <c r="F88" s="477"/>
      <c r="G88" s="478"/>
      <c r="H88" s="428"/>
      <c r="I88" s="443"/>
      <c r="J88" s="446"/>
      <c r="K88" s="480"/>
      <c r="L88" s="435" t="b">
        <v>0</v>
      </c>
      <c r="M88" s="436"/>
      <c r="N88" s="187" t="b">
        <v>0</v>
      </c>
    </row>
    <row r="89" spans="1:15" s="178" customFormat="1">
      <c r="A89" s="411"/>
      <c r="B89" s="184"/>
      <c r="C89" s="413"/>
      <c r="D89" s="416"/>
      <c r="E89" s="419"/>
      <c r="F89" s="477"/>
      <c r="G89" s="478"/>
      <c r="H89" s="428"/>
      <c r="I89" s="443"/>
      <c r="J89" s="446"/>
      <c r="K89" s="480"/>
      <c r="L89" s="437" t="b">
        <f>IF(COUNTIF(N87:N89,TRUE)&gt;0,TRUE,FALSE)</f>
        <v>0</v>
      </c>
      <c r="M89" s="438"/>
      <c r="N89" s="187" t="b">
        <v>0</v>
      </c>
    </row>
    <row r="90" spans="1:15" s="178" customFormat="1">
      <c r="A90" s="411"/>
      <c r="C90" s="413"/>
      <c r="D90" s="416"/>
      <c r="E90" s="419"/>
      <c r="F90" s="477"/>
      <c r="G90" s="478"/>
      <c r="H90" s="428"/>
      <c r="I90" s="443"/>
      <c r="J90" s="446"/>
      <c r="K90" s="186" t="str">
        <f>IF(COUNTIF(L90,"VERDADERO")&gt;0,"CUMPLE","NO CUMPLE")</f>
        <v>CUMPLE</v>
      </c>
      <c r="L90" s="439" t="b">
        <v>1</v>
      </c>
      <c r="M90" s="440"/>
      <c r="N90" s="441"/>
    </row>
    <row r="91" spans="1:15" s="178" customFormat="1">
      <c r="A91" s="411"/>
      <c r="B91" s="184"/>
      <c r="C91" s="413"/>
      <c r="D91" s="416"/>
      <c r="E91" s="419"/>
      <c r="F91" s="477"/>
      <c r="G91" s="478"/>
      <c r="H91" s="428"/>
      <c r="I91" s="443"/>
      <c r="J91" s="446"/>
      <c r="K91" s="186" t="str">
        <f t="shared" ref="K91:K92" si="3">IF(COUNTIF(L91,"VERDADERO")&gt;0,"CUMPLE","NO CUMPLE")</f>
        <v>CUMPLE</v>
      </c>
      <c r="L91" s="437" t="b">
        <v>1</v>
      </c>
      <c r="M91" s="459"/>
      <c r="N91" s="190"/>
    </row>
    <row r="92" spans="1:15" s="178" customFormat="1">
      <c r="A92" s="411"/>
      <c r="B92" s="191" t="str">
        <f>IF(COUNTIF(B76:B89,"VERDADERO")&gt;0,"CUMPLE","NO CUMPLE")</f>
        <v>CUMPLE</v>
      </c>
      <c r="C92" s="414"/>
      <c r="D92" s="417"/>
      <c r="E92" s="420"/>
      <c r="F92" s="388"/>
      <c r="G92" s="460"/>
      <c r="H92" s="429"/>
      <c r="I92" s="444"/>
      <c r="J92" s="447"/>
      <c r="K92" s="186" t="str">
        <f t="shared" si="3"/>
        <v>CUMPLE</v>
      </c>
      <c r="L92" s="437" t="b">
        <v>1</v>
      </c>
      <c r="M92" s="459"/>
      <c r="N92" s="438"/>
    </row>
    <row r="93" spans="1:15" s="178" customFormat="1" ht="37.5" customHeight="1">
      <c r="A93" s="411"/>
      <c r="B93" s="465" t="s">
        <v>66</v>
      </c>
      <c r="C93" s="466"/>
      <c r="D93" s="466"/>
      <c r="E93" s="466"/>
      <c r="F93" s="466"/>
      <c r="G93" s="466"/>
      <c r="H93" s="466"/>
      <c r="I93" s="466"/>
      <c r="J93" s="466"/>
      <c r="K93" s="466"/>
      <c r="L93" s="466"/>
      <c r="M93" s="466"/>
      <c r="N93" s="466"/>
    </row>
    <row r="94" spans="1:15" s="178" customFormat="1" ht="15" customHeight="1">
      <c r="A94" s="411"/>
      <c r="B94" s="387" t="s">
        <v>109</v>
      </c>
      <c r="C94" s="387"/>
      <c r="D94" s="387"/>
      <c r="E94" s="387"/>
      <c r="F94" s="387"/>
      <c r="G94" s="387"/>
      <c r="H94" s="387"/>
      <c r="I94" s="387"/>
      <c r="J94" s="467"/>
      <c r="K94" s="468" t="str">
        <f>IF(AND(IF(COUNTIF(L94,"VERDADERO")&gt;0,"CUMPLE","NO CUMPLE")="CUMPLE",IF(COUNTIF(L95,"VERDADERO")&gt;0,"CUMPLE","NO CUMPLE")="CUMPLE",IF(OR(COUNTIF(L96:N96,"VERDADERO")=0,COUNTIF(L96:N96,"VERDADERO")=2),"CUMPLE","NO CUMPLE")="CUMPLE",IF(OR(COUNTIF(L97:N97,"VERDADERO")=0,COUNTIF(L97:N97,"VERDADERO")=2),"CUMPLE","NO CUMPLE")="CUMPLE"),"CUMPLE","NO CUMPLE")</f>
        <v>CUMPLE</v>
      </c>
      <c r="L94" s="437" t="b">
        <v>1</v>
      </c>
      <c r="M94" s="459"/>
      <c r="N94" s="438"/>
    </row>
    <row r="95" spans="1:15" s="178" customFormat="1">
      <c r="A95" s="411"/>
      <c r="B95" s="457" t="s">
        <v>110</v>
      </c>
      <c r="C95" s="457"/>
      <c r="D95" s="457"/>
      <c r="E95" s="457"/>
      <c r="F95" s="457"/>
      <c r="G95" s="457"/>
      <c r="H95" s="457"/>
      <c r="I95" s="457"/>
      <c r="J95" s="458"/>
      <c r="K95" s="469"/>
      <c r="L95" s="437" t="b">
        <v>1</v>
      </c>
      <c r="M95" s="459"/>
      <c r="N95" s="438"/>
    </row>
    <row r="96" spans="1:15" s="178" customFormat="1">
      <c r="A96" s="411"/>
      <c r="B96" s="457" t="s">
        <v>111</v>
      </c>
      <c r="C96" s="457"/>
      <c r="D96" s="457"/>
      <c r="E96" s="457"/>
      <c r="F96" s="457"/>
      <c r="G96" s="457"/>
      <c r="H96" s="457"/>
      <c r="I96" s="457"/>
      <c r="J96" s="458"/>
      <c r="K96" s="469"/>
      <c r="L96" s="188" t="b">
        <v>1</v>
      </c>
      <c r="M96" s="192"/>
      <c r="N96" s="189" t="b">
        <v>1</v>
      </c>
    </row>
    <row r="97" spans="1:15" s="178" customFormat="1">
      <c r="A97" s="411"/>
      <c r="B97" s="457"/>
      <c r="C97" s="457"/>
      <c r="D97" s="457"/>
      <c r="E97" s="457"/>
      <c r="F97" s="457"/>
      <c r="G97" s="457"/>
      <c r="H97" s="457"/>
      <c r="I97" s="457"/>
      <c r="J97" s="458"/>
      <c r="K97" s="469"/>
      <c r="L97" s="188" t="b">
        <v>0</v>
      </c>
      <c r="M97" s="192"/>
      <c r="N97" s="189" t="b">
        <v>0</v>
      </c>
    </row>
    <row r="98" spans="1:15" s="178" customFormat="1">
      <c r="A98" s="411"/>
      <c r="B98" s="457" t="s">
        <v>69</v>
      </c>
      <c r="C98" s="457"/>
      <c r="D98" s="457"/>
      <c r="E98" s="457"/>
      <c r="F98" s="457"/>
      <c r="G98" s="457"/>
      <c r="H98" s="457"/>
      <c r="I98" s="457"/>
      <c r="J98" s="458"/>
      <c r="K98" s="469"/>
      <c r="L98" s="437" t="b">
        <v>1</v>
      </c>
      <c r="M98" s="459"/>
      <c r="N98" s="438"/>
    </row>
    <row r="99" spans="1:15" s="178" customFormat="1">
      <c r="A99" s="411"/>
      <c r="B99" s="389" t="s">
        <v>96</v>
      </c>
      <c r="C99" s="389"/>
      <c r="D99" s="389"/>
      <c r="E99" s="389"/>
      <c r="F99" s="389"/>
      <c r="G99" s="389"/>
      <c r="H99" s="389"/>
      <c r="I99" s="389"/>
      <c r="J99" s="460"/>
      <c r="K99" s="470"/>
      <c r="L99" s="437" t="b">
        <v>1</v>
      </c>
      <c r="M99" s="459"/>
      <c r="N99" s="438"/>
    </row>
    <row r="100" spans="1:15" s="178" customFormat="1" ht="15" customHeight="1">
      <c r="A100" s="411"/>
      <c r="B100" s="461" t="s">
        <v>71</v>
      </c>
      <c r="C100" s="462"/>
      <c r="D100" s="462"/>
      <c r="E100" s="462"/>
      <c r="F100" s="462"/>
      <c r="G100" s="462"/>
      <c r="H100" s="462"/>
      <c r="I100" s="462"/>
      <c r="J100" s="462"/>
      <c r="K100" s="462"/>
      <c r="L100" s="462"/>
      <c r="M100" s="462"/>
      <c r="N100" s="462"/>
    </row>
    <row r="101" spans="1:15" s="178" customFormat="1" ht="28.5" customHeight="1">
      <c r="A101" s="411"/>
      <c r="B101" s="463" t="s">
        <v>112</v>
      </c>
      <c r="C101" s="464"/>
      <c r="D101" s="464"/>
      <c r="E101" s="464"/>
      <c r="F101" s="464"/>
      <c r="G101" s="464"/>
      <c r="H101" s="464"/>
      <c r="I101" s="464"/>
      <c r="J101" s="464"/>
      <c r="K101" s="464"/>
      <c r="L101" s="464"/>
      <c r="M101" s="464"/>
      <c r="N101" s="464"/>
    </row>
    <row r="102" spans="1:15" s="178" customFormat="1" ht="15" customHeight="1">
      <c r="A102" s="411"/>
      <c r="B102" s="461" t="s">
        <v>73</v>
      </c>
      <c r="C102" s="462"/>
      <c r="D102" s="462"/>
      <c r="E102" s="462"/>
      <c r="F102" s="462"/>
      <c r="G102" s="462"/>
      <c r="H102" s="462"/>
      <c r="I102" s="462"/>
      <c r="J102" s="462"/>
      <c r="K102" s="462"/>
      <c r="L102" s="462"/>
      <c r="M102" s="462"/>
      <c r="N102" s="462"/>
    </row>
    <row r="103" spans="1:15" s="178" customFormat="1" ht="37.5" customHeight="1">
      <c r="A103" s="411"/>
      <c r="B103" s="463" t="s">
        <v>113</v>
      </c>
      <c r="C103" s="464"/>
      <c r="D103" s="464"/>
      <c r="E103" s="464"/>
      <c r="F103" s="464"/>
      <c r="G103" s="464"/>
      <c r="H103" s="464"/>
      <c r="I103" s="464"/>
      <c r="J103" s="464"/>
      <c r="K103" s="464"/>
      <c r="L103" s="464"/>
      <c r="M103" s="464"/>
      <c r="N103" s="464"/>
    </row>
    <row r="104" spans="1:15" s="178" customFormat="1" ht="15" customHeight="1">
      <c r="A104" s="411"/>
      <c r="B104" s="473" t="str">
        <f>IF(AND(B92="CUMPLE",K87="CUMPLE",K77="CUMPLE",K90="CUMPLE",K91="CUMPLE",K92="CUMPLE",K94="CUMPLE"),"CUMPLE","NO CUMPLE")</f>
        <v>NO CUMPLE</v>
      </c>
      <c r="C104" s="473"/>
      <c r="D104" s="473"/>
      <c r="E104" s="473"/>
      <c r="F104" s="473"/>
      <c r="G104" s="473"/>
      <c r="H104" s="473"/>
      <c r="I104" s="473"/>
      <c r="J104" s="473"/>
      <c r="K104" s="473"/>
      <c r="L104" s="473"/>
      <c r="M104" s="473"/>
      <c r="N104" s="474"/>
    </row>
    <row r="105" spans="1:15" s="178" customFormat="1" ht="13.5" customHeight="1">
      <c r="A105" s="411">
        <v>4</v>
      </c>
      <c r="B105" s="330" t="b">
        <v>0</v>
      </c>
      <c r="C105" s="412"/>
      <c r="D105" s="415"/>
      <c r="E105" s="418"/>
      <c r="F105" s="475"/>
      <c r="G105" s="476"/>
      <c r="H105" s="427"/>
      <c r="I105" s="442"/>
      <c r="J105" s="445">
        <f>(H105*I105)</f>
        <v>0</v>
      </c>
      <c r="K105" s="448" t="s">
        <v>64</v>
      </c>
      <c r="L105" s="448" t="b">
        <v>1</v>
      </c>
      <c r="M105" s="448"/>
      <c r="N105" s="449"/>
    </row>
    <row r="106" spans="1:15" s="178" customFormat="1" ht="14.25" customHeight="1">
      <c r="A106" s="411"/>
      <c r="B106" s="331" t="b">
        <v>0</v>
      </c>
      <c r="C106" s="413"/>
      <c r="D106" s="416"/>
      <c r="E106" s="419"/>
      <c r="F106" s="477"/>
      <c r="G106" s="478"/>
      <c r="H106" s="428"/>
      <c r="I106" s="443"/>
      <c r="J106" s="446"/>
      <c r="K106" s="450" t="str">
        <f>IF(COUNTIF(L106:N114,"VERDADERO")=9,"CUMPLE","NO CUMPLE")</f>
        <v>NO CUMPLE</v>
      </c>
      <c r="L106" s="451" t="b">
        <v>0</v>
      </c>
      <c r="M106" s="452"/>
      <c r="N106" s="453"/>
      <c r="O106" s="180"/>
    </row>
    <row r="107" spans="1:15" s="178" customFormat="1" ht="15" customHeight="1">
      <c r="A107" s="411"/>
      <c r="B107" s="331" t="b">
        <v>0</v>
      </c>
      <c r="C107" s="413"/>
      <c r="D107" s="416"/>
      <c r="E107" s="419"/>
      <c r="F107" s="477"/>
      <c r="G107" s="478"/>
      <c r="H107" s="428"/>
      <c r="I107" s="443"/>
      <c r="J107" s="446"/>
      <c r="K107" s="450"/>
      <c r="L107" s="454" t="b">
        <v>0</v>
      </c>
      <c r="M107" s="455"/>
      <c r="N107" s="456"/>
      <c r="O107" s="180"/>
    </row>
    <row r="108" spans="1:15" s="178" customFormat="1">
      <c r="A108" s="411"/>
      <c r="B108" s="332" t="b">
        <v>0</v>
      </c>
      <c r="C108" s="413"/>
      <c r="D108" s="416"/>
      <c r="E108" s="419"/>
      <c r="F108" s="477"/>
      <c r="G108" s="478"/>
      <c r="H108" s="428"/>
      <c r="I108" s="443"/>
      <c r="J108" s="446"/>
      <c r="K108" s="450"/>
      <c r="L108" s="454" t="b">
        <v>0</v>
      </c>
      <c r="M108" s="455"/>
      <c r="N108" s="456"/>
      <c r="O108" s="180"/>
    </row>
    <row r="109" spans="1:15" s="178" customFormat="1">
      <c r="A109" s="411"/>
      <c r="B109" s="332" t="b">
        <v>0</v>
      </c>
      <c r="C109" s="413"/>
      <c r="D109" s="416"/>
      <c r="E109" s="419"/>
      <c r="F109" s="477"/>
      <c r="G109" s="478"/>
      <c r="H109" s="428"/>
      <c r="I109" s="443"/>
      <c r="J109" s="446"/>
      <c r="K109" s="450"/>
      <c r="L109" s="454" t="b">
        <v>0</v>
      </c>
      <c r="M109" s="455"/>
      <c r="N109" s="456"/>
      <c r="O109" s="180"/>
    </row>
    <row r="110" spans="1:15" s="178" customFormat="1">
      <c r="A110" s="411"/>
      <c r="B110" s="332"/>
      <c r="C110" s="413"/>
      <c r="D110" s="416"/>
      <c r="E110" s="419"/>
      <c r="F110" s="477"/>
      <c r="G110" s="478"/>
      <c r="H110" s="428"/>
      <c r="I110" s="443"/>
      <c r="J110" s="446"/>
      <c r="K110" s="450"/>
      <c r="L110" s="454"/>
      <c r="M110" s="455"/>
      <c r="N110" s="456"/>
      <c r="O110" s="180"/>
    </row>
    <row r="111" spans="1:15" s="178" customFormat="1">
      <c r="A111" s="411"/>
      <c r="B111" s="332"/>
      <c r="C111" s="413"/>
      <c r="D111" s="416"/>
      <c r="E111" s="419"/>
      <c r="F111" s="477"/>
      <c r="G111" s="478"/>
      <c r="H111" s="428"/>
      <c r="I111" s="443"/>
      <c r="J111" s="446"/>
      <c r="K111" s="450"/>
      <c r="L111" s="454" t="b">
        <v>0</v>
      </c>
      <c r="M111" s="455"/>
      <c r="N111" s="456"/>
      <c r="O111" s="180"/>
    </row>
    <row r="112" spans="1:15" s="178" customFormat="1">
      <c r="A112" s="411"/>
      <c r="B112" s="332"/>
      <c r="C112" s="413"/>
      <c r="D112" s="416"/>
      <c r="E112" s="419"/>
      <c r="F112" s="477"/>
      <c r="G112" s="478"/>
      <c r="H112" s="428"/>
      <c r="I112" s="443"/>
      <c r="J112" s="446"/>
      <c r="K112" s="450"/>
      <c r="L112" s="181" t="b">
        <v>0</v>
      </c>
      <c r="M112" s="182"/>
      <c r="N112" s="183"/>
      <c r="O112" s="180"/>
    </row>
    <row r="113" spans="1:15" s="178" customFormat="1">
      <c r="A113" s="411"/>
      <c r="B113" s="332"/>
      <c r="C113" s="413"/>
      <c r="D113" s="416"/>
      <c r="E113" s="419"/>
      <c r="F113" s="477"/>
      <c r="G113" s="478"/>
      <c r="H113" s="428"/>
      <c r="I113" s="443"/>
      <c r="J113" s="446"/>
      <c r="K113" s="450"/>
      <c r="L113" s="181" t="b">
        <v>0</v>
      </c>
      <c r="M113" s="182"/>
      <c r="N113" s="183"/>
      <c r="O113" s="180"/>
    </row>
    <row r="114" spans="1:15" s="178" customFormat="1">
      <c r="A114" s="411"/>
      <c r="B114" s="332"/>
      <c r="C114" s="413"/>
      <c r="D114" s="416"/>
      <c r="E114" s="419"/>
      <c r="F114" s="477"/>
      <c r="G114" s="478"/>
      <c r="H114" s="428"/>
      <c r="I114" s="443"/>
      <c r="J114" s="446"/>
      <c r="K114" s="450"/>
      <c r="L114" s="181" t="b">
        <v>0</v>
      </c>
      <c r="M114" s="182"/>
      <c r="N114" s="183"/>
      <c r="O114" s="180"/>
    </row>
    <row r="115" spans="1:15" s="178" customFormat="1">
      <c r="A115" s="411"/>
      <c r="B115" s="332"/>
      <c r="C115" s="413"/>
      <c r="D115" s="416"/>
      <c r="E115" s="419"/>
      <c r="F115" s="477"/>
      <c r="G115" s="478"/>
      <c r="H115" s="428"/>
      <c r="I115" s="443"/>
      <c r="J115" s="446"/>
      <c r="K115" s="430" t="s">
        <v>65</v>
      </c>
      <c r="L115" s="431"/>
      <c r="M115" s="431"/>
      <c r="N115" s="432"/>
      <c r="O115" s="180"/>
    </row>
    <row r="116" spans="1:15" s="178" customFormat="1" ht="14.25" customHeight="1">
      <c r="A116" s="411"/>
      <c r="B116" s="332"/>
      <c r="C116" s="413"/>
      <c r="D116" s="416"/>
      <c r="E116" s="419"/>
      <c r="F116" s="477"/>
      <c r="G116" s="478"/>
      <c r="H116" s="428"/>
      <c r="I116" s="443"/>
      <c r="J116" s="446"/>
      <c r="K116" s="479" t="str">
        <f>IF(COUNTIF(L116:N118,"VERDADERO")&gt;0,"CUMPLE","NO CUMPLE")</f>
        <v>NO CUMPLE</v>
      </c>
      <c r="L116" s="434" t="b">
        <v>0</v>
      </c>
      <c r="M116" s="434"/>
      <c r="N116" s="187" t="b">
        <v>0</v>
      </c>
    </row>
    <row r="117" spans="1:15" s="178" customFormat="1">
      <c r="A117" s="411"/>
      <c r="B117" s="332"/>
      <c r="C117" s="413"/>
      <c r="D117" s="416"/>
      <c r="E117" s="419"/>
      <c r="F117" s="477"/>
      <c r="G117" s="478"/>
      <c r="H117" s="428"/>
      <c r="I117" s="443"/>
      <c r="J117" s="446"/>
      <c r="K117" s="480"/>
      <c r="L117" s="435" t="b">
        <v>0</v>
      </c>
      <c r="M117" s="436"/>
      <c r="N117" s="187" t="b">
        <v>0</v>
      </c>
    </row>
    <row r="118" spans="1:15" s="178" customFormat="1">
      <c r="A118" s="411"/>
      <c r="B118" s="332"/>
      <c r="C118" s="413"/>
      <c r="D118" s="416"/>
      <c r="E118" s="419"/>
      <c r="F118" s="477"/>
      <c r="G118" s="478"/>
      <c r="H118" s="428"/>
      <c r="I118" s="443"/>
      <c r="J118" s="446"/>
      <c r="K118" s="480"/>
      <c r="L118" s="437" t="b">
        <f>IF(COUNTIF(N116:N118,TRUE)&gt;0,TRUE,FALSE)</f>
        <v>0</v>
      </c>
      <c r="M118" s="438"/>
      <c r="N118" s="187" t="b">
        <v>0</v>
      </c>
    </row>
    <row r="119" spans="1:15" s="178" customFormat="1">
      <c r="A119" s="411"/>
      <c r="C119" s="413"/>
      <c r="D119" s="416"/>
      <c r="E119" s="419"/>
      <c r="F119" s="477"/>
      <c r="G119" s="478"/>
      <c r="H119" s="428"/>
      <c r="I119" s="443"/>
      <c r="J119" s="446"/>
      <c r="K119" s="186" t="str">
        <f>IF(COUNTIF(L119,"VERDADERO")&gt;0,"CUMPLE","NO CUMPLE")</f>
        <v>NO CUMPLE</v>
      </c>
      <c r="L119" s="439" t="b">
        <v>0</v>
      </c>
      <c r="M119" s="440"/>
      <c r="N119" s="441"/>
    </row>
    <row r="120" spans="1:15" s="178" customFormat="1">
      <c r="A120" s="411"/>
      <c r="B120" s="332"/>
      <c r="C120" s="413"/>
      <c r="D120" s="416"/>
      <c r="E120" s="419"/>
      <c r="F120" s="477"/>
      <c r="G120" s="478"/>
      <c r="H120" s="428"/>
      <c r="I120" s="443"/>
      <c r="J120" s="446"/>
      <c r="K120" s="186" t="str">
        <f t="shared" ref="K120:K121" si="4">IF(COUNTIF(L120,"VERDADERO")&gt;0,"CUMPLE","NO CUMPLE")</f>
        <v>NO CUMPLE</v>
      </c>
      <c r="L120" s="437" t="b">
        <v>0</v>
      </c>
      <c r="M120" s="459"/>
      <c r="N120" s="190"/>
    </row>
    <row r="121" spans="1:15" s="178" customFormat="1">
      <c r="A121" s="411"/>
      <c r="B121" s="191" t="str">
        <f>IF(COUNTIF(B105:B118,"VERDADERO")&gt;0,"CUMPLE","NO CUMPLE")</f>
        <v>NO CUMPLE</v>
      </c>
      <c r="C121" s="414"/>
      <c r="D121" s="417"/>
      <c r="E121" s="420"/>
      <c r="F121" s="388"/>
      <c r="G121" s="460"/>
      <c r="H121" s="429"/>
      <c r="I121" s="444"/>
      <c r="J121" s="447"/>
      <c r="K121" s="186" t="str">
        <f t="shared" si="4"/>
        <v>NO CUMPLE</v>
      </c>
      <c r="L121" s="437" t="b">
        <v>0</v>
      </c>
      <c r="M121" s="459"/>
      <c r="N121" s="438"/>
    </row>
    <row r="122" spans="1:15" s="178" customFormat="1" ht="37.5" customHeight="1">
      <c r="A122" s="411"/>
      <c r="B122" s="465" t="s">
        <v>66</v>
      </c>
      <c r="C122" s="466"/>
      <c r="D122" s="466"/>
      <c r="E122" s="466"/>
      <c r="F122" s="466"/>
      <c r="G122" s="466"/>
      <c r="H122" s="466"/>
      <c r="I122" s="466"/>
      <c r="J122" s="466"/>
      <c r="K122" s="466"/>
      <c r="L122" s="466"/>
      <c r="M122" s="466"/>
      <c r="N122" s="466"/>
    </row>
    <row r="123" spans="1:15" s="178" customFormat="1" ht="15" customHeight="1">
      <c r="A123" s="411"/>
      <c r="B123" s="387"/>
      <c r="C123" s="387"/>
      <c r="D123" s="387"/>
      <c r="E123" s="387"/>
      <c r="F123" s="387"/>
      <c r="G123" s="387"/>
      <c r="H123" s="387"/>
      <c r="I123" s="387"/>
      <c r="J123" s="467"/>
      <c r="K123" s="468" t="str">
        <f>IF(AND(IF(COUNTIF(L123,"VERDADERO")&gt;0,"CUMPLE","NO CUMPLE")="CUMPLE",IF(COUNTIF(L124,"VERDADERO")&gt;0,"CUMPLE","NO CUMPLE")="CUMPLE",IF(OR(COUNTIF(L125:N125,"VERDADERO")=0,COUNTIF(L125:N125,"VERDADERO")=2),"CUMPLE","NO CUMPLE")="CUMPLE",IF(OR(COUNTIF(L126:N126,"VERDADERO")=0,COUNTIF(L126:N126,"VERDADERO")=2),"CUMPLE","NO CUMPLE")="CUMPLE"),"CUMPLE","NO CUMPLE")</f>
        <v>NO CUMPLE</v>
      </c>
      <c r="L123" s="437" t="b">
        <v>0</v>
      </c>
      <c r="M123" s="459"/>
      <c r="N123" s="438"/>
    </row>
    <row r="124" spans="1:15" s="178" customFormat="1">
      <c r="A124" s="411"/>
      <c r="B124" s="457"/>
      <c r="C124" s="457"/>
      <c r="D124" s="457"/>
      <c r="E124" s="457"/>
      <c r="F124" s="457"/>
      <c r="G124" s="457"/>
      <c r="H124" s="457"/>
      <c r="I124" s="457"/>
      <c r="J124" s="458"/>
      <c r="K124" s="469"/>
      <c r="L124" s="437" t="b">
        <v>0</v>
      </c>
      <c r="M124" s="459"/>
      <c r="N124" s="438"/>
    </row>
    <row r="125" spans="1:15" s="178" customFormat="1">
      <c r="A125" s="411"/>
      <c r="B125" s="457"/>
      <c r="C125" s="457"/>
      <c r="D125" s="457"/>
      <c r="E125" s="457"/>
      <c r="F125" s="457"/>
      <c r="G125" s="457"/>
      <c r="H125" s="457"/>
      <c r="I125" s="457"/>
      <c r="J125" s="458"/>
      <c r="K125" s="469"/>
      <c r="L125" s="188" t="b">
        <v>0</v>
      </c>
      <c r="M125" s="192"/>
      <c r="N125" s="189" t="b">
        <v>0</v>
      </c>
    </row>
    <row r="126" spans="1:15" s="178" customFormat="1">
      <c r="A126" s="411"/>
      <c r="B126" s="457"/>
      <c r="C126" s="457"/>
      <c r="D126" s="457"/>
      <c r="E126" s="457"/>
      <c r="F126" s="457"/>
      <c r="G126" s="457"/>
      <c r="H126" s="457"/>
      <c r="I126" s="457"/>
      <c r="J126" s="458"/>
      <c r="K126" s="469"/>
      <c r="L126" s="188" t="b">
        <v>0</v>
      </c>
      <c r="M126" s="192"/>
      <c r="N126" s="189" t="b">
        <v>0</v>
      </c>
    </row>
    <row r="127" spans="1:15" s="178" customFormat="1">
      <c r="A127" s="411"/>
      <c r="B127" s="457"/>
      <c r="C127" s="457"/>
      <c r="D127" s="457"/>
      <c r="E127" s="457"/>
      <c r="F127" s="457"/>
      <c r="G127" s="457"/>
      <c r="H127" s="457"/>
      <c r="I127" s="457"/>
      <c r="J127" s="458"/>
      <c r="K127" s="469"/>
      <c r="L127" s="437" t="b">
        <v>0</v>
      </c>
      <c r="M127" s="459"/>
      <c r="N127" s="438"/>
    </row>
    <row r="128" spans="1:15" s="178" customFormat="1">
      <c r="A128" s="411"/>
      <c r="B128" s="389"/>
      <c r="C128" s="389"/>
      <c r="D128" s="389"/>
      <c r="E128" s="389"/>
      <c r="F128" s="389"/>
      <c r="G128" s="389"/>
      <c r="H128" s="389"/>
      <c r="I128" s="389"/>
      <c r="J128" s="460"/>
      <c r="K128" s="470"/>
      <c r="L128" s="437" t="b">
        <v>0</v>
      </c>
      <c r="M128" s="459"/>
      <c r="N128" s="438"/>
    </row>
    <row r="129" spans="1:15" s="178" customFormat="1" ht="15" customHeight="1">
      <c r="A129" s="411"/>
      <c r="B129" s="461" t="s">
        <v>71</v>
      </c>
      <c r="C129" s="462"/>
      <c r="D129" s="462"/>
      <c r="E129" s="462"/>
      <c r="F129" s="462"/>
      <c r="G129" s="462"/>
      <c r="H129" s="462"/>
      <c r="I129" s="462"/>
      <c r="J129" s="462"/>
      <c r="K129" s="462"/>
      <c r="L129" s="462"/>
      <c r="M129" s="462"/>
      <c r="N129" s="462"/>
    </row>
    <row r="130" spans="1:15" s="178" customFormat="1" ht="28.5" customHeight="1">
      <c r="A130" s="411"/>
      <c r="B130" s="463"/>
      <c r="C130" s="464"/>
      <c r="D130" s="464"/>
      <c r="E130" s="464"/>
      <c r="F130" s="464"/>
      <c r="G130" s="464"/>
      <c r="H130" s="464"/>
      <c r="I130" s="464"/>
      <c r="J130" s="464"/>
      <c r="K130" s="464"/>
      <c r="L130" s="464"/>
      <c r="M130" s="464"/>
      <c r="N130" s="464"/>
    </row>
    <row r="131" spans="1:15" s="178" customFormat="1" ht="15" customHeight="1">
      <c r="A131" s="411"/>
      <c r="B131" s="461" t="s">
        <v>73</v>
      </c>
      <c r="C131" s="462"/>
      <c r="D131" s="462"/>
      <c r="E131" s="462"/>
      <c r="F131" s="462"/>
      <c r="G131" s="462"/>
      <c r="H131" s="462"/>
      <c r="I131" s="462"/>
      <c r="J131" s="462"/>
      <c r="K131" s="462"/>
      <c r="L131" s="462"/>
      <c r="M131" s="462"/>
      <c r="N131" s="462"/>
    </row>
    <row r="132" spans="1:15" s="178" customFormat="1" ht="19.5" customHeight="1">
      <c r="A132" s="411"/>
      <c r="B132" s="463"/>
      <c r="C132" s="464"/>
      <c r="D132" s="464"/>
      <c r="E132" s="464"/>
      <c r="F132" s="464"/>
      <c r="G132" s="464"/>
      <c r="H132" s="464"/>
      <c r="I132" s="464"/>
      <c r="J132" s="464"/>
      <c r="K132" s="464"/>
      <c r="L132" s="464"/>
      <c r="M132" s="464"/>
      <c r="N132" s="464"/>
    </row>
    <row r="133" spans="1:15" s="178" customFormat="1" ht="15" customHeight="1">
      <c r="A133" s="411"/>
      <c r="B133" s="473" t="str">
        <f>IF(AND(B121="CUMPLE",K116="CUMPLE",K106="CUMPLE",K119="CUMPLE",K120="CUMPLE",K121="CUMPLE",K123="CUMPLE"),"CUMPLE","NO CUMPLE")</f>
        <v>NO CUMPLE</v>
      </c>
      <c r="C133" s="473"/>
      <c r="D133" s="473"/>
      <c r="E133" s="473"/>
      <c r="F133" s="473"/>
      <c r="G133" s="473"/>
      <c r="H133" s="473"/>
      <c r="I133" s="473"/>
      <c r="J133" s="473"/>
      <c r="K133" s="473"/>
      <c r="L133" s="473"/>
      <c r="M133" s="473"/>
      <c r="N133" s="474"/>
    </row>
    <row r="134" spans="1:15" s="178" customFormat="1" ht="13.5" customHeight="1">
      <c r="A134" s="411">
        <v>5</v>
      </c>
      <c r="B134" s="330" t="b">
        <v>0</v>
      </c>
      <c r="C134" s="412"/>
      <c r="D134" s="415"/>
      <c r="E134" s="418"/>
      <c r="F134" s="475"/>
      <c r="G134" s="476"/>
      <c r="H134" s="427"/>
      <c r="I134" s="442"/>
      <c r="J134" s="445">
        <f>(H134*I134)</f>
        <v>0</v>
      </c>
      <c r="K134" s="448" t="s">
        <v>64</v>
      </c>
      <c r="L134" s="448" t="b">
        <v>1</v>
      </c>
      <c r="M134" s="448"/>
      <c r="N134" s="449"/>
    </row>
    <row r="135" spans="1:15" s="178" customFormat="1" ht="14.25" customHeight="1">
      <c r="A135" s="411"/>
      <c r="B135" s="331" t="b">
        <v>0</v>
      </c>
      <c r="C135" s="413"/>
      <c r="D135" s="416"/>
      <c r="E135" s="419"/>
      <c r="F135" s="477"/>
      <c r="G135" s="478"/>
      <c r="H135" s="428"/>
      <c r="I135" s="443"/>
      <c r="J135" s="446"/>
      <c r="K135" s="450" t="str">
        <f>IF(COUNTIF(L135:N143,"VERDADERO")=9,"CUMPLE","NO CUMPLE")</f>
        <v>NO CUMPLE</v>
      </c>
      <c r="L135" s="451" t="b">
        <v>0</v>
      </c>
      <c r="M135" s="452"/>
      <c r="N135" s="453"/>
      <c r="O135" s="180"/>
    </row>
    <row r="136" spans="1:15" s="178" customFormat="1" ht="15" customHeight="1">
      <c r="A136" s="411"/>
      <c r="B136" s="331" t="b">
        <v>0</v>
      </c>
      <c r="C136" s="413"/>
      <c r="D136" s="416"/>
      <c r="E136" s="419"/>
      <c r="F136" s="477"/>
      <c r="G136" s="478"/>
      <c r="H136" s="428"/>
      <c r="I136" s="443"/>
      <c r="J136" s="446"/>
      <c r="K136" s="450"/>
      <c r="L136" s="454" t="b">
        <v>0</v>
      </c>
      <c r="M136" s="455"/>
      <c r="N136" s="456"/>
      <c r="O136" s="180"/>
    </row>
    <row r="137" spans="1:15" s="178" customFormat="1">
      <c r="A137" s="411"/>
      <c r="B137" s="332" t="b">
        <v>0</v>
      </c>
      <c r="C137" s="413"/>
      <c r="D137" s="416"/>
      <c r="E137" s="419"/>
      <c r="F137" s="477"/>
      <c r="G137" s="478"/>
      <c r="H137" s="428"/>
      <c r="I137" s="443"/>
      <c r="J137" s="446"/>
      <c r="K137" s="450"/>
      <c r="L137" s="454" t="b">
        <v>0</v>
      </c>
      <c r="M137" s="455"/>
      <c r="N137" s="456"/>
      <c r="O137" s="180"/>
    </row>
    <row r="138" spans="1:15" s="178" customFormat="1">
      <c r="A138" s="411"/>
      <c r="B138" s="332" t="b">
        <v>0</v>
      </c>
      <c r="C138" s="413"/>
      <c r="D138" s="416"/>
      <c r="E138" s="419"/>
      <c r="F138" s="477"/>
      <c r="G138" s="478"/>
      <c r="H138" s="428"/>
      <c r="I138" s="443"/>
      <c r="J138" s="446"/>
      <c r="K138" s="450"/>
      <c r="L138" s="454" t="b">
        <v>0</v>
      </c>
      <c r="M138" s="455"/>
      <c r="N138" s="456"/>
      <c r="O138" s="180"/>
    </row>
    <row r="139" spans="1:15" s="178" customFormat="1">
      <c r="A139" s="411"/>
      <c r="B139" s="332"/>
      <c r="C139" s="413"/>
      <c r="D139" s="416"/>
      <c r="E139" s="419"/>
      <c r="F139" s="477"/>
      <c r="G139" s="478"/>
      <c r="H139" s="428"/>
      <c r="I139" s="443"/>
      <c r="J139" s="446"/>
      <c r="K139" s="450"/>
      <c r="L139" s="454"/>
      <c r="M139" s="455"/>
      <c r="N139" s="456"/>
      <c r="O139" s="180"/>
    </row>
    <row r="140" spans="1:15" s="178" customFormat="1">
      <c r="A140" s="411"/>
      <c r="B140" s="332"/>
      <c r="C140" s="413"/>
      <c r="D140" s="416"/>
      <c r="E140" s="419"/>
      <c r="F140" s="477"/>
      <c r="G140" s="478"/>
      <c r="H140" s="428"/>
      <c r="I140" s="443"/>
      <c r="J140" s="446"/>
      <c r="K140" s="450"/>
      <c r="L140" s="454" t="b">
        <v>0</v>
      </c>
      <c r="M140" s="455"/>
      <c r="N140" s="456"/>
      <c r="O140" s="180"/>
    </row>
    <row r="141" spans="1:15" s="178" customFormat="1">
      <c r="A141" s="411"/>
      <c r="B141" s="332"/>
      <c r="C141" s="413"/>
      <c r="D141" s="416"/>
      <c r="E141" s="419"/>
      <c r="F141" s="477"/>
      <c r="G141" s="478"/>
      <c r="H141" s="428"/>
      <c r="I141" s="443"/>
      <c r="J141" s="446"/>
      <c r="K141" s="450"/>
      <c r="L141" s="181" t="b">
        <v>0</v>
      </c>
      <c r="M141" s="182"/>
      <c r="N141" s="183"/>
      <c r="O141" s="180"/>
    </row>
    <row r="142" spans="1:15" s="178" customFormat="1">
      <c r="A142" s="411"/>
      <c r="B142" s="332"/>
      <c r="C142" s="413"/>
      <c r="D142" s="416"/>
      <c r="E142" s="419"/>
      <c r="F142" s="477"/>
      <c r="G142" s="478"/>
      <c r="H142" s="428"/>
      <c r="I142" s="443"/>
      <c r="J142" s="446"/>
      <c r="K142" s="450"/>
      <c r="L142" s="181" t="b">
        <v>0</v>
      </c>
      <c r="M142" s="182"/>
      <c r="N142" s="183"/>
      <c r="O142" s="180"/>
    </row>
    <row r="143" spans="1:15" s="178" customFormat="1">
      <c r="A143" s="411"/>
      <c r="B143" s="332"/>
      <c r="C143" s="413"/>
      <c r="D143" s="416"/>
      <c r="E143" s="419"/>
      <c r="F143" s="477"/>
      <c r="G143" s="478"/>
      <c r="H143" s="428"/>
      <c r="I143" s="443"/>
      <c r="J143" s="446"/>
      <c r="K143" s="450"/>
      <c r="L143" s="181" t="b">
        <v>0</v>
      </c>
      <c r="M143" s="182"/>
      <c r="N143" s="183"/>
      <c r="O143" s="180"/>
    </row>
    <row r="144" spans="1:15" s="178" customFormat="1">
      <c r="A144" s="411"/>
      <c r="B144" s="332"/>
      <c r="C144" s="413"/>
      <c r="D144" s="416"/>
      <c r="E144" s="419"/>
      <c r="F144" s="477"/>
      <c r="G144" s="478"/>
      <c r="H144" s="428"/>
      <c r="I144" s="443"/>
      <c r="J144" s="446"/>
      <c r="K144" s="430" t="s">
        <v>65</v>
      </c>
      <c r="L144" s="431"/>
      <c r="M144" s="431"/>
      <c r="N144" s="432"/>
      <c r="O144" s="180"/>
    </row>
    <row r="145" spans="1:14" s="178" customFormat="1" ht="14.25" customHeight="1">
      <c r="A145" s="411"/>
      <c r="B145" s="332"/>
      <c r="C145" s="413"/>
      <c r="D145" s="416"/>
      <c r="E145" s="419"/>
      <c r="F145" s="477"/>
      <c r="G145" s="478"/>
      <c r="H145" s="428"/>
      <c r="I145" s="443"/>
      <c r="J145" s="446"/>
      <c r="K145" s="479" t="str">
        <f>IF(COUNTIF(L145:N147,"VERDADERO")&gt;0,"CUMPLE","NO CUMPLE")</f>
        <v>NO CUMPLE</v>
      </c>
      <c r="L145" s="434" t="b">
        <v>0</v>
      </c>
      <c r="M145" s="434"/>
      <c r="N145" s="187" t="b">
        <v>0</v>
      </c>
    </row>
    <row r="146" spans="1:14" s="178" customFormat="1">
      <c r="A146" s="411"/>
      <c r="B146" s="332"/>
      <c r="C146" s="413"/>
      <c r="D146" s="416"/>
      <c r="E146" s="419"/>
      <c r="F146" s="477"/>
      <c r="G146" s="478"/>
      <c r="H146" s="428"/>
      <c r="I146" s="443"/>
      <c r="J146" s="446"/>
      <c r="K146" s="480"/>
      <c r="L146" s="435" t="b">
        <v>0</v>
      </c>
      <c r="M146" s="436"/>
      <c r="N146" s="187" t="b">
        <v>0</v>
      </c>
    </row>
    <row r="147" spans="1:14" s="178" customFormat="1">
      <c r="A147" s="411"/>
      <c r="B147" s="332"/>
      <c r="C147" s="413"/>
      <c r="D147" s="416"/>
      <c r="E147" s="419"/>
      <c r="F147" s="477"/>
      <c r="G147" s="478"/>
      <c r="H147" s="428"/>
      <c r="I147" s="443"/>
      <c r="J147" s="446"/>
      <c r="K147" s="480"/>
      <c r="L147" s="437" t="b">
        <f>IF(COUNTIF(N145:N147,TRUE)&gt;0,TRUE,FALSE)</f>
        <v>0</v>
      </c>
      <c r="M147" s="438"/>
      <c r="N147" s="187" t="b">
        <v>0</v>
      </c>
    </row>
    <row r="148" spans="1:14" s="178" customFormat="1">
      <c r="A148" s="411"/>
      <c r="C148" s="413"/>
      <c r="D148" s="416"/>
      <c r="E148" s="419"/>
      <c r="F148" s="477"/>
      <c r="G148" s="478"/>
      <c r="H148" s="428"/>
      <c r="I148" s="443"/>
      <c r="J148" s="446"/>
      <c r="K148" s="186" t="str">
        <f>IF(COUNTIF(L148,"VERDADERO")&gt;0,"CUMPLE","NO CUMPLE")</f>
        <v>NO CUMPLE</v>
      </c>
      <c r="L148" s="439" t="b">
        <v>0</v>
      </c>
      <c r="M148" s="440"/>
      <c r="N148" s="441"/>
    </row>
    <row r="149" spans="1:14" s="178" customFormat="1">
      <c r="A149" s="411"/>
      <c r="B149" s="332"/>
      <c r="C149" s="413"/>
      <c r="D149" s="416"/>
      <c r="E149" s="419"/>
      <c r="F149" s="477"/>
      <c r="G149" s="478"/>
      <c r="H149" s="428"/>
      <c r="I149" s="443"/>
      <c r="J149" s="446"/>
      <c r="K149" s="186" t="str">
        <f t="shared" ref="K149:K150" si="5">IF(COUNTIF(L149,"VERDADERO")&gt;0,"CUMPLE","NO CUMPLE")</f>
        <v>NO CUMPLE</v>
      </c>
      <c r="L149" s="437" t="b">
        <v>0</v>
      </c>
      <c r="M149" s="459"/>
      <c r="N149" s="190"/>
    </row>
    <row r="150" spans="1:14" s="178" customFormat="1">
      <c r="A150" s="411"/>
      <c r="B150" s="191" t="str">
        <f>IF(COUNTIF(B134:B147,"VERDADERO")&gt;0,"CUMPLE","NO CUMPLE")</f>
        <v>NO CUMPLE</v>
      </c>
      <c r="C150" s="414"/>
      <c r="D150" s="417"/>
      <c r="E150" s="420"/>
      <c r="F150" s="388"/>
      <c r="G150" s="460"/>
      <c r="H150" s="429"/>
      <c r="I150" s="444"/>
      <c r="J150" s="447"/>
      <c r="K150" s="186" t="str">
        <f t="shared" si="5"/>
        <v>NO CUMPLE</v>
      </c>
      <c r="L150" s="437" t="b">
        <v>0</v>
      </c>
      <c r="M150" s="459"/>
      <c r="N150" s="438"/>
    </row>
    <row r="151" spans="1:14" s="178" customFormat="1" ht="37.5" customHeight="1">
      <c r="A151" s="411"/>
      <c r="B151" s="465" t="s">
        <v>66</v>
      </c>
      <c r="C151" s="466"/>
      <c r="D151" s="466"/>
      <c r="E151" s="466"/>
      <c r="F151" s="466"/>
      <c r="G151" s="466"/>
      <c r="H151" s="466"/>
      <c r="I151" s="466"/>
      <c r="J151" s="466"/>
      <c r="K151" s="466"/>
      <c r="L151" s="466"/>
      <c r="M151" s="466"/>
      <c r="N151" s="466"/>
    </row>
    <row r="152" spans="1:14" s="178" customFormat="1" ht="15" customHeight="1">
      <c r="A152" s="411"/>
      <c r="B152" s="387"/>
      <c r="C152" s="387"/>
      <c r="D152" s="387"/>
      <c r="E152" s="387"/>
      <c r="F152" s="387"/>
      <c r="G152" s="387"/>
      <c r="H152" s="387"/>
      <c r="I152" s="387"/>
      <c r="J152" s="467"/>
      <c r="K152" s="468" t="str">
        <f>IF(AND(IF(COUNTIF(L152,"VERDADERO")&gt;0,"CUMPLE","NO CUMPLE")="CUMPLE",IF(COUNTIF(L153,"VERDADERO")&gt;0,"CUMPLE","NO CUMPLE")="CUMPLE",IF(OR(COUNTIF(L154:N154,"VERDADERO")=0,COUNTIF(L154:N154,"VERDADERO")=2),"CUMPLE","NO CUMPLE")="CUMPLE",IF(OR(COUNTIF(L155:N155,"VERDADERO")=0,COUNTIF(L155:N155,"VERDADERO")=2),"CUMPLE","NO CUMPLE")="CUMPLE"),"CUMPLE","NO CUMPLE")</f>
        <v>NO CUMPLE</v>
      </c>
      <c r="L152" s="437" t="b">
        <v>0</v>
      </c>
      <c r="M152" s="459"/>
      <c r="N152" s="438"/>
    </row>
    <row r="153" spans="1:14" s="178" customFormat="1">
      <c r="A153" s="411"/>
      <c r="B153" s="457"/>
      <c r="C153" s="457"/>
      <c r="D153" s="457"/>
      <c r="E153" s="457"/>
      <c r="F153" s="457"/>
      <c r="G153" s="457"/>
      <c r="H153" s="457"/>
      <c r="I153" s="457"/>
      <c r="J153" s="458"/>
      <c r="K153" s="469"/>
      <c r="L153" s="437" t="b">
        <v>0</v>
      </c>
      <c r="M153" s="459"/>
      <c r="N153" s="438"/>
    </row>
    <row r="154" spans="1:14" s="178" customFormat="1">
      <c r="A154" s="411"/>
      <c r="B154" s="457"/>
      <c r="C154" s="457"/>
      <c r="D154" s="457"/>
      <c r="E154" s="457"/>
      <c r="F154" s="457"/>
      <c r="G154" s="457"/>
      <c r="H154" s="457"/>
      <c r="I154" s="457"/>
      <c r="J154" s="458"/>
      <c r="K154" s="469"/>
      <c r="L154" s="188" t="b">
        <v>0</v>
      </c>
      <c r="M154" s="192"/>
      <c r="N154" s="189" t="b">
        <v>0</v>
      </c>
    </row>
    <row r="155" spans="1:14" s="178" customFormat="1">
      <c r="A155" s="411"/>
      <c r="B155" s="457"/>
      <c r="C155" s="457"/>
      <c r="D155" s="457"/>
      <c r="E155" s="457"/>
      <c r="F155" s="457"/>
      <c r="G155" s="457"/>
      <c r="H155" s="457"/>
      <c r="I155" s="457"/>
      <c r="J155" s="458"/>
      <c r="K155" s="469"/>
      <c r="L155" s="188" t="b">
        <v>0</v>
      </c>
      <c r="M155" s="192"/>
      <c r="N155" s="189" t="b">
        <v>0</v>
      </c>
    </row>
    <row r="156" spans="1:14" s="178" customFormat="1">
      <c r="A156" s="411"/>
      <c r="B156" s="457"/>
      <c r="C156" s="457"/>
      <c r="D156" s="457"/>
      <c r="E156" s="457"/>
      <c r="F156" s="457"/>
      <c r="G156" s="457"/>
      <c r="H156" s="457"/>
      <c r="I156" s="457"/>
      <c r="J156" s="458"/>
      <c r="K156" s="469"/>
      <c r="L156" s="437" t="b">
        <v>0</v>
      </c>
      <c r="M156" s="459"/>
      <c r="N156" s="438"/>
    </row>
    <row r="157" spans="1:14" s="178" customFormat="1">
      <c r="A157" s="411"/>
      <c r="B157" s="389"/>
      <c r="C157" s="389"/>
      <c r="D157" s="389"/>
      <c r="E157" s="389"/>
      <c r="F157" s="389"/>
      <c r="G157" s="389"/>
      <c r="H157" s="389"/>
      <c r="I157" s="389"/>
      <c r="J157" s="460"/>
      <c r="K157" s="470"/>
      <c r="L157" s="437" t="b">
        <v>0</v>
      </c>
      <c r="M157" s="459"/>
      <c r="N157" s="438"/>
    </row>
    <row r="158" spans="1:14" s="178" customFormat="1" ht="15" customHeight="1">
      <c r="A158" s="411"/>
      <c r="B158" s="461" t="s">
        <v>71</v>
      </c>
      <c r="C158" s="462"/>
      <c r="D158" s="462"/>
      <c r="E158" s="462"/>
      <c r="F158" s="462"/>
      <c r="G158" s="462"/>
      <c r="H158" s="462"/>
      <c r="I158" s="462"/>
      <c r="J158" s="462"/>
      <c r="K158" s="462"/>
      <c r="L158" s="462"/>
      <c r="M158" s="462"/>
      <c r="N158" s="462"/>
    </row>
    <row r="159" spans="1:14" s="178" customFormat="1" ht="28.5" customHeight="1">
      <c r="A159" s="411"/>
      <c r="B159" s="463"/>
      <c r="C159" s="464"/>
      <c r="D159" s="464"/>
      <c r="E159" s="464"/>
      <c r="F159" s="464"/>
      <c r="G159" s="464"/>
      <c r="H159" s="464"/>
      <c r="I159" s="464"/>
      <c r="J159" s="464"/>
      <c r="K159" s="464"/>
      <c r="L159" s="464"/>
      <c r="M159" s="464"/>
      <c r="N159" s="464"/>
    </row>
    <row r="160" spans="1:14" s="178" customFormat="1" ht="15" customHeight="1">
      <c r="A160" s="411"/>
      <c r="B160" s="461" t="s">
        <v>73</v>
      </c>
      <c r="C160" s="462"/>
      <c r="D160" s="462"/>
      <c r="E160" s="462"/>
      <c r="F160" s="462"/>
      <c r="G160" s="462"/>
      <c r="H160" s="462"/>
      <c r="I160" s="462"/>
      <c r="J160" s="462"/>
      <c r="K160" s="462"/>
      <c r="L160" s="462"/>
      <c r="M160" s="462"/>
      <c r="N160" s="462"/>
    </row>
    <row r="161" spans="1:15" s="178" customFormat="1" ht="19.5" customHeight="1">
      <c r="A161" s="411"/>
      <c r="B161" s="463"/>
      <c r="C161" s="464"/>
      <c r="D161" s="464"/>
      <c r="E161" s="464"/>
      <c r="F161" s="464"/>
      <c r="G161" s="464"/>
      <c r="H161" s="464"/>
      <c r="I161" s="464"/>
      <c r="J161" s="464"/>
      <c r="K161" s="464"/>
      <c r="L161" s="464"/>
      <c r="M161" s="464"/>
      <c r="N161" s="464"/>
    </row>
    <row r="162" spans="1:15" s="178" customFormat="1" ht="15" customHeight="1">
      <c r="A162" s="411"/>
      <c r="B162" s="473" t="str">
        <f>IF(AND(B150="CUMPLE",K145="CUMPLE",K135="CUMPLE",K148="CUMPLE",K149="CUMPLE",K150="CUMPLE",K152="CUMPLE"),"CUMPLE","NO CUMPLE")</f>
        <v>NO CUMPLE</v>
      </c>
      <c r="C162" s="473"/>
      <c r="D162" s="473"/>
      <c r="E162" s="473"/>
      <c r="F162" s="473"/>
      <c r="G162" s="473"/>
      <c r="H162" s="473"/>
      <c r="I162" s="473"/>
      <c r="J162" s="473"/>
      <c r="K162" s="473"/>
      <c r="L162" s="473"/>
      <c r="M162" s="473"/>
      <c r="N162" s="474"/>
    </row>
    <row r="163" spans="1:15" s="178" customFormat="1" ht="13.5" customHeight="1">
      <c r="A163" s="411">
        <v>6</v>
      </c>
      <c r="B163" s="330" t="b">
        <v>0</v>
      </c>
      <c r="C163" s="412"/>
      <c r="D163" s="415"/>
      <c r="E163" s="418"/>
      <c r="F163" s="475"/>
      <c r="G163" s="476"/>
      <c r="H163" s="427"/>
      <c r="I163" s="442"/>
      <c r="J163" s="445">
        <f>(H163*I163)</f>
        <v>0</v>
      </c>
      <c r="K163" s="448" t="s">
        <v>64</v>
      </c>
      <c r="L163" s="448" t="b">
        <v>1</v>
      </c>
      <c r="M163" s="448"/>
      <c r="N163" s="449"/>
    </row>
    <row r="164" spans="1:15" s="178" customFormat="1" ht="14.25" customHeight="1">
      <c r="A164" s="411"/>
      <c r="B164" s="331" t="b">
        <v>0</v>
      </c>
      <c r="C164" s="413"/>
      <c r="D164" s="416"/>
      <c r="E164" s="419"/>
      <c r="F164" s="477"/>
      <c r="G164" s="478"/>
      <c r="H164" s="428"/>
      <c r="I164" s="443"/>
      <c r="J164" s="446"/>
      <c r="K164" s="450" t="str">
        <f>IF(COUNTIF(L164:N172,"VERDADERO")=9,"CUMPLE","NO CUMPLE")</f>
        <v>NO CUMPLE</v>
      </c>
      <c r="L164" s="451" t="b">
        <v>0</v>
      </c>
      <c r="M164" s="452"/>
      <c r="N164" s="453"/>
      <c r="O164" s="180"/>
    </row>
    <row r="165" spans="1:15" s="178" customFormat="1" ht="15" customHeight="1">
      <c r="A165" s="411"/>
      <c r="B165" s="331" t="b">
        <v>0</v>
      </c>
      <c r="C165" s="413"/>
      <c r="D165" s="416"/>
      <c r="E165" s="419"/>
      <c r="F165" s="477"/>
      <c r="G165" s="478"/>
      <c r="H165" s="428"/>
      <c r="I165" s="443"/>
      <c r="J165" s="446"/>
      <c r="K165" s="450"/>
      <c r="L165" s="454" t="b">
        <v>0</v>
      </c>
      <c r="M165" s="455"/>
      <c r="N165" s="456"/>
      <c r="O165" s="180"/>
    </row>
    <row r="166" spans="1:15" s="178" customFormat="1">
      <c r="A166" s="411"/>
      <c r="B166" s="332" t="b">
        <v>0</v>
      </c>
      <c r="C166" s="413"/>
      <c r="D166" s="416"/>
      <c r="E166" s="419"/>
      <c r="F166" s="477"/>
      <c r="G166" s="478"/>
      <c r="H166" s="428"/>
      <c r="I166" s="443"/>
      <c r="J166" s="446"/>
      <c r="K166" s="450"/>
      <c r="L166" s="454" t="b">
        <v>0</v>
      </c>
      <c r="M166" s="455"/>
      <c r="N166" s="456"/>
      <c r="O166" s="180"/>
    </row>
    <row r="167" spans="1:15" s="178" customFormat="1">
      <c r="A167" s="411"/>
      <c r="B167" s="332" t="b">
        <v>0</v>
      </c>
      <c r="C167" s="413"/>
      <c r="D167" s="416"/>
      <c r="E167" s="419"/>
      <c r="F167" s="477"/>
      <c r="G167" s="478"/>
      <c r="H167" s="428"/>
      <c r="I167" s="443"/>
      <c r="J167" s="446"/>
      <c r="K167" s="450"/>
      <c r="L167" s="454" t="b">
        <v>0</v>
      </c>
      <c r="M167" s="455"/>
      <c r="N167" s="456"/>
      <c r="O167" s="180"/>
    </row>
    <row r="168" spans="1:15" s="178" customFormat="1">
      <c r="A168" s="411"/>
      <c r="B168" s="332"/>
      <c r="C168" s="413"/>
      <c r="D168" s="416"/>
      <c r="E168" s="419"/>
      <c r="F168" s="477"/>
      <c r="G168" s="478"/>
      <c r="H168" s="428"/>
      <c r="I168" s="443"/>
      <c r="J168" s="446"/>
      <c r="K168" s="450"/>
      <c r="L168" s="454"/>
      <c r="M168" s="455"/>
      <c r="N168" s="456"/>
      <c r="O168" s="180"/>
    </row>
    <row r="169" spans="1:15" s="178" customFormat="1">
      <c r="A169" s="411"/>
      <c r="B169" s="332"/>
      <c r="C169" s="413"/>
      <c r="D169" s="416"/>
      <c r="E169" s="419"/>
      <c r="F169" s="477"/>
      <c r="G169" s="478"/>
      <c r="H169" s="428"/>
      <c r="I169" s="443"/>
      <c r="J169" s="446"/>
      <c r="K169" s="450"/>
      <c r="L169" s="454" t="b">
        <v>0</v>
      </c>
      <c r="M169" s="455"/>
      <c r="N169" s="456"/>
      <c r="O169" s="180"/>
    </row>
    <row r="170" spans="1:15" s="178" customFormat="1">
      <c r="A170" s="411"/>
      <c r="B170" s="332"/>
      <c r="C170" s="413"/>
      <c r="D170" s="416"/>
      <c r="E170" s="419"/>
      <c r="F170" s="477"/>
      <c r="G170" s="478"/>
      <c r="H170" s="428"/>
      <c r="I170" s="443"/>
      <c r="J170" s="446"/>
      <c r="K170" s="450"/>
      <c r="L170" s="181" t="b">
        <v>0</v>
      </c>
      <c r="M170" s="182"/>
      <c r="N170" s="183"/>
      <c r="O170" s="180"/>
    </row>
    <row r="171" spans="1:15" s="178" customFormat="1">
      <c r="A171" s="411"/>
      <c r="B171" s="332"/>
      <c r="C171" s="413"/>
      <c r="D171" s="416"/>
      <c r="E171" s="419"/>
      <c r="F171" s="477"/>
      <c r="G171" s="478"/>
      <c r="H171" s="428"/>
      <c r="I171" s="443"/>
      <c r="J171" s="446"/>
      <c r="K171" s="450"/>
      <c r="L171" s="181" t="b">
        <v>0</v>
      </c>
      <c r="M171" s="182"/>
      <c r="N171" s="183"/>
      <c r="O171" s="180"/>
    </row>
    <row r="172" spans="1:15" s="178" customFormat="1">
      <c r="A172" s="411"/>
      <c r="B172" s="332"/>
      <c r="C172" s="413"/>
      <c r="D172" s="416"/>
      <c r="E172" s="419"/>
      <c r="F172" s="477"/>
      <c r="G172" s="478"/>
      <c r="H172" s="428"/>
      <c r="I172" s="443"/>
      <c r="J172" s="446"/>
      <c r="K172" s="450"/>
      <c r="L172" s="181" t="b">
        <v>0</v>
      </c>
      <c r="M172" s="182"/>
      <c r="N172" s="183"/>
      <c r="O172" s="180"/>
    </row>
    <row r="173" spans="1:15" s="178" customFormat="1">
      <c r="A173" s="411"/>
      <c r="B173" s="332"/>
      <c r="C173" s="413"/>
      <c r="D173" s="416"/>
      <c r="E173" s="419"/>
      <c r="F173" s="477"/>
      <c r="G173" s="478"/>
      <c r="H173" s="428"/>
      <c r="I173" s="443"/>
      <c r="J173" s="446"/>
      <c r="K173" s="430" t="s">
        <v>65</v>
      </c>
      <c r="L173" s="431"/>
      <c r="M173" s="431"/>
      <c r="N173" s="432"/>
      <c r="O173" s="180"/>
    </row>
    <row r="174" spans="1:15" s="178" customFormat="1" ht="14.25" customHeight="1">
      <c r="A174" s="411"/>
      <c r="B174" s="332"/>
      <c r="C174" s="413"/>
      <c r="D174" s="416"/>
      <c r="E174" s="419"/>
      <c r="F174" s="477"/>
      <c r="G174" s="478"/>
      <c r="H174" s="428"/>
      <c r="I174" s="443"/>
      <c r="J174" s="446"/>
      <c r="K174" s="479" t="str">
        <f>IF(COUNTIF(L174:N176,"VERDADERO")&gt;0,"CUMPLE","NO CUMPLE")</f>
        <v>NO CUMPLE</v>
      </c>
      <c r="L174" s="434" t="b">
        <v>0</v>
      </c>
      <c r="M174" s="434"/>
      <c r="N174" s="187" t="b">
        <v>0</v>
      </c>
    </row>
    <row r="175" spans="1:15" s="178" customFormat="1">
      <c r="A175" s="411"/>
      <c r="B175" s="332"/>
      <c r="C175" s="413"/>
      <c r="D175" s="416"/>
      <c r="E175" s="419"/>
      <c r="F175" s="477"/>
      <c r="G175" s="478"/>
      <c r="H175" s="428"/>
      <c r="I175" s="443"/>
      <c r="J175" s="446"/>
      <c r="K175" s="480"/>
      <c r="L175" s="435" t="b">
        <v>0</v>
      </c>
      <c r="M175" s="436"/>
      <c r="N175" s="187" t="b">
        <v>0</v>
      </c>
    </row>
    <row r="176" spans="1:15" s="178" customFormat="1">
      <c r="A176" s="411"/>
      <c r="B176" s="332"/>
      <c r="C176" s="413"/>
      <c r="D176" s="416"/>
      <c r="E176" s="419"/>
      <c r="F176" s="477"/>
      <c r="G176" s="478"/>
      <c r="H176" s="428"/>
      <c r="I176" s="443"/>
      <c r="J176" s="446"/>
      <c r="K176" s="480"/>
      <c r="L176" s="437" t="b">
        <f>IF(COUNTIF(N174:N176,TRUE)&gt;0,TRUE,FALSE)</f>
        <v>0</v>
      </c>
      <c r="M176" s="438"/>
      <c r="N176" s="187" t="b">
        <v>0</v>
      </c>
    </row>
    <row r="177" spans="1:14" s="178" customFormat="1">
      <c r="A177" s="411"/>
      <c r="C177" s="413"/>
      <c r="D177" s="416"/>
      <c r="E177" s="419"/>
      <c r="F177" s="477"/>
      <c r="G177" s="478"/>
      <c r="H177" s="428"/>
      <c r="I177" s="443"/>
      <c r="J177" s="446"/>
      <c r="K177" s="186" t="str">
        <f>IF(COUNTIF(L177,"VERDADERO")&gt;0,"CUMPLE","NO CUMPLE")</f>
        <v>NO CUMPLE</v>
      </c>
      <c r="L177" s="439" t="b">
        <v>0</v>
      </c>
      <c r="M177" s="440"/>
      <c r="N177" s="441"/>
    </row>
    <row r="178" spans="1:14" s="178" customFormat="1">
      <c r="A178" s="411"/>
      <c r="B178" s="332"/>
      <c r="C178" s="413"/>
      <c r="D178" s="416"/>
      <c r="E178" s="419"/>
      <c r="F178" s="477"/>
      <c r="G178" s="478"/>
      <c r="H178" s="428"/>
      <c r="I178" s="443"/>
      <c r="J178" s="446"/>
      <c r="K178" s="186" t="str">
        <f t="shared" ref="K178:K179" si="6">IF(COUNTIF(L178,"VERDADERO")&gt;0,"CUMPLE","NO CUMPLE")</f>
        <v>NO CUMPLE</v>
      </c>
      <c r="L178" s="437" t="b">
        <v>0</v>
      </c>
      <c r="M178" s="459"/>
      <c r="N178" s="190"/>
    </row>
    <row r="179" spans="1:14" s="178" customFormat="1">
      <c r="A179" s="411"/>
      <c r="B179" s="191" t="str">
        <f>IF(COUNTIF(B163:B176,"VERDADERO")&gt;0,"CUMPLE","NO CUMPLE")</f>
        <v>NO CUMPLE</v>
      </c>
      <c r="C179" s="414"/>
      <c r="D179" s="417"/>
      <c r="E179" s="420"/>
      <c r="F179" s="388"/>
      <c r="G179" s="460"/>
      <c r="H179" s="429"/>
      <c r="I179" s="444"/>
      <c r="J179" s="447"/>
      <c r="K179" s="186" t="str">
        <f t="shared" si="6"/>
        <v>NO CUMPLE</v>
      </c>
      <c r="L179" s="437" t="b">
        <v>0</v>
      </c>
      <c r="M179" s="459"/>
      <c r="N179" s="438"/>
    </row>
    <row r="180" spans="1:14" s="178" customFormat="1" ht="37.5" customHeight="1">
      <c r="A180" s="411"/>
      <c r="B180" s="465" t="s">
        <v>66</v>
      </c>
      <c r="C180" s="466"/>
      <c r="D180" s="466"/>
      <c r="E180" s="466"/>
      <c r="F180" s="466"/>
      <c r="G180" s="466"/>
      <c r="H180" s="466"/>
      <c r="I180" s="466"/>
      <c r="J180" s="466"/>
      <c r="K180" s="466"/>
      <c r="L180" s="466"/>
      <c r="M180" s="466"/>
      <c r="N180" s="466"/>
    </row>
    <row r="181" spans="1:14" s="178" customFormat="1" ht="15" customHeight="1">
      <c r="A181" s="411"/>
      <c r="B181" s="387"/>
      <c r="C181" s="387"/>
      <c r="D181" s="387"/>
      <c r="E181" s="387"/>
      <c r="F181" s="387"/>
      <c r="G181" s="387"/>
      <c r="H181" s="387"/>
      <c r="I181" s="387"/>
      <c r="J181" s="467"/>
      <c r="K181" s="468" t="str">
        <f>IF(AND(IF(COUNTIF(L181,"VERDADERO")&gt;0,"CUMPLE","NO CUMPLE")="CUMPLE",IF(COUNTIF(L182,"VERDADERO")&gt;0,"CUMPLE","NO CUMPLE")="CUMPLE",IF(OR(COUNTIF(L183:N183,"VERDADERO")=0,COUNTIF(L183:N183,"VERDADERO")=2),"CUMPLE","NO CUMPLE")="CUMPLE",IF(OR(COUNTIF(L184:N184,"VERDADERO")=0,COUNTIF(L184:N184,"VERDADERO")=2),"CUMPLE","NO CUMPLE")="CUMPLE"),"CUMPLE","NO CUMPLE")</f>
        <v>NO CUMPLE</v>
      </c>
      <c r="L181" s="437" t="b">
        <v>0</v>
      </c>
      <c r="M181" s="459"/>
      <c r="N181" s="438"/>
    </row>
    <row r="182" spans="1:14" s="178" customFormat="1">
      <c r="A182" s="411"/>
      <c r="B182" s="457"/>
      <c r="C182" s="457"/>
      <c r="D182" s="457"/>
      <c r="E182" s="457"/>
      <c r="F182" s="457"/>
      <c r="G182" s="457"/>
      <c r="H182" s="457"/>
      <c r="I182" s="457"/>
      <c r="J182" s="458"/>
      <c r="K182" s="469"/>
      <c r="L182" s="437" t="b">
        <v>0</v>
      </c>
      <c r="M182" s="459"/>
      <c r="N182" s="438"/>
    </row>
    <row r="183" spans="1:14" s="178" customFormat="1">
      <c r="A183" s="411"/>
      <c r="B183" s="457"/>
      <c r="C183" s="457"/>
      <c r="D183" s="457"/>
      <c r="E183" s="457"/>
      <c r="F183" s="457"/>
      <c r="G183" s="457"/>
      <c r="H183" s="457"/>
      <c r="I183" s="457"/>
      <c r="J183" s="458"/>
      <c r="K183" s="469"/>
      <c r="L183" s="188" t="b">
        <v>0</v>
      </c>
      <c r="M183" s="192"/>
      <c r="N183" s="189" t="b">
        <v>0</v>
      </c>
    </row>
    <row r="184" spans="1:14" s="178" customFormat="1">
      <c r="A184" s="411"/>
      <c r="B184" s="457"/>
      <c r="C184" s="457"/>
      <c r="D184" s="457"/>
      <c r="E184" s="457"/>
      <c r="F184" s="457"/>
      <c r="G184" s="457"/>
      <c r="H184" s="457"/>
      <c r="I184" s="457"/>
      <c r="J184" s="458"/>
      <c r="K184" s="469"/>
      <c r="L184" s="188" t="b">
        <v>0</v>
      </c>
      <c r="M184" s="192"/>
      <c r="N184" s="189" t="b">
        <v>0</v>
      </c>
    </row>
    <row r="185" spans="1:14" s="178" customFormat="1">
      <c r="A185" s="411"/>
      <c r="B185" s="457"/>
      <c r="C185" s="457"/>
      <c r="D185" s="457"/>
      <c r="E185" s="457"/>
      <c r="F185" s="457"/>
      <c r="G185" s="457"/>
      <c r="H185" s="457"/>
      <c r="I185" s="457"/>
      <c r="J185" s="458"/>
      <c r="K185" s="469"/>
      <c r="L185" s="437" t="b">
        <v>0</v>
      </c>
      <c r="M185" s="459"/>
      <c r="N185" s="438"/>
    </row>
    <row r="186" spans="1:14" s="178" customFormat="1">
      <c r="A186" s="411"/>
      <c r="B186" s="389"/>
      <c r="C186" s="389"/>
      <c r="D186" s="389"/>
      <c r="E186" s="389"/>
      <c r="F186" s="389"/>
      <c r="G186" s="389"/>
      <c r="H186" s="389"/>
      <c r="I186" s="389"/>
      <c r="J186" s="460"/>
      <c r="K186" s="470"/>
      <c r="L186" s="437" t="b">
        <v>0</v>
      </c>
      <c r="M186" s="459"/>
      <c r="N186" s="438"/>
    </row>
    <row r="187" spans="1:14" s="178" customFormat="1" ht="15" customHeight="1">
      <c r="A187" s="411"/>
      <c r="B187" s="461" t="s">
        <v>71</v>
      </c>
      <c r="C187" s="462"/>
      <c r="D187" s="462"/>
      <c r="E187" s="462"/>
      <c r="F187" s="462"/>
      <c r="G187" s="462"/>
      <c r="H187" s="462"/>
      <c r="I187" s="462"/>
      <c r="J187" s="462"/>
      <c r="K187" s="462"/>
      <c r="L187" s="462"/>
      <c r="M187" s="462"/>
      <c r="N187" s="462"/>
    </row>
    <row r="188" spans="1:14" s="178" customFormat="1" ht="28.5" customHeight="1">
      <c r="A188" s="411"/>
      <c r="B188" s="463"/>
      <c r="C188" s="464"/>
      <c r="D188" s="464"/>
      <c r="E188" s="464"/>
      <c r="F188" s="464"/>
      <c r="G188" s="464"/>
      <c r="H188" s="464"/>
      <c r="I188" s="464"/>
      <c r="J188" s="464"/>
      <c r="K188" s="464"/>
      <c r="L188" s="464"/>
      <c r="M188" s="464"/>
      <c r="N188" s="464"/>
    </row>
    <row r="189" spans="1:14" s="178" customFormat="1" ht="15" customHeight="1">
      <c r="A189" s="411"/>
      <c r="B189" s="461" t="s">
        <v>73</v>
      </c>
      <c r="C189" s="462"/>
      <c r="D189" s="462"/>
      <c r="E189" s="462"/>
      <c r="F189" s="462"/>
      <c r="G189" s="462"/>
      <c r="H189" s="462"/>
      <c r="I189" s="462"/>
      <c r="J189" s="462"/>
      <c r="K189" s="462"/>
      <c r="L189" s="462"/>
      <c r="M189" s="462"/>
      <c r="N189" s="462"/>
    </row>
    <row r="190" spans="1:14" s="178" customFormat="1" ht="19.5" customHeight="1">
      <c r="A190" s="411"/>
      <c r="B190" s="471"/>
      <c r="C190" s="472"/>
      <c r="D190" s="472"/>
      <c r="E190" s="472"/>
      <c r="F190" s="472"/>
      <c r="G190" s="472"/>
      <c r="H190" s="472"/>
      <c r="I190" s="472"/>
      <c r="J190" s="472"/>
      <c r="K190" s="472"/>
      <c r="L190" s="472"/>
      <c r="M190" s="472"/>
      <c r="N190" s="472"/>
    </row>
    <row r="191" spans="1:14" s="178" customFormat="1" ht="15" customHeight="1">
      <c r="A191" s="411"/>
      <c r="B191" s="473" t="s">
        <v>85</v>
      </c>
      <c r="C191" s="473"/>
      <c r="D191" s="473"/>
      <c r="E191" s="473"/>
      <c r="F191" s="473"/>
      <c r="G191" s="473"/>
      <c r="H191" s="473"/>
      <c r="I191" s="473"/>
      <c r="J191" s="473"/>
      <c r="K191" s="473"/>
      <c r="L191" s="473"/>
      <c r="M191" s="473"/>
      <c r="N191" s="474"/>
    </row>
    <row r="192" spans="1:14" ht="153" customHeight="1">
      <c r="A192" s="483" t="s">
        <v>114</v>
      </c>
      <c r="B192" s="483"/>
      <c r="C192" s="483"/>
      <c r="D192" s="483"/>
      <c r="E192" s="483"/>
      <c r="F192" s="483"/>
      <c r="G192" s="483"/>
      <c r="H192" s="483"/>
      <c r="I192" s="483"/>
      <c r="J192" s="483"/>
      <c r="K192" s="483"/>
      <c r="L192" s="483"/>
      <c r="M192" s="483"/>
      <c r="N192" s="483"/>
    </row>
    <row r="193" spans="1:14" ht="18" customHeight="1">
      <c r="A193" s="486" t="s">
        <v>115</v>
      </c>
      <c r="B193" s="486"/>
      <c r="C193" s="486"/>
      <c r="D193" s="486"/>
      <c r="E193" s="486"/>
      <c r="F193" s="486"/>
      <c r="G193" s="486"/>
      <c r="H193" s="486"/>
      <c r="I193" s="486"/>
      <c r="J193" s="486"/>
      <c r="K193" s="486"/>
      <c r="L193" s="486"/>
      <c r="M193" s="486"/>
      <c r="N193" s="486"/>
    </row>
    <row r="194" spans="1:14">
      <c r="C194" s="485"/>
      <c r="D194" s="485"/>
      <c r="E194" s="485"/>
      <c r="F194" s="485"/>
      <c r="G194" s="485"/>
      <c r="H194" s="485"/>
      <c r="I194" s="485"/>
      <c r="J194" s="485"/>
      <c r="K194" s="485"/>
      <c r="L194" s="485"/>
      <c r="M194" s="485"/>
      <c r="N194" s="485"/>
    </row>
  </sheetData>
  <mergeCells count="290">
    <mergeCell ref="A1:N1"/>
    <mergeCell ref="A2:N2"/>
    <mergeCell ref="A3:N3"/>
    <mergeCell ref="A4:N4"/>
    <mergeCell ref="B5:M5"/>
    <mergeCell ref="A6:B6"/>
    <mergeCell ref="C6:L6"/>
    <mergeCell ref="M9:M10"/>
    <mergeCell ref="N9:N10"/>
    <mergeCell ref="K10:L10"/>
    <mergeCell ref="A7:D7"/>
    <mergeCell ref="E7:F7"/>
    <mergeCell ref="H7:J7"/>
    <mergeCell ref="K7:L7"/>
    <mergeCell ref="A8:J8"/>
    <mergeCell ref="K8:L8"/>
    <mergeCell ref="B11:J11"/>
    <mergeCell ref="K11:L11"/>
    <mergeCell ref="B12:J12"/>
    <mergeCell ref="K12:L12"/>
    <mergeCell ref="B13:J13"/>
    <mergeCell ref="K13:L13"/>
    <mergeCell ref="A9:A10"/>
    <mergeCell ref="B9:F10"/>
    <mergeCell ref="K9:L9"/>
    <mergeCell ref="G9:J9"/>
    <mergeCell ref="G10:J10"/>
    <mergeCell ref="B14:J14"/>
    <mergeCell ref="K14:L14"/>
    <mergeCell ref="B15:J15"/>
    <mergeCell ref="K15:L15"/>
    <mergeCell ref="A16:A17"/>
    <mergeCell ref="B16:B17"/>
    <mergeCell ref="C16:C17"/>
    <mergeCell ref="D16:D17"/>
    <mergeCell ref="E16:E17"/>
    <mergeCell ref="F16:G17"/>
    <mergeCell ref="H16:H17"/>
    <mergeCell ref="I16:I17"/>
    <mergeCell ref="J16:J17"/>
    <mergeCell ref="K16:N17"/>
    <mergeCell ref="A18:A46"/>
    <mergeCell ref="C18:C34"/>
    <mergeCell ref="D18:D34"/>
    <mergeCell ref="E18:E34"/>
    <mergeCell ref="F18:G34"/>
    <mergeCell ref="H18:H34"/>
    <mergeCell ref="K29:K31"/>
    <mergeCell ref="L29:M29"/>
    <mergeCell ref="L30:M30"/>
    <mergeCell ref="L31:M31"/>
    <mergeCell ref="L32:N32"/>
    <mergeCell ref="I18:I34"/>
    <mergeCell ref="J18:J34"/>
    <mergeCell ref="K18:N18"/>
    <mergeCell ref="K19:K27"/>
    <mergeCell ref="L19:N19"/>
    <mergeCell ref="L20:N20"/>
    <mergeCell ref="L21:N21"/>
    <mergeCell ref="L22:N22"/>
    <mergeCell ref="L23:N23"/>
    <mergeCell ref="L24:N24"/>
    <mergeCell ref="B40:J40"/>
    <mergeCell ref="L40:N40"/>
    <mergeCell ref="B41:J41"/>
    <mergeCell ref="L41:N41"/>
    <mergeCell ref="B42:N42"/>
    <mergeCell ref="B43:N43"/>
    <mergeCell ref="L33:M33"/>
    <mergeCell ref="L34:N34"/>
    <mergeCell ref="B35:N35"/>
    <mergeCell ref="B36:J36"/>
    <mergeCell ref="K36:K41"/>
    <mergeCell ref="L36:N36"/>
    <mergeCell ref="B37:J37"/>
    <mergeCell ref="L37:N37"/>
    <mergeCell ref="B38:J38"/>
    <mergeCell ref="B39:J39"/>
    <mergeCell ref="B44:N44"/>
    <mergeCell ref="B45:N45"/>
    <mergeCell ref="B46:N46"/>
    <mergeCell ref="A47:A75"/>
    <mergeCell ref="C47:C63"/>
    <mergeCell ref="D47:D63"/>
    <mergeCell ref="E47:E63"/>
    <mergeCell ref="F47:G63"/>
    <mergeCell ref="H47:H63"/>
    <mergeCell ref="I47:I63"/>
    <mergeCell ref="K58:K60"/>
    <mergeCell ref="L58:M58"/>
    <mergeCell ref="L59:M59"/>
    <mergeCell ref="L60:M60"/>
    <mergeCell ref="L61:N61"/>
    <mergeCell ref="L62:M62"/>
    <mergeCell ref="J47:J63"/>
    <mergeCell ref="K47:N47"/>
    <mergeCell ref="K48:K56"/>
    <mergeCell ref="L48:N48"/>
    <mergeCell ref="L49:N49"/>
    <mergeCell ref="L50:N50"/>
    <mergeCell ref="L51:N51"/>
    <mergeCell ref="L52:N52"/>
    <mergeCell ref="L53:N53"/>
    <mergeCell ref="L69:N69"/>
    <mergeCell ref="B70:J70"/>
    <mergeCell ref="L70:N70"/>
    <mergeCell ref="B71:N71"/>
    <mergeCell ref="B72:N72"/>
    <mergeCell ref="B73:N73"/>
    <mergeCell ref="L63:N63"/>
    <mergeCell ref="B64:N64"/>
    <mergeCell ref="B65:J65"/>
    <mergeCell ref="K65:K70"/>
    <mergeCell ref="L65:N65"/>
    <mergeCell ref="B66:J66"/>
    <mergeCell ref="L66:N66"/>
    <mergeCell ref="B67:J67"/>
    <mergeCell ref="B68:J68"/>
    <mergeCell ref="B69:J69"/>
    <mergeCell ref="B74:N74"/>
    <mergeCell ref="B75:N75"/>
    <mergeCell ref="A76:A104"/>
    <mergeCell ref="C76:C92"/>
    <mergeCell ref="D76:D92"/>
    <mergeCell ref="E76:E92"/>
    <mergeCell ref="F76:G92"/>
    <mergeCell ref="H76:H92"/>
    <mergeCell ref="I76:I92"/>
    <mergeCell ref="J76:J92"/>
    <mergeCell ref="K87:K89"/>
    <mergeCell ref="L87:M87"/>
    <mergeCell ref="L88:M88"/>
    <mergeCell ref="L89:M89"/>
    <mergeCell ref="L90:N90"/>
    <mergeCell ref="K76:N76"/>
    <mergeCell ref="K77:K85"/>
    <mergeCell ref="L77:N77"/>
    <mergeCell ref="L78:N78"/>
    <mergeCell ref="L79:N79"/>
    <mergeCell ref="L80:N80"/>
    <mergeCell ref="L81:N81"/>
    <mergeCell ref="L82:N82"/>
    <mergeCell ref="B98:J98"/>
    <mergeCell ref="L98:N98"/>
    <mergeCell ref="B99:J99"/>
    <mergeCell ref="L99:N99"/>
    <mergeCell ref="B100:N100"/>
    <mergeCell ref="B101:N101"/>
    <mergeCell ref="L91:M91"/>
    <mergeCell ref="L92:N92"/>
    <mergeCell ref="B93:N93"/>
    <mergeCell ref="B94:J94"/>
    <mergeCell ref="K94:K99"/>
    <mergeCell ref="L94:N94"/>
    <mergeCell ref="B95:J95"/>
    <mergeCell ref="L95:N95"/>
    <mergeCell ref="B96:J96"/>
    <mergeCell ref="B97:J97"/>
    <mergeCell ref="B102:N102"/>
    <mergeCell ref="B103:N103"/>
    <mergeCell ref="B104:N104"/>
    <mergeCell ref="A105:A133"/>
    <mergeCell ref="C105:C121"/>
    <mergeCell ref="D105:D121"/>
    <mergeCell ref="E105:E121"/>
    <mergeCell ref="F105:G121"/>
    <mergeCell ref="H105:H121"/>
    <mergeCell ref="I105:I121"/>
    <mergeCell ref="K116:K118"/>
    <mergeCell ref="L116:M116"/>
    <mergeCell ref="L117:M117"/>
    <mergeCell ref="L118:M118"/>
    <mergeCell ref="L119:N119"/>
    <mergeCell ref="L120:M120"/>
    <mergeCell ref="J105:J121"/>
    <mergeCell ref="K105:N105"/>
    <mergeCell ref="K106:K114"/>
    <mergeCell ref="L106:N106"/>
    <mergeCell ref="L107:N107"/>
    <mergeCell ref="L108:N108"/>
    <mergeCell ref="L109:N109"/>
    <mergeCell ref="L110:N110"/>
    <mergeCell ref="L111:N111"/>
    <mergeCell ref="L127:N127"/>
    <mergeCell ref="B128:J128"/>
    <mergeCell ref="L128:N128"/>
    <mergeCell ref="B129:N129"/>
    <mergeCell ref="B130:N130"/>
    <mergeCell ref="B131:N131"/>
    <mergeCell ref="L121:N121"/>
    <mergeCell ref="B122:N122"/>
    <mergeCell ref="B123:J123"/>
    <mergeCell ref="K123:K128"/>
    <mergeCell ref="L123:N123"/>
    <mergeCell ref="B124:J124"/>
    <mergeCell ref="L124:N124"/>
    <mergeCell ref="B125:J125"/>
    <mergeCell ref="B126:J126"/>
    <mergeCell ref="B127:J127"/>
    <mergeCell ref="B132:N132"/>
    <mergeCell ref="B133:N133"/>
    <mergeCell ref="A134:A162"/>
    <mergeCell ref="C134:C150"/>
    <mergeCell ref="D134:D150"/>
    <mergeCell ref="E134:E150"/>
    <mergeCell ref="F134:G150"/>
    <mergeCell ref="H134:H150"/>
    <mergeCell ref="I134:I150"/>
    <mergeCell ref="J134:J150"/>
    <mergeCell ref="K145:K147"/>
    <mergeCell ref="L145:M145"/>
    <mergeCell ref="L146:M146"/>
    <mergeCell ref="L147:M147"/>
    <mergeCell ref="L148:N148"/>
    <mergeCell ref="K134:N134"/>
    <mergeCell ref="K135:K143"/>
    <mergeCell ref="L135:N135"/>
    <mergeCell ref="L136:N136"/>
    <mergeCell ref="L137:N137"/>
    <mergeCell ref="L138:N138"/>
    <mergeCell ref="L139:N139"/>
    <mergeCell ref="L140:N140"/>
    <mergeCell ref="L149:M149"/>
    <mergeCell ref="L150:N150"/>
    <mergeCell ref="B151:N151"/>
    <mergeCell ref="B152:J152"/>
    <mergeCell ref="K152:K157"/>
    <mergeCell ref="L152:N152"/>
    <mergeCell ref="B153:J153"/>
    <mergeCell ref="L153:N153"/>
    <mergeCell ref="B154:J154"/>
    <mergeCell ref="B155:J155"/>
    <mergeCell ref="L165:N165"/>
    <mergeCell ref="L166:N166"/>
    <mergeCell ref="L167:N167"/>
    <mergeCell ref="L168:N168"/>
    <mergeCell ref="B156:J156"/>
    <mergeCell ref="L156:N156"/>
    <mergeCell ref="B157:J157"/>
    <mergeCell ref="L157:N157"/>
    <mergeCell ref="B158:N158"/>
    <mergeCell ref="B159:N159"/>
    <mergeCell ref="A192:N192"/>
    <mergeCell ref="A193:N193"/>
    <mergeCell ref="C194:N194"/>
    <mergeCell ref="L185:N185"/>
    <mergeCell ref="B186:J186"/>
    <mergeCell ref="L186:N186"/>
    <mergeCell ref="B187:N187"/>
    <mergeCell ref="B188:N188"/>
    <mergeCell ref="B189:N189"/>
    <mergeCell ref="K181:K186"/>
    <mergeCell ref="L181:N181"/>
    <mergeCell ref="B182:J182"/>
    <mergeCell ref="L182:N182"/>
    <mergeCell ref="B183:J183"/>
    <mergeCell ref="B184:J184"/>
    <mergeCell ref="B185:J185"/>
    <mergeCell ref="A163:A191"/>
    <mergeCell ref="C163:C179"/>
    <mergeCell ref="D163:D179"/>
    <mergeCell ref="E163:E179"/>
    <mergeCell ref="F163:G179"/>
    <mergeCell ref="H163:H179"/>
    <mergeCell ref="I163:I179"/>
    <mergeCell ref="K174:K176"/>
    <mergeCell ref="K28:N28"/>
    <mergeCell ref="K57:N57"/>
    <mergeCell ref="K86:N86"/>
    <mergeCell ref="K115:N115"/>
    <mergeCell ref="K144:N144"/>
    <mergeCell ref="K173:N173"/>
    <mergeCell ref="B190:N190"/>
    <mergeCell ref="B191:N191"/>
    <mergeCell ref="L169:N169"/>
    <mergeCell ref="L179:N179"/>
    <mergeCell ref="B180:N180"/>
    <mergeCell ref="B181:J181"/>
    <mergeCell ref="B160:N160"/>
    <mergeCell ref="B161:N161"/>
    <mergeCell ref="B162:N162"/>
    <mergeCell ref="L174:M174"/>
    <mergeCell ref="L175:M175"/>
    <mergeCell ref="L176:M176"/>
    <mergeCell ref="L177:N177"/>
    <mergeCell ref="L178:M178"/>
    <mergeCell ref="J163:J179"/>
    <mergeCell ref="K163:N163"/>
    <mergeCell ref="K164:K172"/>
    <mergeCell ref="L164:N164"/>
  </mergeCells>
  <conditionalFormatting sqref="A193">
    <cfRule type="containsBlanks" dxfId="501" priority="11">
      <formula>LEN(TRIM(A193))=0</formula>
    </cfRule>
  </conditionalFormatting>
  <conditionalFormatting sqref="K19 K29:K34 B34 K36 B46 K48 K58:K63 B63 K65 B75 K77 K87:K92 B92 K94 B104 K106 K116:K121 B121 K123 B133 K135 K145:K150 B150 K152 B162 K164 K174:K179 B179 K181 B191">
    <cfRule type="cellIs" dxfId="500" priority="9" operator="equal">
      <formula>"NO CUMPLE"</formula>
    </cfRule>
    <cfRule type="cellIs" dxfId="499" priority="10" operator="equal">
      <formula>"CUMPLE"</formula>
    </cfRule>
  </conditionalFormatting>
  <conditionalFormatting sqref="M7">
    <cfRule type="expression" dxfId="498" priority="8">
      <formula>$E$7=TRUE</formula>
    </cfRule>
  </conditionalFormatting>
  <conditionalFormatting sqref="N7">
    <cfRule type="expression" dxfId="497" priority="7">
      <formula>$E$7=FALSE</formula>
    </cfRule>
  </conditionalFormatting>
  <dataValidations count="3">
    <dataValidation type="list" allowBlank="1" showInputMessage="1" showErrorMessage="1" sqref="K164 K135 K19 K77 K106 K48">
      <formula1>"CUMPLE,NO CUMPLE"</formula1>
    </dataValidation>
    <dataValidation type="list" allowBlank="1" showInputMessage="1" showErrorMessage="1" sqref="A193">
      <formula1>"HABILITA, NO HABILITA"</formula1>
    </dataValidation>
    <dataValidation type="list" allowBlank="1" showInputMessage="1" showErrorMessage="1" sqref="N9 N11:N15">
      <formula1>"CUMPLE, NO CUMPLE"</formula1>
    </dataValidation>
  </dataValidations>
  <printOptions horizontalCentered="1"/>
  <pageMargins left="0.23622047244094491" right="0.23622047244094491" top="0.74803149606299213" bottom="0.74803149606299213" header="0.31496062992125984" footer="0.31496062992125984"/>
  <pageSetup scale="67" fitToHeight="0" orientation="landscape" horizontalDpi="4294967294" verticalDpi="4294967294" r:id="rId1"/>
  <headerFooter>
    <oddHeader>&amp;LCMA-05-2024&amp;REvaluación Técnica - Habilitantes</oddHeader>
    <oddFooter>&amp;L&amp;A&amp;RPag.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0177" r:id="rId4" name="Check Box 1">
              <controlPr defaultSize="0" autoFill="0" autoLine="0" autoPict="0">
                <anchor moveWithCells="1">
                  <from>
                    <xdr:col>1</xdr:col>
                    <xdr:colOff>76200</xdr:colOff>
                    <xdr:row>16</xdr:row>
                    <xdr:rowOff>495300</xdr:rowOff>
                  </from>
                  <to>
                    <xdr:col>1</xdr:col>
                    <xdr:colOff>1117600</xdr:colOff>
                    <xdr:row>18</xdr:row>
                    <xdr:rowOff>38100</xdr:rowOff>
                  </to>
                </anchor>
              </controlPr>
            </control>
          </mc:Choice>
        </mc:AlternateContent>
        <mc:AlternateContent xmlns:mc="http://schemas.openxmlformats.org/markup-compatibility/2006">
          <mc:Choice Requires="x14">
            <control shapeId="50178" r:id="rId5" name="Check Box 2">
              <controlPr defaultSize="0" autoFill="0" autoLine="0" autoPict="0">
                <anchor moveWithCells="1">
                  <from>
                    <xdr:col>1</xdr:col>
                    <xdr:colOff>76200</xdr:colOff>
                    <xdr:row>17</xdr:row>
                    <xdr:rowOff>133350</xdr:rowOff>
                  </from>
                  <to>
                    <xdr:col>1</xdr:col>
                    <xdr:colOff>1117600</xdr:colOff>
                    <xdr:row>19</xdr:row>
                    <xdr:rowOff>38100</xdr:rowOff>
                  </to>
                </anchor>
              </controlPr>
            </control>
          </mc:Choice>
        </mc:AlternateContent>
        <mc:AlternateContent xmlns:mc="http://schemas.openxmlformats.org/markup-compatibility/2006">
          <mc:Choice Requires="x14">
            <control shapeId="50179" r:id="rId6" name="Check Box 3">
              <controlPr defaultSize="0" autoFill="0" autoLine="0" autoPict="0">
                <anchor moveWithCells="1">
                  <from>
                    <xdr:col>1</xdr:col>
                    <xdr:colOff>76200</xdr:colOff>
                    <xdr:row>18</xdr:row>
                    <xdr:rowOff>146050</xdr:rowOff>
                  </from>
                  <to>
                    <xdr:col>1</xdr:col>
                    <xdr:colOff>1117600</xdr:colOff>
                    <xdr:row>20</xdr:row>
                    <xdr:rowOff>31750</xdr:rowOff>
                  </to>
                </anchor>
              </controlPr>
            </control>
          </mc:Choice>
        </mc:AlternateContent>
        <mc:AlternateContent xmlns:mc="http://schemas.openxmlformats.org/markup-compatibility/2006">
          <mc:Choice Requires="x14">
            <control shapeId="50180" r:id="rId7" name="Check Box 4">
              <controlPr defaultSize="0" autoFill="0" autoLine="0" autoPict="0">
                <anchor moveWithCells="1">
                  <from>
                    <xdr:col>1</xdr:col>
                    <xdr:colOff>76200</xdr:colOff>
                    <xdr:row>19</xdr:row>
                    <xdr:rowOff>127000</xdr:rowOff>
                  </from>
                  <to>
                    <xdr:col>1</xdr:col>
                    <xdr:colOff>1117600</xdr:colOff>
                    <xdr:row>21</xdr:row>
                    <xdr:rowOff>12700</xdr:rowOff>
                  </to>
                </anchor>
              </controlPr>
            </control>
          </mc:Choice>
        </mc:AlternateContent>
        <mc:AlternateContent xmlns:mc="http://schemas.openxmlformats.org/markup-compatibility/2006">
          <mc:Choice Requires="x14">
            <control shapeId="50181" r:id="rId8" name="Check Box 5">
              <controlPr defaultSize="0" autoFill="0" autoLine="0" autoPict="0">
                <anchor moveWithCells="1">
                  <from>
                    <xdr:col>1</xdr:col>
                    <xdr:colOff>76200</xdr:colOff>
                    <xdr:row>20</xdr:row>
                    <xdr:rowOff>133350</xdr:rowOff>
                  </from>
                  <to>
                    <xdr:col>1</xdr:col>
                    <xdr:colOff>1117600</xdr:colOff>
                    <xdr:row>22</xdr:row>
                    <xdr:rowOff>31750</xdr:rowOff>
                  </to>
                </anchor>
              </controlPr>
            </control>
          </mc:Choice>
        </mc:AlternateContent>
        <mc:AlternateContent xmlns:mc="http://schemas.openxmlformats.org/markup-compatibility/2006">
          <mc:Choice Requires="x14">
            <control shapeId="50182" r:id="rId9" name="Check Box 6">
              <controlPr defaultSize="0" autoFill="0" autoLine="0" autoPict="0">
                <anchor moveWithCells="1">
                  <from>
                    <xdr:col>10</xdr:col>
                    <xdr:colOff>838200</xdr:colOff>
                    <xdr:row>17</xdr:row>
                    <xdr:rowOff>146050</xdr:rowOff>
                  </from>
                  <to>
                    <xdr:col>13</xdr:col>
                    <xdr:colOff>819150</xdr:colOff>
                    <xdr:row>19</xdr:row>
                    <xdr:rowOff>50800</xdr:rowOff>
                  </to>
                </anchor>
              </controlPr>
            </control>
          </mc:Choice>
        </mc:AlternateContent>
        <mc:AlternateContent xmlns:mc="http://schemas.openxmlformats.org/markup-compatibility/2006">
          <mc:Choice Requires="x14">
            <control shapeId="50183" r:id="rId10" name="Check Box 7">
              <controlPr defaultSize="0" autoFill="0" autoLine="0" autoPict="0">
                <anchor moveWithCells="1">
                  <from>
                    <xdr:col>10</xdr:col>
                    <xdr:colOff>838200</xdr:colOff>
                    <xdr:row>18</xdr:row>
                    <xdr:rowOff>146050</xdr:rowOff>
                  </from>
                  <to>
                    <xdr:col>13</xdr:col>
                    <xdr:colOff>819150</xdr:colOff>
                    <xdr:row>20</xdr:row>
                    <xdr:rowOff>31750</xdr:rowOff>
                  </to>
                </anchor>
              </controlPr>
            </control>
          </mc:Choice>
        </mc:AlternateContent>
        <mc:AlternateContent xmlns:mc="http://schemas.openxmlformats.org/markup-compatibility/2006">
          <mc:Choice Requires="x14">
            <control shapeId="50184" r:id="rId11" name="Check Box 8">
              <controlPr defaultSize="0" autoFill="0" autoLine="0" autoPict="0">
                <anchor moveWithCells="1">
                  <from>
                    <xdr:col>10</xdr:col>
                    <xdr:colOff>838200</xdr:colOff>
                    <xdr:row>19</xdr:row>
                    <xdr:rowOff>146050</xdr:rowOff>
                  </from>
                  <to>
                    <xdr:col>13</xdr:col>
                    <xdr:colOff>1936750</xdr:colOff>
                    <xdr:row>21</xdr:row>
                    <xdr:rowOff>31750</xdr:rowOff>
                  </to>
                </anchor>
              </controlPr>
            </control>
          </mc:Choice>
        </mc:AlternateContent>
        <mc:AlternateContent xmlns:mc="http://schemas.openxmlformats.org/markup-compatibility/2006">
          <mc:Choice Requires="x14">
            <control shapeId="50185" r:id="rId12" name="Check Box 9">
              <controlPr defaultSize="0" autoFill="0" autoLine="0" autoPict="0">
                <anchor moveWithCells="1">
                  <from>
                    <xdr:col>10</xdr:col>
                    <xdr:colOff>838200</xdr:colOff>
                    <xdr:row>20</xdr:row>
                    <xdr:rowOff>127000</xdr:rowOff>
                  </from>
                  <to>
                    <xdr:col>13</xdr:col>
                    <xdr:colOff>1924050</xdr:colOff>
                    <xdr:row>23</xdr:row>
                    <xdr:rowOff>50800</xdr:rowOff>
                  </to>
                </anchor>
              </controlPr>
            </control>
          </mc:Choice>
        </mc:AlternateContent>
        <mc:AlternateContent xmlns:mc="http://schemas.openxmlformats.org/markup-compatibility/2006">
          <mc:Choice Requires="x14">
            <control shapeId="50186" r:id="rId13" name="Check Box 10">
              <controlPr defaultSize="0" autoFill="0" autoLine="0" autoPict="0">
                <anchor moveWithCells="1">
                  <from>
                    <xdr:col>10</xdr:col>
                    <xdr:colOff>838200</xdr:colOff>
                    <xdr:row>22</xdr:row>
                    <xdr:rowOff>171450</xdr:rowOff>
                  </from>
                  <to>
                    <xdr:col>13</xdr:col>
                    <xdr:colOff>819150</xdr:colOff>
                    <xdr:row>24</xdr:row>
                    <xdr:rowOff>69850</xdr:rowOff>
                  </to>
                </anchor>
              </controlPr>
            </control>
          </mc:Choice>
        </mc:AlternateContent>
        <mc:AlternateContent xmlns:mc="http://schemas.openxmlformats.org/markup-compatibility/2006">
          <mc:Choice Requires="x14">
            <control shapeId="50187" r:id="rId14" name="Check Box 11">
              <controlPr defaultSize="0" autoFill="0" autoLine="0" autoPict="0">
                <anchor moveWithCells="1">
                  <from>
                    <xdr:col>10</xdr:col>
                    <xdr:colOff>838200</xdr:colOff>
                    <xdr:row>23</xdr:row>
                    <xdr:rowOff>146050</xdr:rowOff>
                  </from>
                  <to>
                    <xdr:col>13</xdr:col>
                    <xdr:colOff>819150</xdr:colOff>
                    <xdr:row>25</xdr:row>
                    <xdr:rowOff>38100</xdr:rowOff>
                  </to>
                </anchor>
              </controlPr>
            </control>
          </mc:Choice>
        </mc:AlternateContent>
        <mc:AlternateContent xmlns:mc="http://schemas.openxmlformats.org/markup-compatibility/2006">
          <mc:Choice Requires="x14">
            <control shapeId="50188" r:id="rId15" name="Check Box 12">
              <controlPr defaultSize="0" autoFill="0" autoLine="0" autoPict="0">
                <anchor moveWithCells="1">
                  <from>
                    <xdr:col>10</xdr:col>
                    <xdr:colOff>838200</xdr:colOff>
                    <xdr:row>27</xdr:row>
                    <xdr:rowOff>152400</xdr:rowOff>
                  </from>
                  <to>
                    <xdr:col>13</xdr:col>
                    <xdr:colOff>95250</xdr:colOff>
                    <xdr:row>29</xdr:row>
                    <xdr:rowOff>50800</xdr:rowOff>
                  </to>
                </anchor>
              </controlPr>
            </control>
          </mc:Choice>
        </mc:AlternateContent>
        <mc:AlternateContent xmlns:mc="http://schemas.openxmlformats.org/markup-compatibility/2006">
          <mc:Choice Requires="x14">
            <control shapeId="50189" r:id="rId16" name="Check Box 13">
              <controlPr defaultSize="0" autoFill="0" autoLine="0" autoPict="0">
                <anchor moveWithCells="1">
                  <from>
                    <xdr:col>10</xdr:col>
                    <xdr:colOff>838200</xdr:colOff>
                    <xdr:row>28</xdr:row>
                    <xdr:rowOff>171450</xdr:rowOff>
                  </from>
                  <to>
                    <xdr:col>13</xdr:col>
                    <xdr:colOff>95250</xdr:colOff>
                    <xdr:row>30</xdr:row>
                    <xdr:rowOff>31750</xdr:rowOff>
                  </to>
                </anchor>
              </controlPr>
            </control>
          </mc:Choice>
        </mc:AlternateContent>
        <mc:AlternateContent xmlns:mc="http://schemas.openxmlformats.org/markup-compatibility/2006">
          <mc:Choice Requires="x14">
            <control shapeId="50190" r:id="rId17" name="Check Box 14">
              <controlPr defaultSize="0" autoFill="0" autoLine="0" autoPict="0">
                <anchor moveWithCells="1">
                  <from>
                    <xdr:col>13</xdr:col>
                    <xdr:colOff>0</xdr:colOff>
                    <xdr:row>27</xdr:row>
                    <xdr:rowOff>133350</xdr:rowOff>
                  </from>
                  <to>
                    <xdr:col>13</xdr:col>
                    <xdr:colOff>984250</xdr:colOff>
                    <xdr:row>29</xdr:row>
                    <xdr:rowOff>31750</xdr:rowOff>
                  </to>
                </anchor>
              </controlPr>
            </control>
          </mc:Choice>
        </mc:AlternateContent>
        <mc:AlternateContent xmlns:mc="http://schemas.openxmlformats.org/markup-compatibility/2006">
          <mc:Choice Requires="x14">
            <control shapeId="50191" r:id="rId18" name="Check Box 15">
              <controlPr defaultSize="0" autoFill="0" autoLine="0" autoPict="0">
                <anchor moveWithCells="1">
                  <from>
                    <xdr:col>13</xdr:col>
                    <xdr:colOff>0</xdr:colOff>
                    <xdr:row>28</xdr:row>
                    <xdr:rowOff>127000</xdr:rowOff>
                  </from>
                  <to>
                    <xdr:col>13</xdr:col>
                    <xdr:colOff>984250</xdr:colOff>
                    <xdr:row>30</xdr:row>
                    <xdr:rowOff>19050</xdr:rowOff>
                  </to>
                </anchor>
              </controlPr>
            </control>
          </mc:Choice>
        </mc:AlternateContent>
        <mc:AlternateContent xmlns:mc="http://schemas.openxmlformats.org/markup-compatibility/2006">
          <mc:Choice Requires="x14">
            <control shapeId="50192" r:id="rId19" name="Check Box 16">
              <controlPr defaultSize="0" autoFill="0" autoLine="0" autoPict="0">
                <anchor moveWithCells="1">
                  <from>
                    <xdr:col>13</xdr:col>
                    <xdr:colOff>0</xdr:colOff>
                    <xdr:row>29</xdr:row>
                    <xdr:rowOff>146050</xdr:rowOff>
                  </from>
                  <to>
                    <xdr:col>14</xdr:col>
                    <xdr:colOff>38100</xdr:colOff>
                    <xdr:row>31</xdr:row>
                    <xdr:rowOff>38100</xdr:rowOff>
                  </to>
                </anchor>
              </controlPr>
            </control>
          </mc:Choice>
        </mc:AlternateContent>
        <mc:AlternateContent xmlns:mc="http://schemas.openxmlformats.org/markup-compatibility/2006">
          <mc:Choice Requires="x14">
            <control shapeId="50193" r:id="rId20" name="Check Box 17">
              <controlPr defaultSize="0" autoFill="0" autoLine="0" autoPict="0">
                <anchor moveWithCells="1">
                  <from>
                    <xdr:col>10</xdr:col>
                    <xdr:colOff>838200</xdr:colOff>
                    <xdr:row>31</xdr:row>
                    <xdr:rowOff>19050</xdr:rowOff>
                  </from>
                  <to>
                    <xdr:col>13</xdr:col>
                    <xdr:colOff>1079500</xdr:colOff>
                    <xdr:row>32</xdr:row>
                    <xdr:rowOff>0</xdr:rowOff>
                  </to>
                </anchor>
              </controlPr>
            </control>
          </mc:Choice>
        </mc:AlternateContent>
        <mc:AlternateContent xmlns:mc="http://schemas.openxmlformats.org/markup-compatibility/2006">
          <mc:Choice Requires="x14">
            <control shapeId="50194" r:id="rId21" name="Check Box 18">
              <controlPr defaultSize="0" autoFill="0" autoLine="0" autoPict="0">
                <anchor moveWithCells="1">
                  <from>
                    <xdr:col>11</xdr:col>
                    <xdr:colOff>0</xdr:colOff>
                    <xdr:row>34</xdr:row>
                    <xdr:rowOff>457200</xdr:rowOff>
                  </from>
                  <to>
                    <xdr:col>11</xdr:col>
                    <xdr:colOff>1079500</xdr:colOff>
                    <xdr:row>36</xdr:row>
                    <xdr:rowOff>50800</xdr:rowOff>
                  </to>
                </anchor>
              </controlPr>
            </control>
          </mc:Choice>
        </mc:AlternateContent>
        <mc:AlternateContent xmlns:mc="http://schemas.openxmlformats.org/markup-compatibility/2006">
          <mc:Choice Requires="x14">
            <control shapeId="50195" r:id="rId22" name="Check Box 19">
              <controlPr defaultSize="0" autoFill="0" autoLine="0" autoPict="0">
                <anchor moveWithCells="1">
                  <from>
                    <xdr:col>11</xdr:col>
                    <xdr:colOff>0</xdr:colOff>
                    <xdr:row>35</xdr:row>
                    <xdr:rowOff>133350</xdr:rowOff>
                  </from>
                  <to>
                    <xdr:col>13</xdr:col>
                    <xdr:colOff>1943100</xdr:colOff>
                    <xdr:row>37</xdr:row>
                    <xdr:rowOff>19050</xdr:rowOff>
                  </to>
                </anchor>
              </controlPr>
            </control>
          </mc:Choice>
        </mc:AlternateContent>
        <mc:AlternateContent xmlns:mc="http://schemas.openxmlformats.org/markup-compatibility/2006">
          <mc:Choice Requires="x14">
            <control shapeId="50196" r:id="rId23" name="Check Box 20">
              <controlPr defaultSize="0" autoFill="0" autoLine="0" autoPict="0">
                <anchor moveWithCells="1">
                  <from>
                    <xdr:col>11</xdr:col>
                    <xdr:colOff>0</xdr:colOff>
                    <xdr:row>39</xdr:row>
                    <xdr:rowOff>0</xdr:rowOff>
                  </from>
                  <to>
                    <xdr:col>14</xdr:col>
                    <xdr:colOff>0</xdr:colOff>
                    <xdr:row>40</xdr:row>
                    <xdr:rowOff>12700</xdr:rowOff>
                  </to>
                </anchor>
              </controlPr>
            </control>
          </mc:Choice>
        </mc:AlternateContent>
        <mc:AlternateContent xmlns:mc="http://schemas.openxmlformats.org/markup-compatibility/2006">
          <mc:Choice Requires="x14">
            <control shapeId="50197" r:id="rId24" name="Check Box 21">
              <controlPr defaultSize="0" autoFill="0" autoLine="0" autoPict="0">
                <anchor moveWithCells="1">
                  <from>
                    <xdr:col>13</xdr:col>
                    <xdr:colOff>0</xdr:colOff>
                    <xdr:row>36</xdr:row>
                    <xdr:rowOff>133350</xdr:rowOff>
                  </from>
                  <to>
                    <xdr:col>13</xdr:col>
                    <xdr:colOff>1562100</xdr:colOff>
                    <xdr:row>38</xdr:row>
                    <xdr:rowOff>31750</xdr:rowOff>
                  </to>
                </anchor>
              </controlPr>
            </control>
          </mc:Choice>
        </mc:AlternateContent>
        <mc:AlternateContent xmlns:mc="http://schemas.openxmlformats.org/markup-compatibility/2006">
          <mc:Choice Requires="x14">
            <control shapeId="50198" r:id="rId25" name="Check Box 22">
              <controlPr defaultSize="0" autoFill="0" autoLine="0" autoPict="0">
                <anchor moveWithCells="1">
                  <from>
                    <xdr:col>11</xdr:col>
                    <xdr:colOff>0</xdr:colOff>
                    <xdr:row>40</xdr:row>
                    <xdr:rowOff>0</xdr:rowOff>
                  </from>
                  <to>
                    <xdr:col>13</xdr:col>
                    <xdr:colOff>1085850</xdr:colOff>
                    <xdr:row>41</xdr:row>
                    <xdr:rowOff>31750</xdr:rowOff>
                  </to>
                </anchor>
              </controlPr>
            </control>
          </mc:Choice>
        </mc:AlternateContent>
        <mc:AlternateContent xmlns:mc="http://schemas.openxmlformats.org/markup-compatibility/2006">
          <mc:Choice Requires="x14">
            <control shapeId="50199" r:id="rId26" name="Check Box 23">
              <controlPr defaultSize="0" autoFill="0" autoLine="0" autoPict="0">
                <anchor moveWithCells="1">
                  <from>
                    <xdr:col>11</xdr:col>
                    <xdr:colOff>0</xdr:colOff>
                    <xdr:row>37</xdr:row>
                    <xdr:rowOff>146050</xdr:rowOff>
                  </from>
                  <to>
                    <xdr:col>12</xdr:col>
                    <xdr:colOff>698500</xdr:colOff>
                    <xdr:row>39</xdr:row>
                    <xdr:rowOff>38100</xdr:rowOff>
                  </to>
                </anchor>
              </controlPr>
            </control>
          </mc:Choice>
        </mc:AlternateContent>
        <mc:AlternateContent xmlns:mc="http://schemas.openxmlformats.org/markup-compatibility/2006">
          <mc:Choice Requires="x14">
            <control shapeId="50200" r:id="rId27" name="Check Box 24">
              <controlPr defaultSize="0" autoFill="0" autoLine="0" autoPict="0">
                <anchor moveWithCells="1">
                  <from>
                    <xdr:col>12</xdr:col>
                    <xdr:colOff>1098550</xdr:colOff>
                    <xdr:row>37</xdr:row>
                    <xdr:rowOff>127000</xdr:rowOff>
                  </from>
                  <to>
                    <xdr:col>13</xdr:col>
                    <xdr:colOff>1098550</xdr:colOff>
                    <xdr:row>39</xdr:row>
                    <xdr:rowOff>19050</xdr:rowOff>
                  </to>
                </anchor>
              </controlPr>
            </control>
          </mc:Choice>
        </mc:AlternateContent>
        <mc:AlternateContent xmlns:mc="http://schemas.openxmlformats.org/markup-compatibility/2006">
          <mc:Choice Requires="x14">
            <control shapeId="50201" r:id="rId28" name="Check Box 25">
              <controlPr defaultSize="0" autoFill="0" autoLine="0" autoPict="0">
                <anchor moveWithCells="1">
                  <from>
                    <xdr:col>11</xdr:col>
                    <xdr:colOff>0</xdr:colOff>
                    <xdr:row>36</xdr:row>
                    <xdr:rowOff>133350</xdr:rowOff>
                  </from>
                  <to>
                    <xdr:col>12</xdr:col>
                    <xdr:colOff>984250</xdr:colOff>
                    <xdr:row>38</xdr:row>
                    <xdr:rowOff>31750</xdr:rowOff>
                  </to>
                </anchor>
              </controlPr>
            </control>
          </mc:Choice>
        </mc:AlternateContent>
        <mc:AlternateContent xmlns:mc="http://schemas.openxmlformats.org/markup-compatibility/2006">
          <mc:Choice Requires="x14">
            <control shapeId="50202" r:id="rId29" name="Check Box 26">
              <controlPr defaultSize="0" autoFill="0" autoLine="0" autoPict="0">
                <anchor moveWithCells="1">
                  <from>
                    <xdr:col>0</xdr:col>
                    <xdr:colOff>0</xdr:colOff>
                    <xdr:row>6</xdr:row>
                    <xdr:rowOff>31750</xdr:rowOff>
                  </from>
                  <to>
                    <xdr:col>3</xdr:col>
                    <xdr:colOff>755650</xdr:colOff>
                    <xdr:row>6</xdr:row>
                    <xdr:rowOff>203200</xdr:rowOff>
                  </to>
                </anchor>
              </controlPr>
            </control>
          </mc:Choice>
        </mc:AlternateContent>
        <mc:AlternateContent xmlns:mc="http://schemas.openxmlformats.org/markup-compatibility/2006">
          <mc:Choice Requires="x14">
            <control shapeId="50203" r:id="rId30" name="Check Box 27">
              <controlPr defaultSize="0" autoFill="0" autoLine="0" autoPict="0">
                <anchor moveWithCells="1">
                  <from>
                    <xdr:col>4</xdr:col>
                    <xdr:colOff>38100</xdr:colOff>
                    <xdr:row>6</xdr:row>
                    <xdr:rowOff>38100</xdr:rowOff>
                  </from>
                  <to>
                    <xdr:col>5</xdr:col>
                    <xdr:colOff>298450</xdr:colOff>
                    <xdr:row>6</xdr:row>
                    <xdr:rowOff>222250</xdr:rowOff>
                  </to>
                </anchor>
              </controlPr>
            </control>
          </mc:Choice>
        </mc:AlternateContent>
        <mc:AlternateContent xmlns:mc="http://schemas.openxmlformats.org/markup-compatibility/2006">
          <mc:Choice Requires="x14">
            <control shapeId="50204" r:id="rId31" name="Check Box 28">
              <controlPr defaultSize="0" autoFill="0" autoLine="0" autoPict="0">
                <anchor moveWithCells="1">
                  <from>
                    <xdr:col>6</xdr:col>
                    <xdr:colOff>0</xdr:colOff>
                    <xdr:row>6</xdr:row>
                    <xdr:rowOff>31750</xdr:rowOff>
                  </from>
                  <to>
                    <xdr:col>6</xdr:col>
                    <xdr:colOff>1504950</xdr:colOff>
                    <xdr:row>6</xdr:row>
                    <xdr:rowOff>228600</xdr:rowOff>
                  </to>
                </anchor>
              </controlPr>
            </control>
          </mc:Choice>
        </mc:AlternateContent>
        <mc:AlternateContent xmlns:mc="http://schemas.openxmlformats.org/markup-compatibility/2006">
          <mc:Choice Requires="x14">
            <control shapeId="50205" r:id="rId32" name="Check Box 29">
              <controlPr defaultSize="0" autoFill="0" autoLine="0" autoPict="0">
                <anchor moveWithCells="1">
                  <from>
                    <xdr:col>6</xdr:col>
                    <xdr:colOff>1314450</xdr:colOff>
                    <xdr:row>6</xdr:row>
                    <xdr:rowOff>12700</xdr:rowOff>
                  </from>
                  <to>
                    <xdr:col>9</xdr:col>
                    <xdr:colOff>361950</xdr:colOff>
                    <xdr:row>6</xdr:row>
                    <xdr:rowOff>247650</xdr:rowOff>
                  </to>
                </anchor>
              </controlPr>
            </control>
          </mc:Choice>
        </mc:AlternateContent>
        <mc:AlternateContent xmlns:mc="http://schemas.openxmlformats.org/markup-compatibility/2006">
          <mc:Choice Requires="x14">
            <control shapeId="50206" r:id="rId33" name="Check Box 30">
              <controlPr defaultSize="0" autoFill="0" autoLine="0" autoPict="0">
                <anchor moveWithCells="1">
                  <from>
                    <xdr:col>10</xdr:col>
                    <xdr:colOff>838200</xdr:colOff>
                    <xdr:row>31</xdr:row>
                    <xdr:rowOff>146050</xdr:rowOff>
                  </from>
                  <to>
                    <xdr:col>13</xdr:col>
                    <xdr:colOff>95250</xdr:colOff>
                    <xdr:row>33</xdr:row>
                    <xdr:rowOff>38100</xdr:rowOff>
                  </to>
                </anchor>
              </controlPr>
            </control>
          </mc:Choice>
        </mc:AlternateContent>
        <mc:AlternateContent xmlns:mc="http://schemas.openxmlformats.org/markup-compatibility/2006">
          <mc:Choice Requires="x14">
            <control shapeId="50207" r:id="rId34" name="Check Box 31">
              <controlPr defaultSize="0" autoFill="0" autoLine="0" autoPict="0">
                <anchor moveWithCells="1">
                  <from>
                    <xdr:col>10</xdr:col>
                    <xdr:colOff>838200</xdr:colOff>
                    <xdr:row>32</xdr:row>
                    <xdr:rowOff>146050</xdr:rowOff>
                  </from>
                  <to>
                    <xdr:col>13</xdr:col>
                    <xdr:colOff>946150</xdr:colOff>
                    <xdr:row>34</xdr:row>
                    <xdr:rowOff>38100</xdr:rowOff>
                  </to>
                </anchor>
              </controlPr>
            </control>
          </mc:Choice>
        </mc:AlternateContent>
        <mc:AlternateContent xmlns:mc="http://schemas.openxmlformats.org/markup-compatibility/2006">
          <mc:Choice Requires="x14">
            <control shapeId="50208" r:id="rId35" name="Check Box 32">
              <controlPr defaultSize="0" autoFill="0" autoLine="0" autoPict="0">
                <anchor moveWithCells="1">
                  <from>
                    <xdr:col>9</xdr:col>
                    <xdr:colOff>723900</xdr:colOff>
                    <xdr:row>6</xdr:row>
                    <xdr:rowOff>12700</xdr:rowOff>
                  </from>
                  <to>
                    <xdr:col>11</xdr:col>
                    <xdr:colOff>1041400</xdr:colOff>
                    <xdr:row>6</xdr:row>
                    <xdr:rowOff>247650</xdr:rowOff>
                  </to>
                </anchor>
              </controlPr>
            </control>
          </mc:Choice>
        </mc:AlternateContent>
        <mc:AlternateContent xmlns:mc="http://schemas.openxmlformats.org/markup-compatibility/2006">
          <mc:Choice Requires="x14">
            <control shapeId="50209" r:id="rId36" name="Check Box 33">
              <controlPr defaultSize="0" autoFill="0" autoLine="0" autoPict="0">
                <anchor moveWithCells="1">
                  <from>
                    <xdr:col>10</xdr:col>
                    <xdr:colOff>838200</xdr:colOff>
                    <xdr:row>24</xdr:row>
                    <xdr:rowOff>133350</xdr:rowOff>
                  </from>
                  <to>
                    <xdr:col>13</xdr:col>
                    <xdr:colOff>1847850</xdr:colOff>
                    <xdr:row>26</xdr:row>
                    <xdr:rowOff>31750</xdr:rowOff>
                  </to>
                </anchor>
              </controlPr>
            </control>
          </mc:Choice>
        </mc:AlternateContent>
        <mc:AlternateContent xmlns:mc="http://schemas.openxmlformats.org/markup-compatibility/2006">
          <mc:Choice Requires="x14">
            <control shapeId="50210" r:id="rId37" name="Check Box 34">
              <controlPr defaultSize="0" autoFill="0" autoLine="0" autoPict="0">
                <anchor moveWithCells="1">
                  <from>
                    <xdr:col>10</xdr:col>
                    <xdr:colOff>838200</xdr:colOff>
                    <xdr:row>25</xdr:row>
                    <xdr:rowOff>133350</xdr:rowOff>
                  </from>
                  <to>
                    <xdr:col>13</xdr:col>
                    <xdr:colOff>1847850</xdr:colOff>
                    <xdr:row>27</xdr:row>
                    <xdr:rowOff>31750</xdr:rowOff>
                  </to>
                </anchor>
              </controlPr>
            </control>
          </mc:Choice>
        </mc:AlternateContent>
        <mc:AlternateContent xmlns:mc="http://schemas.openxmlformats.org/markup-compatibility/2006">
          <mc:Choice Requires="x14">
            <control shapeId="50212" r:id="rId38" name="Check Box 36">
              <controlPr defaultSize="0" autoFill="0" autoLine="0" autoPict="0">
                <anchor moveWithCells="1">
                  <from>
                    <xdr:col>1</xdr:col>
                    <xdr:colOff>76200</xdr:colOff>
                    <xdr:row>45</xdr:row>
                    <xdr:rowOff>152400</xdr:rowOff>
                  </from>
                  <to>
                    <xdr:col>1</xdr:col>
                    <xdr:colOff>1117600</xdr:colOff>
                    <xdr:row>47</xdr:row>
                    <xdr:rowOff>50800</xdr:rowOff>
                  </to>
                </anchor>
              </controlPr>
            </control>
          </mc:Choice>
        </mc:AlternateContent>
        <mc:AlternateContent xmlns:mc="http://schemas.openxmlformats.org/markup-compatibility/2006">
          <mc:Choice Requires="x14">
            <control shapeId="50213" r:id="rId39" name="Check Box 37">
              <controlPr defaultSize="0" autoFill="0" autoLine="0" autoPict="0">
                <anchor moveWithCells="1">
                  <from>
                    <xdr:col>1</xdr:col>
                    <xdr:colOff>76200</xdr:colOff>
                    <xdr:row>46</xdr:row>
                    <xdr:rowOff>133350</xdr:rowOff>
                  </from>
                  <to>
                    <xdr:col>1</xdr:col>
                    <xdr:colOff>1117600</xdr:colOff>
                    <xdr:row>48</xdr:row>
                    <xdr:rowOff>38100</xdr:rowOff>
                  </to>
                </anchor>
              </controlPr>
            </control>
          </mc:Choice>
        </mc:AlternateContent>
        <mc:AlternateContent xmlns:mc="http://schemas.openxmlformats.org/markup-compatibility/2006">
          <mc:Choice Requires="x14">
            <control shapeId="50214" r:id="rId40" name="Check Box 38">
              <controlPr defaultSize="0" autoFill="0" autoLine="0" autoPict="0">
                <anchor moveWithCells="1">
                  <from>
                    <xdr:col>1</xdr:col>
                    <xdr:colOff>76200</xdr:colOff>
                    <xdr:row>47</xdr:row>
                    <xdr:rowOff>146050</xdr:rowOff>
                  </from>
                  <to>
                    <xdr:col>1</xdr:col>
                    <xdr:colOff>1117600</xdr:colOff>
                    <xdr:row>49</xdr:row>
                    <xdr:rowOff>31750</xdr:rowOff>
                  </to>
                </anchor>
              </controlPr>
            </control>
          </mc:Choice>
        </mc:AlternateContent>
        <mc:AlternateContent xmlns:mc="http://schemas.openxmlformats.org/markup-compatibility/2006">
          <mc:Choice Requires="x14">
            <control shapeId="50215" r:id="rId41" name="Check Box 39">
              <controlPr defaultSize="0" autoFill="0" autoLine="0" autoPict="0">
                <anchor moveWithCells="1">
                  <from>
                    <xdr:col>1</xdr:col>
                    <xdr:colOff>76200</xdr:colOff>
                    <xdr:row>48</xdr:row>
                    <xdr:rowOff>127000</xdr:rowOff>
                  </from>
                  <to>
                    <xdr:col>1</xdr:col>
                    <xdr:colOff>1117600</xdr:colOff>
                    <xdr:row>50</xdr:row>
                    <xdr:rowOff>12700</xdr:rowOff>
                  </to>
                </anchor>
              </controlPr>
            </control>
          </mc:Choice>
        </mc:AlternateContent>
        <mc:AlternateContent xmlns:mc="http://schemas.openxmlformats.org/markup-compatibility/2006">
          <mc:Choice Requires="x14">
            <control shapeId="50216" r:id="rId42" name="Check Box 40">
              <controlPr defaultSize="0" autoFill="0" autoLine="0" autoPict="0">
                <anchor moveWithCells="1">
                  <from>
                    <xdr:col>1</xdr:col>
                    <xdr:colOff>76200</xdr:colOff>
                    <xdr:row>49</xdr:row>
                    <xdr:rowOff>133350</xdr:rowOff>
                  </from>
                  <to>
                    <xdr:col>1</xdr:col>
                    <xdr:colOff>1117600</xdr:colOff>
                    <xdr:row>51</xdr:row>
                    <xdr:rowOff>31750</xdr:rowOff>
                  </to>
                </anchor>
              </controlPr>
            </control>
          </mc:Choice>
        </mc:AlternateContent>
        <mc:AlternateContent xmlns:mc="http://schemas.openxmlformats.org/markup-compatibility/2006">
          <mc:Choice Requires="x14">
            <control shapeId="50217" r:id="rId43" name="Check Box 41">
              <controlPr defaultSize="0" autoFill="0" autoLine="0" autoPict="0">
                <anchor moveWithCells="1">
                  <from>
                    <xdr:col>10</xdr:col>
                    <xdr:colOff>838200</xdr:colOff>
                    <xdr:row>46</xdr:row>
                    <xdr:rowOff>146050</xdr:rowOff>
                  </from>
                  <to>
                    <xdr:col>13</xdr:col>
                    <xdr:colOff>819150</xdr:colOff>
                    <xdr:row>48</xdr:row>
                    <xdr:rowOff>50800</xdr:rowOff>
                  </to>
                </anchor>
              </controlPr>
            </control>
          </mc:Choice>
        </mc:AlternateContent>
        <mc:AlternateContent xmlns:mc="http://schemas.openxmlformats.org/markup-compatibility/2006">
          <mc:Choice Requires="x14">
            <control shapeId="50218" r:id="rId44" name="Check Box 42">
              <controlPr defaultSize="0" autoFill="0" autoLine="0" autoPict="0">
                <anchor moveWithCells="1">
                  <from>
                    <xdr:col>10</xdr:col>
                    <xdr:colOff>838200</xdr:colOff>
                    <xdr:row>47</xdr:row>
                    <xdr:rowOff>146050</xdr:rowOff>
                  </from>
                  <to>
                    <xdr:col>13</xdr:col>
                    <xdr:colOff>819150</xdr:colOff>
                    <xdr:row>49</xdr:row>
                    <xdr:rowOff>31750</xdr:rowOff>
                  </to>
                </anchor>
              </controlPr>
            </control>
          </mc:Choice>
        </mc:AlternateContent>
        <mc:AlternateContent xmlns:mc="http://schemas.openxmlformats.org/markup-compatibility/2006">
          <mc:Choice Requires="x14">
            <control shapeId="50219" r:id="rId45" name="Check Box 43">
              <controlPr defaultSize="0" autoFill="0" autoLine="0" autoPict="0">
                <anchor moveWithCells="1">
                  <from>
                    <xdr:col>10</xdr:col>
                    <xdr:colOff>838200</xdr:colOff>
                    <xdr:row>48</xdr:row>
                    <xdr:rowOff>146050</xdr:rowOff>
                  </from>
                  <to>
                    <xdr:col>13</xdr:col>
                    <xdr:colOff>1936750</xdr:colOff>
                    <xdr:row>50</xdr:row>
                    <xdr:rowOff>31750</xdr:rowOff>
                  </to>
                </anchor>
              </controlPr>
            </control>
          </mc:Choice>
        </mc:AlternateContent>
        <mc:AlternateContent xmlns:mc="http://schemas.openxmlformats.org/markup-compatibility/2006">
          <mc:Choice Requires="x14">
            <control shapeId="50220" r:id="rId46" name="Check Box 44">
              <controlPr defaultSize="0" autoFill="0" autoLine="0" autoPict="0">
                <anchor moveWithCells="1">
                  <from>
                    <xdr:col>10</xdr:col>
                    <xdr:colOff>838200</xdr:colOff>
                    <xdr:row>49</xdr:row>
                    <xdr:rowOff>127000</xdr:rowOff>
                  </from>
                  <to>
                    <xdr:col>13</xdr:col>
                    <xdr:colOff>1924050</xdr:colOff>
                    <xdr:row>52</xdr:row>
                    <xdr:rowOff>50800</xdr:rowOff>
                  </to>
                </anchor>
              </controlPr>
            </control>
          </mc:Choice>
        </mc:AlternateContent>
        <mc:AlternateContent xmlns:mc="http://schemas.openxmlformats.org/markup-compatibility/2006">
          <mc:Choice Requires="x14">
            <control shapeId="50221" r:id="rId47" name="Check Box 45">
              <controlPr defaultSize="0" autoFill="0" autoLine="0" autoPict="0">
                <anchor moveWithCells="1">
                  <from>
                    <xdr:col>10</xdr:col>
                    <xdr:colOff>838200</xdr:colOff>
                    <xdr:row>51</xdr:row>
                    <xdr:rowOff>171450</xdr:rowOff>
                  </from>
                  <to>
                    <xdr:col>13</xdr:col>
                    <xdr:colOff>819150</xdr:colOff>
                    <xdr:row>53</xdr:row>
                    <xdr:rowOff>69850</xdr:rowOff>
                  </to>
                </anchor>
              </controlPr>
            </control>
          </mc:Choice>
        </mc:AlternateContent>
        <mc:AlternateContent xmlns:mc="http://schemas.openxmlformats.org/markup-compatibility/2006">
          <mc:Choice Requires="x14">
            <control shapeId="50222" r:id="rId48" name="Check Box 46">
              <controlPr defaultSize="0" autoFill="0" autoLine="0" autoPict="0">
                <anchor moveWithCells="1">
                  <from>
                    <xdr:col>10</xdr:col>
                    <xdr:colOff>838200</xdr:colOff>
                    <xdr:row>52</xdr:row>
                    <xdr:rowOff>146050</xdr:rowOff>
                  </from>
                  <to>
                    <xdr:col>13</xdr:col>
                    <xdr:colOff>819150</xdr:colOff>
                    <xdr:row>54</xdr:row>
                    <xdr:rowOff>38100</xdr:rowOff>
                  </to>
                </anchor>
              </controlPr>
            </control>
          </mc:Choice>
        </mc:AlternateContent>
        <mc:AlternateContent xmlns:mc="http://schemas.openxmlformats.org/markup-compatibility/2006">
          <mc:Choice Requires="x14">
            <control shapeId="50223" r:id="rId49" name="Check Box 47">
              <controlPr defaultSize="0" autoFill="0" autoLine="0" autoPict="0">
                <anchor moveWithCells="1">
                  <from>
                    <xdr:col>10</xdr:col>
                    <xdr:colOff>838200</xdr:colOff>
                    <xdr:row>56</xdr:row>
                    <xdr:rowOff>152400</xdr:rowOff>
                  </from>
                  <to>
                    <xdr:col>13</xdr:col>
                    <xdr:colOff>95250</xdr:colOff>
                    <xdr:row>58</xdr:row>
                    <xdr:rowOff>50800</xdr:rowOff>
                  </to>
                </anchor>
              </controlPr>
            </control>
          </mc:Choice>
        </mc:AlternateContent>
        <mc:AlternateContent xmlns:mc="http://schemas.openxmlformats.org/markup-compatibility/2006">
          <mc:Choice Requires="x14">
            <control shapeId="50224" r:id="rId50" name="Check Box 48">
              <controlPr defaultSize="0" autoFill="0" autoLine="0" autoPict="0">
                <anchor moveWithCells="1">
                  <from>
                    <xdr:col>10</xdr:col>
                    <xdr:colOff>838200</xdr:colOff>
                    <xdr:row>57</xdr:row>
                    <xdr:rowOff>171450</xdr:rowOff>
                  </from>
                  <to>
                    <xdr:col>13</xdr:col>
                    <xdr:colOff>95250</xdr:colOff>
                    <xdr:row>59</xdr:row>
                    <xdr:rowOff>31750</xdr:rowOff>
                  </to>
                </anchor>
              </controlPr>
            </control>
          </mc:Choice>
        </mc:AlternateContent>
        <mc:AlternateContent xmlns:mc="http://schemas.openxmlformats.org/markup-compatibility/2006">
          <mc:Choice Requires="x14">
            <control shapeId="50225" r:id="rId51" name="Check Box 49">
              <controlPr defaultSize="0" autoFill="0" autoLine="0" autoPict="0">
                <anchor moveWithCells="1">
                  <from>
                    <xdr:col>13</xdr:col>
                    <xdr:colOff>0</xdr:colOff>
                    <xdr:row>56</xdr:row>
                    <xdr:rowOff>133350</xdr:rowOff>
                  </from>
                  <to>
                    <xdr:col>13</xdr:col>
                    <xdr:colOff>984250</xdr:colOff>
                    <xdr:row>58</xdr:row>
                    <xdr:rowOff>31750</xdr:rowOff>
                  </to>
                </anchor>
              </controlPr>
            </control>
          </mc:Choice>
        </mc:AlternateContent>
        <mc:AlternateContent xmlns:mc="http://schemas.openxmlformats.org/markup-compatibility/2006">
          <mc:Choice Requires="x14">
            <control shapeId="50226" r:id="rId52" name="Check Box 50">
              <controlPr defaultSize="0" autoFill="0" autoLine="0" autoPict="0">
                <anchor moveWithCells="1">
                  <from>
                    <xdr:col>13</xdr:col>
                    <xdr:colOff>0</xdr:colOff>
                    <xdr:row>57</xdr:row>
                    <xdr:rowOff>127000</xdr:rowOff>
                  </from>
                  <to>
                    <xdr:col>13</xdr:col>
                    <xdr:colOff>984250</xdr:colOff>
                    <xdr:row>59</xdr:row>
                    <xdr:rowOff>19050</xdr:rowOff>
                  </to>
                </anchor>
              </controlPr>
            </control>
          </mc:Choice>
        </mc:AlternateContent>
        <mc:AlternateContent xmlns:mc="http://schemas.openxmlformats.org/markup-compatibility/2006">
          <mc:Choice Requires="x14">
            <control shapeId="50227" r:id="rId53" name="Check Box 51">
              <controlPr defaultSize="0" autoFill="0" autoLine="0" autoPict="0">
                <anchor moveWithCells="1">
                  <from>
                    <xdr:col>13</xdr:col>
                    <xdr:colOff>0</xdr:colOff>
                    <xdr:row>58</xdr:row>
                    <xdr:rowOff>146050</xdr:rowOff>
                  </from>
                  <to>
                    <xdr:col>14</xdr:col>
                    <xdr:colOff>38100</xdr:colOff>
                    <xdr:row>60</xdr:row>
                    <xdr:rowOff>38100</xdr:rowOff>
                  </to>
                </anchor>
              </controlPr>
            </control>
          </mc:Choice>
        </mc:AlternateContent>
        <mc:AlternateContent xmlns:mc="http://schemas.openxmlformats.org/markup-compatibility/2006">
          <mc:Choice Requires="x14">
            <control shapeId="50228" r:id="rId54" name="Check Box 52">
              <controlPr defaultSize="0" autoFill="0" autoLine="0" autoPict="0">
                <anchor moveWithCells="1">
                  <from>
                    <xdr:col>10</xdr:col>
                    <xdr:colOff>838200</xdr:colOff>
                    <xdr:row>60</xdr:row>
                    <xdr:rowOff>19050</xdr:rowOff>
                  </from>
                  <to>
                    <xdr:col>13</xdr:col>
                    <xdr:colOff>1079500</xdr:colOff>
                    <xdr:row>61</xdr:row>
                    <xdr:rowOff>0</xdr:rowOff>
                  </to>
                </anchor>
              </controlPr>
            </control>
          </mc:Choice>
        </mc:AlternateContent>
        <mc:AlternateContent xmlns:mc="http://schemas.openxmlformats.org/markup-compatibility/2006">
          <mc:Choice Requires="x14">
            <control shapeId="50229" r:id="rId55" name="Check Box 53">
              <controlPr defaultSize="0" autoFill="0" autoLine="0" autoPict="0">
                <anchor moveWithCells="1">
                  <from>
                    <xdr:col>11</xdr:col>
                    <xdr:colOff>0</xdr:colOff>
                    <xdr:row>63</xdr:row>
                    <xdr:rowOff>457200</xdr:rowOff>
                  </from>
                  <to>
                    <xdr:col>11</xdr:col>
                    <xdr:colOff>1079500</xdr:colOff>
                    <xdr:row>65</xdr:row>
                    <xdr:rowOff>50800</xdr:rowOff>
                  </to>
                </anchor>
              </controlPr>
            </control>
          </mc:Choice>
        </mc:AlternateContent>
        <mc:AlternateContent xmlns:mc="http://schemas.openxmlformats.org/markup-compatibility/2006">
          <mc:Choice Requires="x14">
            <control shapeId="50230" r:id="rId56" name="Check Box 54">
              <controlPr defaultSize="0" autoFill="0" autoLine="0" autoPict="0">
                <anchor moveWithCells="1">
                  <from>
                    <xdr:col>11</xdr:col>
                    <xdr:colOff>0</xdr:colOff>
                    <xdr:row>64</xdr:row>
                    <xdr:rowOff>133350</xdr:rowOff>
                  </from>
                  <to>
                    <xdr:col>13</xdr:col>
                    <xdr:colOff>1943100</xdr:colOff>
                    <xdr:row>66</xdr:row>
                    <xdr:rowOff>19050</xdr:rowOff>
                  </to>
                </anchor>
              </controlPr>
            </control>
          </mc:Choice>
        </mc:AlternateContent>
        <mc:AlternateContent xmlns:mc="http://schemas.openxmlformats.org/markup-compatibility/2006">
          <mc:Choice Requires="x14">
            <control shapeId="50231" r:id="rId57" name="Check Box 55">
              <controlPr defaultSize="0" autoFill="0" autoLine="0" autoPict="0">
                <anchor moveWithCells="1">
                  <from>
                    <xdr:col>11</xdr:col>
                    <xdr:colOff>0</xdr:colOff>
                    <xdr:row>68</xdr:row>
                    <xdr:rowOff>0</xdr:rowOff>
                  </from>
                  <to>
                    <xdr:col>14</xdr:col>
                    <xdr:colOff>0</xdr:colOff>
                    <xdr:row>69</xdr:row>
                    <xdr:rowOff>12700</xdr:rowOff>
                  </to>
                </anchor>
              </controlPr>
            </control>
          </mc:Choice>
        </mc:AlternateContent>
        <mc:AlternateContent xmlns:mc="http://schemas.openxmlformats.org/markup-compatibility/2006">
          <mc:Choice Requires="x14">
            <control shapeId="50232" r:id="rId58" name="Check Box 56">
              <controlPr defaultSize="0" autoFill="0" autoLine="0" autoPict="0">
                <anchor moveWithCells="1">
                  <from>
                    <xdr:col>13</xdr:col>
                    <xdr:colOff>0</xdr:colOff>
                    <xdr:row>65</xdr:row>
                    <xdr:rowOff>133350</xdr:rowOff>
                  </from>
                  <to>
                    <xdr:col>13</xdr:col>
                    <xdr:colOff>1562100</xdr:colOff>
                    <xdr:row>67</xdr:row>
                    <xdr:rowOff>31750</xdr:rowOff>
                  </to>
                </anchor>
              </controlPr>
            </control>
          </mc:Choice>
        </mc:AlternateContent>
        <mc:AlternateContent xmlns:mc="http://schemas.openxmlformats.org/markup-compatibility/2006">
          <mc:Choice Requires="x14">
            <control shapeId="50233" r:id="rId59" name="Check Box 57">
              <controlPr defaultSize="0" autoFill="0" autoLine="0" autoPict="0">
                <anchor moveWithCells="1">
                  <from>
                    <xdr:col>11</xdr:col>
                    <xdr:colOff>0</xdr:colOff>
                    <xdr:row>69</xdr:row>
                    <xdr:rowOff>0</xdr:rowOff>
                  </from>
                  <to>
                    <xdr:col>13</xdr:col>
                    <xdr:colOff>1085850</xdr:colOff>
                    <xdr:row>70</xdr:row>
                    <xdr:rowOff>31750</xdr:rowOff>
                  </to>
                </anchor>
              </controlPr>
            </control>
          </mc:Choice>
        </mc:AlternateContent>
        <mc:AlternateContent xmlns:mc="http://schemas.openxmlformats.org/markup-compatibility/2006">
          <mc:Choice Requires="x14">
            <control shapeId="50234" r:id="rId60" name="Check Box 58">
              <controlPr defaultSize="0" autoFill="0" autoLine="0" autoPict="0">
                <anchor moveWithCells="1">
                  <from>
                    <xdr:col>11</xdr:col>
                    <xdr:colOff>0</xdr:colOff>
                    <xdr:row>66</xdr:row>
                    <xdr:rowOff>146050</xdr:rowOff>
                  </from>
                  <to>
                    <xdr:col>12</xdr:col>
                    <xdr:colOff>698500</xdr:colOff>
                    <xdr:row>68</xdr:row>
                    <xdr:rowOff>38100</xdr:rowOff>
                  </to>
                </anchor>
              </controlPr>
            </control>
          </mc:Choice>
        </mc:AlternateContent>
        <mc:AlternateContent xmlns:mc="http://schemas.openxmlformats.org/markup-compatibility/2006">
          <mc:Choice Requires="x14">
            <control shapeId="50235" r:id="rId61" name="Check Box 59">
              <controlPr defaultSize="0" autoFill="0" autoLine="0" autoPict="0">
                <anchor moveWithCells="1">
                  <from>
                    <xdr:col>12</xdr:col>
                    <xdr:colOff>1098550</xdr:colOff>
                    <xdr:row>66</xdr:row>
                    <xdr:rowOff>127000</xdr:rowOff>
                  </from>
                  <to>
                    <xdr:col>13</xdr:col>
                    <xdr:colOff>1098550</xdr:colOff>
                    <xdr:row>68</xdr:row>
                    <xdr:rowOff>19050</xdr:rowOff>
                  </to>
                </anchor>
              </controlPr>
            </control>
          </mc:Choice>
        </mc:AlternateContent>
        <mc:AlternateContent xmlns:mc="http://schemas.openxmlformats.org/markup-compatibility/2006">
          <mc:Choice Requires="x14">
            <control shapeId="50236" r:id="rId62" name="Check Box 60">
              <controlPr defaultSize="0" autoFill="0" autoLine="0" autoPict="0">
                <anchor moveWithCells="1">
                  <from>
                    <xdr:col>11</xdr:col>
                    <xdr:colOff>0</xdr:colOff>
                    <xdr:row>65</xdr:row>
                    <xdr:rowOff>133350</xdr:rowOff>
                  </from>
                  <to>
                    <xdr:col>12</xdr:col>
                    <xdr:colOff>984250</xdr:colOff>
                    <xdr:row>67</xdr:row>
                    <xdr:rowOff>31750</xdr:rowOff>
                  </to>
                </anchor>
              </controlPr>
            </control>
          </mc:Choice>
        </mc:AlternateContent>
        <mc:AlternateContent xmlns:mc="http://schemas.openxmlformats.org/markup-compatibility/2006">
          <mc:Choice Requires="x14">
            <control shapeId="50237" r:id="rId63" name="Check Box 61">
              <controlPr defaultSize="0" autoFill="0" autoLine="0" autoPict="0">
                <anchor moveWithCells="1">
                  <from>
                    <xdr:col>10</xdr:col>
                    <xdr:colOff>838200</xdr:colOff>
                    <xdr:row>60</xdr:row>
                    <xdr:rowOff>146050</xdr:rowOff>
                  </from>
                  <to>
                    <xdr:col>13</xdr:col>
                    <xdr:colOff>95250</xdr:colOff>
                    <xdr:row>62</xdr:row>
                    <xdr:rowOff>38100</xdr:rowOff>
                  </to>
                </anchor>
              </controlPr>
            </control>
          </mc:Choice>
        </mc:AlternateContent>
        <mc:AlternateContent xmlns:mc="http://schemas.openxmlformats.org/markup-compatibility/2006">
          <mc:Choice Requires="x14">
            <control shapeId="50238" r:id="rId64" name="Check Box 62">
              <controlPr defaultSize="0" autoFill="0" autoLine="0" autoPict="0">
                <anchor moveWithCells="1">
                  <from>
                    <xdr:col>10</xdr:col>
                    <xdr:colOff>838200</xdr:colOff>
                    <xdr:row>61</xdr:row>
                    <xdr:rowOff>146050</xdr:rowOff>
                  </from>
                  <to>
                    <xdr:col>13</xdr:col>
                    <xdr:colOff>946150</xdr:colOff>
                    <xdr:row>63</xdr:row>
                    <xdr:rowOff>38100</xdr:rowOff>
                  </to>
                </anchor>
              </controlPr>
            </control>
          </mc:Choice>
        </mc:AlternateContent>
        <mc:AlternateContent xmlns:mc="http://schemas.openxmlformats.org/markup-compatibility/2006">
          <mc:Choice Requires="x14">
            <control shapeId="50239" r:id="rId65" name="Check Box 63">
              <controlPr defaultSize="0" autoFill="0" autoLine="0" autoPict="0">
                <anchor moveWithCells="1">
                  <from>
                    <xdr:col>10</xdr:col>
                    <xdr:colOff>838200</xdr:colOff>
                    <xdr:row>53</xdr:row>
                    <xdr:rowOff>133350</xdr:rowOff>
                  </from>
                  <to>
                    <xdr:col>13</xdr:col>
                    <xdr:colOff>1847850</xdr:colOff>
                    <xdr:row>55</xdr:row>
                    <xdr:rowOff>31750</xdr:rowOff>
                  </to>
                </anchor>
              </controlPr>
            </control>
          </mc:Choice>
        </mc:AlternateContent>
        <mc:AlternateContent xmlns:mc="http://schemas.openxmlformats.org/markup-compatibility/2006">
          <mc:Choice Requires="x14">
            <control shapeId="50240" r:id="rId66" name="Check Box 64">
              <controlPr defaultSize="0" autoFill="0" autoLine="0" autoPict="0">
                <anchor moveWithCells="1">
                  <from>
                    <xdr:col>10</xdr:col>
                    <xdr:colOff>838200</xdr:colOff>
                    <xdr:row>54</xdr:row>
                    <xdr:rowOff>133350</xdr:rowOff>
                  </from>
                  <to>
                    <xdr:col>13</xdr:col>
                    <xdr:colOff>1847850</xdr:colOff>
                    <xdr:row>56</xdr:row>
                    <xdr:rowOff>31750</xdr:rowOff>
                  </to>
                </anchor>
              </controlPr>
            </control>
          </mc:Choice>
        </mc:AlternateContent>
        <mc:AlternateContent xmlns:mc="http://schemas.openxmlformats.org/markup-compatibility/2006">
          <mc:Choice Requires="x14">
            <control shapeId="50242" r:id="rId67" name="Check Box 66">
              <controlPr defaultSize="0" autoFill="0" autoLine="0" autoPict="0">
                <anchor moveWithCells="1">
                  <from>
                    <xdr:col>1</xdr:col>
                    <xdr:colOff>76200</xdr:colOff>
                    <xdr:row>74</xdr:row>
                    <xdr:rowOff>165100</xdr:rowOff>
                  </from>
                  <to>
                    <xdr:col>1</xdr:col>
                    <xdr:colOff>1117600</xdr:colOff>
                    <xdr:row>76</xdr:row>
                    <xdr:rowOff>57150</xdr:rowOff>
                  </to>
                </anchor>
              </controlPr>
            </control>
          </mc:Choice>
        </mc:AlternateContent>
        <mc:AlternateContent xmlns:mc="http://schemas.openxmlformats.org/markup-compatibility/2006">
          <mc:Choice Requires="x14">
            <control shapeId="50243" r:id="rId68" name="Check Box 67">
              <controlPr defaultSize="0" autoFill="0" autoLine="0" autoPict="0">
                <anchor moveWithCells="1">
                  <from>
                    <xdr:col>1</xdr:col>
                    <xdr:colOff>76200</xdr:colOff>
                    <xdr:row>75</xdr:row>
                    <xdr:rowOff>133350</xdr:rowOff>
                  </from>
                  <to>
                    <xdr:col>1</xdr:col>
                    <xdr:colOff>1117600</xdr:colOff>
                    <xdr:row>77</xdr:row>
                    <xdr:rowOff>38100</xdr:rowOff>
                  </to>
                </anchor>
              </controlPr>
            </control>
          </mc:Choice>
        </mc:AlternateContent>
        <mc:AlternateContent xmlns:mc="http://schemas.openxmlformats.org/markup-compatibility/2006">
          <mc:Choice Requires="x14">
            <control shapeId="50244" r:id="rId69" name="Check Box 68">
              <controlPr defaultSize="0" autoFill="0" autoLine="0" autoPict="0">
                <anchor moveWithCells="1">
                  <from>
                    <xdr:col>1</xdr:col>
                    <xdr:colOff>76200</xdr:colOff>
                    <xdr:row>76</xdr:row>
                    <xdr:rowOff>146050</xdr:rowOff>
                  </from>
                  <to>
                    <xdr:col>1</xdr:col>
                    <xdr:colOff>1117600</xdr:colOff>
                    <xdr:row>78</xdr:row>
                    <xdr:rowOff>31750</xdr:rowOff>
                  </to>
                </anchor>
              </controlPr>
            </control>
          </mc:Choice>
        </mc:AlternateContent>
        <mc:AlternateContent xmlns:mc="http://schemas.openxmlformats.org/markup-compatibility/2006">
          <mc:Choice Requires="x14">
            <control shapeId="50245" r:id="rId70" name="Check Box 69">
              <controlPr defaultSize="0" autoFill="0" autoLine="0" autoPict="0">
                <anchor moveWithCells="1">
                  <from>
                    <xdr:col>1</xdr:col>
                    <xdr:colOff>76200</xdr:colOff>
                    <xdr:row>77</xdr:row>
                    <xdr:rowOff>127000</xdr:rowOff>
                  </from>
                  <to>
                    <xdr:col>1</xdr:col>
                    <xdr:colOff>1117600</xdr:colOff>
                    <xdr:row>79</xdr:row>
                    <xdr:rowOff>12700</xdr:rowOff>
                  </to>
                </anchor>
              </controlPr>
            </control>
          </mc:Choice>
        </mc:AlternateContent>
        <mc:AlternateContent xmlns:mc="http://schemas.openxmlformats.org/markup-compatibility/2006">
          <mc:Choice Requires="x14">
            <control shapeId="50246" r:id="rId71" name="Check Box 70">
              <controlPr defaultSize="0" autoFill="0" autoLine="0" autoPict="0">
                <anchor moveWithCells="1">
                  <from>
                    <xdr:col>1</xdr:col>
                    <xdr:colOff>76200</xdr:colOff>
                    <xdr:row>78</xdr:row>
                    <xdr:rowOff>133350</xdr:rowOff>
                  </from>
                  <to>
                    <xdr:col>1</xdr:col>
                    <xdr:colOff>1117600</xdr:colOff>
                    <xdr:row>80</xdr:row>
                    <xdr:rowOff>31750</xdr:rowOff>
                  </to>
                </anchor>
              </controlPr>
            </control>
          </mc:Choice>
        </mc:AlternateContent>
        <mc:AlternateContent xmlns:mc="http://schemas.openxmlformats.org/markup-compatibility/2006">
          <mc:Choice Requires="x14">
            <control shapeId="50247" r:id="rId72" name="Check Box 71">
              <controlPr defaultSize="0" autoFill="0" autoLine="0" autoPict="0">
                <anchor moveWithCells="1">
                  <from>
                    <xdr:col>10</xdr:col>
                    <xdr:colOff>838200</xdr:colOff>
                    <xdr:row>75</xdr:row>
                    <xdr:rowOff>146050</xdr:rowOff>
                  </from>
                  <to>
                    <xdr:col>13</xdr:col>
                    <xdr:colOff>819150</xdr:colOff>
                    <xdr:row>77</xdr:row>
                    <xdr:rowOff>50800</xdr:rowOff>
                  </to>
                </anchor>
              </controlPr>
            </control>
          </mc:Choice>
        </mc:AlternateContent>
        <mc:AlternateContent xmlns:mc="http://schemas.openxmlformats.org/markup-compatibility/2006">
          <mc:Choice Requires="x14">
            <control shapeId="50248" r:id="rId73" name="Check Box 72">
              <controlPr defaultSize="0" autoFill="0" autoLine="0" autoPict="0">
                <anchor moveWithCells="1">
                  <from>
                    <xdr:col>10</xdr:col>
                    <xdr:colOff>838200</xdr:colOff>
                    <xdr:row>76</xdr:row>
                    <xdr:rowOff>146050</xdr:rowOff>
                  </from>
                  <to>
                    <xdr:col>13</xdr:col>
                    <xdr:colOff>819150</xdr:colOff>
                    <xdr:row>78</xdr:row>
                    <xdr:rowOff>31750</xdr:rowOff>
                  </to>
                </anchor>
              </controlPr>
            </control>
          </mc:Choice>
        </mc:AlternateContent>
        <mc:AlternateContent xmlns:mc="http://schemas.openxmlformats.org/markup-compatibility/2006">
          <mc:Choice Requires="x14">
            <control shapeId="50249" r:id="rId74" name="Check Box 73">
              <controlPr defaultSize="0" autoFill="0" autoLine="0" autoPict="0">
                <anchor moveWithCells="1">
                  <from>
                    <xdr:col>10</xdr:col>
                    <xdr:colOff>838200</xdr:colOff>
                    <xdr:row>77</xdr:row>
                    <xdr:rowOff>146050</xdr:rowOff>
                  </from>
                  <to>
                    <xdr:col>13</xdr:col>
                    <xdr:colOff>1936750</xdr:colOff>
                    <xdr:row>79</xdr:row>
                    <xdr:rowOff>31750</xdr:rowOff>
                  </to>
                </anchor>
              </controlPr>
            </control>
          </mc:Choice>
        </mc:AlternateContent>
        <mc:AlternateContent xmlns:mc="http://schemas.openxmlformats.org/markup-compatibility/2006">
          <mc:Choice Requires="x14">
            <control shapeId="50250" r:id="rId75" name="Check Box 74">
              <controlPr defaultSize="0" autoFill="0" autoLine="0" autoPict="0">
                <anchor moveWithCells="1">
                  <from>
                    <xdr:col>10</xdr:col>
                    <xdr:colOff>838200</xdr:colOff>
                    <xdr:row>78</xdr:row>
                    <xdr:rowOff>127000</xdr:rowOff>
                  </from>
                  <to>
                    <xdr:col>13</xdr:col>
                    <xdr:colOff>1924050</xdr:colOff>
                    <xdr:row>81</xdr:row>
                    <xdr:rowOff>50800</xdr:rowOff>
                  </to>
                </anchor>
              </controlPr>
            </control>
          </mc:Choice>
        </mc:AlternateContent>
        <mc:AlternateContent xmlns:mc="http://schemas.openxmlformats.org/markup-compatibility/2006">
          <mc:Choice Requires="x14">
            <control shapeId="50251" r:id="rId76" name="Check Box 75">
              <controlPr defaultSize="0" autoFill="0" autoLine="0" autoPict="0">
                <anchor moveWithCells="1">
                  <from>
                    <xdr:col>10</xdr:col>
                    <xdr:colOff>838200</xdr:colOff>
                    <xdr:row>80</xdr:row>
                    <xdr:rowOff>171450</xdr:rowOff>
                  </from>
                  <to>
                    <xdr:col>13</xdr:col>
                    <xdr:colOff>819150</xdr:colOff>
                    <xdr:row>82</xdr:row>
                    <xdr:rowOff>69850</xdr:rowOff>
                  </to>
                </anchor>
              </controlPr>
            </control>
          </mc:Choice>
        </mc:AlternateContent>
        <mc:AlternateContent xmlns:mc="http://schemas.openxmlformats.org/markup-compatibility/2006">
          <mc:Choice Requires="x14">
            <control shapeId="50252" r:id="rId77" name="Check Box 76">
              <controlPr defaultSize="0" autoFill="0" autoLine="0" autoPict="0">
                <anchor moveWithCells="1">
                  <from>
                    <xdr:col>10</xdr:col>
                    <xdr:colOff>838200</xdr:colOff>
                    <xdr:row>81</xdr:row>
                    <xdr:rowOff>146050</xdr:rowOff>
                  </from>
                  <to>
                    <xdr:col>13</xdr:col>
                    <xdr:colOff>819150</xdr:colOff>
                    <xdr:row>83</xdr:row>
                    <xdr:rowOff>38100</xdr:rowOff>
                  </to>
                </anchor>
              </controlPr>
            </control>
          </mc:Choice>
        </mc:AlternateContent>
        <mc:AlternateContent xmlns:mc="http://schemas.openxmlformats.org/markup-compatibility/2006">
          <mc:Choice Requires="x14">
            <control shapeId="50253" r:id="rId78" name="Check Box 77">
              <controlPr defaultSize="0" autoFill="0" autoLine="0" autoPict="0">
                <anchor moveWithCells="1">
                  <from>
                    <xdr:col>10</xdr:col>
                    <xdr:colOff>838200</xdr:colOff>
                    <xdr:row>85</xdr:row>
                    <xdr:rowOff>152400</xdr:rowOff>
                  </from>
                  <to>
                    <xdr:col>13</xdr:col>
                    <xdr:colOff>95250</xdr:colOff>
                    <xdr:row>87</xdr:row>
                    <xdr:rowOff>50800</xdr:rowOff>
                  </to>
                </anchor>
              </controlPr>
            </control>
          </mc:Choice>
        </mc:AlternateContent>
        <mc:AlternateContent xmlns:mc="http://schemas.openxmlformats.org/markup-compatibility/2006">
          <mc:Choice Requires="x14">
            <control shapeId="50254" r:id="rId79" name="Check Box 78">
              <controlPr defaultSize="0" autoFill="0" autoLine="0" autoPict="0">
                <anchor moveWithCells="1">
                  <from>
                    <xdr:col>10</xdr:col>
                    <xdr:colOff>838200</xdr:colOff>
                    <xdr:row>86</xdr:row>
                    <xdr:rowOff>171450</xdr:rowOff>
                  </from>
                  <to>
                    <xdr:col>13</xdr:col>
                    <xdr:colOff>95250</xdr:colOff>
                    <xdr:row>88</xdr:row>
                    <xdr:rowOff>31750</xdr:rowOff>
                  </to>
                </anchor>
              </controlPr>
            </control>
          </mc:Choice>
        </mc:AlternateContent>
        <mc:AlternateContent xmlns:mc="http://schemas.openxmlformats.org/markup-compatibility/2006">
          <mc:Choice Requires="x14">
            <control shapeId="50255" r:id="rId80" name="Check Box 79">
              <controlPr defaultSize="0" autoFill="0" autoLine="0" autoPict="0">
                <anchor moveWithCells="1">
                  <from>
                    <xdr:col>13</xdr:col>
                    <xdr:colOff>0</xdr:colOff>
                    <xdr:row>85</xdr:row>
                    <xdr:rowOff>133350</xdr:rowOff>
                  </from>
                  <to>
                    <xdr:col>13</xdr:col>
                    <xdr:colOff>984250</xdr:colOff>
                    <xdr:row>87</xdr:row>
                    <xdr:rowOff>31750</xdr:rowOff>
                  </to>
                </anchor>
              </controlPr>
            </control>
          </mc:Choice>
        </mc:AlternateContent>
        <mc:AlternateContent xmlns:mc="http://schemas.openxmlformats.org/markup-compatibility/2006">
          <mc:Choice Requires="x14">
            <control shapeId="50256" r:id="rId81" name="Check Box 80">
              <controlPr defaultSize="0" autoFill="0" autoLine="0" autoPict="0">
                <anchor moveWithCells="1">
                  <from>
                    <xdr:col>13</xdr:col>
                    <xdr:colOff>0</xdr:colOff>
                    <xdr:row>86</xdr:row>
                    <xdr:rowOff>127000</xdr:rowOff>
                  </from>
                  <to>
                    <xdr:col>13</xdr:col>
                    <xdr:colOff>984250</xdr:colOff>
                    <xdr:row>88</xdr:row>
                    <xdr:rowOff>19050</xdr:rowOff>
                  </to>
                </anchor>
              </controlPr>
            </control>
          </mc:Choice>
        </mc:AlternateContent>
        <mc:AlternateContent xmlns:mc="http://schemas.openxmlformats.org/markup-compatibility/2006">
          <mc:Choice Requires="x14">
            <control shapeId="50257" r:id="rId82" name="Check Box 81">
              <controlPr defaultSize="0" autoFill="0" autoLine="0" autoPict="0">
                <anchor moveWithCells="1">
                  <from>
                    <xdr:col>13</xdr:col>
                    <xdr:colOff>0</xdr:colOff>
                    <xdr:row>87</xdr:row>
                    <xdr:rowOff>146050</xdr:rowOff>
                  </from>
                  <to>
                    <xdr:col>14</xdr:col>
                    <xdr:colOff>38100</xdr:colOff>
                    <xdr:row>89</xdr:row>
                    <xdr:rowOff>38100</xdr:rowOff>
                  </to>
                </anchor>
              </controlPr>
            </control>
          </mc:Choice>
        </mc:AlternateContent>
        <mc:AlternateContent xmlns:mc="http://schemas.openxmlformats.org/markup-compatibility/2006">
          <mc:Choice Requires="x14">
            <control shapeId="50258" r:id="rId83" name="Check Box 82">
              <controlPr defaultSize="0" autoFill="0" autoLine="0" autoPict="0">
                <anchor moveWithCells="1">
                  <from>
                    <xdr:col>10</xdr:col>
                    <xdr:colOff>838200</xdr:colOff>
                    <xdr:row>89</xdr:row>
                    <xdr:rowOff>19050</xdr:rowOff>
                  </from>
                  <to>
                    <xdr:col>13</xdr:col>
                    <xdr:colOff>1079500</xdr:colOff>
                    <xdr:row>90</xdr:row>
                    <xdr:rowOff>0</xdr:rowOff>
                  </to>
                </anchor>
              </controlPr>
            </control>
          </mc:Choice>
        </mc:AlternateContent>
        <mc:AlternateContent xmlns:mc="http://schemas.openxmlformats.org/markup-compatibility/2006">
          <mc:Choice Requires="x14">
            <control shapeId="50259" r:id="rId84" name="Check Box 83">
              <controlPr defaultSize="0" autoFill="0" autoLine="0" autoPict="0">
                <anchor moveWithCells="1">
                  <from>
                    <xdr:col>11</xdr:col>
                    <xdr:colOff>0</xdr:colOff>
                    <xdr:row>92</xdr:row>
                    <xdr:rowOff>457200</xdr:rowOff>
                  </from>
                  <to>
                    <xdr:col>11</xdr:col>
                    <xdr:colOff>1079500</xdr:colOff>
                    <xdr:row>94</xdr:row>
                    <xdr:rowOff>50800</xdr:rowOff>
                  </to>
                </anchor>
              </controlPr>
            </control>
          </mc:Choice>
        </mc:AlternateContent>
        <mc:AlternateContent xmlns:mc="http://schemas.openxmlformats.org/markup-compatibility/2006">
          <mc:Choice Requires="x14">
            <control shapeId="50260" r:id="rId85" name="Check Box 84">
              <controlPr defaultSize="0" autoFill="0" autoLine="0" autoPict="0">
                <anchor moveWithCells="1">
                  <from>
                    <xdr:col>11</xdr:col>
                    <xdr:colOff>0</xdr:colOff>
                    <xdr:row>93</xdr:row>
                    <xdr:rowOff>133350</xdr:rowOff>
                  </from>
                  <to>
                    <xdr:col>13</xdr:col>
                    <xdr:colOff>1943100</xdr:colOff>
                    <xdr:row>95</xdr:row>
                    <xdr:rowOff>19050</xdr:rowOff>
                  </to>
                </anchor>
              </controlPr>
            </control>
          </mc:Choice>
        </mc:AlternateContent>
        <mc:AlternateContent xmlns:mc="http://schemas.openxmlformats.org/markup-compatibility/2006">
          <mc:Choice Requires="x14">
            <control shapeId="50261" r:id="rId86" name="Check Box 85">
              <controlPr defaultSize="0" autoFill="0" autoLine="0" autoPict="0">
                <anchor moveWithCells="1">
                  <from>
                    <xdr:col>11</xdr:col>
                    <xdr:colOff>0</xdr:colOff>
                    <xdr:row>97</xdr:row>
                    <xdr:rowOff>0</xdr:rowOff>
                  </from>
                  <to>
                    <xdr:col>14</xdr:col>
                    <xdr:colOff>0</xdr:colOff>
                    <xdr:row>98</xdr:row>
                    <xdr:rowOff>12700</xdr:rowOff>
                  </to>
                </anchor>
              </controlPr>
            </control>
          </mc:Choice>
        </mc:AlternateContent>
        <mc:AlternateContent xmlns:mc="http://schemas.openxmlformats.org/markup-compatibility/2006">
          <mc:Choice Requires="x14">
            <control shapeId="50262" r:id="rId87" name="Check Box 86">
              <controlPr defaultSize="0" autoFill="0" autoLine="0" autoPict="0">
                <anchor moveWithCells="1">
                  <from>
                    <xdr:col>13</xdr:col>
                    <xdr:colOff>0</xdr:colOff>
                    <xdr:row>94</xdr:row>
                    <xdr:rowOff>133350</xdr:rowOff>
                  </from>
                  <to>
                    <xdr:col>13</xdr:col>
                    <xdr:colOff>1562100</xdr:colOff>
                    <xdr:row>96</xdr:row>
                    <xdr:rowOff>31750</xdr:rowOff>
                  </to>
                </anchor>
              </controlPr>
            </control>
          </mc:Choice>
        </mc:AlternateContent>
        <mc:AlternateContent xmlns:mc="http://schemas.openxmlformats.org/markup-compatibility/2006">
          <mc:Choice Requires="x14">
            <control shapeId="50263" r:id="rId88" name="Check Box 87">
              <controlPr defaultSize="0" autoFill="0" autoLine="0" autoPict="0">
                <anchor moveWithCells="1">
                  <from>
                    <xdr:col>11</xdr:col>
                    <xdr:colOff>0</xdr:colOff>
                    <xdr:row>98</xdr:row>
                    <xdr:rowOff>0</xdr:rowOff>
                  </from>
                  <to>
                    <xdr:col>13</xdr:col>
                    <xdr:colOff>1085850</xdr:colOff>
                    <xdr:row>99</xdr:row>
                    <xdr:rowOff>31750</xdr:rowOff>
                  </to>
                </anchor>
              </controlPr>
            </control>
          </mc:Choice>
        </mc:AlternateContent>
        <mc:AlternateContent xmlns:mc="http://schemas.openxmlformats.org/markup-compatibility/2006">
          <mc:Choice Requires="x14">
            <control shapeId="50264" r:id="rId89" name="Check Box 88">
              <controlPr defaultSize="0" autoFill="0" autoLine="0" autoPict="0">
                <anchor moveWithCells="1">
                  <from>
                    <xdr:col>11</xdr:col>
                    <xdr:colOff>0</xdr:colOff>
                    <xdr:row>95</xdr:row>
                    <xdr:rowOff>146050</xdr:rowOff>
                  </from>
                  <to>
                    <xdr:col>12</xdr:col>
                    <xdr:colOff>698500</xdr:colOff>
                    <xdr:row>97</xdr:row>
                    <xdr:rowOff>38100</xdr:rowOff>
                  </to>
                </anchor>
              </controlPr>
            </control>
          </mc:Choice>
        </mc:AlternateContent>
        <mc:AlternateContent xmlns:mc="http://schemas.openxmlformats.org/markup-compatibility/2006">
          <mc:Choice Requires="x14">
            <control shapeId="50265" r:id="rId90" name="Check Box 89">
              <controlPr defaultSize="0" autoFill="0" autoLine="0" autoPict="0">
                <anchor moveWithCells="1">
                  <from>
                    <xdr:col>12</xdr:col>
                    <xdr:colOff>1098550</xdr:colOff>
                    <xdr:row>95</xdr:row>
                    <xdr:rowOff>127000</xdr:rowOff>
                  </from>
                  <to>
                    <xdr:col>13</xdr:col>
                    <xdr:colOff>1098550</xdr:colOff>
                    <xdr:row>97</xdr:row>
                    <xdr:rowOff>19050</xdr:rowOff>
                  </to>
                </anchor>
              </controlPr>
            </control>
          </mc:Choice>
        </mc:AlternateContent>
        <mc:AlternateContent xmlns:mc="http://schemas.openxmlformats.org/markup-compatibility/2006">
          <mc:Choice Requires="x14">
            <control shapeId="50266" r:id="rId91" name="Check Box 90">
              <controlPr defaultSize="0" autoFill="0" autoLine="0" autoPict="0">
                <anchor moveWithCells="1">
                  <from>
                    <xdr:col>11</xdr:col>
                    <xdr:colOff>0</xdr:colOff>
                    <xdr:row>94</xdr:row>
                    <xdr:rowOff>133350</xdr:rowOff>
                  </from>
                  <to>
                    <xdr:col>12</xdr:col>
                    <xdr:colOff>984250</xdr:colOff>
                    <xdr:row>96</xdr:row>
                    <xdr:rowOff>31750</xdr:rowOff>
                  </to>
                </anchor>
              </controlPr>
            </control>
          </mc:Choice>
        </mc:AlternateContent>
        <mc:AlternateContent xmlns:mc="http://schemas.openxmlformats.org/markup-compatibility/2006">
          <mc:Choice Requires="x14">
            <control shapeId="50267" r:id="rId92" name="Check Box 91">
              <controlPr defaultSize="0" autoFill="0" autoLine="0" autoPict="0">
                <anchor moveWithCells="1">
                  <from>
                    <xdr:col>10</xdr:col>
                    <xdr:colOff>838200</xdr:colOff>
                    <xdr:row>89</xdr:row>
                    <xdr:rowOff>146050</xdr:rowOff>
                  </from>
                  <to>
                    <xdr:col>13</xdr:col>
                    <xdr:colOff>95250</xdr:colOff>
                    <xdr:row>91</xdr:row>
                    <xdr:rowOff>38100</xdr:rowOff>
                  </to>
                </anchor>
              </controlPr>
            </control>
          </mc:Choice>
        </mc:AlternateContent>
        <mc:AlternateContent xmlns:mc="http://schemas.openxmlformats.org/markup-compatibility/2006">
          <mc:Choice Requires="x14">
            <control shapeId="50268" r:id="rId93" name="Check Box 92">
              <controlPr defaultSize="0" autoFill="0" autoLine="0" autoPict="0">
                <anchor moveWithCells="1">
                  <from>
                    <xdr:col>10</xdr:col>
                    <xdr:colOff>838200</xdr:colOff>
                    <xdr:row>90</xdr:row>
                    <xdr:rowOff>146050</xdr:rowOff>
                  </from>
                  <to>
                    <xdr:col>13</xdr:col>
                    <xdr:colOff>946150</xdr:colOff>
                    <xdr:row>92</xdr:row>
                    <xdr:rowOff>38100</xdr:rowOff>
                  </to>
                </anchor>
              </controlPr>
            </control>
          </mc:Choice>
        </mc:AlternateContent>
        <mc:AlternateContent xmlns:mc="http://schemas.openxmlformats.org/markup-compatibility/2006">
          <mc:Choice Requires="x14">
            <control shapeId="50269" r:id="rId94" name="Check Box 93">
              <controlPr defaultSize="0" autoFill="0" autoLine="0" autoPict="0">
                <anchor moveWithCells="1">
                  <from>
                    <xdr:col>10</xdr:col>
                    <xdr:colOff>838200</xdr:colOff>
                    <xdr:row>82</xdr:row>
                    <xdr:rowOff>133350</xdr:rowOff>
                  </from>
                  <to>
                    <xdr:col>13</xdr:col>
                    <xdr:colOff>1847850</xdr:colOff>
                    <xdr:row>84</xdr:row>
                    <xdr:rowOff>31750</xdr:rowOff>
                  </to>
                </anchor>
              </controlPr>
            </control>
          </mc:Choice>
        </mc:AlternateContent>
        <mc:AlternateContent xmlns:mc="http://schemas.openxmlformats.org/markup-compatibility/2006">
          <mc:Choice Requires="x14">
            <control shapeId="50270" r:id="rId95" name="Check Box 94">
              <controlPr defaultSize="0" autoFill="0" autoLine="0" autoPict="0">
                <anchor moveWithCells="1">
                  <from>
                    <xdr:col>10</xdr:col>
                    <xdr:colOff>838200</xdr:colOff>
                    <xdr:row>83</xdr:row>
                    <xdr:rowOff>133350</xdr:rowOff>
                  </from>
                  <to>
                    <xdr:col>13</xdr:col>
                    <xdr:colOff>1847850</xdr:colOff>
                    <xdr:row>85</xdr:row>
                    <xdr:rowOff>31750</xdr:rowOff>
                  </to>
                </anchor>
              </controlPr>
            </control>
          </mc:Choice>
        </mc:AlternateContent>
        <mc:AlternateContent xmlns:mc="http://schemas.openxmlformats.org/markup-compatibility/2006">
          <mc:Choice Requires="x14">
            <control shapeId="50272" r:id="rId96" name="Check Box 96">
              <controlPr defaultSize="0" autoFill="0" autoLine="0" autoPict="0">
                <anchor moveWithCells="1">
                  <from>
                    <xdr:col>1</xdr:col>
                    <xdr:colOff>76200</xdr:colOff>
                    <xdr:row>103</xdr:row>
                    <xdr:rowOff>165100</xdr:rowOff>
                  </from>
                  <to>
                    <xdr:col>1</xdr:col>
                    <xdr:colOff>1117600</xdr:colOff>
                    <xdr:row>105</xdr:row>
                    <xdr:rowOff>57150</xdr:rowOff>
                  </to>
                </anchor>
              </controlPr>
            </control>
          </mc:Choice>
        </mc:AlternateContent>
        <mc:AlternateContent xmlns:mc="http://schemas.openxmlformats.org/markup-compatibility/2006">
          <mc:Choice Requires="x14">
            <control shapeId="50273" r:id="rId97" name="Check Box 97">
              <controlPr defaultSize="0" autoFill="0" autoLine="0" autoPict="0">
                <anchor moveWithCells="1">
                  <from>
                    <xdr:col>1</xdr:col>
                    <xdr:colOff>76200</xdr:colOff>
                    <xdr:row>104</xdr:row>
                    <xdr:rowOff>133350</xdr:rowOff>
                  </from>
                  <to>
                    <xdr:col>1</xdr:col>
                    <xdr:colOff>1117600</xdr:colOff>
                    <xdr:row>106</xdr:row>
                    <xdr:rowOff>38100</xdr:rowOff>
                  </to>
                </anchor>
              </controlPr>
            </control>
          </mc:Choice>
        </mc:AlternateContent>
        <mc:AlternateContent xmlns:mc="http://schemas.openxmlformats.org/markup-compatibility/2006">
          <mc:Choice Requires="x14">
            <control shapeId="50274" r:id="rId98" name="Check Box 98">
              <controlPr defaultSize="0" autoFill="0" autoLine="0" autoPict="0">
                <anchor moveWithCells="1">
                  <from>
                    <xdr:col>1</xdr:col>
                    <xdr:colOff>76200</xdr:colOff>
                    <xdr:row>105</xdr:row>
                    <xdr:rowOff>146050</xdr:rowOff>
                  </from>
                  <to>
                    <xdr:col>1</xdr:col>
                    <xdr:colOff>1117600</xdr:colOff>
                    <xdr:row>107</xdr:row>
                    <xdr:rowOff>31750</xdr:rowOff>
                  </to>
                </anchor>
              </controlPr>
            </control>
          </mc:Choice>
        </mc:AlternateContent>
        <mc:AlternateContent xmlns:mc="http://schemas.openxmlformats.org/markup-compatibility/2006">
          <mc:Choice Requires="x14">
            <control shapeId="50275" r:id="rId99" name="Check Box 99">
              <controlPr defaultSize="0" autoFill="0" autoLine="0" autoPict="0">
                <anchor moveWithCells="1">
                  <from>
                    <xdr:col>1</xdr:col>
                    <xdr:colOff>76200</xdr:colOff>
                    <xdr:row>106</xdr:row>
                    <xdr:rowOff>127000</xdr:rowOff>
                  </from>
                  <to>
                    <xdr:col>1</xdr:col>
                    <xdr:colOff>1117600</xdr:colOff>
                    <xdr:row>108</xdr:row>
                    <xdr:rowOff>12700</xdr:rowOff>
                  </to>
                </anchor>
              </controlPr>
            </control>
          </mc:Choice>
        </mc:AlternateContent>
        <mc:AlternateContent xmlns:mc="http://schemas.openxmlformats.org/markup-compatibility/2006">
          <mc:Choice Requires="x14">
            <control shapeId="50276" r:id="rId100" name="Check Box 100">
              <controlPr defaultSize="0" autoFill="0" autoLine="0" autoPict="0">
                <anchor moveWithCells="1">
                  <from>
                    <xdr:col>1</xdr:col>
                    <xdr:colOff>76200</xdr:colOff>
                    <xdr:row>107</xdr:row>
                    <xdr:rowOff>133350</xdr:rowOff>
                  </from>
                  <to>
                    <xdr:col>1</xdr:col>
                    <xdr:colOff>1117600</xdr:colOff>
                    <xdr:row>109</xdr:row>
                    <xdr:rowOff>31750</xdr:rowOff>
                  </to>
                </anchor>
              </controlPr>
            </control>
          </mc:Choice>
        </mc:AlternateContent>
        <mc:AlternateContent xmlns:mc="http://schemas.openxmlformats.org/markup-compatibility/2006">
          <mc:Choice Requires="x14">
            <control shapeId="50277" r:id="rId101" name="Check Box 101">
              <controlPr defaultSize="0" autoFill="0" autoLine="0" autoPict="0">
                <anchor moveWithCells="1">
                  <from>
                    <xdr:col>10</xdr:col>
                    <xdr:colOff>838200</xdr:colOff>
                    <xdr:row>104</xdr:row>
                    <xdr:rowOff>146050</xdr:rowOff>
                  </from>
                  <to>
                    <xdr:col>13</xdr:col>
                    <xdr:colOff>819150</xdr:colOff>
                    <xdr:row>106</xdr:row>
                    <xdr:rowOff>50800</xdr:rowOff>
                  </to>
                </anchor>
              </controlPr>
            </control>
          </mc:Choice>
        </mc:AlternateContent>
        <mc:AlternateContent xmlns:mc="http://schemas.openxmlformats.org/markup-compatibility/2006">
          <mc:Choice Requires="x14">
            <control shapeId="50278" r:id="rId102" name="Check Box 102">
              <controlPr defaultSize="0" autoFill="0" autoLine="0" autoPict="0">
                <anchor moveWithCells="1">
                  <from>
                    <xdr:col>10</xdr:col>
                    <xdr:colOff>838200</xdr:colOff>
                    <xdr:row>105</xdr:row>
                    <xdr:rowOff>146050</xdr:rowOff>
                  </from>
                  <to>
                    <xdr:col>13</xdr:col>
                    <xdr:colOff>819150</xdr:colOff>
                    <xdr:row>107</xdr:row>
                    <xdr:rowOff>31750</xdr:rowOff>
                  </to>
                </anchor>
              </controlPr>
            </control>
          </mc:Choice>
        </mc:AlternateContent>
        <mc:AlternateContent xmlns:mc="http://schemas.openxmlformats.org/markup-compatibility/2006">
          <mc:Choice Requires="x14">
            <control shapeId="50279" r:id="rId103" name="Check Box 103">
              <controlPr defaultSize="0" autoFill="0" autoLine="0" autoPict="0">
                <anchor moveWithCells="1">
                  <from>
                    <xdr:col>10</xdr:col>
                    <xdr:colOff>838200</xdr:colOff>
                    <xdr:row>106</xdr:row>
                    <xdr:rowOff>146050</xdr:rowOff>
                  </from>
                  <to>
                    <xdr:col>13</xdr:col>
                    <xdr:colOff>1936750</xdr:colOff>
                    <xdr:row>108</xdr:row>
                    <xdr:rowOff>31750</xdr:rowOff>
                  </to>
                </anchor>
              </controlPr>
            </control>
          </mc:Choice>
        </mc:AlternateContent>
        <mc:AlternateContent xmlns:mc="http://schemas.openxmlformats.org/markup-compatibility/2006">
          <mc:Choice Requires="x14">
            <control shapeId="50280" r:id="rId104" name="Check Box 104">
              <controlPr defaultSize="0" autoFill="0" autoLine="0" autoPict="0">
                <anchor moveWithCells="1">
                  <from>
                    <xdr:col>10</xdr:col>
                    <xdr:colOff>838200</xdr:colOff>
                    <xdr:row>107</xdr:row>
                    <xdr:rowOff>127000</xdr:rowOff>
                  </from>
                  <to>
                    <xdr:col>13</xdr:col>
                    <xdr:colOff>1924050</xdr:colOff>
                    <xdr:row>110</xdr:row>
                    <xdr:rowOff>50800</xdr:rowOff>
                  </to>
                </anchor>
              </controlPr>
            </control>
          </mc:Choice>
        </mc:AlternateContent>
        <mc:AlternateContent xmlns:mc="http://schemas.openxmlformats.org/markup-compatibility/2006">
          <mc:Choice Requires="x14">
            <control shapeId="50281" r:id="rId105" name="Check Box 105">
              <controlPr defaultSize="0" autoFill="0" autoLine="0" autoPict="0">
                <anchor moveWithCells="1">
                  <from>
                    <xdr:col>10</xdr:col>
                    <xdr:colOff>838200</xdr:colOff>
                    <xdr:row>109</xdr:row>
                    <xdr:rowOff>171450</xdr:rowOff>
                  </from>
                  <to>
                    <xdr:col>13</xdr:col>
                    <xdr:colOff>819150</xdr:colOff>
                    <xdr:row>111</xdr:row>
                    <xdr:rowOff>69850</xdr:rowOff>
                  </to>
                </anchor>
              </controlPr>
            </control>
          </mc:Choice>
        </mc:AlternateContent>
        <mc:AlternateContent xmlns:mc="http://schemas.openxmlformats.org/markup-compatibility/2006">
          <mc:Choice Requires="x14">
            <control shapeId="50282" r:id="rId106" name="Check Box 106">
              <controlPr defaultSize="0" autoFill="0" autoLine="0" autoPict="0">
                <anchor moveWithCells="1">
                  <from>
                    <xdr:col>10</xdr:col>
                    <xdr:colOff>838200</xdr:colOff>
                    <xdr:row>110</xdr:row>
                    <xdr:rowOff>146050</xdr:rowOff>
                  </from>
                  <to>
                    <xdr:col>13</xdr:col>
                    <xdr:colOff>819150</xdr:colOff>
                    <xdr:row>112</xdr:row>
                    <xdr:rowOff>38100</xdr:rowOff>
                  </to>
                </anchor>
              </controlPr>
            </control>
          </mc:Choice>
        </mc:AlternateContent>
        <mc:AlternateContent xmlns:mc="http://schemas.openxmlformats.org/markup-compatibility/2006">
          <mc:Choice Requires="x14">
            <control shapeId="50283" r:id="rId107" name="Check Box 107">
              <controlPr defaultSize="0" autoFill="0" autoLine="0" autoPict="0">
                <anchor moveWithCells="1">
                  <from>
                    <xdr:col>10</xdr:col>
                    <xdr:colOff>838200</xdr:colOff>
                    <xdr:row>114</xdr:row>
                    <xdr:rowOff>152400</xdr:rowOff>
                  </from>
                  <to>
                    <xdr:col>13</xdr:col>
                    <xdr:colOff>95250</xdr:colOff>
                    <xdr:row>116</xdr:row>
                    <xdr:rowOff>50800</xdr:rowOff>
                  </to>
                </anchor>
              </controlPr>
            </control>
          </mc:Choice>
        </mc:AlternateContent>
        <mc:AlternateContent xmlns:mc="http://schemas.openxmlformats.org/markup-compatibility/2006">
          <mc:Choice Requires="x14">
            <control shapeId="50284" r:id="rId108" name="Check Box 108">
              <controlPr defaultSize="0" autoFill="0" autoLine="0" autoPict="0">
                <anchor moveWithCells="1">
                  <from>
                    <xdr:col>10</xdr:col>
                    <xdr:colOff>838200</xdr:colOff>
                    <xdr:row>115</xdr:row>
                    <xdr:rowOff>171450</xdr:rowOff>
                  </from>
                  <to>
                    <xdr:col>13</xdr:col>
                    <xdr:colOff>95250</xdr:colOff>
                    <xdr:row>117</xdr:row>
                    <xdr:rowOff>31750</xdr:rowOff>
                  </to>
                </anchor>
              </controlPr>
            </control>
          </mc:Choice>
        </mc:AlternateContent>
        <mc:AlternateContent xmlns:mc="http://schemas.openxmlformats.org/markup-compatibility/2006">
          <mc:Choice Requires="x14">
            <control shapeId="50285" r:id="rId109" name="Check Box 109">
              <controlPr defaultSize="0" autoFill="0" autoLine="0" autoPict="0">
                <anchor moveWithCells="1">
                  <from>
                    <xdr:col>13</xdr:col>
                    <xdr:colOff>0</xdr:colOff>
                    <xdr:row>114</xdr:row>
                    <xdr:rowOff>133350</xdr:rowOff>
                  </from>
                  <to>
                    <xdr:col>13</xdr:col>
                    <xdr:colOff>984250</xdr:colOff>
                    <xdr:row>116</xdr:row>
                    <xdr:rowOff>31750</xdr:rowOff>
                  </to>
                </anchor>
              </controlPr>
            </control>
          </mc:Choice>
        </mc:AlternateContent>
        <mc:AlternateContent xmlns:mc="http://schemas.openxmlformats.org/markup-compatibility/2006">
          <mc:Choice Requires="x14">
            <control shapeId="50286" r:id="rId110" name="Check Box 110">
              <controlPr defaultSize="0" autoFill="0" autoLine="0" autoPict="0">
                <anchor moveWithCells="1">
                  <from>
                    <xdr:col>13</xdr:col>
                    <xdr:colOff>0</xdr:colOff>
                    <xdr:row>115</xdr:row>
                    <xdr:rowOff>127000</xdr:rowOff>
                  </from>
                  <to>
                    <xdr:col>13</xdr:col>
                    <xdr:colOff>984250</xdr:colOff>
                    <xdr:row>117</xdr:row>
                    <xdr:rowOff>19050</xdr:rowOff>
                  </to>
                </anchor>
              </controlPr>
            </control>
          </mc:Choice>
        </mc:AlternateContent>
        <mc:AlternateContent xmlns:mc="http://schemas.openxmlformats.org/markup-compatibility/2006">
          <mc:Choice Requires="x14">
            <control shapeId="50287" r:id="rId111" name="Check Box 111">
              <controlPr defaultSize="0" autoFill="0" autoLine="0" autoPict="0">
                <anchor moveWithCells="1">
                  <from>
                    <xdr:col>13</xdr:col>
                    <xdr:colOff>0</xdr:colOff>
                    <xdr:row>116</xdr:row>
                    <xdr:rowOff>146050</xdr:rowOff>
                  </from>
                  <to>
                    <xdr:col>14</xdr:col>
                    <xdr:colOff>38100</xdr:colOff>
                    <xdr:row>118</xdr:row>
                    <xdr:rowOff>38100</xdr:rowOff>
                  </to>
                </anchor>
              </controlPr>
            </control>
          </mc:Choice>
        </mc:AlternateContent>
        <mc:AlternateContent xmlns:mc="http://schemas.openxmlformats.org/markup-compatibility/2006">
          <mc:Choice Requires="x14">
            <control shapeId="50288" r:id="rId112" name="Check Box 112">
              <controlPr defaultSize="0" autoFill="0" autoLine="0" autoPict="0">
                <anchor moveWithCells="1">
                  <from>
                    <xdr:col>10</xdr:col>
                    <xdr:colOff>838200</xdr:colOff>
                    <xdr:row>118</xdr:row>
                    <xdr:rowOff>19050</xdr:rowOff>
                  </from>
                  <to>
                    <xdr:col>13</xdr:col>
                    <xdr:colOff>1079500</xdr:colOff>
                    <xdr:row>119</xdr:row>
                    <xdr:rowOff>0</xdr:rowOff>
                  </to>
                </anchor>
              </controlPr>
            </control>
          </mc:Choice>
        </mc:AlternateContent>
        <mc:AlternateContent xmlns:mc="http://schemas.openxmlformats.org/markup-compatibility/2006">
          <mc:Choice Requires="x14">
            <control shapeId="50289" r:id="rId113" name="Check Box 113">
              <controlPr defaultSize="0" autoFill="0" autoLine="0" autoPict="0">
                <anchor moveWithCells="1">
                  <from>
                    <xdr:col>11</xdr:col>
                    <xdr:colOff>0</xdr:colOff>
                    <xdr:row>121</xdr:row>
                    <xdr:rowOff>457200</xdr:rowOff>
                  </from>
                  <to>
                    <xdr:col>11</xdr:col>
                    <xdr:colOff>1079500</xdr:colOff>
                    <xdr:row>123</xdr:row>
                    <xdr:rowOff>50800</xdr:rowOff>
                  </to>
                </anchor>
              </controlPr>
            </control>
          </mc:Choice>
        </mc:AlternateContent>
        <mc:AlternateContent xmlns:mc="http://schemas.openxmlformats.org/markup-compatibility/2006">
          <mc:Choice Requires="x14">
            <control shapeId="50290" r:id="rId114" name="Check Box 114">
              <controlPr defaultSize="0" autoFill="0" autoLine="0" autoPict="0">
                <anchor moveWithCells="1">
                  <from>
                    <xdr:col>11</xdr:col>
                    <xdr:colOff>0</xdr:colOff>
                    <xdr:row>122</xdr:row>
                    <xdr:rowOff>133350</xdr:rowOff>
                  </from>
                  <to>
                    <xdr:col>13</xdr:col>
                    <xdr:colOff>1943100</xdr:colOff>
                    <xdr:row>124</xdr:row>
                    <xdr:rowOff>19050</xdr:rowOff>
                  </to>
                </anchor>
              </controlPr>
            </control>
          </mc:Choice>
        </mc:AlternateContent>
        <mc:AlternateContent xmlns:mc="http://schemas.openxmlformats.org/markup-compatibility/2006">
          <mc:Choice Requires="x14">
            <control shapeId="50291" r:id="rId115" name="Check Box 115">
              <controlPr defaultSize="0" autoFill="0" autoLine="0" autoPict="0">
                <anchor moveWithCells="1">
                  <from>
                    <xdr:col>11</xdr:col>
                    <xdr:colOff>0</xdr:colOff>
                    <xdr:row>126</xdr:row>
                    <xdr:rowOff>0</xdr:rowOff>
                  </from>
                  <to>
                    <xdr:col>14</xdr:col>
                    <xdr:colOff>0</xdr:colOff>
                    <xdr:row>127</xdr:row>
                    <xdr:rowOff>12700</xdr:rowOff>
                  </to>
                </anchor>
              </controlPr>
            </control>
          </mc:Choice>
        </mc:AlternateContent>
        <mc:AlternateContent xmlns:mc="http://schemas.openxmlformats.org/markup-compatibility/2006">
          <mc:Choice Requires="x14">
            <control shapeId="50292" r:id="rId116" name="Check Box 116">
              <controlPr defaultSize="0" autoFill="0" autoLine="0" autoPict="0">
                <anchor moveWithCells="1">
                  <from>
                    <xdr:col>13</xdr:col>
                    <xdr:colOff>0</xdr:colOff>
                    <xdr:row>123</xdr:row>
                    <xdr:rowOff>133350</xdr:rowOff>
                  </from>
                  <to>
                    <xdr:col>13</xdr:col>
                    <xdr:colOff>1562100</xdr:colOff>
                    <xdr:row>125</xdr:row>
                    <xdr:rowOff>31750</xdr:rowOff>
                  </to>
                </anchor>
              </controlPr>
            </control>
          </mc:Choice>
        </mc:AlternateContent>
        <mc:AlternateContent xmlns:mc="http://schemas.openxmlformats.org/markup-compatibility/2006">
          <mc:Choice Requires="x14">
            <control shapeId="50293" r:id="rId117" name="Check Box 117">
              <controlPr defaultSize="0" autoFill="0" autoLine="0" autoPict="0">
                <anchor moveWithCells="1">
                  <from>
                    <xdr:col>11</xdr:col>
                    <xdr:colOff>0</xdr:colOff>
                    <xdr:row>127</xdr:row>
                    <xdr:rowOff>0</xdr:rowOff>
                  </from>
                  <to>
                    <xdr:col>13</xdr:col>
                    <xdr:colOff>1085850</xdr:colOff>
                    <xdr:row>128</xdr:row>
                    <xdr:rowOff>31750</xdr:rowOff>
                  </to>
                </anchor>
              </controlPr>
            </control>
          </mc:Choice>
        </mc:AlternateContent>
        <mc:AlternateContent xmlns:mc="http://schemas.openxmlformats.org/markup-compatibility/2006">
          <mc:Choice Requires="x14">
            <control shapeId="50294" r:id="rId118" name="Check Box 118">
              <controlPr defaultSize="0" autoFill="0" autoLine="0" autoPict="0">
                <anchor moveWithCells="1">
                  <from>
                    <xdr:col>11</xdr:col>
                    <xdr:colOff>0</xdr:colOff>
                    <xdr:row>124</xdr:row>
                    <xdr:rowOff>146050</xdr:rowOff>
                  </from>
                  <to>
                    <xdr:col>12</xdr:col>
                    <xdr:colOff>698500</xdr:colOff>
                    <xdr:row>126</xdr:row>
                    <xdr:rowOff>38100</xdr:rowOff>
                  </to>
                </anchor>
              </controlPr>
            </control>
          </mc:Choice>
        </mc:AlternateContent>
        <mc:AlternateContent xmlns:mc="http://schemas.openxmlformats.org/markup-compatibility/2006">
          <mc:Choice Requires="x14">
            <control shapeId="50295" r:id="rId119" name="Check Box 119">
              <controlPr defaultSize="0" autoFill="0" autoLine="0" autoPict="0">
                <anchor moveWithCells="1">
                  <from>
                    <xdr:col>12</xdr:col>
                    <xdr:colOff>1098550</xdr:colOff>
                    <xdr:row>124</xdr:row>
                    <xdr:rowOff>127000</xdr:rowOff>
                  </from>
                  <to>
                    <xdr:col>13</xdr:col>
                    <xdr:colOff>1098550</xdr:colOff>
                    <xdr:row>126</xdr:row>
                    <xdr:rowOff>19050</xdr:rowOff>
                  </to>
                </anchor>
              </controlPr>
            </control>
          </mc:Choice>
        </mc:AlternateContent>
        <mc:AlternateContent xmlns:mc="http://schemas.openxmlformats.org/markup-compatibility/2006">
          <mc:Choice Requires="x14">
            <control shapeId="50296" r:id="rId120" name="Check Box 120">
              <controlPr defaultSize="0" autoFill="0" autoLine="0" autoPict="0">
                <anchor moveWithCells="1">
                  <from>
                    <xdr:col>11</xdr:col>
                    <xdr:colOff>0</xdr:colOff>
                    <xdr:row>123</xdr:row>
                    <xdr:rowOff>133350</xdr:rowOff>
                  </from>
                  <to>
                    <xdr:col>12</xdr:col>
                    <xdr:colOff>984250</xdr:colOff>
                    <xdr:row>125</xdr:row>
                    <xdr:rowOff>31750</xdr:rowOff>
                  </to>
                </anchor>
              </controlPr>
            </control>
          </mc:Choice>
        </mc:AlternateContent>
        <mc:AlternateContent xmlns:mc="http://schemas.openxmlformats.org/markup-compatibility/2006">
          <mc:Choice Requires="x14">
            <control shapeId="50297" r:id="rId121" name="Check Box 121">
              <controlPr defaultSize="0" autoFill="0" autoLine="0" autoPict="0">
                <anchor moveWithCells="1">
                  <from>
                    <xdr:col>10</xdr:col>
                    <xdr:colOff>838200</xdr:colOff>
                    <xdr:row>118</xdr:row>
                    <xdr:rowOff>146050</xdr:rowOff>
                  </from>
                  <to>
                    <xdr:col>13</xdr:col>
                    <xdr:colOff>95250</xdr:colOff>
                    <xdr:row>120</xdr:row>
                    <xdr:rowOff>38100</xdr:rowOff>
                  </to>
                </anchor>
              </controlPr>
            </control>
          </mc:Choice>
        </mc:AlternateContent>
        <mc:AlternateContent xmlns:mc="http://schemas.openxmlformats.org/markup-compatibility/2006">
          <mc:Choice Requires="x14">
            <control shapeId="50298" r:id="rId122" name="Check Box 122">
              <controlPr defaultSize="0" autoFill="0" autoLine="0" autoPict="0">
                <anchor moveWithCells="1">
                  <from>
                    <xdr:col>10</xdr:col>
                    <xdr:colOff>838200</xdr:colOff>
                    <xdr:row>119</xdr:row>
                    <xdr:rowOff>146050</xdr:rowOff>
                  </from>
                  <to>
                    <xdr:col>13</xdr:col>
                    <xdr:colOff>946150</xdr:colOff>
                    <xdr:row>121</xdr:row>
                    <xdr:rowOff>38100</xdr:rowOff>
                  </to>
                </anchor>
              </controlPr>
            </control>
          </mc:Choice>
        </mc:AlternateContent>
        <mc:AlternateContent xmlns:mc="http://schemas.openxmlformats.org/markup-compatibility/2006">
          <mc:Choice Requires="x14">
            <control shapeId="50299" r:id="rId123" name="Check Box 123">
              <controlPr defaultSize="0" autoFill="0" autoLine="0" autoPict="0">
                <anchor moveWithCells="1">
                  <from>
                    <xdr:col>10</xdr:col>
                    <xdr:colOff>838200</xdr:colOff>
                    <xdr:row>111</xdr:row>
                    <xdr:rowOff>133350</xdr:rowOff>
                  </from>
                  <to>
                    <xdr:col>13</xdr:col>
                    <xdr:colOff>1847850</xdr:colOff>
                    <xdr:row>113</xdr:row>
                    <xdr:rowOff>31750</xdr:rowOff>
                  </to>
                </anchor>
              </controlPr>
            </control>
          </mc:Choice>
        </mc:AlternateContent>
        <mc:AlternateContent xmlns:mc="http://schemas.openxmlformats.org/markup-compatibility/2006">
          <mc:Choice Requires="x14">
            <control shapeId="50300" r:id="rId124" name="Check Box 124">
              <controlPr defaultSize="0" autoFill="0" autoLine="0" autoPict="0">
                <anchor moveWithCells="1">
                  <from>
                    <xdr:col>10</xdr:col>
                    <xdr:colOff>838200</xdr:colOff>
                    <xdr:row>112</xdr:row>
                    <xdr:rowOff>133350</xdr:rowOff>
                  </from>
                  <to>
                    <xdr:col>13</xdr:col>
                    <xdr:colOff>1847850</xdr:colOff>
                    <xdr:row>114</xdr:row>
                    <xdr:rowOff>31750</xdr:rowOff>
                  </to>
                </anchor>
              </controlPr>
            </control>
          </mc:Choice>
        </mc:AlternateContent>
        <mc:AlternateContent xmlns:mc="http://schemas.openxmlformats.org/markup-compatibility/2006">
          <mc:Choice Requires="x14">
            <control shapeId="50302" r:id="rId125" name="Check Box 126">
              <controlPr defaultSize="0" autoFill="0" autoLine="0" autoPict="0">
                <anchor moveWithCells="1">
                  <from>
                    <xdr:col>1</xdr:col>
                    <xdr:colOff>76200</xdr:colOff>
                    <xdr:row>132</xdr:row>
                    <xdr:rowOff>171450</xdr:rowOff>
                  </from>
                  <to>
                    <xdr:col>1</xdr:col>
                    <xdr:colOff>1117600</xdr:colOff>
                    <xdr:row>134</xdr:row>
                    <xdr:rowOff>69850</xdr:rowOff>
                  </to>
                </anchor>
              </controlPr>
            </control>
          </mc:Choice>
        </mc:AlternateContent>
        <mc:AlternateContent xmlns:mc="http://schemas.openxmlformats.org/markup-compatibility/2006">
          <mc:Choice Requires="x14">
            <control shapeId="50303" r:id="rId126" name="Check Box 127">
              <controlPr defaultSize="0" autoFill="0" autoLine="0" autoPict="0">
                <anchor moveWithCells="1">
                  <from>
                    <xdr:col>1</xdr:col>
                    <xdr:colOff>76200</xdr:colOff>
                    <xdr:row>133</xdr:row>
                    <xdr:rowOff>133350</xdr:rowOff>
                  </from>
                  <to>
                    <xdr:col>1</xdr:col>
                    <xdr:colOff>1117600</xdr:colOff>
                    <xdr:row>135</xdr:row>
                    <xdr:rowOff>38100</xdr:rowOff>
                  </to>
                </anchor>
              </controlPr>
            </control>
          </mc:Choice>
        </mc:AlternateContent>
        <mc:AlternateContent xmlns:mc="http://schemas.openxmlformats.org/markup-compatibility/2006">
          <mc:Choice Requires="x14">
            <control shapeId="50304" r:id="rId127" name="Check Box 128">
              <controlPr defaultSize="0" autoFill="0" autoLine="0" autoPict="0">
                <anchor moveWithCells="1">
                  <from>
                    <xdr:col>1</xdr:col>
                    <xdr:colOff>76200</xdr:colOff>
                    <xdr:row>134</xdr:row>
                    <xdr:rowOff>146050</xdr:rowOff>
                  </from>
                  <to>
                    <xdr:col>1</xdr:col>
                    <xdr:colOff>1117600</xdr:colOff>
                    <xdr:row>136</xdr:row>
                    <xdr:rowOff>31750</xdr:rowOff>
                  </to>
                </anchor>
              </controlPr>
            </control>
          </mc:Choice>
        </mc:AlternateContent>
        <mc:AlternateContent xmlns:mc="http://schemas.openxmlformats.org/markup-compatibility/2006">
          <mc:Choice Requires="x14">
            <control shapeId="50305" r:id="rId128" name="Check Box 129">
              <controlPr defaultSize="0" autoFill="0" autoLine="0" autoPict="0">
                <anchor moveWithCells="1">
                  <from>
                    <xdr:col>1</xdr:col>
                    <xdr:colOff>76200</xdr:colOff>
                    <xdr:row>135</xdr:row>
                    <xdr:rowOff>127000</xdr:rowOff>
                  </from>
                  <to>
                    <xdr:col>1</xdr:col>
                    <xdr:colOff>1117600</xdr:colOff>
                    <xdr:row>137</xdr:row>
                    <xdr:rowOff>12700</xdr:rowOff>
                  </to>
                </anchor>
              </controlPr>
            </control>
          </mc:Choice>
        </mc:AlternateContent>
        <mc:AlternateContent xmlns:mc="http://schemas.openxmlformats.org/markup-compatibility/2006">
          <mc:Choice Requires="x14">
            <control shapeId="50306" r:id="rId129" name="Check Box 130">
              <controlPr defaultSize="0" autoFill="0" autoLine="0" autoPict="0">
                <anchor moveWithCells="1">
                  <from>
                    <xdr:col>1</xdr:col>
                    <xdr:colOff>76200</xdr:colOff>
                    <xdr:row>136</xdr:row>
                    <xdr:rowOff>133350</xdr:rowOff>
                  </from>
                  <to>
                    <xdr:col>1</xdr:col>
                    <xdr:colOff>1117600</xdr:colOff>
                    <xdr:row>138</xdr:row>
                    <xdr:rowOff>31750</xdr:rowOff>
                  </to>
                </anchor>
              </controlPr>
            </control>
          </mc:Choice>
        </mc:AlternateContent>
        <mc:AlternateContent xmlns:mc="http://schemas.openxmlformats.org/markup-compatibility/2006">
          <mc:Choice Requires="x14">
            <control shapeId="50307" r:id="rId130" name="Check Box 131">
              <controlPr defaultSize="0" autoFill="0" autoLine="0" autoPict="0">
                <anchor moveWithCells="1">
                  <from>
                    <xdr:col>10</xdr:col>
                    <xdr:colOff>838200</xdr:colOff>
                    <xdr:row>133</xdr:row>
                    <xdr:rowOff>146050</xdr:rowOff>
                  </from>
                  <to>
                    <xdr:col>13</xdr:col>
                    <xdr:colOff>819150</xdr:colOff>
                    <xdr:row>135</xdr:row>
                    <xdr:rowOff>50800</xdr:rowOff>
                  </to>
                </anchor>
              </controlPr>
            </control>
          </mc:Choice>
        </mc:AlternateContent>
        <mc:AlternateContent xmlns:mc="http://schemas.openxmlformats.org/markup-compatibility/2006">
          <mc:Choice Requires="x14">
            <control shapeId="50308" r:id="rId131" name="Check Box 132">
              <controlPr defaultSize="0" autoFill="0" autoLine="0" autoPict="0">
                <anchor moveWithCells="1">
                  <from>
                    <xdr:col>10</xdr:col>
                    <xdr:colOff>838200</xdr:colOff>
                    <xdr:row>134</xdr:row>
                    <xdr:rowOff>146050</xdr:rowOff>
                  </from>
                  <to>
                    <xdr:col>13</xdr:col>
                    <xdr:colOff>819150</xdr:colOff>
                    <xdr:row>136</xdr:row>
                    <xdr:rowOff>31750</xdr:rowOff>
                  </to>
                </anchor>
              </controlPr>
            </control>
          </mc:Choice>
        </mc:AlternateContent>
        <mc:AlternateContent xmlns:mc="http://schemas.openxmlformats.org/markup-compatibility/2006">
          <mc:Choice Requires="x14">
            <control shapeId="50309" r:id="rId132" name="Check Box 133">
              <controlPr defaultSize="0" autoFill="0" autoLine="0" autoPict="0">
                <anchor moveWithCells="1">
                  <from>
                    <xdr:col>10</xdr:col>
                    <xdr:colOff>838200</xdr:colOff>
                    <xdr:row>135</xdr:row>
                    <xdr:rowOff>146050</xdr:rowOff>
                  </from>
                  <to>
                    <xdr:col>13</xdr:col>
                    <xdr:colOff>1936750</xdr:colOff>
                    <xdr:row>137</xdr:row>
                    <xdr:rowOff>31750</xdr:rowOff>
                  </to>
                </anchor>
              </controlPr>
            </control>
          </mc:Choice>
        </mc:AlternateContent>
        <mc:AlternateContent xmlns:mc="http://schemas.openxmlformats.org/markup-compatibility/2006">
          <mc:Choice Requires="x14">
            <control shapeId="50310" r:id="rId133" name="Check Box 134">
              <controlPr defaultSize="0" autoFill="0" autoLine="0" autoPict="0">
                <anchor moveWithCells="1">
                  <from>
                    <xdr:col>10</xdr:col>
                    <xdr:colOff>838200</xdr:colOff>
                    <xdr:row>136</xdr:row>
                    <xdr:rowOff>127000</xdr:rowOff>
                  </from>
                  <to>
                    <xdr:col>13</xdr:col>
                    <xdr:colOff>1924050</xdr:colOff>
                    <xdr:row>139</xdr:row>
                    <xdr:rowOff>50800</xdr:rowOff>
                  </to>
                </anchor>
              </controlPr>
            </control>
          </mc:Choice>
        </mc:AlternateContent>
        <mc:AlternateContent xmlns:mc="http://schemas.openxmlformats.org/markup-compatibility/2006">
          <mc:Choice Requires="x14">
            <control shapeId="50311" r:id="rId134" name="Check Box 135">
              <controlPr defaultSize="0" autoFill="0" autoLine="0" autoPict="0">
                <anchor moveWithCells="1">
                  <from>
                    <xdr:col>10</xdr:col>
                    <xdr:colOff>838200</xdr:colOff>
                    <xdr:row>138</xdr:row>
                    <xdr:rowOff>171450</xdr:rowOff>
                  </from>
                  <to>
                    <xdr:col>13</xdr:col>
                    <xdr:colOff>819150</xdr:colOff>
                    <xdr:row>140</xdr:row>
                    <xdr:rowOff>69850</xdr:rowOff>
                  </to>
                </anchor>
              </controlPr>
            </control>
          </mc:Choice>
        </mc:AlternateContent>
        <mc:AlternateContent xmlns:mc="http://schemas.openxmlformats.org/markup-compatibility/2006">
          <mc:Choice Requires="x14">
            <control shapeId="50312" r:id="rId135" name="Check Box 136">
              <controlPr defaultSize="0" autoFill="0" autoLine="0" autoPict="0">
                <anchor moveWithCells="1">
                  <from>
                    <xdr:col>10</xdr:col>
                    <xdr:colOff>838200</xdr:colOff>
                    <xdr:row>139</xdr:row>
                    <xdr:rowOff>146050</xdr:rowOff>
                  </from>
                  <to>
                    <xdr:col>13</xdr:col>
                    <xdr:colOff>819150</xdr:colOff>
                    <xdr:row>141</xdr:row>
                    <xdr:rowOff>38100</xdr:rowOff>
                  </to>
                </anchor>
              </controlPr>
            </control>
          </mc:Choice>
        </mc:AlternateContent>
        <mc:AlternateContent xmlns:mc="http://schemas.openxmlformats.org/markup-compatibility/2006">
          <mc:Choice Requires="x14">
            <control shapeId="50313" r:id="rId136" name="Check Box 137">
              <controlPr defaultSize="0" autoFill="0" autoLine="0" autoPict="0">
                <anchor moveWithCells="1">
                  <from>
                    <xdr:col>10</xdr:col>
                    <xdr:colOff>838200</xdr:colOff>
                    <xdr:row>143</xdr:row>
                    <xdr:rowOff>152400</xdr:rowOff>
                  </from>
                  <to>
                    <xdr:col>13</xdr:col>
                    <xdr:colOff>95250</xdr:colOff>
                    <xdr:row>145</xdr:row>
                    <xdr:rowOff>50800</xdr:rowOff>
                  </to>
                </anchor>
              </controlPr>
            </control>
          </mc:Choice>
        </mc:AlternateContent>
        <mc:AlternateContent xmlns:mc="http://schemas.openxmlformats.org/markup-compatibility/2006">
          <mc:Choice Requires="x14">
            <control shapeId="50314" r:id="rId137" name="Check Box 138">
              <controlPr defaultSize="0" autoFill="0" autoLine="0" autoPict="0">
                <anchor moveWithCells="1">
                  <from>
                    <xdr:col>10</xdr:col>
                    <xdr:colOff>838200</xdr:colOff>
                    <xdr:row>144</xdr:row>
                    <xdr:rowOff>171450</xdr:rowOff>
                  </from>
                  <to>
                    <xdr:col>13</xdr:col>
                    <xdr:colOff>95250</xdr:colOff>
                    <xdr:row>146</xdr:row>
                    <xdr:rowOff>31750</xdr:rowOff>
                  </to>
                </anchor>
              </controlPr>
            </control>
          </mc:Choice>
        </mc:AlternateContent>
        <mc:AlternateContent xmlns:mc="http://schemas.openxmlformats.org/markup-compatibility/2006">
          <mc:Choice Requires="x14">
            <control shapeId="50315" r:id="rId138" name="Check Box 139">
              <controlPr defaultSize="0" autoFill="0" autoLine="0" autoPict="0">
                <anchor moveWithCells="1">
                  <from>
                    <xdr:col>13</xdr:col>
                    <xdr:colOff>0</xdr:colOff>
                    <xdr:row>143</xdr:row>
                    <xdr:rowOff>133350</xdr:rowOff>
                  </from>
                  <to>
                    <xdr:col>13</xdr:col>
                    <xdr:colOff>984250</xdr:colOff>
                    <xdr:row>145</xdr:row>
                    <xdr:rowOff>31750</xdr:rowOff>
                  </to>
                </anchor>
              </controlPr>
            </control>
          </mc:Choice>
        </mc:AlternateContent>
        <mc:AlternateContent xmlns:mc="http://schemas.openxmlformats.org/markup-compatibility/2006">
          <mc:Choice Requires="x14">
            <control shapeId="50316" r:id="rId139" name="Check Box 140">
              <controlPr defaultSize="0" autoFill="0" autoLine="0" autoPict="0">
                <anchor moveWithCells="1">
                  <from>
                    <xdr:col>13</xdr:col>
                    <xdr:colOff>0</xdr:colOff>
                    <xdr:row>144</xdr:row>
                    <xdr:rowOff>127000</xdr:rowOff>
                  </from>
                  <to>
                    <xdr:col>13</xdr:col>
                    <xdr:colOff>984250</xdr:colOff>
                    <xdr:row>146</xdr:row>
                    <xdr:rowOff>19050</xdr:rowOff>
                  </to>
                </anchor>
              </controlPr>
            </control>
          </mc:Choice>
        </mc:AlternateContent>
        <mc:AlternateContent xmlns:mc="http://schemas.openxmlformats.org/markup-compatibility/2006">
          <mc:Choice Requires="x14">
            <control shapeId="50317" r:id="rId140" name="Check Box 141">
              <controlPr defaultSize="0" autoFill="0" autoLine="0" autoPict="0">
                <anchor moveWithCells="1">
                  <from>
                    <xdr:col>13</xdr:col>
                    <xdr:colOff>0</xdr:colOff>
                    <xdr:row>145</xdr:row>
                    <xdr:rowOff>146050</xdr:rowOff>
                  </from>
                  <to>
                    <xdr:col>14</xdr:col>
                    <xdr:colOff>38100</xdr:colOff>
                    <xdr:row>147</xdr:row>
                    <xdr:rowOff>38100</xdr:rowOff>
                  </to>
                </anchor>
              </controlPr>
            </control>
          </mc:Choice>
        </mc:AlternateContent>
        <mc:AlternateContent xmlns:mc="http://schemas.openxmlformats.org/markup-compatibility/2006">
          <mc:Choice Requires="x14">
            <control shapeId="50318" r:id="rId141" name="Check Box 142">
              <controlPr defaultSize="0" autoFill="0" autoLine="0" autoPict="0">
                <anchor moveWithCells="1">
                  <from>
                    <xdr:col>10</xdr:col>
                    <xdr:colOff>838200</xdr:colOff>
                    <xdr:row>147</xdr:row>
                    <xdr:rowOff>19050</xdr:rowOff>
                  </from>
                  <to>
                    <xdr:col>13</xdr:col>
                    <xdr:colOff>1079500</xdr:colOff>
                    <xdr:row>148</xdr:row>
                    <xdr:rowOff>0</xdr:rowOff>
                  </to>
                </anchor>
              </controlPr>
            </control>
          </mc:Choice>
        </mc:AlternateContent>
        <mc:AlternateContent xmlns:mc="http://schemas.openxmlformats.org/markup-compatibility/2006">
          <mc:Choice Requires="x14">
            <control shapeId="50319" r:id="rId142" name="Check Box 143">
              <controlPr defaultSize="0" autoFill="0" autoLine="0" autoPict="0">
                <anchor moveWithCells="1">
                  <from>
                    <xdr:col>11</xdr:col>
                    <xdr:colOff>0</xdr:colOff>
                    <xdr:row>150</xdr:row>
                    <xdr:rowOff>457200</xdr:rowOff>
                  </from>
                  <to>
                    <xdr:col>11</xdr:col>
                    <xdr:colOff>1079500</xdr:colOff>
                    <xdr:row>152</xdr:row>
                    <xdr:rowOff>50800</xdr:rowOff>
                  </to>
                </anchor>
              </controlPr>
            </control>
          </mc:Choice>
        </mc:AlternateContent>
        <mc:AlternateContent xmlns:mc="http://schemas.openxmlformats.org/markup-compatibility/2006">
          <mc:Choice Requires="x14">
            <control shapeId="50320" r:id="rId143" name="Check Box 144">
              <controlPr defaultSize="0" autoFill="0" autoLine="0" autoPict="0">
                <anchor moveWithCells="1">
                  <from>
                    <xdr:col>11</xdr:col>
                    <xdr:colOff>0</xdr:colOff>
                    <xdr:row>151</xdr:row>
                    <xdr:rowOff>133350</xdr:rowOff>
                  </from>
                  <to>
                    <xdr:col>13</xdr:col>
                    <xdr:colOff>1943100</xdr:colOff>
                    <xdr:row>153</xdr:row>
                    <xdr:rowOff>19050</xdr:rowOff>
                  </to>
                </anchor>
              </controlPr>
            </control>
          </mc:Choice>
        </mc:AlternateContent>
        <mc:AlternateContent xmlns:mc="http://schemas.openxmlformats.org/markup-compatibility/2006">
          <mc:Choice Requires="x14">
            <control shapeId="50321" r:id="rId144" name="Check Box 145">
              <controlPr defaultSize="0" autoFill="0" autoLine="0" autoPict="0">
                <anchor moveWithCells="1">
                  <from>
                    <xdr:col>11</xdr:col>
                    <xdr:colOff>0</xdr:colOff>
                    <xdr:row>155</xdr:row>
                    <xdr:rowOff>0</xdr:rowOff>
                  </from>
                  <to>
                    <xdr:col>14</xdr:col>
                    <xdr:colOff>0</xdr:colOff>
                    <xdr:row>156</xdr:row>
                    <xdr:rowOff>12700</xdr:rowOff>
                  </to>
                </anchor>
              </controlPr>
            </control>
          </mc:Choice>
        </mc:AlternateContent>
        <mc:AlternateContent xmlns:mc="http://schemas.openxmlformats.org/markup-compatibility/2006">
          <mc:Choice Requires="x14">
            <control shapeId="50322" r:id="rId145" name="Check Box 146">
              <controlPr defaultSize="0" autoFill="0" autoLine="0" autoPict="0">
                <anchor moveWithCells="1">
                  <from>
                    <xdr:col>13</xdr:col>
                    <xdr:colOff>0</xdr:colOff>
                    <xdr:row>152</xdr:row>
                    <xdr:rowOff>133350</xdr:rowOff>
                  </from>
                  <to>
                    <xdr:col>13</xdr:col>
                    <xdr:colOff>1562100</xdr:colOff>
                    <xdr:row>154</xdr:row>
                    <xdr:rowOff>31750</xdr:rowOff>
                  </to>
                </anchor>
              </controlPr>
            </control>
          </mc:Choice>
        </mc:AlternateContent>
        <mc:AlternateContent xmlns:mc="http://schemas.openxmlformats.org/markup-compatibility/2006">
          <mc:Choice Requires="x14">
            <control shapeId="50323" r:id="rId146" name="Check Box 147">
              <controlPr defaultSize="0" autoFill="0" autoLine="0" autoPict="0">
                <anchor moveWithCells="1">
                  <from>
                    <xdr:col>11</xdr:col>
                    <xdr:colOff>0</xdr:colOff>
                    <xdr:row>156</xdr:row>
                    <xdr:rowOff>0</xdr:rowOff>
                  </from>
                  <to>
                    <xdr:col>13</xdr:col>
                    <xdr:colOff>1085850</xdr:colOff>
                    <xdr:row>157</xdr:row>
                    <xdr:rowOff>31750</xdr:rowOff>
                  </to>
                </anchor>
              </controlPr>
            </control>
          </mc:Choice>
        </mc:AlternateContent>
        <mc:AlternateContent xmlns:mc="http://schemas.openxmlformats.org/markup-compatibility/2006">
          <mc:Choice Requires="x14">
            <control shapeId="50324" r:id="rId147" name="Check Box 148">
              <controlPr defaultSize="0" autoFill="0" autoLine="0" autoPict="0">
                <anchor moveWithCells="1">
                  <from>
                    <xdr:col>11</xdr:col>
                    <xdr:colOff>0</xdr:colOff>
                    <xdr:row>153</xdr:row>
                    <xdr:rowOff>146050</xdr:rowOff>
                  </from>
                  <to>
                    <xdr:col>12</xdr:col>
                    <xdr:colOff>698500</xdr:colOff>
                    <xdr:row>155</xdr:row>
                    <xdr:rowOff>38100</xdr:rowOff>
                  </to>
                </anchor>
              </controlPr>
            </control>
          </mc:Choice>
        </mc:AlternateContent>
        <mc:AlternateContent xmlns:mc="http://schemas.openxmlformats.org/markup-compatibility/2006">
          <mc:Choice Requires="x14">
            <control shapeId="50325" r:id="rId148" name="Check Box 149">
              <controlPr defaultSize="0" autoFill="0" autoLine="0" autoPict="0">
                <anchor moveWithCells="1">
                  <from>
                    <xdr:col>12</xdr:col>
                    <xdr:colOff>1098550</xdr:colOff>
                    <xdr:row>153</xdr:row>
                    <xdr:rowOff>127000</xdr:rowOff>
                  </from>
                  <to>
                    <xdr:col>13</xdr:col>
                    <xdr:colOff>1098550</xdr:colOff>
                    <xdr:row>155</xdr:row>
                    <xdr:rowOff>19050</xdr:rowOff>
                  </to>
                </anchor>
              </controlPr>
            </control>
          </mc:Choice>
        </mc:AlternateContent>
        <mc:AlternateContent xmlns:mc="http://schemas.openxmlformats.org/markup-compatibility/2006">
          <mc:Choice Requires="x14">
            <control shapeId="50326" r:id="rId149" name="Check Box 150">
              <controlPr defaultSize="0" autoFill="0" autoLine="0" autoPict="0">
                <anchor moveWithCells="1">
                  <from>
                    <xdr:col>11</xdr:col>
                    <xdr:colOff>0</xdr:colOff>
                    <xdr:row>152</xdr:row>
                    <xdr:rowOff>133350</xdr:rowOff>
                  </from>
                  <to>
                    <xdr:col>12</xdr:col>
                    <xdr:colOff>984250</xdr:colOff>
                    <xdr:row>154</xdr:row>
                    <xdr:rowOff>31750</xdr:rowOff>
                  </to>
                </anchor>
              </controlPr>
            </control>
          </mc:Choice>
        </mc:AlternateContent>
        <mc:AlternateContent xmlns:mc="http://schemas.openxmlformats.org/markup-compatibility/2006">
          <mc:Choice Requires="x14">
            <control shapeId="50327" r:id="rId150" name="Check Box 151">
              <controlPr defaultSize="0" autoFill="0" autoLine="0" autoPict="0">
                <anchor moveWithCells="1">
                  <from>
                    <xdr:col>10</xdr:col>
                    <xdr:colOff>838200</xdr:colOff>
                    <xdr:row>147</xdr:row>
                    <xdr:rowOff>146050</xdr:rowOff>
                  </from>
                  <to>
                    <xdr:col>13</xdr:col>
                    <xdr:colOff>95250</xdr:colOff>
                    <xdr:row>149</xdr:row>
                    <xdr:rowOff>38100</xdr:rowOff>
                  </to>
                </anchor>
              </controlPr>
            </control>
          </mc:Choice>
        </mc:AlternateContent>
        <mc:AlternateContent xmlns:mc="http://schemas.openxmlformats.org/markup-compatibility/2006">
          <mc:Choice Requires="x14">
            <control shapeId="50328" r:id="rId151" name="Check Box 152">
              <controlPr defaultSize="0" autoFill="0" autoLine="0" autoPict="0">
                <anchor moveWithCells="1">
                  <from>
                    <xdr:col>10</xdr:col>
                    <xdr:colOff>838200</xdr:colOff>
                    <xdr:row>148</xdr:row>
                    <xdr:rowOff>146050</xdr:rowOff>
                  </from>
                  <to>
                    <xdr:col>13</xdr:col>
                    <xdr:colOff>946150</xdr:colOff>
                    <xdr:row>150</xdr:row>
                    <xdr:rowOff>38100</xdr:rowOff>
                  </to>
                </anchor>
              </controlPr>
            </control>
          </mc:Choice>
        </mc:AlternateContent>
        <mc:AlternateContent xmlns:mc="http://schemas.openxmlformats.org/markup-compatibility/2006">
          <mc:Choice Requires="x14">
            <control shapeId="50329" r:id="rId152" name="Check Box 153">
              <controlPr defaultSize="0" autoFill="0" autoLine="0" autoPict="0">
                <anchor moveWithCells="1">
                  <from>
                    <xdr:col>10</xdr:col>
                    <xdr:colOff>838200</xdr:colOff>
                    <xdr:row>140</xdr:row>
                    <xdr:rowOff>133350</xdr:rowOff>
                  </from>
                  <to>
                    <xdr:col>13</xdr:col>
                    <xdr:colOff>1847850</xdr:colOff>
                    <xdr:row>142</xdr:row>
                    <xdr:rowOff>31750</xdr:rowOff>
                  </to>
                </anchor>
              </controlPr>
            </control>
          </mc:Choice>
        </mc:AlternateContent>
        <mc:AlternateContent xmlns:mc="http://schemas.openxmlformats.org/markup-compatibility/2006">
          <mc:Choice Requires="x14">
            <control shapeId="50330" r:id="rId153" name="Check Box 154">
              <controlPr defaultSize="0" autoFill="0" autoLine="0" autoPict="0">
                <anchor moveWithCells="1">
                  <from>
                    <xdr:col>10</xdr:col>
                    <xdr:colOff>838200</xdr:colOff>
                    <xdr:row>141</xdr:row>
                    <xdr:rowOff>133350</xdr:rowOff>
                  </from>
                  <to>
                    <xdr:col>13</xdr:col>
                    <xdr:colOff>1847850</xdr:colOff>
                    <xdr:row>143</xdr:row>
                    <xdr:rowOff>31750</xdr:rowOff>
                  </to>
                </anchor>
              </controlPr>
            </control>
          </mc:Choice>
        </mc:AlternateContent>
        <mc:AlternateContent xmlns:mc="http://schemas.openxmlformats.org/markup-compatibility/2006">
          <mc:Choice Requires="x14">
            <control shapeId="50332" r:id="rId154" name="Check Box 156">
              <controlPr defaultSize="0" autoFill="0" autoLine="0" autoPict="0">
                <anchor moveWithCells="1">
                  <from>
                    <xdr:col>1</xdr:col>
                    <xdr:colOff>76200</xdr:colOff>
                    <xdr:row>161</xdr:row>
                    <xdr:rowOff>171450</xdr:rowOff>
                  </from>
                  <to>
                    <xdr:col>1</xdr:col>
                    <xdr:colOff>1117600</xdr:colOff>
                    <xdr:row>163</xdr:row>
                    <xdr:rowOff>69850</xdr:rowOff>
                  </to>
                </anchor>
              </controlPr>
            </control>
          </mc:Choice>
        </mc:AlternateContent>
        <mc:AlternateContent xmlns:mc="http://schemas.openxmlformats.org/markup-compatibility/2006">
          <mc:Choice Requires="x14">
            <control shapeId="50333" r:id="rId155" name="Check Box 157">
              <controlPr defaultSize="0" autoFill="0" autoLine="0" autoPict="0">
                <anchor moveWithCells="1">
                  <from>
                    <xdr:col>1</xdr:col>
                    <xdr:colOff>76200</xdr:colOff>
                    <xdr:row>162</xdr:row>
                    <xdr:rowOff>133350</xdr:rowOff>
                  </from>
                  <to>
                    <xdr:col>1</xdr:col>
                    <xdr:colOff>1117600</xdr:colOff>
                    <xdr:row>164</xdr:row>
                    <xdr:rowOff>38100</xdr:rowOff>
                  </to>
                </anchor>
              </controlPr>
            </control>
          </mc:Choice>
        </mc:AlternateContent>
        <mc:AlternateContent xmlns:mc="http://schemas.openxmlformats.org/markup-compatibility/2006">
          <mc:Choice Requires="x14">
            <control shapeId="50334" r:id="rId156" name="Check Box 158">
              <controlPr defaultSize="0" autoFill="0" autoLine="0" autoPict="0">
                <anchor moveWithCells="1">
                  <from>
                    <xdr:col>1</xdr:col>
                    <xdr:colOff>76200</xdr:colOff>
                    <xdr:row>163</xdr:row>
                    <xdr:rowOff>146050</xdr:rowOff>
                  </from>
                  <to>
                    <xdr:col>1</xdr:col>
                    <xdr:colOff>1117600</xdr:colOff>
                    <xdr:row>165</xdr:row>
                    <xdr:rowOff>31750</xdr:rowOff>
                  </to>
                </anchor>
              </controlPr>
            </control>
          </mc:Choice>
        </mc:AlternateContent>
        <mc:AlternateContent xmlns:mc="http://schemas.openxmlformats.org/markup-compatibility/2006">
          <mc:Choice Requires="x14">
            <control shapeId="50335" r:id="rId157" name="Check Box 159">
              <controlPr defaultSize="0" autoFill="0" autoLine="0" autoPict="0">
                <anchor moveWithCells="1">
                  <from>
                    <xdr:col>1</xdr:col>
                    <xdr:colOff>76200</xdr:colOff>
                    <xdr:row>164</xdr:row>
                    <xdr:rowOff>127000</xdr:rowOff>
                  </from>
                  <to>
                    <xdr:col>1</xdr:col>
                    <xdr:colOff>1117600</xdr:colOff>
                    <xdr:row>166</xdr:row>
                    <xdr:rowOff>12700</xdr:rowOff>
                  </to>
                </anchor>
              </controlPr>
            </control>
          </mc:Choice>
        </mc:AlternateContent>
        <mc:AlternateContent xmlns:mc="http://schemas.openxmlformats.org/markup-compatibility/2006">
          <mc:Choice Requires="x14">
            <control shapeId="50336" r:id="rId158" name="Check Box 160">
              <controlPr defaultSize="0" autoFill="0" autoLine="0" autoPict="0">
                <anchor moveWithCells="1">
                  <from>
                    <xdr:col>1</xdr:col>
                    <xdr:colOff>76200</xdr:colOff>
                    <xdr:row>165</xdr:row>
                    <xdr:rowOff>133350</xdr:rowOff>
                  </from>
                  <to>
                    <xdr:col>1</xdr:col>
                    <xdr:colOff>1117600</xdr:colOff>
                    <xdr:row>167</xdr:row>
                    <xdr:rowOff>31750</xdr:rowOff>
                  </to>
                </anchor>
              </controlPr>
            </control>
          </mc:Choice>
        </mc:AlternateContent>
        <mc:AlternateContent xmlns:mc="http://schemas.openxmlformats.org/markup-compatibility/2006">
          <mc:Choice Requires="x14">
            <control shapeId="50337" r:id="rId159" name="Check Box 161">
              <controlPr defaultSize="0" autoFill="0" autoLine="0" autoPict="0">
                <anchor moveWithCells="1">
                  <from>
                    <xdr:col>10</xdr:col>
                    <xdr:colOff>838200</xdr:colOff>
                    <xdr:row>162</xdr:row>
                    <xdr:rowOff>146050</xdr:rowOff>
                  </from>
                  <to>
                    <xdr:col>13</xdr:col>
                    <xdr:colOff>819150</xdr:colOff>
                    <xdr:row>164</xdr:row>
                    <xdr:rowOff>50800</xdr:rowOff>
                  </to>
                </anchor>
              </controlPr>
            </control>
          </mc:Choice>
        </mc:AlternateContent>
        <mc:AlternateContent xmlns:mc="http://schemas.openxmlformats.org/markup-compatibility/2006">
          <mc:Choice Requires="x14">
            <control shapeId="50338" r:id="rId160" name="Check Box 162">
              <controlPr defaultSize="0" autoFill="0" autoLine="0" autoPict="0">
                <anchor moveWithCells="1">
                  <from>
                    <xdr:col>10</xdr:col>
                    <xdr:colOff>838200</xdr:colOff>
                    <xdr:row>163</xdr:row>
                    <xdr:rowOff>146050</xdr:rowOff>
                  </from>
                  <to>
                    <xdr:col>13</xdr:col>
                    <xdr:colOff>819150</xdr:colOff>
                    <xdr:row>165</xdr:row>
                    <xdr:rowOff>31750</xdr:rowOff>
                  </to>
                </anchor>
              </controlPr>
            </control>
          </mc:Choice>
        </mc:AlternateContent>
        <mc:AlternateContent xmlns:mc="http://schemas.openxmlformats.org/markup-compatibility/2006">
          <mc:Choice Requires="x14">
            <control shapeId="50339" r:id="rId161" name="Check Box 163">
              <controlPr defaultSize="0" autoFill="0" autoLine="0" autoPict="0">
                <anchor moveWithCells="1">
                  <from>
                    <xdr:col>10</xdr:col>
                    <xdr:colOff>838200</xdr:colOff>
                    <xdr:row>164</xdr:row>
                    <xdr:rowOff>146050</xdr:rowOff>
                  </from>
                  <to>
                    <xdr:col>13</xdr:col>
                    <xdr:colOff>1936750</xdr:colOff>
                    <xdr:row>166</xdr:row>
                    <xdr:rowOff>31750</xdr:rowOff>
                  </to>
                </anchor>
              </controlPr>
            </control>
          </mc:Choice>
        </mc:AlternateContent>
        <mc:AlternateContent xmlns:mc="http://schemas.openxmlformats.org/markup-compatibility/2006">
          <mc:Choice Requires="x14">
            <control shapeId="50340" r:id="rId162" name="Check Box 164">
              <controlPr defaultSize="0" autoFill="0" autoLine="0" autoPict="0">
                <anchor moveWithCells="1">
                  <from>
                    <xdr:col>10</xdr:col>
                    <xdr:colOff>838200</xdr:colOff>
                    <xdr:row>165</xdr:row>
                    <xdr:rowOff>127000</xdr:rowOff>
                  </from>
                  <to>
                    <xdr:col>13</xdr:col>
                    <xdr:colOff>1924050</xdr:colOff>
                    <xdr:row>168</xdr:row>
                    <xdr:rowOff>50800</xdr:rowOff>
                  </to>
                </anchor>
              </controlPr>
            </control>
          </mc:Choice>
        </mc:AlternateContent>
        <mc:AlternateContent xmlns:mc="http://schemas.openxmlformats.org/markup-compatibility/2006">
          <mc:Choice Requires="x14">
            <control shapeId="50341" r:id="rId163" name="Check Box 165">
              <controlPr defaultSize="0" autoFill="0" autoLine="0" autoPict="0">
                <anchor moveWithCells="1">
                  <from>
                    <xdr:col>10</xdr:col>
                    <xdr:colOff>838200</xdr:colOff>
                    <xdr:row>167</xdr:row>
                    <xdr:rowOff>171450</xdr:rowOff>
                  </from>
                  <to>
                    <xdr:col>13</xdr:col>
                    <xdr:colOff>819150</xdr:colOff>
                    <xdr:row>169</xdr:row>
                    <xdr:rowOff>69850</xdr:rowOff>
                  </to>
                </anchor>
              </controlPr>
            </control>
          </mc:Choice>
        </mc:AlternateContent>
        <mc:AlternateContent xmlns:mc="http://schemas.openxmlformats.org/markup-compatibility/2006">
          <mc:Choice Requires="x14">
            <control shapeId="50342" r:id="rId164" name="Check Box 166">
              <controlPr defaultSize="0" autoFill="0" autoLine="0" autoPict="0">
                <anchor moveWithCells="1">
                  <from>
                    <xdr:col>10</xdr:col>
                    <xdr:colOff>838200</xdr:colOff>
                    <xdr:row>168</xdr:row>
                    <xdr:rowOff>146050</xdr:rowOff>
                  </from>
                  <to>
                    <xdr:col>13</xdr:col>
                    <xdr:colOff>819150</xdr:colOff>
                    <xdr:row>170</xdr:row>
                    <xdr:rowOff>38100</xdr:rowOff>
                  </to>
                </anchor>
              </controlPr>
            </control>
          </mc:Choice>
        </mc:AlternateContent>
        <mc:AlternateContent xmlns:mc="http://schemas.openxmlformats.org/markup-compatibility/2006">
          <mc:Choice Requires="x14">
            <control shapeId="50343" r:id="rId165" name="Check Box 167">
              <controlPr defaultSize="0" autoFill="0" autoLine="0" autoPict="0">
                <anchor moveWithCells="1">
                  <from>
                    <xdr:col>10</xdr:col>
                    <xdr:colOff>838200</xdr:colOff>
                    <xdr:row>172</xdr:row>
                    <xdr:rowOff>152400</xdr:rowOff>
                  </from>
                  <to>
                    <xdr:col>13</xdr:col>
                    <xdr:colOff>95250</xdr:colOff>
                    <xdr:row>174</xdr:row>
                    <xdr:rowOff>50800</xdr:rowOff>
                  </to>
                </anchor>
              </controlPr>
            </control>
          </mc:Choice>
        </mc:AlternateContent>
        <mc:AlternateContent xmlns:mc="http://schemas.openxmlformats.org/markup-compatibility/2006">
          <mc:Choice Requires="x14">
            <control shapeId="50344" r:id="rId166" name="Check Box 168">
              <controlPr defaultSize="0" autoFill="0" autoLine="0" autoPict="0">
                <anchor moveWithCells="1">
                  <from>
                    <xdr:col>10</xdr:col>
                    <xdr:colOff>838200</xdr:colOff>
                    <xdr:row>173</xdr:row>
                    <xdr:rowOff>171450</xdr:rowOff>
                  </from>
                  <to>
                    <xdr:col>13</xdr:col>
                    <xdr:colOff>95250</xdr:colOff>
                    <xdr:row>175</xdr:row>
                    <xdr:rowOff>31750</xdr:rowOff>
                  </to>
                </anchor>
              </controlPr>
            </control>
          </mc:Choice>
        </mc:AlternateContent>
        <mc:AlternateContent xmlns:mc="http://schemas.openxmlformats.org/markup-compatibility/2006">
          <mc:Choice Requires="x14">
            <control shapeId="50345" r:id="rId167" name="Check Box 169">
              <controlPr defaultSize="0" autoFill="0" autoLine="0" autoPict="0">
                <anchor moveWithCells="1">
                  <from>
                    <xdr:col>13</xdr:col>
                    <xdr:colOff>0</xdr:colOff>
                    <xdr:row>172</xdr:row>
                    <xdr:rowOff>133350</xdr:rowOff>
                  </from>
                  <to>
                    <xdr:col>13</xdr:col>
                    <xdr:colOff>984250</xdr:colOff>
                    <xdr:row>174</xdr:row>
                    <xdr:rowOff>31750</xdr:rowOff>
                  </to>
                </anchor>
              </controlPr>
            </control>
          </mc:Choice>
        </mc:AlternateContent>
        <mc:AlternateContent xmlns:mc="http://schemas.openxmlformats.org/markup-compatibility/2006">
          <mc:Choice Requires="x14">
            <control shapeId="50346" r:id="rId168" name="Check Box 170">
              <controlPr defaultSize="0" autoFill="0" autoLine="0" autoPict="0">
                <anchor moveWithCells="1">
                  <from>
                    <xdr:col>13</xdr:col>
                    <xdr:colOff>0</xdr:colOff>
                    <xdr:row>173</xdr:row>
                    <xdr:rowOff>127000</xdr:rowOff>
                  </from>
                  <to>
                    <xdr:col>13</xdr:col>
                    <xdr:colOff>984250</xdr:colOff>
                    <xdr:row>175</xdr:row>
                    <xdr:rowOff>19050</xdr:rowOff>
                  </to>
                </anchor>
              </controlPr>
            </control>
          </mc:Choice>
        </mc:AlternateContent>
        <mc:AlternateContent xmlns:mc="http://schemas.openxmlformats.org/markup-compatibility/2006">
          <mc:Choice Requires="x14">
            <control shapeId="50347" r:id="rId169" name="Check Box 171">
              <controlPr defaultSize="0" autoFill="0" autoLine="0" autoPict="0">
                <anchor moveWithCells="1">
                  <from>
                    <xdr:col>13</xdr:col>
                    <xdr:colOff>0</xdr:colOff>
                    <xdr:row>174</xdr:row>
                    <xdr:rowOff>146050</xdr:rowOff>
                  </from>
                  <to>
                    <xdr:col>14</xdr:col>
                    <xdr:colOff>38100</xdr:colOff>
                    <xdr:row>176</xdr:row>
                    <xdr:rowOff>38100</xdr:rowOff>
                  </to>
                </anchor>
              </controlPr>
            </control>
          </mc:Choice>
        </mc:AlternateContent>
        <mc:AlternateContent xmlns:mc="http://schemas.openxmlformats.org/markup-compatibility/2006">
          <mc:Choice Requires="x14">
            <control shapeId="50348" r:id="rId170" name="Check Box 172">
              <controlPr defaultSize="0" autoFill="0" autoLine="0" autoPict="0">
                <anchor moveWithCells="1">
                  <from>
                    <xdr:col>10</xdr:col>
                    <xdr:colOff>838200</xdr:colOff>
                    <xdr:row>176</xdr:row>
                    <xdr:rowOff>19050</xdr:rowOff>
                  </from>
                  <to>
                    <xdr:col>13</xdr:col>
                    <xdr:colOff>1079500</xdr:colOff>
                    <xdr:row>177</xdr:row>
                    <xdr:rowOff>0</xdr:rowOff>
                  </to>
                </anchor>
              </controlPr>
            </control>
          </mc:Choice>
        </mc:AlternateContent>
        <mc:AlternateContent xmlns:mc="http://schemas.openxmlformats.org/markup-compatibility/2006">
          <mc:Choice Requires="x14">
            <control shapeId="50349" r:id="rId171" name="Check Box 173">
              <controlPr defaultSize="0" autoFill="0" autoLine="0" autoPict="0">
                <anchor moveWithCells="1">
                  <from>
                    <xdr:col>11</xdr:col>
                    <xdr:colOff>0</xdr:colOff>
                    <xdr:row>179</xdr:row>
                    <xdr:rowOff>457200</xdr:rowOff>
                  </from>
                  <to>
                    <xdr:col>11</xdr:col>
                    <xdr:colOff>1079500</xdr:colOff>
                    <xdr:row>181</xdr:row>
                    <xdr:rowOff>50800</xdr:rowOff>
                  </to>
                </anchor>
              </controlPr>
            </control>
          </mc:Choice>
        </mc:AlternateContent>
        <mc:AlternateContent xmlns:mc="http://schemas.openxmlformats.org/markup-compatibility/2006">
          <mc:Choice Requires="x14">
            <control shapeId="50350" r:id="rId172" name="Check Box 174">
              <controlPr defaultSize="0" autoFill="0" autoLine="0" autoPict="0">
                <anchor moveWithCells="1">
                  <from>
                    <xdr:col>11</xdr:col>
                    <xdr:colOff>0</xdr:colOff>
                    <xdr:row>180</xdr:row>
                    <xdr:rowOff>133350</xdr:rowOff>
                  </from>
                  <to>
                    <xdr:col>13</xdr:col>
                    <xdr:colOff>1943100</xdr:colOff>
                    <xdr:row>182</xdr:row>
                    <xdr:rowOff>19050</xdr:rowOff>
                  </to>
                </anchor>
              </controlPr>
            </control>
          </mc:Choice>
        </mc:AlternateContent>
        <mc:AlternateContent xmlns:mc="http://schemas.openxmlformats.org/markup-compatibility/2006">
          <mc:Choice Requires="x14">
            <control shapeId="50351" r:id="rId173" name="Check Box 175">
              <controlPr defaultSize="0" autoFill="0" autoLine="0" autoPict="0">
                <anchor moveWithCells="1">
                  <from>
                    <xdr:col>11</xdr:col>
                    <xdr:colOff>0</xdr:colOff>
                    <xdr:row>184</xdr:row>
                    <xdr:rowOff>0</xdr:rowOff>
                  </from>
                  <to>
                    <xdr:col>14</xdr:col>
                    <xdr:colOff>0</xdr:colOff>
                    <xdr:row>185</xdr:row>
                    <xdr:rowOff>12700</xdr:rowOff>
                  </to>
                </anchor>
              </controlPr>
            </control>
          </mc:Choice>
        </mc:AlternateContent>
        <mc:AlternateContent xmlns:mc="http://schemas.openxmlformats.org/markup-compatibility/2006">
          <mc:Choice Requires="x14">
            <control shapeId="50352" r:id="rId174" name="Check Box 176">
              <controlPr defaultSize="0" autoFill="0" autoLine="0" autoPict="0">
                <anchor moveWithCells="1">
                  <from>
                    <xdr:col>13</xdr:col>
                    <xdr:colOff>0</xdr:colOff>
                    <xdr:row>181</xdr:row>
                    <xdr:rowOff>133350</xdr:rowOff>
                  </from>
                  <to>
                    <xdr:col>13</xdr:col>
                    <xdr:colOff>1562100</xdr:colOff>
                    <xdr:row>183</xdr:row>
                    <xdr:rowOff>31750</xdr:rowOff>
                  </to>
                </anchor>
              </controlPr>
            </control>
          </mc:Choice>
        </mc:AlternateContent>
        <mc:AlternateContent xmlns:mc="http://schemas.openxmlformats.org/markup-compatibility/2006">
          <mc:Choice Requires="x14">
            <control shapeId="50353" r:id="rId175" name="Check Box 177">
              <controlPr defaultSize="0" autoFill="0" autoLine="0" autoPict="0">
                <anchor moveWithCells="1">
                  <from>
                    <xdr:col>11</xdr:col>
                    <xdr:colOff>0</xdr:colOff>
                    <xdr:row>185</xdr:row>
                    <xdr:rowOff>0</xdr:rowOff>
                  </from>
                  <to>
                    <xdr:col>13</xdr:col>
                    <xdr:colOff>1085850</xdr:colOff>
                    <xdr:row>186</xdr:row>
                    <xdr:rowOff>31750</xdr:rowOff>
                  </to>
                </anchor>
              </controlPr>
            </control>
          </mc:Choice>
        </mc:AlternateContent>
        <mc:AlternateContent xmlns:mc="http://schemas.openxmlformats.org/markup-compatibility/2006">
          <mc:Choice Requires="x14">
            <control shapeId="50354" r:id="rId176" name="Check Box 178">
              <controlPr defaultSize="0" autoFill="0" autoLine="0" autoPict="0">
                <anchor moveWithCells="1">
                  <from>
                    <xdr:col>11</xdr:col>
                    <xdr:colOff>0</xdr:colOff>
                    <xdr:row>182</xdr:row>
                    <xdr:rowOff>146050</xdr:rowOff>
                  </from>
                  <to>
                    <xdr:col>12</xdr:col>
                    <xdr:colOff>698500</xdr:colOff>
                    <xdr:row>184</xdr:row>
                    <xdr:rowOff>38100</xdr:rowOff>
                  </to>
                </anchor>
              </controlPr>
            </control>
          </mc:Choice>
        </mc:AlternateContent>
        <mc:AlternateContent xmlns:mc="http://schemas.openxmlformats.org/markup-compatibility/2006">
          <mc:Choice Requires="x14">
            <control shapeId="50355" r:id="rId177" name="Check Box 179">
              <controlPr defaultSize="0" autoFill="0" autoLine="0" autoPict="0">
                <anchor moveWithCells="1">
                  <from>
                    <xdr:col>12</xdr:col>
                    <xdr:colOff>1098550</xdr:colOff>
                    <xdr:row>182</xdr:row>
                    <xdr:rowOff>127000</xdr:rowOff>
                  </from>
                  <to>
                    <xdr:col>13</xdr:col>
                    <xdr:colOff>1098550</xdr:colOff>
                    <xdr:row>184</xdr:row>
                    <xdr:rowOff>19050</xdr:rowOff>
                  </to>
                </anchor>
              </controlPr>
            </control>
          </mc:Choice>
        </mc:AlternateContent>
        <mc:AlternateContent xmlns:mc="http://schemas.openxmlformats.org/markup-compatibility/2006">
          <mc:Choice Requires="x14">
            <control shapeId="50356" r:id="rId178" name="Check Box 180">
              <controlPr defaultSize="0" autoFill="0" autoLine="0" autoPict="0">
                <anchor moveWithCells="1">
                  <from>
                    <xdr:col>11</xdr:col>
                    <xdr:colOff>0</xdr:colOff>
                    <xdr:row>181</xdr:row>
                    <xdr:rowOff>133350</xdr:rowOff>
                  </from>
                  <to>
                    <xdr:col>12</xdr:col>
                    <xdr:colOff>984250</xdr:colOff>
                    <xdr:row>183</xdr:row>
                    <xdr:rowOff>31750</xdr:rowOff>
                  </to>
                </anchor>
              </controlPr>
            </control>
          </mc:Choice>
        </mc:AlternateContent>
        <mc:AlternateContent xmlns:mc="http://schemas.openxmlformats.org/markup-compatibility/2006">
          <mc:Choice Requires="x14">
            <control shapeId="50357" r:id="rId179" name="Check Box 181">
              <controlPr defaultSize="0" autoFill="0" autoLine="0" autoPict="0">
                <anchor moveWithCells="1">
                  <from>
                    <xdr:col>10</xdr:col>
                    <xdr:colOff>838200</xdr:colOff>
                    <xdr:row>176</xdr:row>
                    <xdr:rowOff>146050</xdr:rowOff>
                  </from>
                  <to>
                    <xdr:col>13</xdr:col>
                    <xdr:colOff>95250</xdr:colOff>
                    <xdr:row>178</xdr:row>
                    <xdr:rowOff>38100</xdr:rowOff>
                  </to>
                </anchor>
              </controlPr>
            </control>
          </mc:Choice>
        </mc:AlternateContent>
        <mc:AlternateContent xmlns:mc="http://schemas.openxmlformats.org/markup-compatibility/2006">
          <mc:Choice Requires="x14">
            <control shapeId="50358" r:id="rId180" name="Check Box 182">
              <controlPr defaultSize="0" autoFill="0" autoLine="0" autoPict="0">
                <anchor moveWithCells="1">
                  <from>
                    <xdr:col>10</xdr:col>
                    <xdr:colOff>838200</xdr:colOff>
                    <xdr:row>177</xdr:row>
                    <xdr:rowOff>146050</xdr:rowOff>
                  </from>
                  <to>
                    <xdr:col>13</xdr:col>
                    <xdr:colOff>946150</xdr:colOff>
                    <xdr:row>179</xdr:row>
                    <xdr:rowOff>38100</xdr:rowOff>
                  </to>
                </anchor>
              </controlPr>
            </control>
          </mc:Choice>
        </mc:AlternateContent>
        <mc:AlternateContent xmlns:mc="http://schemas.openxmlformats.org/markup-compatibility/2006">
          <mc:Choice Requires="x14">
            <control shapeId="50359" r:id="rId181" name="Check Box 183">
              <controlPr defaultSize="0" autoFill="0" autoLine="0" autoPict="0">
                <anchor moveWithCells="1">
                  <from>
                    <xdr:col>10</xdr:col>
                    <xdr:colOff>838200</xdr:colOff>
                    <xdr:row>169</xdr:row>
                    <xdr:rowOff>133350</xdr:rowOff>
                  </from>
                  <to>
                    <xdr:col>13</xdr:col>
                    <xdr:colOff>1847850</xdr:colOff>
                    <xdr:row>171</xdr:row>
                    <xdr:rowOff>31750</xdr:rowOff>
                  </to>
                </anchor>
              </controlPr>
            </control>
          </mc:Choice>
        </mc:AlternateContent>
        <mc:AlternateContent xmlns:mc="http://schemas.openxmlformats.org/markup-compatibility/2006">
          <mc:Choice Requires="x14">
            <control shapeId="50360" r:id="rId182" name="Check Box 184">
              <controlPr defaultSize="0" autoFill="0" autoLine="0" autoPict="0">
                <anchor moveWithCells="1">
                  <from>
                    <xdr:col>10</xdr:col>
                    <xdr:colOff>838200</xdr:colOff>
                    <xdr:row>170</xdr:row>
                    <xdr:rowOff>133350</xdr:rowOff>
                  </from>
                  <to>
                    <xdr:col>13</xdr:col>
                    <xdr:colOff>1847850</xdr:colOff>
                    <xdr:row>172</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pageSetUpPr fitToPage="1"/>
  </sheetPr>
  <dimension ref="A1:T194"/>
  <sheetViews>
    <sheetView zoomScaleNormal="100" zoomScaleSheetLayoutView="100" workbookViewId="0">
      <selection sqref="A1:N1"/>
    </sheetView>
  </sheetViews>
  <sheetFormatPr baseColWidth="10" defaultColWidth="11.453125" defaultRowHeight="14"/>
  <cols>
    <col min="1" max="1" width="4.26953125" style="164" customWidth="1"/>
    <col min="2" max="2" width="16.81640625" style="194" customWidth="1"/>
    <col min="3" max="3" width="7.81640625" style="164" customWidth="1"/>
    <col min="4" max="4" width="14.26953125" style="164" customWidth="1"/>
    <col min="5" max="5" width="16.26953125" style="164" customWidth="1"/>
    <col min="6" max="6" width="9.7265625" style="164" customWidth="1"/>
    <col min="7" max="7" width="28.26953125" style="164" customWidth="1"/>
    <col min="8" max="8" width="11.453125" style="194" customWidth="1"/>
    <col min="9" max="9" width="7" style="194" customWidth="1"/>
    <col min="10" max="10" width="11.26953125" style="194" customWidth="1"/>
    <col min="11" max="11" width="12.7265625" style="164" customWidth="1"/>
    <col min="12" max="12" width="16.453125" style="164" customWidth="1"/>
    <col min="13" max="13" width="15.1796875" style="164" customWidth="1"/>
    <col min="14" max="14" width="29.26953125" style="164" customWidth="1"/>
    <col min="15" max="15" width="11.453125" style="164"/>
    <col min="16" max="17" width="14.453125" style="164" bestFit="1" customWidth="1"/>
    <col min="18" max="16384" width="11.453125" style="164"/>
  </cols>
  <sheetData>
    <row r="1" spans="1:20">
      <c r="A1" s="357" t="s">
        <v>1</v>
      </c>
      <c r="B1" s="357"/>
      <c r="C1" s="357"/>
      <c r="D1" s="357"/>
      <c r="E1" s="357"/>
      <c r="F1" s="357"/>
      <c r="G1" s="357"/>
      <c r="H1" s="357"/>
      <c r="I1" s="357"/>
      <c r="J1" s="357"/>
      <c r="K1" s="357"/>
      <c r="L1" s="357"/>
      <c r="M1" s="357"/>
      <c r="N1" s="357"/>
    </row>
    <row r="2" spans="1:20">
      <c r="A2" s="357" t="s">
        <v>2</v>
      </c>
      <c r="B2" s="357"/>
      <c r="C2" s="357"/>
      <c r="D2" s="357"/>
      <c r="E2" s="357"/>
      <c r="F2" s="357"/>
      <c r="G2" s="357"/>
      <c r="H2" s="357"/>
      <c r="I2" s="357"/>
      <c r="J2" s="357"/>
      <c r="K2" s="357"/>
      <c r="L2" s="357"/>
      <c r="M2" s="357"/>
      <c r="N2" s="357"/>
    </row>
    <row r="3" spans="1:20">
      <c r="A3" s="357" t="s">
        <v>34</v>
      </c>
      <c r="B3" s="357"/>
      <c r="C3" s="357"/>
      <c r="D3" s="357"/>
      <c r="E3" s="357"/>
      <c r="F3" s="357"/>
      <c r="G3" s="357"/>
      <c r="H3" s="357"/>
      <c r="I3" s="357"/>
      <c r="J3" s="357"/>
      <c r="K3" s="357"/>
      <c r="L3" s="357"/>
      <c r="M3" s="357"/>
      <c r="N3" s="357"/>
    </row>
    <row r="4" spans="1:20">
      <c r="A4" s="357" t="s">
        <v>10</v>
      </c>
      <c r="B4" s="357"/>
      <c r="C4" s="357"/>
      <c r="D4" s="357"/>
      <c r="E4" s="357"/>
      <c r="F4" s="357"/>
      <c r="G4" s="357"/>
      <c r="H4" s="357"/>
      <c r="I4" s="357"/>
      <c r="J4" s="357"/>
      <c r="K4" s="357"/>
      <c r="L4" s="357"/>
      <c r="M4" s="357"/>
      <c r="N4" s="357"/>
    </row>
    <row r="5" spans="1:20" ht="15.75" customHeight="1">
      <c r="A5" s="165"/>
      <c r="B5" s="358"/>
      <c r="C5" s="358"/>
      <c r="D5" s="358"/>
      <c r="E5" s="358"/>
      <c r="F5" s="358"/>
      <c r="G5" s="358"/>
      <c r="H5" s="358"/>
      <c r="I5" s="358"/>
      <c r="J5" s="358"/>
      <c r="K5" s="358"/>
      <c r="L5" s="358"/>
      <c r="M5" s="358"/>
    </row>
    <row r="6" spans="1:20" ht="15.75" customHeight="1">
      <c r="A6" s="359" t="s">
        <v>7</v>
      </c>
      <c r="B6" s="360"/>
      <c r="C6" s="496" t="s">
        <v>24</v>
      </c>
      <c r="D6" s="497"/>
      <c r="E6" s="497"/>
      <c r="F6" s="497"/>
      <c r="G6" s="497"/>
      <c r="H6" s="497"/>
      <c r="I6" s="497"/>
      <c r="J6" s="497"/>
      <c r="K6" s="497"/>
      <c r="L6" s="498"/>
      <c r="M6" s="166" t="s">
        <v>35</v>
      </c>
      <c r="N6" s="167" t="s">
        <v>36</v>
      </c>
    </row>
    <row r="7" spans="1:20" ht="21.75" customHeight="1">
      <c r="A7" s="369" t="b">
        <v>1</v>
      </c>
      <c r="B7" s="370"/>
      <c r="C7" s="370"/>
      <c r="D7" s="370"/>
      <c r="E7" s="371" t="b">
        <v>1</v>
      </c>
      <c r="F7" s="371"/>
      <c r="G7" s="168" t="b">
        <v>1</v>
      </c>
      <c r="H7" s="371" t="b">
        <v>0</v>
      </c>
      <c r="I7" s="371"/>
      <c r="J7" s="371"/>
      <c r="K7" s="372" t="b">
        <v>0</v>
      </c>
      <c r="L7" s="373"/>
      <c r="M7" s="169">
        <v>907</v>
      </c>
      <c r="N7" s="170">
        <v>762</v>
      </c>
      <c r="P7" s="171"/>
      <c r="Q7" s="172"/>
      <c r="R7" s="172"/>
      <c r="S7" s="172"/>
      <c r="T7" s="172"/>
    </row>
    <row r="8" spans="1:20" ht="15" customHeight="1">
      <c r="A8" s="374" t="s">
        <v>37</v>
      </c>
      <c r="B8" s="375"/>
      <c r="C8" s="375"/>
      <c r="D8" s="375"/>
      <c r="E8" s="375"/>
      <c r="F8" s="375"/>
      <c r="G8" s="375"/>
      <c r="H8" s="375"/>
      <c r="I8" s="375"/>
      <c r="J8" s="376"/>
      <c r="K8" s="377" t="s">
        <v>38</v>
      </c>
      <c r="L8" s="378"/>
      <c r="M8" s="173" t="s">
        <v>39</v>
      </c>
      <c r="N8" s="174" t="s">
        <v>40</v>
      </c>
      <c r="P8" s="172"/>
      <c r="Q8" s="172"/>
      <c r="R8" s="172"/>
      <c r="S8" s="172"/>
      <c r="T8" s="172"/>
    </row>
    <row r="9" spans="1:20" ht="24" customHeight="1">
      <c r="A9" s="384" t="s">
        <v>41</v>
      </c>
      <c r="B9" s="386" t="s">
        <v>42</v>
      </c>
      <c r="C9" s="387"/>
      <c r="D9" s="387"/>
      <c r="E9" s="387"/>
      <c r="F9" s="387"/>
      <c r="G9" s="508" t="s">
        <v>116</v>
      </c>
      <c r="H9" s="509"/>
      <c r="I9" s="509"/>
      <c r="J9" s="465"/>
      <c r="K9" s="507">
        <f>SUM(IF(B46="CUMPLE",J18,0),IF(B75="CUMPLE",J47,0),IF(B104="CUMPLE",J76,0),IF(B133="CUMPLE",J105,0),IF(B162="CUMPLE",J134,0),IF(B191="CUMPLE",J163,0))</f>
        <v>0</v>
      </c>
      <c r="L9" s="507"/>
      <c r="M9" s="362">
        <f>IF(E7=TRUE,M7,N7)</f>
        <v>907</v>
      </c>
      <c r="N9" s="513" t="str">
        <f>IF(K9&gt;=M9,"CUMPLE","NO CUMPLE")</f>
        <v>NO CUMPLE</v>
      </c>
      <c r="P9" s="172"/>
      <c r="Q9" s="172"/>
      <c r="R9" s="172"/>
      <c r="S9" s="172"/>
      <c r="T9" s="172"/>
    </row>
    <row r="10" spans="1:20" ht="15" customHeight="1">
      <c r="A10" s="385"/>
      <c r="B10" s="388"/>
      <c r="C10" s="389"/>
      <c r="D10" s="389"/>
      <c r="E10" s="389"/>
      <c r="F10" s="389"/>
      <c r="G10" s="510" t="s">
        <v>117</v>
      </c>
      <c r="H10" s="511"/>
      <c r="I10" s="511"/>
      <c r="J10" s="512"/>
      <c r="K10" s="507">
        <v>0</v>
      </c>
      <c r="L10" s="507"/>
      <c r="M10" s="363"/>
      <c r="N10" s="514"/>
      <c r="P10" s="172"/>
      <c r="Q10" s="172"/>
      <c r="R10" s="172"/>
      <c r="S10" s="172"/>
      <c r="T10" s="172"/>
    </row>
    <row r="11" spans="1:20" ht="39" customHeight="1">
      <c r="A11" s="124"/>
      <c r="B11" s="379" t="s">
        <v>45</v>
      </c>
      <c r="C11" s="379"/>
      <c r="D11" s="379"/>
      <c r="E11" s="379"/>
      <c r="F11" s="379"/>
      <c r="G11" s="379"/>
      <c r="H11" s="379"/>
      <c r="I11" s="379"/>
      <c r="J11" s="379"/>
      <c r="K11" s="380">
        <f>SUM(IF(B46="CUMPLE",1,0),IF(B75="CUMPLE",1,0),IF(B104="CUMPLE",1,0),IF(B133="CUMPLE",1,0),IF(B162="CUMPLE",1,0),IF(B191="CUMPLE",1,0))</f>
        <v>0</v>
      </c>
      <c r="L11" s="381"/>
      <c r="M11" s="175">
        <v>1</v>
      </c>
      <c r="N11" s="195" t="str">
        <f>IF(K11&gt;=M11,"CUMPLE","NO CUMPLE")</f>
        <v>NO CUMPLE</v>
      </c>
      <c r="P11" s="172"/>
      <c r="Q11" s="172"/>
      <c r="R11" s="172"/>
      <c r="S11" s="172"/>
      <c r="T11" s="172"/>
    </row>
    <row r="12" spans="1:20" ht="91.5" customHeight="1">
      <c r="A12" s="124" t="s">
        <v>46</v>
      </c>
      <c r="B12" s="379" t="s">
        <v>47</v>
      </c>
      <c r="C12" s="379"/>
      <c r="D12" s="379"/>
      <c r="E12" s="379"/>
      <c r="F12" s="379"/>
      <c r="G12" s="379"/>
      <c r="H12" s="379"/>
      <c r="I12" s="379"/>
      <c r="J12" s="379"/>
      <c r="K12" s="380">
        <f>SUM(IF(AND(K29="CUMPLE",B46="CUMPLE"),1,0),IF(AND(K58="CUMPLE",B75="CUMPLE"),1,0),IF(AND(K87="CUMPLE",B104="CUMPLE"),1,0),IF(AND(K116="CUMPLE",B133="CUMPLE"),1,0),IF(AND(K145="CUMPLE",B162="CUMPLE"),1,0),IF(AND(K174="CUMPLE",B191="CUMPLE"),1,0))</f>
        <v>0</v>
      </c>
      <c r="L12" s="381"/>
      <c r="M12" s="175">
        <v>1</v>
      </c>
      <c r="N12" s="195" t="str">
        <f t="shared" ref="N12:N15" si="0">IF(K12&gt;=M12,"CUMPLE","NO CUMPLE")</f>
        <v>NO CUMPLE</v>
      </c>
      <c r="P12" s="172"/>
      <c r="Q12" s="172"/>
      <c r="R12" s="172"/>
      <c r="S12" s="172"/>
      <c r="T12" s="172"/>
    </row>
    <row r="13" spans="1:20" ht="15" hidden="1" customHeight="1">
      <c r="A13" s="124"/>
      <c r="B13" s="366"/>
      <c r="C13" s="367"/>
      <c r="D13" s="367"/>
      <c r="E13" s="367"/>
      <c r="F13" s="367"/>
      <c r="G13" s="367"/>
      <c r="H13" s="367"/>
      <c r="I13" s="367"/>
      <c r="J13" s="368"/>
      <c r="K13" s="382"/>
      <c r="L13" s="383"/>
      <c r="M13" s="176"/>
      <c r="N13" s="195" t="str">
        <f t="shared" si="0"/>
        <v>CUMPLE</v>
      </c>
      <c r="Q13" s="164">
        <f>24+26</f>
        <v>50</v>
      </c>
    </row>
    <row r="14" spans="1:20" ht="15" customHeight="1">
      <c r="A14" s="124" t="s">
        <v>48</v>
      </c>
      <c r="B14" s="379" t="s">
        <v>49</v>
      </c>
      <c r="C14" s="379"/>
      <c r="D14" s="379"/>
      <c r="E14" s="379"/>
      <c r="F14" s="379"/>
      <c r="G14" s="379"/>
      <c r="H14" s="379"/>
      <c r="I14" s="379"/>
      <c r="J14" s="379"/>
      <c r="K14" s="394">
        <f>SUM(IF(AND(L30=TRUE,B46="CUMPLE"),1,0),IF(AND(L59=TRUE,B75="CUMPLE"),1,0),IF(AND(L88=TRUE,B104="CUMPLE"),1,0),IF(AND(L117=TRUE,B133="CUMPLE"),1,0),IF(AND(L146=TRUE,B162="CUMPLE"),1,0),IF(AND(L175=TRUE,B191="CUMPLE"),1,0))</f>
        <v>0</v>
      </c>
      <c r="L14" s="394"/>
      <c r="M14" s="175">
        <v>1</v>
      </c>
      <c r="N14" s="195" t="str">
        <f t="shared" si="0"/>
        <v>NO CUMPLE</v>
      </c>
    </row>
    <row r="15" spans="1:20" ht="15" customHeight="1">
      <c r="A15" s="124" t="s">
        <v>50</v>
      </c>
      <c r="B15" s="379" t="s">
        <v>51</v>
      </c>
      <c r="C15" s="379"/>
      <c r="D15" s="379"/>
      <c r="E15" s="379"/>
      <c r="F15" s="379"/>
      <c r="G15" s="379"/>
      <c r="H15" s="379"/>
      <c r="I15" s="379"/>
      <c r="J15" s="379"/>
      <c r="K15" s="394">
        <f>SUM(IF(SUM(IF(AND(L29=TRUE,B46="CUMPLE"),1,0),IF(AND(L58=TRUE,B75="CUMPLE"),1,0),IF(AND(L87=TRUE,B104="CUMPLE"),1,0),IF(AND(L116=TRUE,B133="CUMPLE"),1,0),IF(AND(L145=TRUE,B162="CUMPLE"),1,0),IF(AND(L174=TRUE,B191="CUMPLE"),1,0))&gt;0,1,0),IF(SUM(IF(AND(L30=TRUE,B46="CUMPLE"),1,0),IF(AND(L59=TRUE,B75="CUMPLE"),1,0),IF(AND(L88=TRUE,B104="CUMPLE"),1,0),IF(AND(L117=TRUE,B133="CUMPLE"),1,0),IF(AND(L146=TRUE,B162="CUMPLE"),1,0),IF(AND(L175=TRUE,B191="CUMPLE"),1,0))&gt;0,1,0),IF(SUM(IF(AND(L31=TRUE,B46="CUMPLE"),1,0),IF(AND(L60=TRUE,B75="CUMPLE"),1,0),IF(AND(L89=TRUE,B104="CUMPLE"),1,0),IF(AND(L118=TRUE,B133="CUMPLE"),1,0),IF(AND(L147=TRUE,B162="CUMPLE"),1,0),IF(AND(L176=TRUE,B191="CUMPLE"),1,0))&gt;0,1,0))</f>
        <v>0</v>
      </c>
      <c r="L15" s="394"/>
      <c r="M15" s="175">
        <v>2</v>
      </c>
      <c r="N15" s="195" t="str">
        <f t="shared" si="0"/>
        <v>NO CUMPLE</v>
      </c>
    </row>
    <row r="16" spans="1:20" ht="53.25" customHeight="1">
      <c r="A16" s="395" t="s">
        <v>6</v>
      </c>
      <c r="B16" s="396" t="s">
        <v>52</v>
      </c>
      <c r="C16" s="398" t="s">
        <v>53</v>
      </c>
      <c r="D16" s="395" t="s">
        <v>54</v>
      </c>
      <c r="E16" s="395" t="s">
        <v>55</v>
      </c>
      <c r="F16" s="400" t="s">
        <v>56</v>
      </c>
      <c r="G16" s="401"/>
      <c r="H16" s="398" t="s">
        <v>57</v>
      </c>
      <c r="I16" s="398" t="s">
        <v>58</v>
      </c>
      <c r="J16" s="398" t="s">
        <v>59</v>
      </c>
      <c r="K16" s="405" t="s">
        <v>60</v>
      </c>
      <c r="L16" s="406"/>
      <c r="M16" s="406"/>
      <c r="N16" s="407"/>
    </row>
    <row r="17" spans="1:15" s="42" customFormat="1" ht="42.75" customHeight="1">
      <c r="A17" s="396"/>
      <c r="B17" s="397"/>
      <c r="C17" s="399"/>
      <c r="D17" s="396"/>
      <c r="E17" s="396"/>
      <c r="F17" s="402"/>
      <c r="G17" s="403"/>
      <c r="H17" s="404"/>
      <c r="I17" s="404"/>
      <c r="J17" s="404"/>
      <c r="K17" s="408"/>
      <c r="L17" s="409"/>
      <c r="M17" s="409"/>
      <c r="N17" s="410"/>
    </row>
    <row r="18" spans="1:15" s="178" customFormat="1" ht="13.5" customHeight="1">
      <c r="A18" s="411">
        <v>1</v>
      </c>
      <c r="B18" s="177" t="b">
        <v>1</v>
      </c>
      <c r="C18" s="412">
        <v>74</v>
      </c>
      <c r="D18" s="418" t="s">
        <v>118</v>
      </c>
      <c r="E18" s="418" t="s">
        <v>116</v>
      </c>
      <c r="F18" s="421" t="s">
        <v>119</v>
      </c>
      <c r="G18" s="422"/>
      <c r="H18" s="427">
        <v>1620.96</v>
      </c>
      <c r="I18" s="442">
        <v>1</v>
      </c>
      <c r="J18" s="445">
        <f>(H18*I18)</f>
        <v>1620.96</v>
      </c>
      <c r="K18" s="448" t="s">
        <v>64</v>
      </c>
      <c r="L18" s="448" t="b">
        <v>1</v>
      </c>
      <c r="M18" s="448"/>
      <c r="N18" s="449"/>
    </row>
    <row r="19" spans="1:15" s="178" customFormat="1" ht="14.25" customHeight="1">
      <c r="A19" s="411"/>
      <c r="B19" s="179" t="b">
        <v>1</v>
      </c>
      <c r="C19" s="413"/>
      <c r="D19" s="419"/>
      <c r="E19" s="419"/>
      <c r="F19" s="423"/>
      <c r="G19" s="424"/>
      <c r="H19" s="428"/>
      <c r="I19" s="443"/>
      <c r="J19" s="446"/>
      <c r="K19" s="450" t="str">
        <f>IF(COUNTIF(L19:N27,"VERDADERO")=8,"CUMPLE","NO CUMPLE")</f>
        <v>NO CUMPLE</v>
      </c>
      <c r="L19" s="451" t="b">
        <v>1</v>
      </c>
      <c r="M19" s="452"/>
      <c r="N19" s="453"/>
      <c r="O19" s="180"/>
    </row>
    <row r="20" spans="1:15" s="178" customFormat="1" ht="15" customHeight="1">
      <c r="A20" s="411"/>
      <c r="B20" s="179" t="b">
        <v>1</v>
      </c>
      <c r="C20" s="413"/>
      <c r="D20" s="419"/>
      <c r="E20" s="419"/>
      <c r="F20" s="423"/>
      <c r="G20" s="424"/>
      <c r="H20" s="428"/>
      <c r="I20" s="443"/>
      <c r="J20" s="446"/>
      <c r="K20" s="450"/>
      <c r="L20" s="454" t="b">
        <v>1</v>
      </c>
      <c r="M20" s="455"/>
      <c r="N20" s="456"/>
      <c r="O20" s="180"/>
    </row>
    <row r="21" spans="1:15" s="178" customFormat="1">
      <c r="A21" s="411"/>
      <c r="B21" s="184" t="b">
        <v>1</v>
      </c>
      <c r="C21" s="413"/>
      <c r="D21" s="419"/>
      <c r="E21" s="419"/>
      <c r="F21" s="423"/>
      <c r="G21" s="424"/>
      <c r="H21" s="428"/>
      <c r="I21" s="443"/>
      <c r="J21" s="446"/>
      <c r="K21" s="450"/>
      <c r="L21" s="454" t="b">
        <v>0</v>
      </c>
      <c r="M21" s="455"/>
      <c r="N21" s="456"/>
      <c r="O21" s="180"/>
    </row>
    <row r="22" spans="1:15" s="178" customFormat="1">
      <c r="A22" s="411"/>
      <c r="B22" s="184" t="b">
        <v>1</v>
      </c>
      <c r="C22" s="413"/>
      <c r="D22" s="419"/>
      <c r="E22" s="419"/>
      <c r="F22" s="423"/>
      <c r="G22" s="424"/>
      <c r="H22" s="428"/>
      <c r="I22" s="443"/>
      <c r="J22" s="446"/>
      <c r="K22" s="450"/>
      <c r="L22" s="454" t="b">
        <v>1</v>
      </c>
      <c r="M22" s="455"/>
      <c r="N22" s="456"/>
      <c r="O22" s="180"/>
    </row>
    <row r="23" spans="1:15" s="178" customFormat="1">
      <c r="A23" s="411"/>
      <c r="B23" s="184"/>
      <c r="C23" s="413"/>
      <c r="D23" s="419"/>
      <c r="E23" s="419"/>
      <c r="F23" s="423"/>
      <c r="G23" s="424"/>
      <c r="H23" s="428"/>
      <c r="I23" s="443"/>
      <c r="J23" s="446"/>
      <c r="K23" s="450"/>
      <c r="L23" s="454"/>
      <c r="M23" s="455"/>
      <c r="N23" s="456"/>
      <c r="O23" s="180"/>
    </row>
    <row r="24" spans="1:15" s="178" customFormat="1">
      <c r="A24" s="411"/>
      <c r="B24" s="184"/>
      <c r="C24" s="413"/>
      <c r="D24" s="419"/>
      <c r="E24" s="419"/>
      <c r="F24" s="423"/>
      <c r="G24" s="424"/>
      <c r="H24" s="428"/>
      <c r="I24" s="443"/>
      <c r="J24" s="446"/>
      <c r="K24" s="450"/>
      <c r="L24" s="454" t="b">
        <v>1</v>
      </c>
      <c r="M24" s="455"/>
      <c r="N24" s="456"/>
      <c r="O24" s="180"/>
    </row>
    <row r="25" spans="1:15" s="178" customFormat="1">
      <c r="A25" s="411"/>
      <c r="B25" s="184"/>
      <c r="C25" s="413"/>
      <c r="D25" s="419"/>
      <c r="E25" s="419"/>
      <c r="F25" s="423"/>
      <c r="G25" s="424"/>
      <c r="H25" s="428"/>
      <c r="I25" s="443"/>
      <c r="J25" s="446"/>
      <c r="K25" s="450"/>
      <c r="L25" s="181" t="b">
        <v>1</v>
      </c>
      <c r="M25" s="182"/>
      <c r="N25" s="183"/>
      <c r="O25" s="180"/>
    </row>
    <row r="26" spans="1:15" s="178" customFormat="1">
      <c r="A26" s="411"/>
      <c r="B26" s="184"/>
      <c r="C26" s="413"/>
      <c r="D26" s="419"/>
      <c r="E26" s="419"/>
      <c r="F26" s="423"/>
      <c r="G26" s="424"/>
      <c r="H26" s="428"/>
      <c r="I26" s="443"/>
      <c r="J26" s="446"/>
      <c r="K26" s="450"/>
      <c r="L26" s="181" t="b">
        <v>1</v>
      </c>
      <c r="M26" s="182"/>
      <c r="N26" s="183"/>
      <c r="O26" s="180"/>
    </row>
    <row r="27" spans="1:15" s="178" customFormat="1">
      <c r="A27" s="411"/>
      <c r="B27" s="184"/>
      <c r="C27" s="413"/>
      <c r="D27" s="419"/>
      <c r="E27" s="419"/>
      <c r="F27" s="423"/>
      <c r="G27" s="424"/>
      <c r="H27" s="428"/>
      <c r="I27" s="443"/>
      <c r="J27" s="446"/>
      <c r="K27" s="450"/>
      <c r="L27" s="181" t="b">
        <v>1</v>
      </c>
      <c r="M27" s="182"/>
      <c r="N27" s="183"/>
      <c r="O27" s="180"/>
    </row>
    <row r="28" spans="1:15" s="178" customFormat="1" ht="14.25" customHeight="1">
      <c r="A28" s="411"/>
      <c r="B28" s="184"/>
      <c r="C28" s="413"/>
      <c r="D28" s="419"/>
      <c r="E28" s="419"/>
      <c r="F28" s="423"/>
      <c r="G28" s="424"/>
      <c r="H28" s="428"/>
      <c r="I28" s="443"/>
      <c r="J28" s="446"/>
      <c r="K28" s="185" t="s">
        <v>120</v>
      </c>
      <c r="L28" s="504" t="b">
        <v>0</v>
      </c>
      <c r="M28" s="505"/>
      <c r="N28" s="506"/>
      <c r="O28" s="180"/>
    </row>
    <row r="29" spans="1:15" s="178" customFormat="1" ht="14.25" customHeight="1">
      <c r="A29" s="411"/>
      <c r="B29" s="184"/>
      <c r="C29" s="413"/>
      <c r="D29" s="419"/>
      <c r="E29" s="419"/>
      <c r="F29" s="423"/>
      <c r="G29" s="424"/>
      <c r="H29" s="428"/>
      <c r="I29" s="443"/>
      <c r="J29" s="446"/>
      <c r="K29" s="433" t="str">
        <f>IF(COUNTIF(L29:N31,"VERDADERO")&gt;0,"CUMPLE","NO CUMPLE")</f>
        <v>CUMPLE</v>
      </c>
      <c r="L29" s="434" t="b">
        <v>0</v>
      </c>
      <c r="M29" s="434"/>
      <c r="N29" s="187" t="b">
        <v>0</v>
      </c>
    </row>
    <row r="30" spans="1:15" s="178" customFormat="1">
      <c r="A30" s="411"/>
      <c r="B30" s="184"/>
      <c r="C30" s="413"/>
      <c r="D30" s="419"/>
      <c r="E30" s="419"/>
      <c r="F30" s="423"/>
      <c r="G30" s="424"/>
      <c r="H30" s="428"/>
      <c r="I30" s="443"/>
      <c r="J30" s="446"/>
      <c r="K30" s="433"/>
      <c r="L30" s="435" t="b">
        <v>1</v>
      </c>
      <c r="M30" s="436"/>
      <c r="N30" s="187" t="b">
        <v>0</v>
      </c>
    </row>
    <row r="31" spans="1:15" s="178" customFormat="1">
      <c r="A31" s="411"/>
      <c r="B31" s="184"/>
      <c r="C31" s="413"/>
      <c r="D31" s="419"/>
      <c r="E31" s="419"/>
      <c r="F31" s="423"/>
      <c r="G31" s="424"/>
      <c r="H31" s="428"/>
      <c r="I31" s="443"/>
      <c r="J31" s="446"/>
      <c r="K31" s="433"/>
      <c r="L31" s="437" t="b">
        <f>IF(COUNTIF(N29:N31,TRUE)&gt;0,TRUE,FALSE)</f>
        <v>0</v>
      </c>
      <c r="M31" s="438"/>
      <c r="N31" s="187" t="b">
        <v>0</v>
      </c>
    </row>
    <row r="32" spans="1:15" s="178" customFormat="1">
      <c r="A32" s="411"/>
      <c r="C32" s="413"/>
      <c r="D32" s="419"/>
      <c r="E32" s="419"/>
      <c r="F32" s="423"/>
      <c r="G32" s="424"/>
      <c r="H32" s="428"/>
      <c r="I32" s="443"/>
      <c r="J32" s="446"/>
      <c r="K32" s="186" t="str">
        <f>IF(COUNTIF(L32,"VERDADERO")&gt;0,"CUMPLE","NO CUMPLE")</f>
        <v>CUMPLE</v>
      </c>
      <c r="L32" s="439" t="b">
        <v>1</v>
      </c>
      <c r="M32" s="440"/>
      <c r="N32" s="441"/>
    </row>
    <row r="33" spans="1:15" s="178" customFormat="1">
      <c r="A33" s="411"/>
      <c r="B33" s="184"/>
      <c r="C33" s="413"/>
      <c r="D33" s="419"/>
      <c r="E33" s="419"/>
      <c r="F33" s="423"/>
      <c r="G33" s="424"/>
      <c r="H33" s="428"/>
      <c r="I33" s="443"/>
      <c r="J33" s="446"/>
      <c r="K33" s="186" t="str">
        <f t="shared" ref="K33:K34" si="1">IF(COUNTIF(L33,"VERDADERO")&gt;0,"CUMPLE","NO CUMPLE")</f>
        <v>CUMPLE</v>
      </c>
      <c r="L33" s="437" t="b">
        <v>1</v>
      </c>
      <c r="M33" s="459"/>
      <c r="N33" s="190"/>
    </row>
    <row r="34" spans="1:15" s="178" customFormat="1">
      <c r="A34" s="411"/>
      <c r="B34" s="191" t="str">
        <f>IF(COUNTIF(B18:B31,"VERDADERO")&gt;0,"CUMPLE","NO CUMPLE")</f>
        <v>CUMPLE</v>
      </c>
      <c r="C34" s="414"/>
      <c r="D34" s="420"/>
      <c r="E34" s="420"/>
      <c r="F34" s="425"/>
      <c r="G34" s="426"/>
      <c r="H34" s="429"/>
      <c r="I34" s="444"/>
      <c r="J34" s="447"/>
      <c r="K34" s="186" t="str">
        <f t="shared" si="1"/>
        <v>CUMPLE</v>
      </c>
      <c r="L34" s="437" t="b">
        <v>1</v>
      </c>
      <c r="M34" s="459"/>
      <c r="N34" s="438"/>
    </row>
    <row r="35" spans="1:15" s="178" customFormat="1" ht="37.5" customHeight="1">
      <c r="A35" s="411"/>
      <c r="B35" s="465" t="s">
        <v>66</v>
      </c>
      <c r="C35" s="466"/>
      <c r="D35" s="466"/>
      <c r="E35" s="466"/>
      <c r="F35" s="466"/>
      <c r="G35" s="466"/>
      <c r="H35" s="466"/>
      <c r="I35" s="466"/>
      <c r="J35" s="466"/>
      <c r="K35" s="466"/>
      <c r="L35" s="466"/>
      <c r="M35" s="466"/>
      <c r="N35" s="466"/>
    </row>
    <row r="36" spans="1:15" s="178" customFormat="1" ht="15" customHeight="1">
      <c r="A36" s="411"/>
      <c r="B36" s="387" t="s">
        <v>121</v>
      </c>
      <c r="C36" s="387"/>
      <c r="D36" s="387"/>
      <c r="E36" s="387"/>
      <c r="F36" s="387"/>
      <c r="G36" s="387"/>
      <c r="H36" s="387"/>
      <c r="I36" s="387"/>
      <c r="J36" s="467"/>
      <c r="K36" s="468" t="str">
        <f>IF(AND(IF(COUNTIF(L36,"VERDADERO")&gt;0,"CUMPLE","NO CUMPLE")="CUMPLE",IF(COUNTIF(L37,"VERDADERO")&gt;0,"CUMPLE","NO CUMPLE")="CUMPLE",IF(OR(COUNTIF(L38:N38,"VERDADERO")=0,COUNTIF(L38:N38,"VERDADERO")=2),"CUMPLE","NO CUMPLE")="CUMPLE",IF(OR(COUNTIF(L39:N39,"VERDADERO")=0,COUNTIF(L39:N39,"VERDADERO")=2),"CUMPLE","NO CUMPLE")="CUMPLE"),"CUMPLE","NO CUMPLE")</f>
        <v>CUMPLE</v>
      </c>
      <c r="L36" s="437" t="b">
        <v>1</v>
      </c>
      <c r="M36" s="459"/>
      <c r="N36" s="438"/>
    </row>
    <row r="37" spans="1:15" s="178" customFormat="1">
      <c r="A37" s="411"/>
      <c r="B37" s="457" t="s">
        <v>122</v>
      </c>
      <c r="C37" s="457"/>
      <c r="D37" s="457"/>
      <c r="E37" s="457"/>
      <c r="F37" s="457"/>
      <c r="G37" s="457"/>
      <c r="H37" s="457"/>
      <c r="I37" s="457"/>
      <c r="J37" s="458"/>
      <c r="K37" s="469"/>
      <c r="L37" s="437" t="b">
        <v>1</v>
      </c>
      <c r="M37" s="459"/>
      <c r="N37" s="438"/>
    </row>
    <row r="38" spans="1:15" s="178" customFormat="1">
      <c r="A38" s="411"/>
      <c r="B38" s="457"/>
      <c r="C38" s="457"/>
      <c r="D38" s="457"/>
      <c r="E38" s="457"/>
      <c r="F38" s="457"/>
      <c r="G38" s="457"/>
      <c r="H38" s="457"/>
      <c r="I38" s="457"/>
      <c r="J38" s="458"/>
      <c r="K38" s="469"/>
      <c r="L38" s="188" t="b">
        <v>0</v>
      </c>
      <c r="M38" s="192"/>
      <c r="N38" s="189" t="b">
        <v>0</v>
      </c>
    </row>
    <row r="39" spans="1:15" s="178" customFormat="1">
      <c r="A39" s="411"/>
      <c r="B39" s="457"/>
      <c r="C39" s="457"/>
      <c r="D39" s="457"/>
      <c r="E39" s="457"/>
      <c r="F39" s="457"/>
      <c r="G39" s="457"/>
      <c r="H39" s="457"/>
      <c r="I39" s="457"/>
      <c r="J39" s="458"/>
      <c r="K39" s="469"/>
      <c r="L39" s="188" t="b">
        <v>0</v>
      </c>
      <c r="M39" s="192"/>
      <c r="N39" s="189" t="b">
        <v>0</v>
      </c>
    </row>
    <row r="40" spans="1:15" s="178" customFormat="1">
      <c r="A40" s="411"/>
      <c r="B40" s="457" t="s">
        <v>69</v>
      </c>
      <c r="C40" s="457"/>
      <c r="D40" s="457"/>
      <c r="E40" s="457"/>
      <c r="F40" s="457"/>
      <c r="G40" s="457"/>
      <c r="H40" s="457"/>
      <c r="I40" s="457"/>
      <c r="J40" s="458"/>
      <c r="K40" s="469"/>
      <c r="L40" s="437" t="b">
        <v>1</v>
      </c>
      <c r="M40" s="459"/>
      <c r="N40" s="438"/>
    </row>
    <row r="41" spans="1:15" s="178" customFormat="1">
      <c r="A41" s="411"/>
      <c r="B41" s="389" t="s">
        <v>123</v>
      </c>
      <c r="C41" s="389"/>
      <c r="D41" s="389"/>
      <c r="E41" s="389"/>
      <c r="F41" s="389"/>
      <c r="G41" s="389"/>
      <c r="H41" s="389"/>
      <c r="I41" s="389"/>
      <c r="J41" s="460"/>
      <c r="K41" s="470"/>
      <c r="L41" s="437" t="b">
        <v>1</v>
      </c>
      <c r="M41" s="459"/>
      <c r="N41" s="438"/>
    </row>
    <row r="42" spans="1:15" s="178" customFormat="1" ht="15" customHeight="1">
      <c r="A42" s="411"/>
      <c r="B42" s="461" t="s">
        <v>71</v>
      </c>
      <c r="C42" s="462"/>
      <c r="D42" s="462"/>
      <c r="E42" s="462"/>
      <c r="F42" s="462"/>
      <c r="G42" s="462"/>
      <c r="H42" s="462"/>
      <c r="I42" s="462"/>
      <c r="J42" s="462"/>
      <c r="K42" s="462"/>
      <c r="L42" s="462"/>
      <c r="M42" s="462"/>
      <c r="N42" s="462"/>
    </row>
    <row r="43" spans="1:15" s="178" customFormat="1" ht="28.5" customHeight="1">
      <c r="A43" s="411"/>
      <c r="B43" s="463"/>
      <c r="C43" s="464"/>
      <c r="D43" s="464"/>
      <c r="E43" s="464"/>
      <c r="F43" s="464"/>
      <c r="G43" s="464"/>
      <c r="H43" s="464"/>
      <c r="I43" s="464"/>
      <c r="J43" s="464"/>
      <c r="K43" s="464"/>
      <c r="L43" s="464"/>
      <c r="M43" s="464"/>
      <c r="N43" s="464"/>
    </row>
    <row r="44" spans="1:15" s="178" customFormat="1" ht="15" customHeight="1">
      <c r="A44" s="411"/>
      <c r="B44" s="461" t="s">
        <v>73</v>
      </c>
      <c r="C44" s="462"/>
      <c r="D44" s="462"/>
      <c r="E44" s="462"/>
      <c r="F44" s="462"/>
      <c r="G44" s="462"/>
      <c r="H44" s="462"/>
      <c r="I44" s="462"/>
      <c r="J44" s="462"/>
      <c r="K44" s="462"/>
      <c r="L44" s="462"/>
      <c r="M44" s="462"/>
      <c r="N44" s="462"/>
    </row>
    <row r="45" spans="1:15" s="178" customFormat="1" ht="35.25" customHeight="1">
      <c r="A45" s="411"/>
      <c r="B45" s="503" t="s">
        <v>124</v>
      </c>
      <c r="C45" s="464"/>
      <c r="D45" s="464"/>
      <c r="E45" s="464"/>
      <c r="F45" s="464"/>
      <c r="G45" s="464"/>
      <c r="H45" s="464"/>
      <c r="I45" s="464"/>
      <c r="J45" s="464"/>
      <c r="K45" s="464"/>
      <c r="L45" s="464"/>
      <c r="M45" s="464"/>
      <c r="N45" s="464"/>
      <c r="O45" s="196"/>
    </row>
    <row r="46" spans="1:15" s="178" customFormat="1" ht="15" customHeight="1">
      <c r="A46" s="411"/>
      <c r="B46" s="473" t="str">
        <f>IF(AND(B34="CUMPLE",K29="CUMPLE",K19="CUMPLE",K32="CUMPLE",K33="CUMPLE",K34="CUMPLE",K36="CUMPLE"),"CUMPLE","NO CUMPLE")</f>
        <v>NO CUMPLE</v>
      </c>
      <c r="C46" s="473"/>
      <c r="D46" s="473"/>
      <c r="E46" s="473"/>
      <c r="F46" s="473"/>
      <c r="G46" s="473"/>
      <c r="H46" s="473"/>
      <c r="I46" s="473"/>
      <c r="J46" s="473"/>
      <c r="K46" s="473"/>
      <c r="L46" s="473"/>
      <c r="M46" s="473"/>
      <c r="N46" s="474"/>
    </row>
    <row r="47" spans="1:15" s="178" customFormat="1" ht="13.5" customHeight="1">
      <c r="A47" s="411">
        <v>2</v>
      </c>
      <c r="B47" s="177" t="b">
        <v>1</v>
      </c>
      <c r="C47" s="412">
        <v>43</v>
      </c>
      <c r="D47" s="415" t="s">
        <v>125</v>
      </c>
      <c r="E47" s="418" t="s">
        <v>126</v>
      </c>
      <c r="F47" s="475" t="s">
        <v>127</v>
      </c>
      <c r="G47" s="476"/>
      <c r="H47" s="427">
        <v>73.2</v>
      </c>
      <c r="I47" s="442">
        <v>1</v>
      </c>
      <c r="J47" s="445">
        <f>(H47*I47)</f>
        <v>73.2</v>
      </c>
      <c r="K47" s="448" t="s">
        <v>64</v>
      </c>
      <c r="L47" s="448" t="b">
        <v>0</v>
      </c>
      <c r="M47" s="448"/>
      <c r="N47" s="449"/>
    </row>
    <row r="48" spans="1:15" s="178" customFormat="1" ht="14.25" customHeight="1">
      <c r="A48" s="411"/>
      <c r="B48" s="179" t="b">
        <v>1</v>
      </c>
      <c r="C48" s="413"/>
      <c r="D48" s="416"/>
      <c r="E48" s="419"/>
      <c r="F48" s="477"/>
      <c r="G48" s="478"/>
      <c r="H48" s="428"/>
      <c r="I48" s="443"/>
      <c r="J48" s="446"/>
      <c r="K48" s="450" t="str">
        <f>IF(COUNTIF(L48:N56,"VERDADERO")=8,"CUMPLE","NO CUMPLE")</f>
        <v>NO CUMPLE</v>
      </c>
      <c r="L48" s="451" t="b">
        <v>1</v>
      </c>
      <c r="M48" s="452"/>
      <c r="N48" s="453"/>
      <c r="O48" s="180"/>
    </row>
    <row r="49" spans="1:15" s="178" customFormat="1" ht="15" customHeight="1">
      <c r="A49" s="411"/>
      <c r="B49" s="179" t="b">
        <v>0</v>
      </c>
      <c r="C49" s="413"/>
      <c r="D49" s="416"/>
      <c r="E49" s="419"/>
      <c r="F49" s="477"/>
      <c r="G49" s="478"/>
      <c r="H49" s="428"/>
      <c r="I49" s="443"/>
      <c r="J49" s="446"/>
      <c r="K49" s="450"/>
      <c r="L49" s="454" t="b">
        <v>1</v>
      </c>
      <c r="M49" s="455"/>
      <c r="N49" s="456"/>
      <c r="O49" s="180"/>
    </row>
    <row r="50" spans="1:15" s="178" customFormat="1">
      <c r="A50" s="411"/>
      <c r="B50" s="184" t="b">
        <v>0</v>
      </c>
      <c r="C50" s="413"/>
      <c r="D50" s="416"/>
      <c r="E50" s="419"/>
      <c r="F50" s="477"/>
      <c r="G50" s="478"/>
      <c r="H50" s="428"/>
      <c r="I50" s="443"/>
      <c r="J50" s="446"/>
      <c r="K50" s="450"/>
      <c r="L50" s="454" t="b">
        <v>1</v>
      </c>
      <c r="M50" s="455"/>
      <c r="N50" s="456"/>
      <c r="O50" s="180"/>
    </row>
    <row r="51" spans="1:15" s="178" customFormat="1">
      <c r="A51" s="411"/>
      <c r="B51" s="184" t="b">
        <v>0</v>
      </c>
      <c r="C51" s="413"/>
      <c r="D51" s="416"/>
      <c r="E51" s="419"/>
      <c r="F51" s="477"/>
      <c r="G51" s="478"/>
      <c r="H51" s="428"/>
      <c r="I51" s="443"/>
      <c r="J51" s="446"/>
      <c r="K51" s="450"/>
      <c r="L51" s="454" t="b">
        <v>1</v>
      </c>
      <c r="M51" s="455"/>
      <c r="N51" s="456"/>
      <c r="O51" s="180"/>
    </row>
    <row r="52" spans="1:15" s="178" customFormat="1">
      <c r="A52" s="411"/>
      <c r="B52" s="184"/>
      <c r="C52" s="413"/>
      <c r="D52" s="416"/>
      <c r="E52" s="419"/>
      <c r="F52" s="477"/>
      <c r="G52" s="478"/>
      <c r="H52" s="428"/>
      <c r="I52" s="443"/>
      <c r="J52" s="446"/>
      <c r="K52" s="450"/>
      <c r="L52" s="454"/>
      <c r="M52" s="455"/>
      <c r="N52" s="456"/>
      <c r="O52" s="180"/>
    </row>
    <row r="53" spans="1:15" s="178" customFormat="1">
      <c r="A53" s="411"/>
      <c r="B53" s="184"/>
      <c r="C53" s="413"/>
      <c r="D53" s="416"/>
      <c r="E53" s="419"/>
      <c r="F53" s="477"/>
      <c r="G53" s="478"/>
      <c r="H53" s="428"/>
      <c r="I53" s="443"/>
      <c r="J53" s="446"/>
      <c r="K53" s="450"/>
      <c r="L53" s="454" t="b">
        <v>1</v>
      </c>
      <c r="M53" s="455"/>
      <c r="N53" s="456"/>
      <c r="O53" s="180"/>
    </row>
    <row r="54" spans="1:15" s="178" customFormat="1">
      <c r="A54" s="411"/>
      <c r="B54" s="184"/>
      <c r="C54" s="413"/>
      <c r="D54" s="416"/>
      <c r="E54" s="419"/>
      <c r="F54" s="477"/>
      <c r="G54" s="478"/>
      <c r="H54" s="428"/>
      <c r="I54" s="443"/>
      <c r="J54" s="446"/>
      <c r="K54" s="450"/>
      <c r="L54" s="181" t="b">
        <v>0</v>
      </c>
      <c r="M54" s="182"/>
      <c r="N54" s="183"/>
      <c r="O54" s="180"/>
    </row>
    <row r="55" spans="1:15" s="178" customFormat="1">
      <c r="A55" s="411"/>
      <c r="B55" s="184"/>
      <c r="C55" s="413"/>
      <c r="D55" s="416"/>
      <c r="E55" s="419"/>
      <c r="F55" s="477"/>
      <c r="G55" s="478"/>
      <c r="H55" s="428"/>
      <c r="I55" s="443"/>
      <c r="J55" s="446"/>
      <c r="K55" s="450"/>
      <c r="L55" s="181" t="b">
        <v>1</v>
      </c>
      <c r="M55" s="182"/>
      <c r="N55" s="183"/>
      <c r="O55" s="180"/>
    </row>
    <row r="56" spans="1:15" s="178" customFormat="1">
      <c r="A56" s="411"/>
      <c r="B56" s="184"/>
      <c r="C56" s="413"/>
      <c r="D56" s="416"/>
      <c r="E56" s="419"/>
      <c r="F56" s="477"/>
      <c r="G56" s="478"/>
      <c r="H56" s="428"/>
      <c r="I56" s="443"/>
      <c r="J56" s="446"/>
      <c r="K56" s="450"/>
      <c r="L56" s="181" t="b">
        <v>1</v>
      </c>
      <c r="M56" s="182"/>
      <c r="N56" s="183"/>
      <c r="O56" s="180"/>
    </row>
    <row r="57" spans="1:15" s="178" customFormat="1" ht="14.25" customHeight="1">
      <c r="A57" s="411"/>
      <c r="B57" s="184"/>
      <c r="C57" s="413"/>
      <c r="D57" s="416"/>
      <c r="E57" s="419"/>
      <c r="F57" s="477"/>
      <c r="G57" s="478"/>
      <c r="H57" s="428"/>
      <c r="I57" s="443"/>
      <c r="J57" s="446"/>
      <c r="K57" s="185" t="s">
        <v>128</v>
      </c>
      <c r="L57" s="500" t="b">
        <v>0</v>
      </c>
      <c r="M57" s="501"/>
      <c r="N57" s="502"/>
      <c r="O57" s="180"/>
    </row>
    <row r="58" spans="1:15" s="178" customFormat="1" ht="14.25" customHeight="1">
      <c r="A58" s="411"/>
      <c r="B58" s="184"/>
      <c r="C58" s="413"/>
      <c r="D58" s="416"/>
      <c r="E58" s="419"/>
      <c r="F58" s="477"/>
      <c r="G58" s="478"/>
      <c r="H58" s="428"/>
      <c r="I58" s="443"/>
      <c r="J58" s="446"/>
      <c r="K58" s="479" t="str">
        <f>IF(COUNTIF(L58:N60,"VERDADERO")&gt;0,"CUMPLE","NO CUMPLE")</f>
        <v>NO CUMPLE</v>
      </c>
      <c r="L58" s="434" t="b">
        <v>0</v>
      </c>
      <c r="M58" s="434"/>
      <c r="N58" s="187" t="b">
        <v>0</v>
      </c>
    </row>
    <row r="59" spans="1:15" s="178" customFormat="1">
      <c r="A59" s="411"/>
      <c r="B59" s="184"/>
      <c r="C59" s="413"/>
      <c r="D59" s="416"/>
      <c r="E59" s="419"/>
      <c r="F59" s="477"/>
      <c r="G59" s="478"/>
      <c r="H59" s="428"/>
      <c r="I59" s="443"/>
      <c r="J59" s="446"/>
      <c r="K59" s="480"/>
      <c r="L59" s="435" t="b">
        <v>0</v>
      </c>
      <c r="M59" s="436"/>
      <c r="N59" s="187" t="b">
        <v>0</v>
      </c>
    </row>
    <row r="60" spans="1:15" s="178" customFormat="1">
      <c r="A60" s="411"/>
      <c r="B60" s="184"/>
      <c r="C60" s="413"/>
      <c r="D60" s="416"/>
      <c r="E60" s="419"/>
      <c r="F60" s="477"/>
      <c r="G60" s="478"/>
      <c r="H60" s="428"/>
      <c r="I60" s="443"/>
      <c r="J60" s="446"/>
      <c r="K60" s="480"/>
      <c r="L60" s="437" t="b">
        <f>IF(COUNTIF(N58:N60,TRUE)&gt;0,TRUE,FALSE)</f>
        <v>0</v>
      </c>
      <c r="M60" s="438"/>
      <c r="N60" s="187" t="b">
        <v>0</v>
      </c>
    </row>
    <row r="61" spans="1:15" s="178" customFormat="1">
      <c r="A61" s="411"/>
      <c r="C61" s="413"/>
      <c r="D61" s="416"/>
      <c r="E61" s="419"/>
      <c r="F61" s="477"/>
      <c r="G61" s="478"/>
      <c r="H61" s="428"/>
      <c r="I61" s="443"/>
      <c r="J61" s="446"/>
      <c r="K61" s="186" t="str">
        <f>IF(COUNTIF(L61,"VERDADERO")&gt;0,"CUMPLE","NO CUMPLE")</f>
        <v>CUMPLE</v>
      </c>
      <c r="L61" s="439" t="b">
        <v>1</v>
      </c>
      <c r="M61" s="440"/>
      <c r="N61" s="441"/>
    </row>
    <row r="62" spans="1:15" s="178" customFormat="1">
      <c r="A62" s="411"/>
      <c r="B62" s="184"/>
      <c r="C62" s="413"/>
      <c r="D62" s="416"/>
      <c r="E62" s="419"/>
      <c r="F62" s="477"/>
      <c r="G62" s="478"/>
      <c r="H62" s="428"/>
      <c r="I62" s="443"/>
      <c r="J62" s="446"/>
      <c r="K62" s="186" t="str">
        <f t="shared" ref="K62:K63" si="2">IF(COUNTIF(L62,"VERDADERO")&gt;0,"CUMPLE","NO CUMPLE")</f>
        <v>CUMPLE</v>
      </c>
      <c r="L62" s="437" t="b">
        <v>1</v>
      </c>
      <c r="M62" s="459"/>
      <c r="N62" s="190"/>
    </row>
    <row r="63" spans="1:15" s="178" customFormat="1">
      <c r="A63" s="411"/>
      <c r="B63" s="191" t="str">
        <f>IF(COUNTIF(B47:B60,"VERDADERO")&gt;0,"CUMPLE","NO CUMPLE")</f>
        <v>CUMPLE</v>
      </c>
      <c r="C63" s="414"/>
      <c r="D63" s="417"/>
      <c r="E63" s="420"/>
      <c r="F63" s="388"/>
      <c r="G63" s="460"/>
      <c r="H63" s="429"/>
      <c r="I63" s="444"/>
      <c r="J63" s="447"/>
      <c r="K63" s="186" t="str">
        <f t="shared" si="2"/>
        <v>CUMPLE</v>
      </c>
      <c r="L63" s="437" t="b">
        <v>1</v>
      </c>
      <c r="M63" s="459"/>
      <c r="N63" s="438"/>
    </row>
    <row r="64" spans="1:15" s="178" customFormat="1" ht="37.5" customHeight="1">
      <c r="A64" s="411"/>
      <c r="B64" s="465" t="s">
        <v>66</v>
      </c>
      <c r="C64" s="466"/>
      <c r="D64" s="466"/>
      <c r="E64" s="466"/>
      <c r="F64" s="466"/>
      <c r="G64" s="466"/>
      <c r="H64" s="466"/>
      <c r="I64" s="466"/>
      <c r="J64" s="466"/>
      <c r="K64" s="466"/>
      <c r="L64" s="466"/>
      <c r="M64" s="466"/>
      <c r="N64" s="466"/>
    </row>
    <row r="65" spans="1:15" s="178" customFormat="1" ht="15" customHeight="1">
      <c r="A65" s="411"/>
      <c r="B65" s="387" t="s">
        <v>129</v>
      </c>
      <c r="C65" s="387"/>
      <c r="D65" s="387"/>
      <c r="E65" s="387"/>
      <c r="F65" s="387"/>
      <c r="G65" s="387"/>
      <c r="H65" s="387"/>
      <c r="I65" s="387"/>
      <c r="J65" s="467"/>
      <c r="K65" s="468" t="str">
        <f>IF(AND(IF(COUNTIF(L65,"VERDADERO")&gt;0,"CUMPLE","NO CUMPLE")="CUMPLE",IF(COUNTIF(L66,"VERDADERO")&gt;0,"CUMPLE","NO CUMPLE")="CUMPLE",IF(OR(COUNTIF(L67:N67,"VERDADERO")=0,COUNTIF(L67:N67,"VERDADERO")=2),"CUMPLE","NO CUMPLE")="CUMPLE",IF(OR(COUNTIF(L68:N68,"VERDADERO")=0,COUNTIF(L68:N68,"VERDADERO")=2),"CUMPLE","NO CUMPLE")="CUMPLE"),"CUMPLE","NO CUMPLE")</f>
        <v>CUMPLE</v>
      </c>
      <c r="L65" s="437" t="b">
        <v>1</v>
      </c>
      <c r="M65" s="459"/>
      <c r="N65" s="438"/>
    </row>
    <row r="66" spans="1:15" s="178" customFormat="1">
      <c r="A66" s="411"/>
      <c r="B66" s="457" t="s">
        <v>130</v>
      </c>
      <c r="C66" s="457"/>
      <c r="D66" s="457"/>
      <c r="E66" s="457"/>
      <c r="F66" s="457"/>
      <c r="G66" s="457"/>
      <c r="H66" s="457"/>
      <c r="I66" s="457"/>
      <c r="J66" s="458"/>
      <c r="K66" s="469"/>
      <c r="L66" s="437" t="b">
        <v>1</v>
      </c>
      <c r="M66" s="459"/>
      <c r="N66" s="438"/>
    </row>
    <row r="67" spans="1:15" s="178" customFormat="1">
      <c r="A67" s="411"/>
      <c r="B67" s="457"/>
      <c r="C67" s="457"/>
      <c r="D67" s="457"/>
      <c r="E67" s="457"/>
      <c r="F67" s="457"/>
      <c r="G67" s="457"/>
      <c r="H67" s="457"/>
      <c r="I67" s="457"/>
      <c r="J67" s="458"/>
      <c r="K67" s="469"/>
      <c r="L67" s="188" t="b">
        <v>0</v>
      </c>
      <c r="M67" s="192"/>
      <c r="N67" s="189" t="b">
        <v>0</v>
      </c>
    </row>
    <row r="68" spans="1:15" s="178" customFormat="1">
      <c r="A68" s="411"/>
      <c r="B68" s="457"/>
      <c r="C68" s="457"/>
      <c r="D68" s="457"/>
      <c r="E68" s="457"/>
      <c r="F68" s="457"/>
      <c r="G68" s="457"/>
      <c r="H68" s="457"/>
      <c r="I68" s="457"/>
      <c r="J68" s="458"/>
      <c r="K68" s="469"/>
      <c r="L68" s="188" t="b">
        <v>0</v>
      </c>
      <c r="M68" s="192"/>
      <c r="N68" s="189" t="b">
        <v>0</v>
      </c>
    </row>
    <row r="69" spans="1:15" s="178" customFormat="1">
      <c r="A69" s="411"/>
      <c r="B69" s="457" t="s">
        <v>69</v>
      </c>
      <c r="C69" s="457"/>
      <c r="D69" s="457"/>
      <c r="E69" s="457"/>
      <c r="F69" s="457"/>
      <c r="G69" s="457"/>
      <c r="H69" s="457"/>
      <c r="I69" s="457"/>
      <c r="J69" s="458"/>
      <c r="K69" s="469"/>
      <c r="L69" s="437" t="b">
        <v>1</v>
      </c>
      <c r="M69" s="459"/>
      <c r="N69" s="438"/>
    </row>
    <row r="70" spans="1:15" s="178" customFormat="1">
      <c r="A70" s="411"/>
      <c r="B70" s="389" t="s">
        <v>123</v>
      </c>
      <c r="C70" s="389"/>
      <c r="D70" s="389"/>
      <c r="E70" s="389"/>
      <c r="F70" s="389"/>
      <c r="G70" s="389"/>
      <c r="H70" s="389"/>
      <c r="I70" s="389"/>
      <c r="J70" s="460"/>
      <c r="K70" s="470"/>
      <c r="L70" s="437" t="b">
        <v>1</v>
      </c>
      <c r="M70" s="459"/>
      <c r="N70" s="438"/>
    </row>
    <row r="71" spans="1:15" s="178" customFormat="1" ht="15" customHeight="1">
      <c r="A71" s="411"/>
      <c r="B71" s="461" t="s">
        <v>71</v>
      </c>
      <c r="C71" s="462"/>
      <c r="D71" s="462"/>
      <c r="E71" s="462"/>
      <c r="F71" s="462"/>
      <c r="G71" s="462"/>
      <c r="H71" s="462"/>
      <c r="I71" s="462"/>
      <c r="J71" s="462"/>
      <c r="K71" s="462"/>
      <c r="L71" s="462"/>
      <c r="M71" s="462"/>
      <c r="N71" s="462"/>
    </row>
    <row r="72" spans="1:15" s="178" customFormat="1" ht="28.5" customHeight="1">
      <c r="A72" s="411"/>
      <c r="B72" s="463" t="s">
        <v>131</v>
      </c>
      <c r="C72" s="464"/>
      <c r="D72" s="464"/>
      <c r="E72" s="464"/>
      <c r="F72" s="464"/>
      <c r="G72" s="464"/>
      <c r="H72" s="464"/>
      <c r="I72" s="464"/>
      <c r="J72" s="464"/>
      <c r="K72" s="464"/>
      <c r="L72" s="464"/>
      <c r="M72" s="464"/>
      <c r="N72" s="464"/>
    </row>
    <row r="73" spans="1:15" s="178" customFormat="1" ht="15" customHeight="1">
      <c r="A73" s="411"/>
      <c r="B73" s="461" t="s">
        <v>73</v>
      </c>
      <c r="C73" s="462"/>
      <c r="D73" s="462"/>
      <c r="E73" s="462"/>
      <c r="F73" s="462"/>
      <c r="G73" s="462"/>
      <c r="H73" s="462"/>
      <c r="I73" s="462"/>
      <c r="J73" s="462"/>
      <c r="K73" s="462"/>
      <c r="L73" s="462"/>
      <c r="M73" s="462"/>
      <c r="N73" s="462"/>
    </row>
    <row r="74" spans="1:15" s="178" customFormat="1" ht="63" customHeight="1">
      <c r="A74" s="411"/>
      <c r="B74" s="481" t="s">
        <v>132</v>
      </c>
      <c r="C74" s="482"/>
      <c r="D74" s="482"/>
      <c r="E74" s="482"/>
      <c r="F74" s="482"/>
      <c r="G74" s="482"/>
      <c r="H74" s="482"/>
      <c r="I74" s="482"/>
      <c r="J74" s="482"/>
      <c r="K74" s="482"/>
      <c r="L74" s="482"/>
      <c r="M74" s="482"/>
      <c r="N74" s="482"/>
    </row>
    <row r="75" spans="1:15" s="178" customFormat="1" ht="15" customHeight="1">
      <c r="A75" s="411"/>
      <c r="B75" s="473" t="str">
        <f>IF(AND(B63="CUMPLE",K58="CUMPLE",K48="CUMPLE",K61="CUMPLE",K62="CUMPLE",K63="CUMPLE",K65="CUMPLE"),"CUMPLE","NO CUMPLE")</f>
        <v>NO CUMPLE</v>
      </c>
      <c r="C75" s="473"/>
      <c r="D75" s="473"/>
      <c r="E75" s="473"/>
      <c r="F75" s="473"/>
      <c r="G75" s="473"/>
      <c r="H75" s="473"/>
      <c r="I75" s="473"/>
      <c r="J75" s="473"/>
      <c r="K75" s="473"/>
      <c r="L75" s="473"/>
      <c r="M75" s="473"/>
      <c r="N75" s="474"/>
    </row>
    <row r="76" spans="1:15" s="178" customFormat="1" ht="13.5" customHeight="1">
      <c r="A76" s="411">
        <v>3</v>
      </c>
      <c r="B76" s="177" t="b">
        <v>0</v>
      </c>
      <c r="C76" s="412"/>
      <c r="D76" s="415"/>
      <c r="E76" s="418"/>
      <c r="F76" s="475"/>
      <c r="G76" s="476"/>
      <c r="H76" s="427"/>
      <c r="I76" s="442"/>
      <c r="J76" s="445">
        <f>(H76*I76)</f>
        <v>0</v>
      </c>
      <c r="K76" s="448" t="s">
        <v>64</v>
      </c>
      <c r="L76" s="448" t="b">
        <v>1</v>
      </c>
      <c r="M76" s="448"/>
      <c r="N76" s="449"/>
    </row>
    <row r="77" spans="1:15" s="178" customFormat="1" ht="14.25" customHeight="1">
      <c r="A77" s="411"/>
      <c r="B77" s="179" t="b">
        <v>0</v>
      </c>
      <c r="C77" s="413"/>
      <c r="D77" s="416"/>
      <c r="E77" s="419"/>
      <c r="F77" s="477"/>
      <c r="G77" s="478"/>
      <c r="H77" s="428"/>
      <c r="I77" s="443"/>
      <c r="J77" s="446"/>
      <c r="K77" s="450" t="str">
        <f>IF(COUNTIF(L77:N85,"VERDADERO")=9,"CUMPLE","NO CUMPLE")</f>
        <v>NO CUMPLE</v>
      </c>
      <c r="L77" s="451" t="b">
        <v>0</v>
      </c>
      <c r="M77" s="452"/>
      <c r="N77" s="453"/>
      <c r="O77" s="180"/>
    </row>
    <row r="78" spans="1:15" s="178" customFormat="1" ht="15" customHeight="1">
      <c r="A78" s="411"/>
      <c r="B78" s="179" t="b">
        <v>0</v>
      </c>
      <c r="C78" s="413"/>
      <c r="D78" s="416"/>
      <c r="E78" s="419"/>
      <c r="F78" s="477"/>
      <c r="G78" s="478"/>
      <c r="H78" s="428"/>
      <c r="I78" s="443"/>
      <c r="J78" s="446"/>
      <c r="K78" s="450"/>
      <c r="L78" s="454" t="b">
        <v>0</v>
      </c>
      <c r="M78" s="455"/>
      <c r="N78" s="456"/>
      <c r="O78" s="180"/>
    </row>
    <row r="79" spans="1:15" s="178" customFormat="1">
      <c r="A79" s="411"/>
      <c r="B79" s="184" t="b">
        <v>0</v>
      </c>
      <c r="C79" s="413"/>
      <c r="D79" s="416"/>
      <c r="E79" s="419"/>
      <c r="F79" s="477"/>
      <c r="G79" s="478"/>
      <c r="H79" s="428"/>
      <c r="I79" s="443"/>
      <c r="J79" s="446"/>
      <c r="K79" s="450"/>
      <c r="L79" s="454" t="b">
        <v>0</v>
      </c>
      <c r="M79" s="455"/>
      <c r="N79" s="456"/>
      <c r="O79" s="180"/>
    </row>
    <row r="80" spans="1:15" s="178" customFormat="1">
      <c r="A80" s="411"/>
      <c r="B80" s="184" t="b">
        <v>0</v>
      </c>
      <c r="C80" s="413"/>
      <c r="D80" s="416"/>
      <c r="E80" s="419"/>
      <c r="F80" s="477"/>
      <c r="G80" s="478"/>
      <c r="H80" s="428"/>
      <c r="I80" s="443"/>
      <c r="J80" s="446"/>
      <c r="K80" s="450"/>
      <c r="L80" s="454" t="b">
        <v>0</v>
      </c>
      <c r="M80" s="455"/>
      <c r="N80" s="456"/>
      <c r="O80" s="180"/>
    </row>
    <row r="81" spans="1:15" s="178" customFormat="1">
      <c r="A81" s="411"/>
      <c r="B81" s="184"/>
      <c r="C81" s="413"/>
      <c r="D81" s="416"/>
      <c r="E81" s="419"/>
      <c r="F81" s="477"/>
      <c r="G81" s="478"/>
      <c r="H81" s="428"/>
      <c r="I81" s="443"/>
      <c r="J81" s="446"/>
      <c r="K81" s="450"/>
      <c r="L81" s="454"/>
      <c r="M81" s="455"/>
      <c r="N81" s="456"/>
      <c r="O81" s="180"/>
    </row>
    <row r="82" spans="1:15" s="178" customFormat="1">
      <c r="A82" s="411"/>
      <c r="B82" s="184"/>
      <c r="C82" s="413"/>
      <c r="D82" s="416"/>
      <c r="E82" s="419"/>
      <c r="F82" s="477"/>
      <c r="G82" s="478"/>
      <c r="H82" s="428"/>
      <c r="I82" s="443"/>
      <c r="J82" s="446"/>
      <c r="K82" s="450"/>
      <c r="L82" s="454" t="b">
        <v>0</v>
      </c>
      <c r="M82" s="455"/>
      <c r="N82" s="456"/>
      <c r="O82" s="180"/>
    </row>
    <row r="83" spans="1:15" s="178" customFormat="1">
      <c r="A83" s="411"/>
      <c r="B83" s="184"/>
      <c r="C83" s="413"/>
      <c r="D83" s="416"/>
      <c r="E83" s="419"/>
      <c r="F83" s="477"/>
      <c r="G83" s="478"/>
      <c r="H83" s="428"/>
      <c r="I83" s="443"/>
      <c r="J83" s="446"/>
      <c r="K83" s="450"/>
      <c r="L83" s="181" t="b">
        <v>0</v>
      </c>
      <c r="M83" s="182"/>
      <c r="N83" s="183"/>
      <c r="O83" s="180"/>
    </row>
    <row r="84" spans="1:15" s="178" customFormat="1">
      <c r="A84" s="411"/>
      <c r="B84" s="184"/>
      <c r="C84" s="413"/>
      <c r="D84" s="416"/>
      <c r="E84" s="419"/>
      <c r="F84" s="477"/>
      <c r="G84" s="478"/>
      <c r="H84" s="428"/>
      <c r="I84" s="443"/>
      <c r="J84" s="446"/>
      <c r="K84" s="450"/>
      <c r="L84" s="181" t="b">
        <v>0</v>
      </c>
      <c r="M84" s="182"/>
      <c r="N84" s="183"/>
      <c r="O84" s="180"/>
    </row>
    <row r="85" spans="1:15" s="178" customFormat="1">
      <c r="A85" s="411"/>
      <c r="B85" s="184"/>
      <c r="C85" s="413"/>
      <c r="D85" s="416"/>
      <c r="E85" s="419"/>
      <c r="F85" s="477"/>
      <c r="G85" s="478"/>
      <c r="H85" s="428"/>
      <c r="I85" s="443"/>
      <c r="J85" s="446"/>
      <c r="K85" s="450"/>
      <c r="L85" s="181" t="b">
        <v>0</v>
      </c>
      <c r="M85" s="182"/>
      <c r="N85" s="183"/>
      <c r="O85" s="180"/>
    </row>
    <row r="86" spans="1:15" s="178" customFormat="1" ht="14.25" customHeight="1">
      <c r="A86" s="411"/>
      <c r="B86" s="184"/>
      <c r="C86" s="413"/>
      <c r="D86" s="416"/>
      <c r="E86" s="419"/>
      <c r="F86" s="477"/>
      <c r="G86" s="478"/>
      <c r="H86" s="428"/>
      <c r="I86" s="443"/>
      <c r="J86" s="446"/>
      <c r="K86" s="185"/>
      <c r="L86" s="500" t="b">
        <v>0</v>
      </c>
      <c r="M86" s="501"/>
      <c r="N86" s="502"/>
      <c r="O86" s="180"/>
    </row>
    <row r="87" spans="1:15" s="178" customFormat="1" ht="14.25" customHeight="1">
      <c r="A87" s="411"/>
      <c r="B87" s="184"/>
      <c r="C87" s="413"/>
      <c r="D87" s="416"/>
      <c r="E87" s="419"/>
      <c r="F87" s="477"/>
      <c r="G87" s="478"/>
      <c r="H87" s="428"/>
      <c r="I87" s="443"/>
      <c r="J87" s="446"/>
      <c r="K87" s="479" t="str">
        <f>IF(COUNTIF(L87:N89,"VERDADERO")&gt;0,"CUMPLE","NO CUMPLE")</f>
        <v>NO CUMPLE</v>
      </c>
      <c r="L87" s="434" t="b">
        <v>0</v>
      </c>
      <c r="M87" s="434"/>
      <c r="N87" s="187" t="b">
        <v>0</v>
      </c>
    </row>
    <row r="88" spans="1:15" s="178" customFormat="1">
      <c r="A88" s="411"/>
      <c r="B88" s="184"/>
      <c r="C88" s="413"/>
      <c r="D88" s="416"/>
      <c r="E88" s="419"/>
      <c r="F88" s="477"/>
      <c r="G88" s="478"/>
      <c r="H88" s="428"/>
      <c r="I88" s="443"/>
      <c r="J88" s="446"/>
      <c r="K88" s="480"/>
      <c r="L88" s="435" t="b">
        <v>0</v>
      </c>
      <c r="M88" s="436"/>
      <c r="N88" s="187" t="b">
        <v>0</v>
      </c>
    </row>
    <row r="89" spans="1:15" s="178" customFormat="1">
      <c r="A89" s="411"/>
      <c r="B89" s="184"/>
      <c r="C89" s="413"/>
      <c r="D89" s="416"/>
      <c r="E89" s="419"/>
      <c r="F89" s="477"/>
      <c r="G89" s="478"/>
      <c r="H89" s="428"/>
      <c r="I89" s="443"/>
      <c r="J89" s="446"/>
      <c r="K89" s="480"/>
      <c r="L89" s="437" t="b">
        <f>IF(COUNTIF(N87:N89,TRUE)&gt;0,TRUE,FALSE)</f>
        <v>0</v>
      </c>
      <c r="M89" s="438"/>
      <c r="N89" s="187" t="b">
        <v>0</v>
      </c>
    </row>
    <row r="90" spans="1:15" s="178" customFormat="1">
      <c r="A90" s="411"/>
      <c r="C90" s="413"/>
      <c r="D90" s="416"/>
      <c r="E90" s="419"/>
      <c r="F90" s="477"/>
      <c r="G90" s="478"/>
      <c r="H90" s="428"/>
      <c r="I90" s="443"/>
      <c r="J90" s="446"/>
      <c r="K90" s="186" t="str">
        <f>IF(COUNTIF(L90,"VERDADERO")&gt;0,"CUMPLE","NO CUMPLE")</f>
        <v>NO CUMPLE</v>
      </c>
      <c r="L90" s="439" t="b">
        <v>0</v>
      </c>
      <c r="M90" s="440"/>
      <c r="N90" s="441"/>
    </row>
    <row r="91" spans="1:15" s="178" customFormat="1">
      <c r="A91" s="411"/>
      <c r="B91" s="184"/>
      <c r="C91" s="413"/>
      <c r="D91" s="416"/>
      <c r="E91" s="419"/>
      <c r="F91" s="477"/>
      <c r="G91" s="478"/>
      <c r="H91" s="428"/>
      <c r="I91" s="443"/>
      <c r="J91" s="446"/>
      <c r="K91" s="186" t="str">
        <f t="shared" ref="K91:K92" si="3">IF(COUNTIF(L91,"VERDADERO")&gt;0,"CUMPLE","NO CUMPLE")</f>
        <v>NO CUMPLE</v>
      </c>
      <c r="L91" s="437" t="b">
        <v>0</v>
      </c>
      <c r="M91" s="459"/>
      <c r="N91" s="190"/>
    </row>
    <row r="92" spans="1:15" s="178" customFormat="1">
      <c r="A92" s="411"/>
      <c r="B92" s="191" t="str">
        <f>IF(COUNTIF(B76:B89,"VERDADERO")&gt;0,"CUMPLE","NO CUMPLE")</f>
        <v>NO CUMPLE</v>
      </c>
      <c r="C92" s="414"/>
      <c r="D92" s="417"/>
      <c r="E92" s="420"/>
      <c r="F92" s="388"/>
      <c r="G92" s="460"/>
      <c r="H92" s="429"/>
      <c r="I92" s="444"/>
      <c r="J92" s="447"/>
      <c r="K92" s="186" t="str">
        <f t="shared" si="3"/>
        <v>NO CUMPLE</v>
      </c>
      <c r="L92" s="437" t="b">
        <v>0</v>
      </c>
      <c r="M92" s="459"/>
      <c r="N92" s="438"/>
    </row>
    <row r="93" spans="1:15" s="178" customFormat="1" ht="37.5" customHeight="1">
      <c r="A93" s="411"/>
      <c r="B93" s="465" t="s">
        <v>66</v>
      </c>
      <c r="C93" s="466"/>
      <c r="D93" s="466"/>
      <c r="E93" s="466"/>
      <c r="F93" s="466"/>
      <c r="G93" s="466"/>
      <c r="H93" s="466"/>
      <c r="I93" s="466"/>
      <c r="J93" s="466"/>
      <c r="K93" s="466"/>
      <c r="L93" s="466"/>
      <c r="M93" s="466"/>
      <c r="N93" s="466"/>
    </row>
    <row r="94" spans="1:15" s="178" customFormat="1" ht="15" customHeight="1">
      <c r="A94" s="411"/>
      <c r="B94" s="387"/>
      <c r="C94" s="387"/>
      <c r="D94" s="387"/>
      <c r="E94" s="387"/>
      <c r="F94" s="387"/>
      <c r="G94" s="387"/>
      <c r="H94" s="387"/>
      <c r="I94" s="387"/>
      <c r="J94" s="467"/>
      <c r="K94" s="468" t="str">
        <f>IF(AND(IF(COUNTIF(L94,"VERDADERO")&gt;0,"CUMPLE","NO CUMPLE")="CUMPLE",IF(COUNTIF(L95,"VERDADERO")&gt;0,"CUMPLE","NO CUMPLE")="CUMPLE",IF(OR(COUNTIF(L96:N96,"VERDADERO")=0,COUNTIF(L96:N96,"VERDADERO")=2),"CUMPLE","NO CUMPLE")="CUMPLE",IF(OR(COUNTIF(L97:N97,"VERDADERO")=0,COUNTIF(L97:N97,"VERDADERO")=2),"CUMPLE","NO CUMPLE")="CUMPLE"),"CUMPLE","NO CUMPLE")</f>
        <v>NO CUMPLE</v>
      </c>
      <c r="L94" s="437" t="b">
        <v>0</v>
      </c>
      <c r="M94" s="459"/>
      <c r="N94" s="438"/>
    </row>
    <row r="95" spans="1:15" s="178" customFormat="1">
      <c r="A95" s="411"/>
      <c r="B95" s="457"/>
      <c r="C95" s="457"/>
      <c r="D95" s="457"/>
      <c r="E95" s="457"/>
      <c r="F95" s="457"/>
      <c r="G95" s="457"/>
      <c r="H95" s="457"/>
      <c r="I95" s="457"/>
      <c r="J95" s="458"/>
      <c r="K95" s="469"/>
      <c r="L95" s="437" t="b">
        <v>0</v>
      </c>
      <c r="M95" s="459"/>
      <c r="N95" s="438"/>
    </row>
    <row r="96" spans="1:15" s="178" customFormat="1">
      <c r="A96" s="411"/>
      <c r="B96" s="457"/>
      <c r="C96" s="457"/>
      <c r="D96" s="457"/>
      <c r="E96" s="457"/>
      <c r="F96" s="457"/>
      <c r="G96" s="457"/>
      <c r="H96" s="457"/>
      <c r="I96" s="457"/>
      <c r="J96" s="458"/>
      <c r="K96" s="469"/>
      <c r="L96" s="188" t="b">
        <v>0</v>
      </c>
      <c r="M96" s="192"/>
      <c r="N96" s="189" t="b">
        <v>0</v>
      </c>
    </row>
    <row r="97" spans="1:15" s="178" customFormat="1">
      <c r="A97" s="411"/>
      <c r="B97" s="457"/>
      <c r="C97" s="457"/>
      <c r="D97" s="457"/>
      <c r="E97" s="457"/>
      <c r="F97" s="457"/>
      <c r="G97" s="457"/>
      <c r="H97" s="457"/>
      <c r="I97" s="457"/>
      <c r="J97" s="458"/>
      <c r="K97" s="469"/>
      <c r="L97" s="188" t="b">
        <v>0</v>
      </c>
      <c r="M97" s="192"/>
      <c r="N97" s="189" t="b">
        <v>0</v>
      </c>
    </row>
    <row r="98" spans="1:15" s="178" customFormat="1">
      <c r="A98" s="411"/>
      <c r="B98" s="457"/>
      <c r="C98" s="457"/>
      <c r="D98" s="457"/>
      <c r="E98" s="457"/>
      <c r="F98" s="457"/>
      <c r="G98" s="457"/>
      <c r="H98" s="457"/>
      <c r="I98" s="457"/>
      <c r="J98" s="458"/>
      <c r="K98" s="469"/>
      <c r="L98" s="437" t="b">
        <v>0</v>
      </c>
      <c r="M98" s="459"/>
      <c r="N98" s="438"/>
    </row>
    <row r="99" spans="1:15" s="178" customFormat="1">
      <c r="A99" s="411"/>
      <c r="B99" s="389"/>
      <c r="C99" s="389"/>
      <c r="D99" s="389"/>
      <c r="E99" s="389"/>
      <c r="F99" s="389"/>
      <c r="G99" s="389"/>
      <c r="H99" s="389"/>
      <c r="I99" s="389"/>
      <c r="J99" s="460"/>
      <c r="K99" s="470"/>
      <c r="L99" s="437" t="b">
        <v>0</v>
      </c>
      <c r="M99" s="459"/>
      <c r="N99" s="438"/>
    </row>
    <row r="100" spans="1:15" s="178" customFormat="1" ht="15" customHeight="1">
      <c r="A100" s="411"/>
      <c r="B100" s="461" t="s">
        <v>71</v>
      </c>
      <c r="C100" s="462"/>
      <c r="D100" s="462"/>
      <c r="E100" s="462"/>
      <c r="F100" s="462"/>
      <c r="G100" s="462"/>
      <c r="H100" s="462"/>
      <c r="I100" s="462"/>
      <c r="J100" s="462"/>
      <c r="K100" s="462"/>
      <c r="L100" s="462"/>
      <c r="M100" s="462"/>
      <c r="N100" s="462"/>
    </row>
    <row r="101" spans="1:15" s="178" customFormat="1" ht="28.5" customHeight="1">
      <c r="A101" s="411"/>
      <c r="B101" s="463"/>
      <c r="C101" s="464"/>
      <c r="D101" s="464"/>
      <c r="E101" s="464"/>
      <c r="F101" s="464"/>
      <c r="G101" s="464"/>
      <c r="H101" s="464"/>
      <c r="I101" s="464"/>
      <c r="J101" s="464"/>
      <c r="K101" s="464"/>
      <c r="L101" s="464"/>
      <c r="M101" s="464"/>
      <c r="N101" s="464"/>
    </row>
    <row r="102" spans="1:15" s="178" customFormat="1" ht="15" customHeight="1">
      <c r="A102" s="411"/>
      <c r="B102" s="461" t="s">
        <v>73</v>
      </c>
      <c r="C102" s="462"/>
      <c r="D102" s="462"/>
      <c r="E102" s="462"/>
      <c r="F102" s="462"/>
      <c r="G102" s="462"/>
      <c r="H102" s="462"/>
      <c r="I102" s="462"/>
      <c r="J102" s="462"/>
      <c r="K102" s="462"/>
      <c r="L102" s="462"/>
      <c r="M102" s="462"/>
      <c r="N102" s="462"/>
    </row>
    <row r="103" spans="1:15" s="178" customFormat="1" ht="19.5" customHeight="1">
      <c r="A103" s="411"/>
      <c r="B103" s="471"/>
      <c r="C103" s="472"/>
      <c r="D103" s="472"/>
      <c r="E103" s="472"/>
      <c r="F103" s="472"/>
      <c r="G103" s="472"/>
      <c r="H103" s="472"/>
      <c r="I103" s="472"/>
      <c r="J103" s="472"/>
      <c r="K103" s="472"/>
      <c r="L103" s="472"/>
      <c r="M103" s="472"/>
      <c r="N103" s="472"/>
    </row>
    <row r="104" spans="1:15" s="178" customFormat="1" ht="15" customHeight="1">
      <c r="A104" s="411"/>
      <c r="B104" s="473" t="str">
        <f>IF(AND(B92="CUMPLE",K87="CUMPLE",K77="CUMPLE",K90="CUMPLE",K91="CUMPLE",K92="CUMPLE",K94="CUMPLE"),"CUMPLE","NO CUMPLE")</f>
        <v>NO CUMPLE</v>
      </c>
      <c r="C104" s="473"/>
      <c r="D104" s="473"/>
      <c r="E104" s="473"/>
      <c r="F104" s="473"/>
      <c r="G104" s="473"/>
      <c r="H104" s="473"/>
      <c r="I104" s="473"/>
      <c r="J104" s="473"/>
      <c r="K104" s="473"/>
      <c r="L104" s="473"/>
      <c r="M104" s="473"/>
      <c r="N104" s="474"/>
    </row>
    <row r="105" spans="1:15" s="178" customFormat="1" ht="13.5" customHeight="1">
      <c r="A105" s="411">
        <v>4</v>
      </c>
      <c r="B105" s="177" t="b">
        <v>0</v>
      </c>
      <c r="C105" s="412"/>
      <c r="D105" s="415"/>
      <c r="E105" s="418"/>
      <c r="F105" s="475"/>
      <c r="G105" s="476"/>
      <c r="H105" s="427"/>
      <c r="I105" s="442"/>
      <c r="J105" s="445">
        <f>(H105*I105)</f>
        <v>0</v>
      </c>
      <c r="K105" s="448" t="s">
        <v>64</v>
      </c>
      <c r="L105" s="448" t="b">
        <v>1</v>
      </c>
      <c r="M105" s="448"/>
      <c r="N105" s="449"/>
    </row>
    <row r="106" spans="1:15" s="178" customFormat="1" ht="14.25" customHeight="1">
      <c r="A106" s="411"/>
      <c r="B106" s="179" t="b">
        <v>0</v>
      </c>
      <c r="C106" s="413"/>
      <c r="D106" s="416"/>
      <c r="E106" s="419"/>
      <c r="F106" s="477"/>
      <c r="G106" s="478"/>
      <c r="H106" s="428"/>
      <c r="I106" s="443"/>
      <c r="J106" s="446"/>
      <c r="K106" s="450" t="str">
        <f>IF(COUNTIF(L106:N114,"VERDADERO")=9,"CUMPLE","NO CUMPLE")</f>
        <v>NO CUMPLE</v>
      </c>
      <c r="L106" s="451" t="b">
        <v>0</v>
      </c>
      <c r="M106" s="452"/>
      <c r="N106" s="453"/>
      <c r="O106" s="180"/>
    </row>
    <row r="107" spans="1:15" s="178" customFormat="1" ht="15" customHeight="1">
      <c r="A107" s="411"/>
      <c r="B107" s="179" t="b">
        <v>0</v>
      </c>
      <c r="C107" s="413"/>
      <c r="D107" s="416"/>
      <c r="E107" s="419"/>
      <c r="F107" s="477"/>
      <c r="G107" s="478"/>
      <c r="H107" s="428"/>
      <c r="I107" s="443"/>
      <c r="J107" s="446"/>
      <c r="K107" s="450"/>
      <c r="L107" s="454" t="b">
        <v>0</v>
      </c>
      <c r="M107" s="455"/>
      <c r="N107" s="456"/>
      <c r="O107" s="180"/>
    </row>
    <row r="108" spans="1:15" s="178" customFormat="1">
      <c r="A108" s="411"/>
      <c r="B108" s="184" t="b">
        <v>0</v>
      </c>
      <c r="C108" s="413"/>
      <c r="D108" s="416"/>
      <c r="E108" s="419"/>
      <c r="F108" s="477"/>
      <c r="G108" s="478"/>
      <c r="H108" s="428"/>
      <c r="I108" s="443"/>
      <c r="J108" s="446"/>
      <c r="K108" s="450"/>
      <c r="L108" s="454" t="b">
        <v>0</v>
      </c>
      <c r="M108" s="455"/>
      <c r="N108" s="456"/>
      <c r="O108" s="180"/>
    </row>
    <row r="109" spans="1:15" s="178" customFormat="1">
      <c r="A109" s="411"/>
      <c r="B109" s="184" t="b">
        <v>0</v>
      </c>
      <c r="C109" s="413"/>
      <c r="D109" s="416"/>
      <c r="E109" s="419"/>
      <c r="F109" s="477"/>
      <c r="G109" s="478"/>
      <c r="H109" s="428"/>
      <c r="I109" s="443"/>
      <c r="J109" s="446"/>
      <c r="K109" s="450"/>
      <c r="L109" s="454" t="b">
        <v>0</v>
      </c>
      <c r="M109" s="455"/>
      <c r="N109" s="456"/>
      <c r="O109" s="180"/>
    </row>
    <row r="110" spans="1:15" s="178" customFormat="1">
      <c r="A110" s="411"/>
      <c r="B110" s="193"/>
      <c r="C110" s="413"/>
      <c r="D110" s="416"/>
      <c r="E110" s="419"/>
      <c r="F110" s="477"/>
      <c r="G110" s="478"/>
      <c r="H110" s="428"/>
      <c r="I110" s="443"/>
      <c r="J110" s="446"/>
      <c r="K110" s="450"/>
      <c r="L110" s="454"/>
      <c r="M110" s="455"/>
      <c r="N110" s="456"/>
      <c r="O110" s="180"/>
    </row>
    <row r="111" spans="1:15" s="178" customFormat="1">
      <c r="A111" s="411"/>
      <c r="B111" s="184"/>
      <c r="C111" s="413"/>
      <c r="D111" s="416"/>
      <c r="E111" s="419"/>
      <c r="F111" s="477"/>
      <c r="G111" s="478"/>
      <c r="H111" s="428"/>
      <c r="I111" s="443"/>
      <c r="J111" s="446"/>
      <c r="K111" s="450"/>
      <c r="L111" s="454" t="b">
        <v>0</v>
      </c>
      <c r="M111" s="455"/>
      <c r="N111" s="456"/>
      <c r="O111" s="180"/>
    </row>
    <row r="112" spans="1:15" s="178" customFormat="1">
      <c r="A112" s="411"/>
      <c r="B112" s="184"/>
      <c r="C112" s="413"/>
      <c r="D112" s="416"/>
      <c r="E112" s="419"/>
      <c r="F112" s="477"/>
      <c r="G112" s="478"/>
      <c r="H112" s="428"/>
      <c r="I112" s="443"/>
      <c r="J112" s="446"/>
      <c r="K112" s="450"/>
      <c r="L112" s="181" t="b">
        <v>0</v>
      </c>
      <c r="M112" s="182"/>
      <c r="N112" s="183"/>
      <c r="O112" s="180"/>
    </row>
    <row r="113" spans="1:15" s="178" customFormat="1">
      <c r="A113" s="411"/>
      <c r="B113" s="184"/>
      <c r="C113" s="413"/>
      <c r="D113" s="416"/>
      <c r="E113" s="419"/>
      <c r="F113" s="477"/>
      <c r="G113" s="478"/>
      <c r="H113" s="428"/>
      <c r="I113" s="443"/>
      <c r="J113" s="446"/>
      <c r="K113" s="450"/>
      <c r="L113" s="181" t="b">
        <v>0</v>
      </c>
      <c r="M113" s="182"/>
      <c r="N113" s="183"/>
      <c r="O113" s="180"/>
    </row>
    <row r="114" spans="1:15" s="178" customFormat="1">
      <c r="A114" s="411"/>
      <c r="B114" s="184"/>
      <c r="C114" s="413"/>
      <c r="D114" s="416"/>
      <c r="E114" s="419"/>
      <c r="F114" s="477"/>
      <c r="G114" s="478"/>
      <c r="H114" s="428"/>
      <c r="I114" s="443"/>
      <c r="J114" s="446"/>
      <c r="K114" s="450"/>
      <c r="L114" s="181" t="b">
        <v>0</v>
      </c>
      <c r="M114" s="182"/>
      <c r="N114" s="183"/>
      <c r="O114" s="180"/>
    </row>
    <row r="115" spans="1:15" s="178" customFormat="1" ht="14.25" customHeight="1">
      <c r="A115" s="411"/>
      <c r="B115" s="184"/>
      <c r="C115" s="413"/>
      <c r="D115" s="416"/>
      <c r="E115" s="419"/>
      <c r="F115" s="477"/>
      <c r="G115" s="478"/>
      <c r="H115" s="428"/>
      <c r="I115" s="443"/>
      <c r="J115" s="446"/>
      <c r="K115" s="185" t="str">
        <f>IF(L115=TRUE,"CUMPLE","NO CUMPLE")</f>
        <v>NO CUMPLE</v>
      </c>
      <c r="L115" s="500" t="b">
        <v>0</v>
      </c>
      <c r="M115" s="501"/>
      <c r="N115" s="502"/>
      <c r="O115" s="180"/>
    </row>
    <row r="116" spans="1:15" s="178" customFormat="1" ht="14.25" customHeight="1">
      <c r="A116" s="411"/>
      <c r="B116" s="184"/>
      <c r="C116" s="413"/>
      <c r="D116" s="416"/>
      <c r="E116" s="419"/>
      <c r="F116" s="477"/>
      <c r="G116" s="478"/>
      <c r="H116" s="428"/>
      <c r="I116" s="443"/>
      <c r="J116" s="446"/>
      <c r="K116" s="479" t="str">
        <f>IF(COUNTIF(L116:N118,"VERDADERO")&gt;0,"CUMPLE","NO CUMPLE")</f>
        <v>NO CUMPLE</v>
      </c>
      <c r="L116" s="434" t="b">
        <v>0</v>
      </c>
      <c r="M116" s="434"/>
      <c r="N116" s="187" t="b">
        <v>0</v>
      </c>
    </row>
    <row r="117" spans="1:15" s="178" customFormat="1">
      <c r="A117" s="411"/>
      <c r="B117" s="184"/>
      <c r="C117" s="413"/>
      <c r="D117" s="416"/>
      <c r="E117" s="419"/>
      <c r="F117" s="477"/>
      <c r="G117" s="478"/>
      <c r="H117" s="428"/>
      <c r="I117" s="443"/>
      <c r="J117" s="446"/>
      <c r="K117" s="480"/>
      <c r="L117" s="435" t="b">
        <v>0</v>
      </c>
      <c r="M117" s="436"/>
      <c r="N117" s="187" t="b">
        <v>0</v>
      </c>
    </row>
    <row r="118" spans="1:15" s="178" customFormat="1">
      <c r="A118" s="411"/>
      <c r="B118" s="184"/>
      <c r="C118" s="413"/>
      <c r="D118" s="416"/>
      <c r="E118" s="419"/>
      <c r="F118" s="477"/>
      <c r="G118" s="478"/>
      <c r="H118" s="428"/>
      <c r="I118" s="443"/>
      <c r="J118" s="446"/>
      <c r="K118" s="480"/>
      <c r="L118" s="437" t="b">
        <f>IF(COUNTIF(N116:N118,TRUE)&gt;0,TRUE,FALSE)</f>
        <v>0</v>
      </c>
      <c r="M118" s="438"/>
      <c r="N118" s="187" t="b">
        <v>0</v>
      </c>
    </row>
    <row r="119" spans="1:15" s="178" customFormat="1">
      <c r="A119" s="411"/>
      <c r="C119" s="413"/>
      <c r="D119" s="416"/>
      <c r="E119" s="419"/>
      <c r="F119" s="477"/>
      <c r="G119" s="478"/>
      <c r="H119" s="428"/>
      <c r="I119" s="443"/>
      <c r="J119" s="446"/>
      <c r="K119" s="186" t="str">
        <f>IF(COUNTIF(L119,"VERDADERO")&gt;0,"CUMPLE","NO CUMPLE")</f>
        <v>NO CUMPLE</v>
      </c>
      <c r="L119" s="439" t="b">
        <v>0</v>
      </c>
      <c r="M119" s="440"/>
      <c r="N119" s="441"/>
    </row>
    <row r="120" spans="1:15" s="178" customFormat="1">
      <c r="A120" s="411"/>
      <c r="B120" s="184"/>
      <c r="C120" s="413"/>
      <c r="D120" s="416"/>
      <c r="E120" s="419"/>
      <c r="F120" s="477"/>
      <c r="G120" s="478"/>
      <c r="H120" s="428"/>
      <c r="I120" s="443"/>
      <c r="J120" s="446"/>
      <c r="K120" s="186" t="str">
        <f t="shared" ref="K120:K121" si="4">IF(COUNTIF(L120,"VERDADERO")&gt;0,"CUMPLE","NO CUMPLE")</f>
        <v>NO CUMPLE</v>
      </c>
      <c r="L120" s="437" t="b">
        <v>0</v>
      </c>
      <c r="M120" s="459"/>
      <c r="N120" s="190"/>
    </row>
    <row r="121" spans="1:15" s="178" customFormat="1">
      <c r="A121" s="411"/>
      <c r="B121" s="191" t="str">
        <f>IF(COUNTIF(B105:B118,"VERDADERO")&gt;0,"CUMPLE","NO CUMPLE")</f>
        <v>NO CUMPLE</v>
      </c>
      <c r="C121" s="414"/>
      <c r="D121" s="417"/>
      <c r="E121" s="420"/>
      <c r="F121" s="388"/>
      <c r="G121" s="460"/>
      <c r="H121" s="429"/>
      <c r="I121" s="444"/>
      <c r="J121" s="447"/>
      <c r="K121" s="186" t="str">
        <f t="shared" si="4"/>
        <v>NO CUMPLE</v>
      </c>
      <c r="L121" s="437" t="b">
        <v>0</v>
      </c>
      <c r="M121" s="459"/>
      <c r="N121" s="438"/>
    </row>
    <row r="122" spans="1:15" s="178" customFormat="1" ht="37.5" customHeight="1">
      <c r="A122" s="411"/>
      <c r="B122" s="465" t="s">
        <v>66</v>
      </c>
      <c r="C122" s="466"/>
      <c r="D122" s="466"/>
      <c r="E122" s="466"/>
      <c r="F122" s="466"/>
      <c r="G122" s="466"/>
      <c r="H122" s="466"/>
      <c r="I122" s="466"/>
      <c r="J122" s="466"/>
      <c r="K122" s="466"/>
      <c r="L122" s="466"/>
      <c r="M122" s="466"/>
      <c r="N122" s="466"/>
    </row>
    <row r="123" spans="1:15" s="178" customFormat="1" ht="15" customHeight="1">
      <c r="A123" s="411"/>
      <c r="B123" s="387"/>
      <c r="C123" s="387"/>
      <c r="D123" s="387"/>
      <c r="E123" s="387"/>
      <c r="F123" s="387"/>
      <c r="G123" s="387"/>
      <c r="H123" s="387"/>
      <c r="I123" s="387"/>
      <c r="J123" s="467"/>
      <c r="K123" s="468" t="str">
        <f>IF(AND(IF(COUNTIF(L123,"VERDADERO")&gt;0,"CUMPLE","NO CUMPLE")="CUMPLE",IF(COUNTIF(L124,"VERDADERO")&gt;0,"CUMPLE","NO CUMPLE")="CUMPLE",IF(OR(COUNTIF(L125:N125,"VERDADERO")=0,COUNTIF(L125:N125,"VERDADERO")=2),"CUMPLE","NO CUMPLE")="CUMPLE",IF(OR(COUNTIF(L126:N126,"VERDADERO")=0,COUNTIF(L126:N126,"VERDADERO")=2),"CUMPLE","NO CUMPLE")="CUMPLE"),"CUMPLE","NO CUMPLE")</f>
        <v>NO CUMPLE</v>
      </c>
      <c r="L123" s="437" t="b">
        <v>0</v>
      </c>
      <c r="M123" s="459"/>
      <c r="N123" s="438"/>
    </row>
    <row r="124" spans="1:15" s="178" customFormat="1">
      <c r="A124" s="411"/>
      <c r="B124" s="457"/>
      <c r="C124" s="457"/>
      <c r="D124" s="457"/>
      <c r="E124" s="457"/>
      <c r="F124" s="457"/>
      <c r="G124" s="457"/>
      <c r="H124" s="457"/>
      <c r="I124" s="457"/>
      <c r="J124" s="458"/>
      <c r="K124" s="469"/>
      <c r="L124" s="437" t="b">
        <v>0</v>
      </c>
      <c r="M124" s="459"/>
      <c r="N124" s="438"/>
    </row>
    <row r="125" spans="1:15" s="178" customFormat="1">
      <c r="A125" s="411"/>
      <c r="B125" s="457"/>
      <c r="C125" s="457"/>
      <c r="D125" s="457"/>
      <c r="E125" s="457"/>
      <c r="F125" s="457"/>
      <c r="G125" s="457"/>
      <c r="H125" s="457"/>
      <c r="I125" s="457"/>
      <c r="J125" s="458"/>
      <c r="K125" s="469"/>
      <c r="L125" s="188" t="b">
        <v>0</v>
      </c>
      <c r="M125" s="192"/>
      <c r="N125" s="189" t="b">
        <v>0</v>
      </c>
    </row>
    <row r="126" spans="1:15" s="178" customFormat="1">
      <c r="A126" s="411"/>
      <c r="B126" s="457"/>
      <c r="C126" s="457"/>
      <c r="D126" s="457"/>
      <c r="E126" s="457"/>
      <c r="F126" s="457"/>
      <c r="G126" s="457"/>
      <c r="H126" s="457"/>
      <c r="I126" s="457"/>
      <c r="J126" s="458"/>
      <c r="K126" s="469"/>
      <c r="L126" s="188" t="b">
        <v>0</v>
      </c>
      <c r="M126" s="192"/>
      <c r="N126" s="189" t="b">
        <v>0</v>
      </c>
    </row>
    <row r="127" spans="1:15" s="178" customFormat="1">
      <c r="A127" s="411"/>
      <c r="B127" s="457"/>
      <c r="C127" s="457"/>
      <c r="D127" s="457"/>
      <c r="E127" s="457"/>
      <c r="F127" s="457"/>
      <c r="G127" s="457"/>
      <c r="H127" s="457"/>
      <c r="I127" s="457"/>
      <c r="J127" s="458"/>
      <c r="K127" s="469"/>
      <c r="L127" s="437" t="b">
        <v>0</v>
      </c>
      <c r="M127" s="459"/>
      <c r="N127" s="438"/>
    </row>
    <row r="128" spans="1:15" s="178" customFormat="1">
      <c r="A128" s="411"/>
      <c r="B128" s="389"/>
      <c r="C128" s="389"/>
      <c r="D128" s="389"/>
      <c r="E128" s="389"/>
      <c r="F128" s="389"/>
      <c r="G128" s="389"/>
      <c r="H128" s="389"/>
      <c r="I128" s="389"/>
      <c r="J128" s="460"/>
      <c r="K128" s="470"/>
      <c r="L128" s="437" t="b">
        <v>0</v>
      </c>
      <c r="M128" s="459"/>
      <c r="N128" s="438"/>
    </row>
    <row r="129" spans="1:15" s="178" customFormat="1" ht="15" customHeight="1">
      <c r="A129" s="411"/>
      <c r="B129" s="461" t="s">
        <v>71</v>
      </c>
      <c r="C129" s="462"/>
      <c r="D129" s="462"/>
      <c r="E129" s="462"/>
      <c r="F129" s="462"/>
      <c r="G129" s="462"/>
      <c r="H129" s="462"/>
      <c r="I129" s="462"/>
      <c r="J129" s="462"/>
      <c r="K129" s="462"/>
      <c r="L129" s="462"/>
      <c r="M129" s="462"/>
      <c r="N129" s="462"/>
    </row>
    <row r="130" spans="1:15" s="178" customFormat="1" ht="28.5" customHeight="1">
      <c r="A130" s="411"/>
      <c r="B130" s="463"/>
      <c r="C130" s="464"/>
      <c r="D130" s="464"/>
      <c r="E130" s="464"/>
      <c r="F130" s="464"/>
      <c r="G130" s="464"/>
      <c r="H130" s="464"/>
      <c r="I130" s="464"/>
      <c r="J130" s="464"/>
      <c r="K130" s="464"/>
      <c r="L130" s="464"/>
      <c r="M130" s="464"/>
      <c r="N130" s="464"/>
    </row>
    <row r="131" spans="1:15" s="178" customFormat="1" ht="15" customHeight="1">
      <c r="A131" s="411"/>
      <c r="B131" s="461" t="s">
        <v>73</v>
      </c>
      <c r="C131" s="462"/>
      <c r="D131" s="462"/>
      <c r="E131" s="462"/>
      <c r="F131" s="462"/>
      <c r="G131" s="462"/>
      <c r="H131" s="462"/>
      <c r="I131" s="462"/>
      <c r="J131" s="462"/>
      <c r="K131" s="462"/>
      <c r="L131" s="462"/>
      <c r="M131" s="462"/>
      <c r="N131" s="462"/>
    </row>
    <row r="132" spans="1:15" s="178" customFormat="1" ht="19.5" customHeight="1">
      <c r="A132" s="411"/>
      <c r="B132" s="471"/>
      <c r="C132" s="472"/>
      <c r="D132" s="472"/>
      <c r="E132" s="472"/>
      <c r="F132" s="472"/>
      <c r="G132" s="472"/>
      <c r="H132" s="472"/>
      <c r="I132" s="472"/>
      <c r="J132" s="472"/>
      <c r="K132" s="472"/>
      <c r="L132" s="472"/>
      <c r="M132" s="472"/>
      <c r="N132" s="472"/>
    </row>
    <row r="133" spans="1:15" s="178" customFormat="1" ht="15" customHeight="1">
      <c r="A133" s="411"/>
      <c r="B133" s="473" t="str">
        <f>IF(AND(B121="CUMPLE",K116="CUMPLE",K106="CUMPLE",K119="CUMPLE",K120="CUMPLE",K121="CUMPLE",K123="CUMPLE"),"CUMPLE","NO CUMPLE")</f>
        <v>NO CUMPLE</v>
      </c>
      <c r="C133" s="473"/>
      <c r="D133" s="473"/>
      <c r="E133" s="473"/>
      <c r="F133" s="473"/>
      <c r="G133" s="473"/>
      <c r="H133" s="473"/>
      <c r="I133" s="473"/>
      <c r="J133" s="473"/>
      <c r="K133" s="473"/>
      <c r="L133" s="473"/>
      <c r="M133" s="473"/>
      <c r="N133" s="474"/>
    </row>
    <row r="134" spans="1:15" s="178" customFormat="1" ht="13.5" customHeight="1">
      <c r="A134" s="411">
        <v>5</v>
      </c>
      <c r="B134" s="177" t="b">
        <v>0</v>
      </c>
      <c r="C134" s="412"/>
      <c r="D134" s="415"/>
      <c r="E134" s="418"/>
      <c r="F134" s="475"/>
      <c r="G134" s="476"/>
      <c r="H134" s="427"/>
      <c r="I134" s="442"/>
      <c r="J134" s="445">
        <f>(H134*I134)</f>
        <v>0</v>
      </c>
      <c r="K134" s="448" t="s">
        <v>64</v>
      </c>
      <c r="L134" s="448" t="b">
        <v>1</v>
      </c>
      <c r="M134" s="448"/>
      <c r="N134" s="449"/>
    </row>
    <row r="135" spans="1:15" s="178" customFormat="1" ht="14.25" customHeight="1">
      <c r="A135" s="411"/>
      <c r="B135" s="179" t="b">
        <v>0</v>
      </c>
      <c r="C135" s="413"/>
      <c r="D135" s="416"/>
      <c r="E135" s="419"/>
      <c r="F135" s="477"/>
      <c r="G135" s="478"/>
      <c r="H135" s="428"/>
      <c r="I135" s="443"/>
      <c r="J135" s="446"/>
      <c r="K135" s="450" t="str">
        <f>IF(COUNTIF(L135:N143,"VERDADERO")=9,"CUMPLE","NO CUMPLE")</f>
        <v>NO CUMPLE</v>
      </c>
      <c r="L135" s="451" t="b">
        <v>0</v>
      </c>
      <c r="M135" s="452"/>
      <c r="N135" s="453"/>
      <c r="O135" s="180"/>
    </row>
    <row r="136" spans="1:15" s="178" customFormat="1" ht="15" customHeight="1">
      <c r="A136" s="411"/>
      <c r="B136" s="179" t="b">
        <v>0</v>
      </c>
      <c r="C136" s="413"/>
      <c r="D136" s="416"/>
      <c r="E136" s="419"/>
      <c r="F136" s="477"/>
      <c r="G136" s="478"/>
      <c r="H136" s="428"/>
      <c r="I136" s="443"/>
      <c r="J136" s="446"/>
      <c r="K136" s="450"/>
      <c r="L136" s="454" t="b">
        <v>0</v>
      </c>
      <c r="M136" s="455"/>
      <c r="N136" s="456"/>
      <c r="O136" s="180"/>
    </row>
    <row r="137" spans="1:15" s="178" customFormat="1">
      <c r="A137" s="411"/>
      <c r="B137" s="184" t="b">
        <v>0</v>
      </c>
      <c r="C137" s="413"/>
      <c r="D137" s="416"/>
      <c r="E137" s="419"/>
      <c r="F137" s="477"/>
      <c r="G137" s="478"/>
      <c r="H137" s="428"/>
      <c r="I137" s="443"/>
      <c r="J137" s="446"/>
      <c r="K137" s="450"/>
      <c r="L137" s="454" t="b">
        <v>0</v>
      </c>
      <c r="M137" s="455"/>
      <c r="N137" s="456"/>
      <c r="O137" s="180"/>
    </row>
    <row r="138" spans="1:15" s="178" customFormat="1">
      <c r="A138" s="411"/>
      <c r="B138" s="184" t="b">
        <v>0</v>
      </c>
      <c r="C138" s="413"/>
      <c r="D138" s="416"/>
      <c r="E138" s="419"/>
      <c r="F138" s="477"/>
      <c r="G138" s="478"/>
      <c r="H138" s="428"/>
      <c r="I138" s="443"/>
      <c r="J138" s="446"/>
      <c r="K138" s="450"/>
      <c r="L138" s="454" t="b">
        <v>0</v>
      </c>
      <c r="M138" s="455"/>
      <c r="N138" s="456"/>
      <c r="O138" s="180"/>
    </row>
    <row r="139" spans="1:15" s="178" customFormat="1">
      <c r="A139" s="411"/>
      <c r="B139" s="184"/>
      <c r="C139" s="413"/>
      <c r="D139" s="416"/>
      <c r="E139" s="419"/>
      <c r="F139" s="477"/>
      <c r="G139" s="478"/>
      <c r="H139" s="428"/>
      <c r="I139" s="443"/>
      <c r="J139" s="446"/>
      <c r="K139" s="450"/>
      <c r="L139" s="454"/>
      <c r="M139" s="455"/>
      <c r="N139" s="456"/>
      <c r="O139" s="180"/>
    </row>
    <row r="140" spans="1:15" s="178" customFormat="1">
      <c r="A140" s="411"/>
      <c r="B140" s="184"/>
      <c r="C140" s="413"/>
      <c r="D140" s="416"/>
      <c r="E140" s="419"/>
      <c r="F140" s="477"/>
      <c r="G140" s="478"/>
      <c r="H140" s="428"/>
      <c r="I140" s="443"/>
      <c r="J140" s="446"/>
      <c r="K140" s="450"/>
      <c r="L140" s="454" t="b">
        <v>0</v>
      </c>
      <c r="M140" s="455"/>
      <c r="N140" s="456"/>
      <c r="O140" s="180"/>
    </row>
    <row r="141" spans="1:15" s="178" customFormat="1">
      <c r="A141" s="411"/>
      <c r="B141" s="184"/>
      <c r="C141" s="413"/>
      <c r="D141" s="416"/>
      <c r="E141" s="419"/>
      <c r="F141" s="477"/>
      <c r="G141" s="478"/>
      <c r="H141" s="428"/>
      <c r="I141" s="443"/>
      <c r="J141" s="446"/>
      <c r="K141" s="450"/>
      <c r="L141" s="181" t="b">
        <v>0</v>
      </c>
      <c r="M141" s="182"/>
      <c r="N141" s="183"/>
      <c r="O141" s="180"/>
    </row>
    <row r="142" spans="1:15" s="178" customFormat="1">
      <c r="A142" s="411"/>
      <c r="B142" s="184"/>
      <c r="C142" s="413"/>
      <c r="D142" s="416"/>
      <c r="E142" s="419"/>
      <c r="F142" s="477"/>
      <c r="G142" s="478"/>
      <c r="H142" s="428"/>
      <c r="I142" s="443"/>
      <c r="J142" s="446"/>
      <c r="K142" s="450"/>
      <c r="L142" s="181" t="b">
        <v>0</v>
      </c>
      <c r="M142" s="182"/>
      <c r="N142" s="183"/>
      <c r="O142" s="180"/>
    </row>
    <row r="143" spans="1:15" s="178" customFormat="1">
      <c r="A143" s="411"/>
      <c r="B143" s="184"/>
      <c r="C143" s="413"/>
      <c r="D143" s="416"/>
      <c r="E143" s="419"/>
      <c r="F143" s="477"/>
      <c r="G143" s="478"/>
      <c r="H143" s="428"/>
      <c r="I143" s="443"/>
      <c r="J143" s="446"/>
      <c r="K143" s="450"/>
      <c r="L143" s="181" t="b">
        <v>0</v>
      </c>
      <c r="M143" s="182"/>
      <c r="N143" s="183"/>
      <c r="O143" s="180"/>
    </row>
    <row r="144" spans="1:15" s="178" customFormat="1" ht="14.25" customHeight="1">
      <c r="A144" s="411"/>
      <c r="B144" s="184"/>
      <c r="C144" s="413"/>
      <c r="D144" s="416"/>
      <c r="E144" s="419"/>
      <c r="F144" s="477"/>
      <c r="G144" s="478"/>
      <c r="H144" s="428"/>
      <c r="I144" s="443"/>
      <c r="J144" s="446"/>
      <c r="K144" s="185" t="str">
        <f>IF(L144=TRUE,"CUMPLE","NO CUMPLE")</f>
        <v>NO CUMPLE</v>
      </c>
      <c r="L144" s="500" t="b">
        <v>0</v>
      </c>
      <c r="M144" s="501"/>
      <c r="N144" s="502"/>
      <c r="O144" s="180"/>
    </row>
    <row r="145" spans="1:14" s="178" customFormat="1" ht="14.25" customHeight="1">
      <c r="A145" s="411"/>
      <c r="B145" s="184"/>
      <c r="C145" s="413"/>
      <c r="D145" s="416"/>
      <c r="E145" s="419"/>
      <c r="F145" s="477"/>
      <c r="G145" s="478"/>
      <c r="H145" s="428"/>
      <c r="I145" s="443"/>
      <c r="J145" s="446"/>
      <c r="K145" s="479" t="str">
        <f>IF(COUNTIF(L145:N147,"VERDADERO")&gt;0,"CUMPLE","NO CUMPLE")</f>
        <v>NO CUMPLE</v>
      </c>
      <c r="L145" s="434" t="b">
        <v>0</v>
      </c>
      <c r="M145" s="434"/>
      <c r="N145" s="187" t="b">
        <v>0</v>
      </c>
    </row>
    <row r="146" spans="1:14" s="178" customFormat="1">
      <c r="A146" s="411"/>
      <c r="B146" s="184"/>
      <c r="C146" s="413"/>
      <c r="D146" s="416"/>
      <c r="E146" s="419"/>
      <c r="F146" s="477"/>
      <c r="G146" s="478"/>
      <c r="H146" s="428"/>
      <c r="I146" s="443"/>
      <c r="J146" s="446"/>
      <c r="K146" s="480"/>
      <c r="L146" s="435" t="b">
        <v>0</v>
      </c>
      <c r="M146" s="436"/>
      <c r="N146" s="187" t="b">
        <v>0</v>
      </c>
    </row>
    <row r="147" spans="1:14" s="178" customFormat="1">
      <c r="A147" s="411"/>
      <c r="B147" s="184"/>
      <c r="C147" s="413"/>
      <c r="D147" s="416"/>
      <c r="E147" s="419"/>
      <c r="F147" s="477"/>
      <c r="G147" s="478"/>
      <c r="H147" s="428"/>
      <c r="I147" s="443"/>
      <c r="J147" s="446"/>
      <c r="K147" s="480"/>
      <c r="L147" s="437" t="b">
        <f>IF(COUNTIF(N145:N147,TRUE)&gt;0,TRUE,FALSE)</f>
        <v>0</v>
      </c>
      <c r="M147" s="438"/>
      <c r="N147" s="187" t="b">
        <v>0</v>
      </c>
    </row>
    <row r="148" spans="1:14" s="178" customFormat="1">
      <c r="A148" s="411"/>
      <c r="C148" s="413"/>
      <c r="D148" s="416"/>
      <c r="E148" s="419"/>
      <c r="F148" s="477"/>
      <c r="G148" s="478"/>
      <c r="H148" s="428"/>
      <c r="I148" s="443"/>
      <c r="J148" s="446"/>
      <c r="K148" s="186" t="str">
        <f>IF(COUNTIF(L148,"VERDADERO")&gt;0,"CUMPLE","NO CUMPLE")</f>
        <v>NO CUMPLE</v>
      </c>
      <c r="L148" s="439" t="b">
        <v>0</v>
      </c>
      <c r="M148" s="440"/>
      <c r="N148" s="441"/>
    </row>
    <row r="149" spans="1:14" s="178" customFormat="1">
      <c r="A149" s="411"/>
      <c r="B149" s="184"/>
      <c r="C149" s="413"/>
      <c r="D149" s="416"/>
      <c r="E149" s="419"/>
      <c r="F149" s="477"/>
      <c r="G149" s="478"/>
      <c r="H149" s="428"/>
      <c r="I149" s="443"/>
      <c r="J149" s="446"/>
      <c r="K149" s="186" t="str">
        <f t="shared" ref="K149:K150" si="5">IF(COUNTIF(L149,"VERDADERO")&gt;0,"CUMPLE","NO CUMPLE")</f>
        <v>NO CUMPLE</v>
      </c>
      <c r="L149" s="437" t="b">
        <v>0</v>
      </c>
      <c r="M149" s="459"/>
      <c r="N149" s="190"/>
    </row>
    <row r="150" spans="1:14" s="178" customFormat="1">
      <c r="A150" s="411"/>
      <c r="B150" s="191" t="str">
        <f>IF(COUNTIF(B134:B147,"VERDADERO")&gt;0,"CUMPLE","NO CUMPLE")</f>
        <v>NO CUMPLE</v>
      </c>
      <c r="C150" s="414"/>
      <c r="D150" s="417"/>
      <c r="E150" s="420"/>
      <c r="F150" s="388"/>
      <c r="G150" s="460"/>
      <c r="H150" s="429"/>
      <c r="I150" s="444"/>
      <c r="J150" s="447"/>
      <c r="K150" s="186" t="str">
        <f t="shared" si="5"/>
        <v>NO CUMPLE</v>
      </c>
      <c r="L150" s="437" t="b">
        <v>0</v>
      </c>
      <c r="M150" s="459"/>
      <c r="N150" s="438"/>
    </row>
    <row r="151" spans="1:14" s="178" customFormat="1" ht="37.5" customHeight="1">
      <c r="A151" s="411"/>
      <c r="B151" s="465" t="s">
        <v>66</v>
      </c>
      <c r="C151" s="466"/>
      <c r="D151" s="466"/>
      <c r="E151" s="466"/>
      <c r="F151" s="466"/>
      <c r="G151" s="466"/>
      <c r="H151" s="466"/>
      <c r="I151" s="466"/>
      <c r="J151" s="466"/>
      <c r="K151" s="466"/>
      <c r="L151" s="466"/>
      <c r="M151" s="466"/>
      <c r="N151" s="466"/>
    </row>
    <row r="152" spans="1:14" s="178" customFormat="1" ht="15" customHeight="1">
      <c r="A152" s="411"/>
      <c r="B152" s="387"/>
      <c r="C152" s="387"/>
      <c r="D152" s="387"/>
      <c r="E152" s="387"/>
      <c r="F152" s="387"/>
      <c r="G152" s="387"/>
      <c r="H152" s="387"/>
      <c r="I152" s="387"/>
      <c r="J152" s="467"/>
      <c r="K152" s="468" t="str">
        <f>IF(AND(IF(COUNTIF(L152,"VERDADERO")&gt;0,"CUMPLE","NO CUMPLE")="CUMPLE",IF(COUNTIF(L153,"VERDADERO")&gt;0,"CUMPLE","NO CUMPLE")="CUMPLE",IF(OR(COUNTIF(L154:N154,"VERDADERO")=0,COUNTIF(L154:N154,"VERDADERO")=2),"CUMPLE","NO CUMPLE")="CUMPLE",IF(OR(COUNTIF(L155:N155,"VERDADERO")=0,COUNTIF(L155:N155,"VERDADERO")=2),"CUMPLE","NO CUMPLE")="CUMPLE"),"CUMPLE","NO CUMPLE")</f>
        <v>NO CUMPLE</v>
      </c>
      <c r="L152" s="437" t="b">
        <v>0</v>
      </c>
      <c r="M152" s="459"/>
      <c r="N152" s="438"/>
    </row>
    <row r="153" spans="1:14" s="178" customFormat="1">
      <c r="A153" s="411"/>
      <c r="B153" s="457"/>
      <c r="C153" s="457"/>
      <c r="D153" s="457"/>
      <c r="E153" s="457"/>
      <c r="F153" s="457"/>
      <c r="G153" s="457"/>
      <c r="H153" s="457"/>
      <c r="I153" s="457"/>
      <c r="J153" s="458"/>
      <c r="K153" s="469"/>
      <c r="L153" s="437" t="b">
        <v>0</v>
      </c>
      <c r="M153" s="459"/>
      <c r="N153" s="438"/>
    </row>
    <row r="154" spans="1:14" s="178" customFormat="1">
      <c r="A154" s="411"/>
      <c r="B154" s="457"/>
      <c r="C154" s="457"/>
      <c r="D154" s="457"/>
      <c r="E154" s="457"/>
      <c r="F154" s="457"/>
      <c r="G154" s="457"/>
      <c r="H154" s="457"/>
      <c r="I154" s="457"/>
      <c r="J154" s="458"/>
      <c r="K154" s="469"/>
      <c r="L154" s="188" t="b">
        <v>0</v>
      </c>
      <c r="M154" s="192"/>
      <c r="N154" s="189" t="b">
        <v>0</v>
      </c>
    </row>
    <row r="155" spans="1:14" s="178" customFormat="1">
      <c r="A155" s="411"/>
      <c r="B155" s="457"/>
      <c r="C155" s="457"/>
      <c r="D155" s="457"/>
      <c r="E155" s="457"/>
      <c r="F155" s="457"/>
      <c r="G155" s="457"/>
      <c r="H155" s="457"/>
      <c r="I155" s="457"/>
      <c r="J155" s="458"/>
      <c r="K155" s="469"/>
      <c r="L155" s="188" t="b">
        <v>0</v>
      </c>
      <c r="M155" s="192"/>
      <c r="N155" s="189" t="b">
        <v>0</v>
      </c>
    </row>
    <row r="156" spans="1:14" s="178" customFormat="1">
      <c r="A156" s="411"/>
      <c r="B156" s="457"/>
      <c r="C156" s="457"/>
      <c r="D156" s="457"/>
      <c r="E156" s="457"/>
      <c r="F156" s="457"/>
      <c r="G156" s="457"/>
      <c r="H156" s="457"/>
      <c r="I156" s="457"/>
      <c r="J156" s="458"/>
      <c r="K156" s="469"/>
      <c r="L156" s="437" t="b">
        <v>0</v>
      </c>
      <c r="M156" s="459"/>
      <c r="N156" s="438"/>
    </row>
    <row r="157" spans="1:14" s="178" customFormat="1">
      <c r="A157" s="411"/>
      <c r="B157" s="389"/>
      <c r="C157" s="389"/>
      <c r="D157" s="389"/>
      <c r="E157" s="389"/>
      <c r="F157" s="389"/>
      <c r="G157" s="389"/>
      <c r="H157" s="389"/>
      <c r="I157" s="389"/>
      <c r="J157" s="460"/>
      <c r="K157" s="470"/>
      <c r="L157" s="437" t="b">
        <v>0</v>
      </c>
      <c r="M157" s="459"/>
      <c r="N157" s="438"/>
    </row>
    <row r="158" spans="1:14" s="178" customFormat="1" ht="15" customHeight="1">
      <c r="A158" s="411"/>
      <c r="B158" s="461" t="s">
        <v>71</v>
      </c>
      <c r="C158" s="462"/>
      <c r="D158" s="462"/>
      <c r="E158" s="462"/>
      <c r="F158" s="462"/>
      <c r="G158" s="462"/>
      <c r="H158" s="462"/>
      <c r="I158" s="462"/>
      <c r="J158" s="462"/>
      <c r="K158" s="462"/>
      <c r="L158" s="462"/>
      <c r="M158" s="462"/>
      <c r="N158" s="462"/>
    </row>
    <row r="159" spans="1:14" s="178" customFormat="1" ht="28.5" customHeight="1">
      <c r="A159" s="411"/>
      <c r="B159" s="463"/>
      <c r="C159" s="464"/>
      <c r="D159" s="464"/>
      <c r="E159" s="464"/>
      <c r="F159" s="464"/>
      <c r="G159" s="464"/>
      <c r="H159" s="464"/>
      <c r="I159" s="464"/>
      <c r="J159" s="464"/>
      <c r="K159" s="464"/>
      <c r="L159" s="464"/>
      <c r="M159" s="464"/>
      <c r="N159" s="464"/>
    </row>
    <row r="160" spans="1:14" s="178" customFormat="1" ht="15" customHeight="1">
      <c r="A160" s="411"/>
      <c r="B160" s="461" t="s">
        <v>73</v>
      </c>
      <c r="C160" s="462"/>
      <c r="D160" s="462"/>
      <c r="E160" s="462"/>
      <c r="F160" s="462"/>
      <c r="G160" s="462"/>
      <c r="H160" s="462"/>
      <c r="I160" s="462"/>
      <c r="J160" s="462"/>
      <c r="K160" s="462"/>
      <c r="L160" s="462"/>
      <c r="M160" s="462"/>
      <c r="N160" s="462"/>
    </row>
    <row r="161" spans="1:15" s="178" customFormat="1" ht="19.5" customHeight="1">
      <c r="A161" s="411"/>
      <c r="B161" s="471"/>
      <c r="C161" s="472"/>
      <c r="D161" s="472"/>
      <c r="E161" s="472"/>
      <c r="F161" s="472"/>
      <c r="G161" s="472"/>
      <c r="H161" s="472"/>
      <c r="I161" s="472"/>
      <c r="J161" s="472"/>
      <c r="K161" s="472"/>
      <c r="L161" s="472"/>
      <c r="M161" s="472"/>
      <c r="N161" s="472"/>
    </row>
    <row r="162" spans="1:15" s="178" customFormat="1" ht="15" customHeight="1">
      <c r="A162" s="411"/>
      <c r="B162" s="473" t="str">
        <f>IF(AND(B150="CUMPLE",K145="CUMPLE",K135="CUMPLE",K148="CUMPLE",K149="CUMPLE",K150="CUMPLE",K152="CUMPLE"),"CUMPLE","NO CUMPLE")</f>
        <v>NO CUMPLE</v>
      </c>
      <c r="C162" s="473"/>
      <c r="D162" s="473"/>
      <c r="E162" s="473"/>
      <c r="F162" s="473"/>
      <c r="G162" s="473"/>
      <c r="H162" s="473"/>
      <c r="I162" s="473"/>
      <c r="J162" s="473"/>
      <c r="K162" s="473"/>
      <c r="L162" s="473"/>
      <c r="M162" s="473"/>
      <c r="N162" s="474"/>
    </row>
    <row r="163" spans="1:15" s="178" customFormat="1" ht="13.5" customHeight="1">
      <c r="A163" s="411">
        <v>6</v>
      </c>
      <c r="B163" s="177" t="b">
        <v>0</v>
      </c>
      <c r="C163" s="412"/>
      <c r="D163" s="415"/>
      <c r="E163" s="418"/>
      <c r="F163" s="475"/>
      <c r="G163" s="476"/>
      <c r="H163" s="427"/>
      <c r="I163" s="442"/>
      <c r="J163" s="445">
        <f>(H163*I163)</f>
        <v>0</v>
      </c>
      <c r="K163" s="448" t="s">
        <v>64</v>
      </c>
      <c r="L163" s="448" t="b">
        <v>1</v>
      </c>
      <c r="M163" s="448"/>
      <c r="N163" s="449"/>
    </row>
    <row r="164" spans="1:15" s="178" customFormat="1" ht="14.25" customHeight="1">
      <c r="A164" s="411"/>
      <c r="B164" s="179" t="b">
        <v>0</v>
      </c>
      <c r="C164" s="413"/>
      <c r="D164" s="416"/>
      <c r="E164" s="419"/>
      <c r="F164" s="477"/>
      <c r="G164" s="478"/>
      <c r="H164" s="428"/>
      <c r="I164" s="443"/>
      <c r="J164" s="446"/>
      <c r="K164" s="450" t="str">
        <f>IF(COUNTIF(L164:N172,"VERDADERO")=9,"CUMPLE","NO CUMPLE")</f>
        <v>NO CUMPLE</v>
      </c>
      <c r="L164" s="451" t="b">
        <v>0</v>
      </c>
      <c r="M164" s="452"/>
      <c r="N164" s="453"/>
      <c r="O164" s="180"/>
    </row>
    <row r="165" spans="1:15" s="178" customFormat="1" ht="15" customHeight="1">
      <c r="A165" s="411"/>
      <c r="B165" s="179" t="b">
        <v>0</v>
      </c>
      <c r="C165" s="413"/>
      <c r="D165" s="416"/>
      <c r="E165" s="419"/>
      <c r="F165" s="477"/>
      <c r="G165" s="478"/>
      <c r="H165" s="428"/>
      <c r="I165" s="443"/>
      <c r="J165" s="446"/>
      <c r="K165" s="450"/>
      <c r="L165" s="454" t="b">
        <v>0</v>
      </c>
      <c r="M165" s="455"/>
      <c r="N165" s="456"/>
      <c r="O165" s="180"/>
    </row>
    <row r="166" spans="1:15" s="178" customFormat="1">
      <c r="A166" s="411"/>
      <c r="B166" s="184" t="b">
        <v>0</v>
      </c>
      <c r="C166" s="413"/>
      <c r="D166" s="416"/>
      <c r="E166" s="419"/>
      <c r="F166" s="477"/>
      <c r="G166" s="478"/>
      <c r="H166" s="428"/>
      <c r="I166" s="443"/>
      <c r="J166" s="446"/>
      <c r="K166" s="450"/>
      <c r="L166" s="454" t="b">
        <v>0</v>
      </c>
      <c r="M166" s="455"/>
      <c r="N166" s="456"/>
      <c r="O166" s="180"/>
    </row>
    <row r="167" spans="1:15" s="178" customFormat="1">
      <c r="A167" s="411"/>
      <c r="B167" s="184" t="b">
        <v>0</v>
      </c>
      <c r="C167" s="413"/>
      <c r="D167" s="416"/>
      <c r="E167" s="419"/>
      <c r="F167" s="477"/>
      <c r="G167" s="478"/>
      <c r="H167" s="428"/>
      <c r="I167" s="443"/>
      <c r="J167" s="446"/>
      <c r="K167" s="450"/>
      <c r="L167" s="454" t="b">
        <v>0</v>
      </c>
      <c r="M167" s="455"/>
      <c r="N167" s="456"/>
      <c r="O167" s="180"/>
    </row>
    <row r="168" spans="1:15" s="178" customFormat="1">
      <c r="A168" s="411"/>
      <c r="B168" s="184"/>
      <c r="C168" s="413"/>
      <c r="D168" s="416"/>
      <c r="E168" s="419"/>
      <c r="F168" s="477"/>
      <c r="G168" s="478"/>
      <c r="H168" s="428"/>
      <c r="I168" s="443"/>
      <c r="J168" s="446"/>
      <c r="K168" s="450"/>
      <c r="L168" s="454"/>
      <c r="M168" s="455"/>
      <c r="N168" s="456"/>
      <c r="O168" s="180"/>
    </row>
    <row r="169" spans="1:15" s="178" customFormat="1">
      <c r="A169" s="411"/>
      <c r="B169" s="184"/>
      <c r="C169" s="413"/>
      <c r="D169" s="416"/>
      <c r="E169" s="419"/>
      <c r="F169" s="477"/>
      <c r="G169" s="478"/>
      <c r="H169" s="428"/>
      <c r="I169" s="443"/>
      <c r="J169" s="446"/>
      <c r="K169" s="450"/>
      <c r="L169" s="454" t="b">
        <v>0</v>
      </c>
      <c r="M169" s="455"/>
      <c r="N169" s="456"/>
      <c r="O169" s="180"/>
    </row>
    <row r="170" spans="1:15" s="178" customFormat="1">
      <c r="A170" s="411"/>
      <c r="B170" s="184"/>
      <c r="C170" s="413"/>
      <c r="D170" s="416"/>
      <c r="E170" s="419"/>
      <c r="F170" s="477"/>
      <c r="G170" s="478"/>
      <c r="H170" s="428"/>
      <c r="I170" s="443"/>
      <c r="J170" s="446"/>
      <c r="K170" s="450"/>
      <c r="L170" s="181" t="b">
        <v>0</v>
      </c>
      <c r="M170" s="182"/>
      <c r="N170" s="183"/>
      <c r="O170" s="180"/>
    </row>
    <row r="171" spans="1:15" s="178" customFormat="1">
      <c r="A171" s="411"/>
      <c r="B171" s="184"/>
      <c r="C171" s="413"/>
      <c r="D171" s="416"/>
      <c r="E171" s="419"/>
      <c r="F171" s="477"/>
      <c r="G171" s="478"/>
      <c r="H171" s="428"/>
      <c r="I171" s="443"/>
      <c r="J171" s="446"/>
      <c r="K171" s="450"/>
      <c r="L171" s="181" t="b">
        <v>0</v>
      </c>
      <c r="M171" s="182"/>
      <c r="N171" s="183"/>
      <c r="O171" s="180"/>
    </row>
    <row r="172" spans="1:15" s="178" customFormat="1">
      <c r="A172" s="411"/>
      <c r="B172" s="184"/>
      <c r="C172" s="413"/>
      <c r="D172" s="416"/>
      <c r="E172" s="419"/>
      <c r="F172" s="477"/>
      <c r="G172" s="478"/>
      <c r="H172" s="428"/>
      <c r="I172" s="443"/>
      <c r="J172" s="446"/>
      <c r="K172" s="450"/>
      <c r="L172" s="181" t="b">
        <v>0</v>
      </c>
      <c r="M172" s="182"/>
      <c r="N172" s="183"/>
      <c r="O172" s="180"/>
    </row>
    <row r="173" spans="1:15" s="178" customFormat="1" ht="14.25" customHeight="1">
      <c r="A173" s="411"/>
      <c r="B173" s="184"/>
      <c r="C173" s="413"/>
      <c r="D173" s="416"/>
      <c r="E173" s="419"/>
      <c r="F173" s="477"/>
      <c r="G173" s="478"/>
      <c r="H173" s="428"/>
      <c r="I173" s="443"/>
      <c r="J173" s="446"/>
      <c r="K173" s="185" t="str">
        <f>IF(L173=TRUE,"CUMPLE","NO CUMPLE")</f>
        <v>NO CUMPLE</v>
      </c>
      <c r="L173" s="500" t="b">
        <v>0</v>
      </c>
      <c r="M173" s="501"/>
      <c r="N173" s="502"/>
      <c r="O173" s="180"/>
    </row>
    <row r="174" spans="1:15" s="178" customFormat="1" ht="14.25" customHeight="1">
      <c r="A174" s="411"/>
      <c r="B174" s="184"/>
      <c r="C174" s="413"/>
      <c r="D174" s="416"/>
      <c r="E174" s="419"/>
      <c r="F174" s="477"/>
      <c r="G174" s="478"/>
      <c r="H174" s="428"/>
      <c r="I174" s="443"/>
      <c r="J174" s="446"/>
      <c r="K174" s="479" t="str">
        <f>IF(COUNTIF(L174:N176,"VERDADERO")&gt;0,"CUMPLE","NO CUMPLE")</f>
        <v>NO CUMPLE</v>
      </c>
      <c r="L174" s="434" t="b">
        <v>0</v>
      </c>
      <c r="M174" s="434"/>
      <c r="N174" s="187" t="b">
        <v>0</v>
      </c>
    </row>
    <row r="175" spans="1:15" s="178" customFormat="1">
      <c r="A175" s="411"/>
      <c r="B175" s="184"/>
      <c r="C175" s="413"/>
      <c r="D175" s="416"/>
      <c r="E175" s="419"/>
      <c r="F175" s="477"/>
      <c r="G175" s="478"/>
      <c r="H175" s="428"/>
      <c r="I175" s="443"/>
      <c r="J175" s="446"/>
      <c r="K175" s="480"/>
      <c r="L175" s="435" t="b">
        <v>0</v>
      </c>
      <c r="M175" s="436"/>
      <c r="N175" s="187" t="b">
        <v>0</v>
      </c>
    </row>
    <row r="176" spans="1:15" s="178" customFormat="1">
      <c r="A176" s="411"/>
      <c r="B176" s="184"/>
      <c r="C176" s="413"/>
      <c r="D176" s="416"/>
      <c r="E176" s="419"/>
      <c r="F176" s="477"/>
      <c r="G176" s="478"/>
      <c r="H176" s="428"/>
      <c r="I176" s="443"/>
      <c r="J176" s="446"/>
      <c r="K176" s="480"/>
      <c r="L176" s="437" t="b">
        <f>IF(COUNTIF(N174:N176,TRUE)&gt;0,TRUE,FALSE)</f>
        <v>0</v>
      </c>
      <c r="M176" s="438"/>
      <c r="N176" s="187" t="b">
        <v>0</v>
      </c>
    </row>
    <row r="177" spans="1:14" s="178" customFormat="1">
      <c r="A177" s="411"/>
      <c r="C177" s="413"/>
      <c r="D177" s="416"/>
      <c r="E177" s="419"/>
      <c r="F177" s="477"/>
      <c r="G177" s="478"/>
      <c r="H177" s="428"/>
      <c r="I177" s="443"/>
      <c r="J177" s="446"/>
      <c r="K177" s="186" t="str">
        <f>IF(COUNTIF(L177,"VERDADERO")&gt;0,"CUMPLE","NO CUMPLE")</f>
        <v>NO CUMPLE</v>
      </c>
      <c r="L177" s="439" t="b">
        <v>0</v>
      </c>
      <c r="M177" s="440"/>
      <c r="N177" s="441"/>
    </row>
    <row r="178" spans="1:14" s="178" customFormat="1">
      <c r="A178" s="411"/>
      <c r="B178" s="184"/>
      <c r="C178" s="413"/>
      <c r="D178" s="416"/>
      <c r="E178" s="419"/>
      <c r="F178" s="477"/>
      <c r="G178" s="478"/>
      <c r="H178" s="428"/>
      <c r="I178" s="443"/>
      <c r="J178" s="446"/>
      <c r="K178" s="186" t="str">
        <f t="shared" ref="K178:K179" si="6">IF(COUNTIF(L178,"VERDADERO")&gt;0,"CUMPLE","NO CUMPLE")</f>
        <v>NO CUMPLE</v>
      </c>
      <c r="L178" s="437" t="b">
        <v>0</v>
      </c>
      <c r="M178" s="459"/>
      <c r="N178" s="190"/>
    </row>
    <row r="179" spans="1:14" s="178" customFormat="1">
      <c r="A179" s="411"/>
      <c r="B179" s="191" t="str">
        <f>IF(COUNTIF(B163:B176,"VERDADERO")&gt;0,"CUMPLE","NO CUMPLE")</f>
        <v>NO CUMPLE</v>
      </c>
      <c r="C179" s="414"/>
      <c r="D179" s="417"/>
      <c r="E179" s="420"/>
      <c r="F179" s="388"/>
      <c r="G179" s="460"/>
      <c r="H179" s="429"/>
      <c r="I179" s="444"/>
      <c r="J179" s="447"/>
      <c r="K179" s="186" t="str">
        <f t="shared" si="6"/>
        <v>NO CUMPLE</v>
      </c>
      <c r="L179" s="437" t="b">
        <v>0</v>
      </c>
      <c r="M179" s="459"/>
      <c r="N179" s="438"/>
    </row>
    <row r="180" spans="1:14" s="178" customFormat="1" ht="37.5" customHeight="1">
      <c r="A180" s="411"/>
      <c r="B180" s="465" t="s">
        <v>66</v>
      </c>
      <c r="C180" s="466"/>
      <c r="D180" s="466"/>
      <c r="E180" s="466"/>
      <c r="F180" s="466"/>
      <c r="G180" s="466"/>
      <c r="H180" s="466"/>
      <c r="I180" s="466"/>
      <c r="J180" s="466"/>
      <c r="K180" s="466"/>
      <c r="L180" s="466"/>
      <c r="M180" s="466"/>
      <c r="N180" s="466"/>
    </row>
    <row r="181" spans="1:14" s="178" customFormat="1" ht="15" customHeight="1">
      <c r="A181" s="411"/>
      <c r="B181" s="387"/>
      <c r="C181" s="387"/>
      <c r="D181" s="387"/>
      <c r="E181" s="387"/>
      <c r="F181" s="387"/>
      <c r="G181" s="387"/>
      <c r="H181" s="387"/>
      <c r="I181" s="387"/>
      <c r="J181" s="467"/>
      <c r="K181" s="468" t="str">
        <f>IF(AND(IF(COUNTIF(L181,"VERDADERO")&gt;0,"CUMPLE","NO CUMPLE")="CUMPLE",IF(COUNTIF(L182,"VERDADERO")&gt;0,"CUMPLE","NO CUMPLE")="CUMPLE",IF(OR(COUNTIF(L183:N183,"VERDADERO")=0,COUNTIF(L183:N183,"VERDADERO")=2),"CUMPLE","NO CUMPLE")="CUMPLE",IF(OR(COUNTIF(L184:N184,"VERDADERO")=0,COUNTIF(L184:N184,"VERDADERO")=2),"CUMPLE","NO CUMPLE")="CUMPLE"),"CUMPLE","NO CUMPLE")</f>
        <v>NO CUMPLE</v>
      </c>
      <c r="L181" s="437" t="b">
        <v>0</v>
      </c>
      <c r="M181" s="459"/>
      <c r="N181" s="438"/>
    </row>
    <row r="182" spans="1:14" s="178" customFormat="1">
      <c r="A182" s="411"/>
      <c r="B182" s="457"/>
      <c r="C182" s="457"/>
      <c r="D182" s="457"/>
      <c r="E182" s="457"/>
      <c r="F182" s="457"/>
      <c r="G182" s="457"/>
      <c r="H182" s="457"/>
      <c r="I182" s="457"/>
      <c r="J182" s="458"/>
      <c r="K182" s="469"/>
      <c r="L182" s="437" t="b">
        <v>0</v>
      </c>
      <c r="M182" s="459"/>
      <c r="N182" s="438"/>
    </row>
    <row r="183" spans="1:14" s="178" customFormat="1">
      <c r="A183" s="411"/>
      <c r="B183" s="457"/>
      <c r="C183" s="457"/>
      <c r="D183" s="457"/>
      <c r="E183" s="457"/>
      <c r="F183" s="457"/>
      <c r="G183" s="457"/>
      <c r="H183" s="457"/>
      <c r="I183" s="457"/>
      <c r="J183" s="458"/>
      <c r="K183" s="469"/>
      <c r="L183" s="188" t="b">
        <v>0</v>
      </c>
      <c r="M183" s="192"/>
      <c r="N183" s="189" t="b">
        <v>0</v>
      </c>
    </row>
    <row r="184" spans="1:14" s="178" customFormat="1">
      <c r="A184" s="411"/>
      <c r="B184" s="457"/>
      <c r="C184" s="457"/>
      <c r="D184" s="457"/>
      <c r="E184" s="457"/>
      <c r="F184" s="457"/>
      <c r="G184" s="457"/>
      <c r="H184" s="457"/>
      <c r="I184" s="457"/>
      <c r="J184" s="458"/>
      <c r="K184" s="469"/>
      <c r="L184" s="188" t="b">
        <v>0</v>
      </c>
      <c r="M184" s="192"/>
      <c r="N184" s="189" t="b">
        <v>0</v>
      </c>
    </row>
    <row r="185" spans="1:14" s="178" customFormat="1">
      <c r="A185" s="411"/>
      <c r="B185" s="457"/>
      <c r="C185" s="457"/>
      <c r="D185" s="457"/>
      <c r="E185" s="457"/>
      <c r="F185" s="457"/>
      <c r="G185" s="457"/>
      <c r="H185" s="457"/>
      <c r="I185" s="457"/>
      <c r="J185" s="458"/>
      <c r="K185" s="469"/>
      <c r="L185" s="437" t="b">
        <v>0</v>
      </c>
      <c r="M185" s="459"/>
      <c r="N185" s="438"/>
    </row>
    <row r="186" spans="1:14" s="178" customFormat="1">
      <c r="A186" s="411"/>
      <c r="B186" s="389"/>
      <c r="C186" s="389"/>
      <c r="D186" s="389"/>
      <c r="E186" s="389"/>
      <c r="F186" s="389"/>
      <c r="G186" s="389"/>
      <c r="H186" s="389"/>
      <c r="I186" s="389"/>
      <c r="J186" s="460"/>
      <c r="K186" s="470"/>
      <c r="L186" s="437" t="b">
        <v>0</v>
      </c>
      <c r="M186" s="459"/>
      <c r="N186" s="438"/>
    </row>
    <row r="187" spans="1:14" s="178" customFormat="1" ht="15" customHeight="1">
      <c r="A187" s="411"/>
      <c r="B187" s="461" t="s">
        <v>71</v>
      </c>
      <c r="C187" s="462"/>
      <c r="D187" s="462"/>
      <c r="E187" s="462"/>
      <c r="F187" s="462"/>
      <c r="G187" s="462"/>
      <c r="H187" s="462"/>
      <c r="I187" s="462"/>
      <c r="J187" s="462"/>
      <c r="K187" s="462"/>
      <c r="L187" s="462"/>
      <c r="M187" s="462"/>
      <c r="N187" s="462"/>
    </row>
    <row r="188" spans="1:14" s="178" customFormat="1" ht="28.5" customHeight="1">
      <c r="A188" s="411"/>
      <c r="B188" s="463"/>
      <c r="C188" s="464"/>
      <c r="D188" s="464"/>
      <c r="E188" s="464"/>
      <c r="F188" s="464"/>
      <c r="G188" s="464"/>
      <c r="H188" s="464"/>
      <c r="I188" s="464"/>
      <c r="J188" s="464"/>
      <c r="K188" s="464"/>
      <c r="L188" s="464"/>
      <c r="M188" s="464"/>
      <c r="N188" s="464"/>
    </row>
    <row r="189" spans="1:14" s="178" customFormat="1" ht="15" customHeight="1">
      <c r="A189" s="411"/>
      <c r="B189" s="461" t="s">
        <v>73</v>
      </c>
      <c r="C189" s="462"/>
      <c r="D189" s="462"/>
      <c r="E189" s="462"/>
      <c r="F189" s="462"/>
      <c r="G189" s="462"/>
      <c r="H189" s="462"/>
      <c r="I189" s="462"/>
      <c r="J189" s="462"/>
      <c r="K189" s="462"/>
      <c r="L189" s="462"/>
      <c r="M189" s="462"/>
      <c r="N189" s="462"/>
    </row>
    <row r="190" spans="1:14" s="178" customFormat="1" ht="19.5" customHeight="1">
      <c r="A190" s="411"/>
      <c r="B190" s="471"/>
      <c r="C190" s="472"/>
      <c r="D190" s="472"/>
      <c r="E190" s="472"/>
      <c r="F190" s="472"/>
      <c r="G190" s="472"/>
      <c r="H190" s="472"/>
      <c r="I190" s="472"/>
      <c r="J190" s="472"/>
      <c r="K190" s="472"/>
      <c r="L190" s="472"/>
      <c r="M190" s="472"/>
      <c r="N190" s="472"/>
    </row>
    <row r="191" spans="1:14" s="178" customFormat="1" ht="15" customHeight="1">
      <c r="A191" s="411"/>
      <c r="B191" s="473" t="s">
        <v>85</v>
      </c>
      <c r="C191" s="473"/>
      <c r="D191" s="473"/>
      <c r="E191" s="473"/>
      <c r="F191" s="473"/>
      <c r="G191" s="473"/>
      <c r="H191" s="473"/>
      <c r="I191" s="473"/>
      <c r="J191" s="473"/>
      <c r="K191" s="473"/>
      <c r="L191" s="473"/>
      <c r="M191" s="473"/>
      <c r="N191" s="474"/>
    </row>
    <row r="192" spans="1:14" ht="92.25" customHeight="1">
      <c r="A192" s="483" t="s">
        <v>133</v>
      </c>
      <c r="B192" s="483"/>
      <c r="C192" s="483"/>
      <c r="D192" s="483"/>
      <c r="E192" s="483"/>
      <c r="F192" s="483"/>
      <c r="G192" s="483"/>
      <c r="H192" s="483"/>
      <c r="I192" s="483"/>
      <c r="J192" s="483"/>
      <c r="K192" s="483"/>
      <c r="L192" s="483"/>
      <c r="M192" s="483"/>
      <c r="N192" s="483"/>
    </row>
    <row r="193" spans="1:14" ht="18" customHeight="1">
      <c r="A193" s="499" t="s">
        <v>115</v>
      </c>
      <c r="B193" s="499"/>
      <c r="C193" s="499"/>
      <c r="D193" s="499"/>
      <c r="E193" s="499"/>
      <c r="F193" s="499"/>
      <c r="G193" s="499"/>
      <c r="H193" s="499"/>
      <c r="I193" s="499"/>
      <c r="J193" s="499"/>
      <c r="K193" s="499"/>
      <c r="L193" s="499"/>
      <c r="M193" s="499"/>
      <c r="N193" s="499"/>
    </row>
    <row r="194" spans="1:14">
      <c r="C194" s="485"/>
      <c r="D194" s="485"/>
      <c r="E194" s="485"/>
      <c r="F194" s="485"/>
      <c r="G194" s="485"/>
      <c r="H194" s="485"/>
      <c r="I194" s="485"/>
      <c r="J194" s="485"/>
      <c r="K194" s="485"/>
      <c r="L194" s="485"/>
      <c r="M194" s="485"/>
      <c r="N194" s="485"/>
    </row>
  </sheetData>
  <mergeCells count="290">
    <mergeCell ref="A1:N1"/>
    <mergeCell ref="A2:N2"/>
    <mergeCell ref="A3:N3"/>
    <mergeCell ref="A4:N4"/>
    <mergeCell ref="B5:M5"/>
    <mergeCell ref="A6:B6"/>
    <mergeCell ref="C6:L6"/>
    <mergeCell ref="M9:M10"/>
    <mergeCell ref="N9:N10"/>
    <mergeCell ref="K10:L10"/>
    <mergeCell ref="A7:D7"/>
    <mergeCell ref="E7:F7"/>
    <mergeCell ref="H7:J7"/>
    <mergeCell ref="K7:L7"/>
    <mergeCell ref="A8:J8"/>
    <mergeCell ref="K8:L8"/>
    <mergeCell ref="B11:J11"/>
    <mergeCell ref="K11:L11"/>
    <mergeCell ref="B12:J12"/>
    <mergeCell ref="K12:L12"/>
    <mergeCell ref="B13:J13"/>
    <mergeCell ref="K13:L13"/>
    <mergeCell ref="A9:A10"/>
    <mergeCell ref="B9:F10"/>
    <mergeCell ref="K9:L9"/>
    <mergeCell ref="G9:J9"/>
    <mergeCell ref="G10:J10"/>
    <mergeCell ref="B14:J14"/>
    <mergeCell ref="K14:L14"/>
    <mergeCell ref="B15:J15"/>
    <mergeCell ref="K15:L15"/>
    <mergeCell ref="A16:A17"/>
    <mergeCell ref="B16:B17"/>
    <mergeCell ref="C16:C17"/>
    <mergeCell ref="D16:D17"/>
    <mergeCell ref="E16:E17"/>
    <mergeCell ref="F16:G17"/>
    <mergeCell ref="H16:H17"/>
    <mergeCell ref="I16:I17"/>
    <mergeCell ref="J16:J17"/>
    <mergeCell ref="K16:N17"/>
    <mergeCell ref="A18:A46"/>
    <mergeCell ref="C18:C34"/>
    <mergeCell ref="D18:D34"/>
    <mergeCell ref="E18:E34"/>
    <mergeCell ref="F18:G34"/>
    <mergeCell ref="H18:H34"/>
    <mergeCell ref="L28:N28"/>
    <mergeCell ref="K29:K31"/>
    <mergeCell ref="L29:M29"/>
    <mergeCell ref="L30:M30"/>
    <mergeCell ref="L31:M31"/>
    <mergeCell ref="L32:N32"/>
    <mergeCell ref="I18:I34"/>
    <mergeCell ref="J18:J34"/>
    <mergeCell ref="K18:N18"/>
    <mergeCell ref="K19:K27"/>
    <mergeCell ref="L19:N19"/>
    <mergeCell ref="L20:N20"/>
    <mergeCell ref="L21:N21"/>
    <mergeCell ref="L22:N22"/>
    <mergeCell ref="L23:N23"/>
    <mergeCell ref="L24:N24"/>
    <mergeCell ref="B40:J40"/>
    <mergeCell ref="L40:N40"/>
    <mergeCell ref="B41:J41"/>
    <mergeCell ref="L41:N41"/>
    <mergeCell ref="B42:N42"/>
    <mergeCell ref="B43:N43"/>
    <mergeCell ref="L33:M33"/>
    <mergeCell ref="L34:N34"/>
    <mergeCell ref="B35:N35"/>
    <mergeCell ref="B36:J36"/>
    <mergeCell ref="K36:K41"/>
    <mergeCell ref="L36:N36"/>
    <mergeCell ref="B37:J37"/>
    <mergeCell ref="L37:N37"/>
    <mergeCell ref="B38:J38"/>
    <mergeCell ref="B39:J39"/>
    <mergeCell ref="B44:N44"/>
    <mergeCell ref="B45:N45"/>
    <mergeCell ref="B46:N46"/>
    <mergeCell ref="A47:A75"/>
    <mergeCell ref="C47:C63"/>
    <mergeCell ref="D47:D63"/>
    <mergeCell ref="E47:E63"/>
    <mergeCell ref="F47:G63"/>
    <mergeCell ref="H47:H63"/>
    <mergeCell ref="I47:I63"/>
    <mergeCell ref="K58:K60"/>
    <mergeCell ref="L58:M58"/>
    <mergeCell ref="L59:M59"/>
    <mergeCell ref="L60:M60"/>
    <mergeCell ref="L61:N61"/>
    <mergeCell ref="L62:M62"/>
    <mergeCell ref="J47:J63"/>
    <mergeCell ref="K47:N47"/>
    <mergeCell ref="K48:K56"/>
    <mergeCell ref="L48:N48"/>
    <mergeCell ref="L49:N49"/>
    <mergeCell ref="L50:N50"/>
    <mergeCell ref="L51:N51"/>
    <mergeCell ref="L52:N52"/>
    <mergeCell ref="L53:N53"/>
    <mergeCell ref="L57:N57"/>
    <mergeCell ref="L69:N69"/>
    <mergeCell ref="B70:J70"/>
    <mergeCell ref="L70:N70"/>
    <mergeCell ref="B71:N71"/>
    <mergeCell ref="B72:N72"/>
    <mergeCell ref="B73:N73"/>
    <mergeCell ref="L63:N63"/>
    <mergeCell ref="B64:N64"/>
    <mergeCell ref="B65:J65"/>
    <mergeCell ref="K65:K70"/>
    <mergeCell ref="L65:N65"/>
    <mergeCell ref="B66:J66"/>
    <mergeCell ref="L66:N66"/>
    <mergeCell ref="B67:J67"/>
    <mergeCell ref="B68:J68"/>
    <mergeCell ref="B69:J69"/>
    <mergeCell ref="B74:N74"/>
    <mergeCell ref="B75:N75"/>
    <mergeCell ref="A76:A104"/>
    <mergeCell ref="C76:C92"/>
    <mergeCell ref="D76:D92"/>
    <mergeCell ref="E76:E92"/>
    <mergeCell ref="F76:G92"/>
    <mergeCell ref="H76:H92"/>
    <mergeCell ref="I76:I92"/>
    <mergeCell ref="J76:J92"/>
    <mergeCell ref="L86:N86"/>
    <mergeCell ref="K87:K89"/>
    <mergeCell ref="L87:M87"/>
    <mergeCell ref="L88:M88"/>
    <mergeCell ref="L89:M89"/>
    <mergeCell ref="L90:N90"/>
    <mergeCell ref="K76:N76"/>
    <mergeCell ref="K77:K85"/>
    <mergeCell ref="L77:N77"/>
    <mergeCell ref="L78:N78"/>
    <mergeCell ref="L79:N79"/>
    <mergeCell ref="L80:N80"/>
    <mergeCell ref="L81:N81"/>
    <mergeCell ref="L82:N82"/>
    <mergeCell ref="B98:J98"/>
    <mergeCell ref="L98:N98"/>
    <mergeCell ref="B99:J99"/>
    <mergeCell ref="L99:N99"/>
    <mergeCell ref="B100:N100"/>
    <mergeCell ref="B101:N101"/>
    <mergeCell ref="L91:M91"/>
    <mergeCell ref="L92:N92"/>
    <mergeCell ref="B93:N93"/>
    <mergeCell ref="B94:J94"/>
    <mergeCell ref="K94:K99"/>
    <mergeCell ref="L94:N94"/>
    <mergeCell ref="B95:J95"/>
    <mergeCell ref="L95:N95"/>
    <mergeCell ref="B96:J96"/>
    <mergeCell ref="B97:J97"/>
    <mergeCell ref="B102:N102"/>
    <mergeCell ref="B103:N103"/>
    <mergeCell ref="B104:N104"/>
    <mergeCell ref="A105:A133"/>
    <mergeCell ref="C105:C121"/>
    <mergeCell ref="D105:D121"/>
    <mergeCell ref="E105:E121"/>
    <mergeCell ref="F105:G121"/>
    <mergeCell ref="H105:H121"/>
    <mergeCell ref="I105:I121"/>
    <mergeCell ref="K116:K118"/>
    <mergeCell ref="L116:M116"/>
    <mergeCell ref="L117:M117"/>
    <mergeCell ref="L118:M118"/>
    <mergeCell ref="L119:N119"/>
    <mergeCell ref="L120:M120"/>
    <mergeCell ref="J105:J121"/>
    <mergeCell ref="K105:N105"/>
    <mergeCell ref="K106:K114"/>
    <mergeCell ref="L106:N106"/>
    <mergeCell ref="L107:N107"/>
    <mergeCell ref="L108:N108"/>
    <mergeCell ref="L109:N109"/>
    <mergeCell ref="L110:N110"/>
    <mergeCell ref="L111:N111"/>
    <mergeCell ref="L115:N115"/>
    <mergeCell ref="L127:N127"/>
    <mergeCell ref="B128:J128"/>
    <mergeCell ref="L128:N128"/>
    <mergeCell ref="B129:N129"/>
    <mergeCell ref="B130:N130"/>
    <mergeCell ref="B131:N131"/>
    <mergeCell ref="L121:N121"/>
    <mergeCell ref="B122:N122"/>
    <mergeCell ref="B123:J123"/>
    <mergeCell ref="K123:K128"/>
    <mergeCell ref="L123:N123"/>
    <mergeCell ref="B124:J124"/>
    <mergeCell ref="L124:N124"/>
    <mergeCell ref="B125:J125"/>
    <mergeCell ref="B126:J126"/>
    <mergeCell ref="B127:J127"/>
    <mergeCell ref="B132:N132"/>
    <mergeCell ref="B133:N133"/>
    <mergeCell ref="A134:A162"/>
    <mergeCell ref="C134:C150"/>
    <mergeCell ref="D134:D150"/>
    <mergeCell ref="E134:E150"/>
    <mergeCell ref="F134:G150"/>
    <mergeCell ref="H134:H150"/>
    <mergeCell ref="I134:I150"/>
    <mergeCell ref="J134:J150"/>
    <mergeCell ref="L144:N144"/>
    <mergeCell ref="K145:K147"/>
    <mergeCell ref="L145:M145"/>
    <mergeCell ref="L146:M146"/>
    <mergeCell ref="L147:M147"/>
    <mergeCell ref="L148:N148"/>
    <mergeCell ref="K134:N134"/>
    <mergeCell ref="K135:K143"/>
    <mergeCell ref="L135:N135"/>
    <mergeCell ref="L136:N136"/>
    <mergeCell ref="L137:N137"/>
    <mergeCell ref="L138:N138"/>
    <mergeCell ref="L139:N139"/>
    <mergeCell ref="L140:N140"/>
    <mergeCell ref="B156:J156"/>
    <mergeCell ref="L156:N156"/>
    <mergeCell ref="B157:J157"/>
    <mergeCell ref="L157:N157"/>
    <mergeCell ref="B158:N158"/>
    <mergeCell ref="B159:N159"/>
    <mergeCell ref="L149:M149"/>
    <mergeCell ref="L150:N150"/>
    <mergeCell ref="B151:N151"/>
    <mergeCell ref="B152:J152"/>
    <mergeCell ref="K152:K157"/>
    <mergeCell ref="L152:N152"/>
    <mergeCell ref="B153:J153"/>
    <mergeCell ref="L153:N153"/>
    <mergeCell ref="B154:J154"/>
    <mergeCell ref="B155:J155"/>
    <mergeCell ref="B160:N160"/>
    <mergeCell ref="B161:N161"/>
    <mergeCell ref="B162:N162"/>
    <mergeCell ref="A163:A191"/>
    <mergeCell ref="C163:C179"/>
    <mergeCell ref="D163:D179"/>
    <mergeCell ref="E163:E179"/>
    <mergeCell ref="F163:G179"/>
    <mergeCell ref="H163:H179"/>
    <mergeCell ref="I163:I179"/>
    <mergeCell ref="K174:K176"/>
    <mergeCell ref="L174:M174"/>
    <mergeCell ref="L175:M175"/>
    <mergeCell ref="L176:M176"/>
    <mergeCell ref="L177:N177"/>
    <mergeCell ref="L178:M178"/>
    <mergeCell ref="J163:J179"/>
    <mergeCell ref="K163:N163"/>
    <mergeCell ref="K164:K172"/>
    <mergeCell ref="L164:N164"/>
    <mergeCell ref="L165:N165"/>
    <mergeCell ref="L166:N166"/>
    <mergeCell ref="L167:N167"/>
    <mergeCell ref="L168:N168"/>
    <mergeCell ref="L169:N169"/>
    <mergeCell ref="L173:N173"/>
    <mergeCell ref="L179:N179"/>
    <mergeCell ref="B180:N180"/>
    <mergeCell ref="B181:J181"/>
    <mergeCell ref="K181:K186"/>
    <mergeCell ref="L181:N181"/>
    <mergeCell ref="B182:J182"/>
    <mergeCell ref="L182:N182"/>
    <mergeCell ref="B183:J183"/>
    <mergeCell ref="B184:J184"/>
    <mergeCell ref="B185:J185"/>
    <mergeCell ref="B190:N190"/>
    <mergeCell ref="B191:N191"/>
    <mergeCell ref="A192:N192"/>
    <mergeCell ref="A193:N193"/>
    <mergeCell ref="C194:N194"/>
    <mergeCell ref="L185:N185"/>
    <mergeCell ref="B186:J186"/>
    <mergeCell ref="L186:N186"/>
    <mergeCell ref="B187:N187"/>
    <mergeCell ref="B188:N188"/>
    <mergeCell ref="B189:N189"/>
  </mergeCells>
  <conditionalFormatting sqref="A193">
    <cfRule type="containsBlanks" dxfId="496" priority="11">
      <formula>LEN(TRIM(A193))=0</formula>
    </cfRule>
  </conditionalFormatting>
  <conditionalFormatting sqref="K19 K28:K34 B34 K36 B46 K48 K57:K63 B63 K65 B75 K77 K86:K92 B92 K94 B104 K106 K115:K121 B121 K123 B133 K135 K144:K150 B150 K152 B162 K164 K173:K179 B179 K181 B191">
    <cfRule type="cellIs" dxfId="495" priority="9" operator="equal">
      <formula>"NO CUMPLE"</formula>
    </cfRule>
    <cfRule type="cellIs" dxfId="494" priority="10" operator="equal">
      <formula>"CUMPLE"</formula>
    </cfRule>
  </conditionalFormatting>
  <conditionalFormatting sqref="K28">
    <cfRule type="cellIs" dxfId="493" priority="6" operator="equal">
      <formula>"""NO CUMPLE"""</formula>
    </cfRule>
  </conditionalFormatting>
  <conditionalFormatting sqref="K57">
    <cfRule type="cellIs" dxfId="492" priority="5" operator="equal">
      <formula>"""NO CUMPLE"""</formula>
    </cfRule>
  </conditionalFormatting>
  <conditionalFormatting sqref="K86">
    <cfRule type="cellIs" dxfId="491" priority="4" operator="equal">
      <formula>"""NO CUMPLE"""</formula>
    </cfRule>
  </conditionalFormatting>
  <conditionalFormatting sqref="K115">
    <cfRule type="cellIs" dxfId="490" priority="3" operator="equal">
      <formula>"""NO CUMPLE"""</formula>
    </cfRule>
  </conditionalFormatting>
  <conditionalFormatting sqref="K144">
    <cfRule type="cellIs" dxfId="489" priority="2" operator="equal">
      <formula>"""NO CUMPLE"""</formula>
    </cfRule>
  </conditionalFormatting>
  <conditionalFormatting sqref="K173">
    <cfRule type="cellIs" dxfId="488" priority="1" operator="equal">
      <formula>"""NO CUMPLE"""</formula>
    </cfRule>
  </conditionalFormatting>
  <conditionalFormatting sqref="M7">
    <cfRule type="expression" dxfId="487" priority="8">
      <formula>$E$7=TRUE</formula>
    </cfRule>
  </conditionalFormatting>
  <conditionalFormatting sqref="N7">
    <cfRule type="expression" dxfId="486" priority="7">
      <formula>$E$7=FALSE</formula>
    </cfRule>
  </conditionalFormatting>
  <dataValidations disablePrompts="1" count="3">
    <dataValidation type="list" allowBlank="1" showInputMessage="1" showErrorMessage="1" sqref="N9 N11:N15">
      <formula1>"CUMPLE, NO CUMPLE"</formula1>
    </dataValidation>
    <dataValidation type="list" allowBlank="1" showInputMessage="1" showErrorMessage="1" sqref="A193">
      <formula1>"HABILITA, NO HABILITA"</formula1>
    </dataValidation>
    <dataValidation type="list" allowBlank="1" showInputMessage="1" showErrorMessage="1" sqref="K19 K135 K48 K77 K106 K164">
      <formula1>"CUMPLE,NO CUMPLE"</formula1>
    </dataValidation>
  </dataValidations>
  <printOptions horizontalCentered="1"/>
  <pageMargins left="0.23622047244094491" right="0.23622047244094491" top="0.74803149606299213" bottom="0.74803149606299213" header="0.31496062992125984" footer="0.31496062992125984"/>
  <pageSetup scale="67" fitToHeight="0" orientation="landscape" horizontalDpi="4294967294" verticalDpi="4294967294" r:id="rId1"/>
  <headerFooter>
    <oddHeader>&amp;LCMA-05-2024&amp;REvaluación Técnica - Habilitantes</oddHeader>
    <oddFooter>&amp;L&amp;A&amp;RPag.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Check Box 1">
              <controlPr defaultSize="0" autoFill="0" autoLine="0" autoPict="0">
                <anchor moveWithCells="1">
                  <from>
                    <xdr:col>1</xdr:col>
                    <xdr:colOff>76200</xdr:colOff>
                    <xdr:row>16</xdr:row>
                    <xdr:rowOff>495300</xdr:rowOff>
                  </from>
                  <to>
                    <xdr:col>1</xdr:col>
                    <xdr:colOff>1117600</xdr:colOff>
                    <xdr:row>18</xdr:row>
                    <xdr:rowOff>38100</xdr:rowOff>
                  </to>
                </anchor>
              </controlPr>
            </control>
          </mc:Choice>
        </mc:AlternateContent>
        <mc:AlternateContent xmlns:mc="http://schemas.openxmlformats.org/markup-compatibility/2006">
          <mc:Choice Requires="x14">
            <control shapeId="51202" r:id="rId5" name="Check Box 2">
              <controlPr defaultSize="0" autoFill="0" autoLine="0" autoPict="0">
                <anchor moveWithCells="1">
                  <from>
                    <xdr:col>1</xdr:col>
                    <xdr:colOff>76200</xdr:colOff>
                    <xdr:row>17</xdr:row>
                    <xdr:rowOff>133350</xdr:rowOff>
                  </from>
                  <to>
                    <xdr:col>1</xdr:col>
                    <xdr:colOff>1117600</xdr:colOff>
                    <xdr:row>19</xdr:row>
                    <xdr:rowOff>38100</xdr:rowOff>
                  </to>
                </anchor>
              </controlPr>
            </control>
          </mc:Choice>
        </mc:AlternateContent>
        <mc:AlternateContent xmlns:mc="http://schemas.openxmlformats.org/markup-compatibility/2006">
          <mc:Choice Requires="x14">
            <control shapeId="51203" r:id="rId6" name="Check Box 3">
              <controlPr defaultSize="0" autoFill="0" autoLine="0" autoPict="0">
                <anchor moveWithCells="1">
                  <from>
                    <xdr:col>1</xdr:col>
                    <xdr:colOff>76200</xdr:colOff>
                    <xdr:row>18</xdr:row>
                    <xdr:rowOff>146050</xdr:rowOff>
                  </from>
                  <to>
                    <xdr:col>1</xdr:col>
                    <xdr:colOff>1117600</xdr:colOff>
                    <xdr:row>20</xdr:row>
                    <xdr:rowOff>31750</xdr:rowOff>
                  </to>
                </anchor>
              </controlPr>
            </control>
          </mc:Choice>
        </mc:AlternateContent>
        <mc:AlternateContent xmlns:mc="http://schemas.openxmlformats.org/markup-compatibility/2006">
          <mc:Choice Requires="x14">
            <control shapeId="51204" r:id="rId7" name="Check Box 4">
              <controlPr defaultSize="0" autoFill="0" autoLine="0" autoPict="0">
                <anchor moveWithCells="1">
                  <from>
                    <xdr:col>1</xdr:col>
                    <xdr:colOff>76200</xdr:colOff>
                    <xdr:row>19</xdr:row>
                    <xdr:rowOff>127000</xdr:rowOff>
                  </from>
                  <to>
                    <xdr:col>1</xdr:col>
                    <xdr:colOff>1117600</xdr:colOff>
                    <xdr:row>21</xdr:row>
                    <xdr:rowOff>12700</xdr:rowOff>
                  </to>
                </anchor>
              </controlPr>
            </control>
          </mc:Choice>
        </mc:AlternateContent>
        <mc:AlternateContent xmlns:mc="http://schemas.openxmlformats.org/markup-compatibility/2006">
          <mc:Choice Requires="x14">
            <control shapeId="51205" r:id="rId8" name="Check Box 5">
              <controlPr defaultSize="0" autoFill="0" autoLine="0" autoPict="0">
                <anchor moveWithCells="1">
                  <from>
                    <xdr:col>1</xdr:col>
                    <xdr:colOff>76200</xdr:colOff>
                    <xdr:row>20</xdr:row>
                    <xdr:rowOff>133350</xdr:rowOff>
                  </from>
                  <to>
                    <xdr:col>1</xdr:col>
                    <xdr:colOff>1117600</xdr:colOff>
                    <xdr:row>22</xdr:row>
                    <xdr:rowOff>31750</xdr:rowOff>
                  </to>
                </anchor>
              </controlPr>
            </control>
          </mc:Choice>
        </mc:AlternateContent>
        <mc:AlternateContent xmlns:mc="http://schemas.openxmlformats.org/markup-compatibility/2006">
          <mc:Choice Requires="x14">
            <control shapeId="51206" r:id="rId9" name="Check Box 6">
              <controlPr defaultSize="0" autoFill="0" autoLine="0" autoPict="0">
                <anchor moveWithCells="1">
                  <from>
                    <xdr:col>10</xdr:col>
                    <xdr:colOff>838200</xdr:colOff>
                    <xdr:row>17</xdr:row>
                    <xdr:rowOff>146050</xdr:rowOff>
                  </from>
                  <to>
                    <xdr:col>13</xdr:col>
                    <xdr:colOff>819150</xdr:colOff>
                    <xdr:row>19</xdr:row>
                    <xdr:rowOff>50800</xdr:rowOff>
                  </to>
                </anchor>
              </controlPr>
            </control>
          </mc:Choice>
        </mc:AlternateContent>
        <mc:AlternateContent xmlns:mc="http://schemas.openxmlformats.org/markup-compatibility/2006">
          <mc:Choice Requires="x14">
            <control shapeId="51207" r:id="rId10" name="Check Box 7">
              <controlPr defaultSize="0" autoFill="0" autoLine="0" autoPict="0">
                <anchor moveWithCells="1">
                  <from>
                    <xdr:col>10</xdr:col>
                    <xdr:colOff>838200</xdr:colOff>
                    <xdr:row>18</xdr:row>
                    <xdr:rowOff>146050</xdr:rowOff>
                  </from>
                  <to>
                    <xdr:col>13</xdr:col>
                    <xdr:colOff>819150</xdr:colOff>
                    <xdr:row>20</xdr:row>
                    <xdr:rowOff>31750</xdr:rowOff>
                  </to>
                </anchor>
              </controlPr>
            </control>
          </mc:Choice>
        </mc:AlternateContent>
        <mc:AlternateContent xmlns:mc="http://schemas.openxmlformats.org/markup-compatibility/2006">
          <mc:Choice Requires="x14">
            <control shapeId="51208" r:id="rId11" name="Check Box 8">
              <controlPr defaultSize="0" autoFill="0" autoLine="0" autoPict="0">
                <anchor moveWithCells="1">
                  <from>
                    <xdr:col>10</xdr:col>
                    <xdr:colOff>838200</xdr:colOff>
                    <xdr:row>19</xdr:row>
                    <xdr:rowOff>146050</xdr:rowOff>
                  </from>
                  <to>
                    <xdr:col>13</xdr:col>
                    <xdr:colOff>1936750</xdr:colOff>
                    <xdr:row>21</xdr:row>
                    <xdr:rowOff>31750</xdr:rowOff>
                  </to>
                </anchor>
              </controlPr>
            </control>
          </mc:Choice>
        </mc:AlternateContent>
        <mc:AlternateContent xmlns:mc="http://schemas.openxmlformats.org/markup-compatibility/2006">
          <mc:Choice Requires="x14">
            <control shapeId="51209" r:id="rId12" name="Check Box 9">
              <controlPr defaultSize="0" autoFill="0" autoLine="0" autoPict="0">
                <anchor moveWithCells="1">
                  <from>
                    <xdr:col>10</xdr:col>
                    <xdr:colOff>838200</xdr:colOff>
                    <xdr:row>20</xdr:row>
                    <xdr:rowOff>127000</xdr:rowOff>
                  </from>
                  <to>
                    <xdr:col>13</xdr:col>
                    <xdr:colOff>1924050</xdr:colOff>
                    <xdr:row>23</xdr:row>
                    <xdr:rowOff>50800</xdr:rowOff>
                  </to>
                </anchor>
              </controlPr>
            </control>
          </mc:Choice>
        </mc:AlternateContent>
        <mc:AlternateContent xmlns:mc="http://schemas.openxmlformats.org/markup-compatibility/2006">
          <mc:Choice Requires="x14">
            <control shapeId="51210" r:id="rId13" name="Check Box 10">
              <controlPr defaultSize="0" autoFill="0" autoLine="0" autoPict="0">
                <anchor moveWithCells="1">
                  <from>
                    <xdr:col>10</xdr:col>
                    <xdr:colOff>838200</xdr:colOff>
                    <xdr:row>22</xdr:row>
                    <xdr:rowOff>171450</xdr:rowOff>
                  </from>
                  <to>
                    <xdr:col>13</xdr:col>
                    <xdr:colOff>819150</xdr:colOff>
                    <xdr:row>24</xdr:row>
                    <xdr:rowOff>69850</xdr:rowOff>
                  </to>
                </anchor>
              </controlPr>
            </control>
          </mc:Choice>
        </mc:AlternateContent>
        <mc:AlternateContent xmlns:mc="http://schemas.openxmlformats.org/markup-compatibility/2006">
          <mc:Choice Requires="x14">
            <control shapeId="51211" r:id="rId14" name="Check Box 11">
              <controlPr defaultSize="0" autoFill="0" autoLine="0" autoPict="0">
                <anchor moveWithCells="1">
                  <from>
                    <xdr:col>10</xdr:col>
                    <xdr:colOff>838200</xdr:colOff>
                    <xdr:row>23</xdr:row>
                    <xdr:rowOff>146050</xdr:rowOff>
                  </from>
                  <to>
                    <xdr:col>13</xdr:col>
                    <xdr:colOff>819150</xdr:colOff>
                    <xdr:row>25</xdr:row>
                    <xdr:rowOff>38100</xdr:rowOff>
                  </to>
                </anchor>
              </controlPr>
            </control>
          </mc:Choice>
        </mc:AlternateContent>
        <mc:AlternateContent xmlns:mc="http://schemas.openxmlformats.org/markup-compatibility/2006">
          <mc:Choice Requires="x14">
            <control shapeId="51212" r:id="rId15" name="Check Box 12">
              <controlPr defaultSize="0" autoFill="0" autoLine="0" autoPict="0">
                <anchor moveWithCells="1">
                  <from>
                    <xdr:col>10</xdr:col>
                    <xdr:colOff>838200</xdr:colOff>
                    <xdr:row>27</xdr:row>
                    <xdr:rowOff>152400</xdr:rowOff>
                  </from>
                  <to>
                    <xdr:col>13</xdr:col>
                    <xdr:colOff>95250</xdr:colOff>
                    <xdr:row>29</xdr:row>
                    <xdr:rowOff>50800</xdr:rowOff>
                  </to>
                </anchor>
              </controlPr>
            </control>
          </mc:Choice>
        </mc:AlternateContent>
        <mc:AlternateContent xmlns:mc="http://schemas.openxmlformats.org/markup-compatibility/2006">
          <mc:Choice Requires="x14">
            <control shapeId="51213" r:id="rId16" name="Check Box 13">
              <controlPr defaultSize="0" autoFill="0" autoLine="0" autoPict="0">
                <anchor moveWithCells="1">
                  <from>
                    <xdr:col>10</xdr:col>
                    <xdr:colOff>838200</xdr:colOff>
                    <xdr:row>28</xdr:row>
                    <xdr:rowOff>171450</xdr:rowOff>
                  </from>
                  <to>
                    <xdr:col>13</xdr:col>
                    <xdr:colOff>95250</xdr:colOff>
                    <xdr:row>30</xdr:row>
                    <xdr:rowOff>31750</xdr:rowOff>
                  </to>
                </anchor>
              </controlPr>
            </control>
          </mc:Choice>
        </mc:AlternateContent>
        <mc:AlternateContent xmlns:mc="http://schemas.openxmlformats.org/markup-compatibility/2006">
          <mc:Choice Requires="x14">
            <control shapeId="51214" r:id="rId17" name="Check Box 14">
              <controlPr defaultSize="0" autoFill="0" autoLine="0" autoPict="0">
                <anchor moveWithCells="1">
                  <from>
                    <xdr:col>13</xdr:col>
                    <xdr:colOff>0</xdr:colOff>
                    <xdr:row>27</xdr:row>
                    <xdr:rowOff>133350</xdr:rowOff>
                  </from>
                  <to>
                    <xdr:col>13</xdr:col>
                    <xdr:colOff>984250</xdr:colOff>
                    <xdr:row>29</xdr:row>
                    <xdr:rowOff>31750</xdr:rowOff>
                  </to>
                </anchor>
              </controlPr>
            </control>
          </mc:Choice>
        </mc:AlternateContent>
        <mc:AlternateContent xmlns:mc="http://schemas.openxmlformats.org/markup-compatibility/2006">
          <mc:Choice Requires="x14">
            <control shapeId="51215" r:id="rId18" name="Check Box 15">
              <controlPr defaultSize="0" autoFill="0" autoLine="0" autoPict="0">
                <anchor moveWithCells="1">
                  <from>
                    <xdr:col>13</xdr:col>
                    <xdr:colOff>0</xdr:colOff>
                    <xdr:row>28</xdr:row>
                    <xdr:rowOff>127000</xdr:rowOff>
                  </from>
                  <to>
                    <xdr:col>13</xdr:col>
                    <xdr:colOff>984250</xdr:colOff>
                    <xdr:row>30</xdr:row>
                    <xdr:rowOff>19050</xdr:rowOff>
                  </to>
                </anchor>
              </controlPr>
            </control>
          </mc:Choice>
        </mc:AlternateContent>
        <mc:AlternateContent xmlns:mc="http://schemas.openxmlformats.org/markup-compatibility/2006">
          <mc:Choice Requires="x14">
            <control shapeId="51216" r:id="rId19" name="Check Box 16">
              <controlPr defaultSize="0" autoFill="0" autoLine="0" autoPict="0">
                <anchor moveWithCells="1">
                  <from>
                    <xdr:col>13</xdr:col>
                    <xdr:colOff>0</xdr:colOff>
                    <xdr:row>29</xdr:row>
                    <xdr:rowOff>146050</xdr:rowOff>
                  </from>
                  <to>
                    <xdr:col>14</xdr:col>
                    <xdr:colOff>38100</xdr:colOff>
                    <xdr:row>31</xdr:row>
                    <xdr:rowOff>38100</xdr:rowOff>
                  </to>
                </anchor>
              </controlPr>
            </control>
          </mc:Choice>
        </mc:AlternateContent>
        <mc:AlternateContent xmlns:mc="http://schemas.openxmlformats.org/markup-compatibility/2006">
          <mc:Choice Requires="x14">
            <control shapeId="51217" r:id="rId20" name="Check Box 17">
              <controlPr defaultSize="0" autoFill="0" autoLine="0" autoPict="0">
                <anchor moveWithCells="1">
                  <from>
                    <xdr:col>10</xdr:col>
                    <xdr:colOff>838200</xdr:colOff>
                    <xdr:row>31</xdr:row>
                    <xdr:rowOff>19050</xdr:rowOff>
                  </from>
                  <to>
                    <xdr:col>13</xdr:col>
                    <xdr:colOff>1079500</xdr:colOff>
                    <xdr:row>32</xdr:row>
                    <xdr:rowOff>0</xdr:rowOff>
                  </to>
                </anchor>
              </controlPr>
            </control>
          </mc:Choice>
        </mc:AlternateContent>
        <mc:AlternateContent xmlns:mc="http://schemas.openxmlformats.org/markup-compatibility/2006">
          <mc:Choice Requires="x14">
            <control shapeId="51218" r:id="rId21" name="Check Box 18">
              <controlPr defaultSize="0" autoFill="0" autoLine="0" autoPict="0">
                <anchor moveWithCells="1">
                  <from>
                    <xdr:col>11</xdr:col>
                    <xdr:colOff>0</xdr:colOff>
                    <xdr:row>34</xdr:row>
                    <xdr:rowOff>457200</xdr:rowOff>
                  </from>
                  <to>
                    <xdr:col>11</xdr:col>
                    <xdr:colOff>1079500</xdr:colOff>
                    <xdr:row>36</xdr:row>
                    <xdr:rowOff>50800</xdr:rowOff>
                  </to>
                </anchor>
              </controlPr>
            </control>
          </mc:Choice>
        </mc:AlternateContent>
        <mc:AlternateContent xmlns:mc="http://schemas.openxmlformats.org/markup-compatibility/2006">
          <mc:Choice Requires="x14">
            <control shapeId="51219" r:id="rId22" name="Check Box 19">
              <controlPr defaultSize="0" autoFill="0" autoLine="0" autoPict="0">
                <anchor moveWithCells="1">
                  <from>
                    <xdr:col>11</xdr:col>
                    <xdr:colOff>0</xdr:colOff>
                    <xdr:row>35</xdr:row>
                    <xdr:rowOff>133350</xdr:rowOff>
                  </from>
                  <to>
                    <xdr:col>13</xdr:col>
                    <xdr:colOff>1943100</xdr:colOff>
                    <xdr:row>37</xdr:row>
                    <xdr:rowOff>19050</xdr:rowOff>
                  </to>
                </anchor>
              </controlPr>
            </control>
          </mc:Choice>
        </mc:AlternateContent>
        <mc:AlternateContent xmlns:mc="http://schemas.openxmlformats.org/markup-compatibility/2006">
          <mc:Choice Requires="x14">
            <control shapeId="51220" r:id="rId23" name="Check Box 20">
              <controlPr defaultSize="0" autoFill="0" autoLine="0" autoPict="0">
                <anchor moveWithCells="1">
                  <from>
                    <xdr:col>11</xdr:col>
                    <xdr:colOff>0</xdr:colOff>
                    <xdr:row>39</xdr:row>
                    <xdr:rowOff>0</xdr:rowOff>
                  </from>
                  <to>
                    <xdr:col>14</xdr:col>
                    <xdr:colOff>0</xdr:colOff>
                    <xdr:row>40</xdr:row>
                    <xdr:rowOff>12700</xdr:rowOff>
                  </to>
                </anchor>
              </controlPr>
            </control>
          </mc:Choice>
        </mc:AlternateContent>
        <mc:AlternateContent xmlns:mc="http://schemas.openxmlformats.org/markup-compatibility/2006">
          <mc:Choice Requires="x14">
            <control shapeId="51221" r:id="rId24" name="Check Box 21">
              <controlPr defaultSize="0" autoFill="0" autoLine="0" autoPict="0">
                <anchor moveWithCells="1">
                  <from>
                    <xdr:col>13</xdr:col>
                    <xdr:colOff>0</xdr:colOff>
                    <xdr:row>36</xdr:row>
                    <xdr:rowOff>133350</xdr:rowOff>
                  </from>
                  <to>
                    <xdr:col>13</xdr:col>
                    <xdr:colOff>1562100</xdr:colOff>
                    <xdr:row>38</xdr:row>
                    <xdr:rowOff>31750</xdr:rowOff>
                  </to>
                </anchor>
              </controlPr>
            </control>
          </mc:Choice>
        </mc:AlternateContent>
        <mc:AlternateContent xmlns:mc="http://schemas.openxmlformats.org/markup-compatibility/2006">
          <mc:Choice Requires="x14">
            <control shapeId="51222" r:id="rId25" name="Check Box 22">
              <controlPr defaultSize="0" autoFill="0" autoLine="0" autoPict="0">
                <anchor moveWithCells="1">
                  <from>
                    <xdr:col>11</xdr:col>
                    <xdr:colOff>0</xdr:colOff>
                    <xdr:row>40</xdr:row>
                    <xdr:rowOff>0</xdr:rowOff>
                  </from>
                  <to>
                    <xdr:col>13</xdr:col>
                    <xdr:colOff>1085850</xdr:colOff>
                    <xdr:row>41</xdr:row>
                    <xdr:rowOff>31750</xdr:rowOff>
                  </to>
                </anchor>
              </controlPr>
            </control>
          </mc:Choice>
        </mc:AlternateContent>
        <mc:AlternateContent xmlns:mc="http://schemas.openxmlformats.org/markup-compatibility/2006">
          <mc:Choice Requires="x14">
            <control shapeId="51223" r:id="rId26" name="Check Box 23">
              <controlPr defaultSize="0" autoFill="0" autoLine="0" autoPict="0">
                <anchor moveWithCells="1">
                  <from>
                    <xdr:col>11</xdr:col>
                    <xdr:colOff>0</xdr:colOff>
                    <xdr:row>37</xdr:row>
                    <xdr:rowOff>146050</xdr:rowOff>
                  </from>
                  <to>
                    <xdr:col>12</xdr:col>
                    <xdr:colOff>698500</xdr:colOff>
                    <xdr:row>39</xdr:row>
                    <xdr:rowOff>38100</xdr:rowOff>
                  </to>
                </anchor>
              </controlPr>
            </control>
          </mc:Choice>
        </mc:AlternateContent>
        <mc:AlternateContent xmlns:mc="http://schemas.openxmlformats.org/markup-compatibility/2006">
          <mc:Choice Requires="x14">
            <control shapeId="51224" r:id="rId27" name="Check Box 24">
              <controlPr defaultSize="0" autoFill="0" autoLine="0" autoPict="0">
                <anchor moveWithCells="1">
                  <from>
                    <xdr:col>12</xdr:col>
                    <xdr:colOff>1098550</xdr:colOff>
                    <xdr:row>37</xdr:row>
                    <xdr:rowOff>127000</xdr:rowOff>
                  </from>
                  <to>
                    <xdr:col>13</xdr:col>
                    <xdr:colOff>1098550</xdr:colOff>
                    <xdr:row>39</xdr:row>
                    <xdr:rowOff>19050</xdr:rowOff>
                  </to>
                </anchor>
              </controlPr>
            </control>
          </mc:Choice>
        </mc:AlternateContent>
        <mc:AlternateContent xmlns:mc="http://schemas.openxmlformats.org/markup-compatibility/2006">
          <mc:Choice Requires="x14">
            <control shapeId="51225" r:id="rId28" name="Check Box 25">
              <controlPr defaultSize="0" autoFill="0" autoLine="0" autoPict="0">
                <anchor moveWithCells="1">
                  <from>
                    <xdr:col>11</xdr:col>
                    <xdr:colOff>0</xdr:colOff>
                    <xdr:row>36</xdr:row>
                    <xdr:rowOff>133350</xdr:rowOff>
                  </from>
                  <to>
                    <xdr:col>12</xdr:col>
                    <xdr:colOff>984250</xdr:colOff>
                    <xdr:row>38</xdr:row>
                    <xdr:rowOff>31750</xdr:rowOff>
                  </to>
                </anchor>
              </controlPr>
            </control>
          </mc:Choice>
        </mc:AlternateContent>
        <mc:AlternateContent xmlns:mc="http://schemas.openxmlformats.org/markup-compatibility/2006">
          <mc:Choice Requires="x14">
            <control shapeId="51226" r:id="rId29" name="Check Box 26">
              <controlPr defaultSize="0" autoFill="0" autoLine="0" autoPict="0">
                <anchor moveWithCells="1">
                  <from>
                    <xdr:col>0</xdr:col>
                    <xdr:colOff>0</xdr:colOff>
                    <xdr:row>6</xdr:row>
                    <xdr:rowOff>31750</xdr:rowOff>
                  </from>
                  <to>
                    <xdr:col>3</xdr:col>
                    <xdr:colOff>755650</xdr:colOff>
                    <xdr:row>6</xdr:row>
                    <xdr:rowOff>203200</xdr:rowOff>
                  </to>
                </anchor>
              </controlPr>
            </control>
          </mc:Choice>
        </mc:AlternateContent>
        <mc:AlternateContent xmlns:mc="http://schemas.openxmlformats.org/markup-compatibility/2006">
          <mc:Choice Requires="x14">
            <control shapeId="51227" r:id="rId30" name="Check Box 27">
              <controlPr defaultSize="0" autoFill="0" autoLine="0" autoPict="0">
                <anchor moveWithCells="1">
                  <from>
                    <xdr:col>4</xdr:col>
                    <xdr:colOff>38100</xdr:colOff>
                    <xdr:row>6</xdr:row>
                    <xdr:rowOff>38100</xdr:rowOff>
                  </from>
                  <to>
                    <xdr:col>5</xdr:col>
                    <xdr:colOff>298450</xdr:colOff>
                    <xdr:row>6</xdr:row>
                    <xdr:rowOff>222250</xdr:rowOff>
                  </to>
                </anchor>
              </controlPr>
            </control>
          </mc:Choice>
        </mc:AlternateContent>
        <mc:AlternateContent xmlns:mc="http://schemas.openxmlformats.org/markup-compatibility/2006">
          <mc:Choice Requires="x14">
            <control shapeId="51228" r:id="rId31" name="Check Box 28">
              <controlPr defaultSize="0" autoFill="0" autoLine="0" autoPict="0">
                <anchor moveWithCells="1">
                  <from>
                    <xdr:col>6</xdr:col>
                    <xdr:colOff>0</xdr:colOff>
                    <xdr:row>6</xdr:row>
                    <xdr:rowOff>31750</xdr:rowOff>
                  </from>
                  <to>
                    <xdr:col>6</xdr:col>
                    <xdr:colOff>1504950</xdr:colOff>
                    <xdr:row>6</xdr:row>
                    <xdr:rowOff>228600</xdr:rowOff>
                  </to>
                </anchor>
              </controlPr>
            </control>
          </mc:Choice>
        </mc:AlternateContent>
        <mc:AlternateContent xmlns:mc="http://schemas.openxmlformats.org/markup-compatibility/2006">
          <mc:Choice Requires="x14">
            <control shapeId="51229" r:id="rId32" name="Check Box 29">
              <controlPr defaultSize="0" autoFill="0" autoLine="0" autoPict="0">
                <anchor moveWithCells="1">
                  <from>
                    <xdr:col>6</xdr:col>
                    <xdr:colOff>1314450</xdr:colOff>
                    <xdr:row>6</xdr:row>
                    <xdr:rowOff>12700</xdr:rowOff>
                  </from>
                  <to>
                    <xdr:col>9</xdr:col>
                    <xdr:colOff>361950</xdr:colOff>
                    <xdr:row>6</xdr:row>
                    <xdr:rowOff>247650</xdr:rowOff>
                  </to>
                </anchor>
              </controlPr>
            </control>
          </mc:Choice>
        </mc:AlternateContent>
        <mc:AlternateContent xmlns:mc="http://schemas.openxmlformats.org/markup-compatibility/2006">
          <mc:Choice Requires="x14">
            <control shapeId="51230" r:id="rId33" name="Check Box 30">
              <controlPr defaultSize="0" autoFill="0" autoLine="0" autoPict="0">
                <anchor moveWithCells="1">
                  <from>
                    <xdr:col>10</xdr:col>
                    <xdr:colOff>838200</xdr:colOff>
                    <xdr:row>31</xdr:row>
                    <xdr:rowOff>146050</xdr:rowOff>
                  </from>
                  <to>
                    <xdr:col>13</xdr:col>
                    <xdr:colOff>95250</xdr:colOff>
                    <xdr:row>33</xdr:row>
                    <xdr:rowOff>38100</xdr:rowOff>
                  </to>
                </anchor>
              </controlPr>
            </control>
          </mc:Choice>
        </mc:AlternateContent>
        <mc:AlternateContent xmlns:mc="http://schemas.openxmlformats.org/markup-compatibility/2006">
          <mc:Choice Requires="x14">
            <control shapeId="51231" r:id="rId34" name="Check Box 31">
              <controlPr defaultSize="0" autoFill="0" autoLine="0" autoPict="0">
                <anchor moveWithCells="1">
                  <from>
                    <xdr:col>10</xdr:col>
                    <xdr:colOff>838200</xdr:colOff>
                    <xdr:row>32</xdr:row>
                    <xdr:rowOff>146050</xdr:rowOff>
                  </from>
                  <to>
                    <xdr:col>13</xdr:col>
                    <xdr:colOff>946150</xdr:colOff>
                    <xdr:row>34</xdr:row>
                    <xdr:rowOff>38100</xdr:rowOff>
                  </to>
                </anchor>
              </controlPr>
            </control>
          </mc:Choice>
        </mc:AlternateContent>
        <mc:AlternateContent xmlns:mc="http://schemas.openxmlformats.org/markup-compatibility/2006">
          <mc:Choice Requires="x14">
            <control shapeId="51232" r:id="rId35" name="Check Box 32">
              <controlPr defaultSize="0" autoFill="0" autoLine="0" autoPict="0">
                <anchor moveWithCells="1">
                  <from>
                    <xdr:col>9</xdr:col>
                    <xdr:colOff>723900</xdr:colOff>
                    <xdr:row>6</xdr:row>
                    <xdr:rowOff>12700</xdr:rowOff>
                  </from>
                  <to>
                    <xdr:col>11</xdr:col>
                    <xdr:colOff>1041400</xdr:colOff>
                    <xdr:row>6</xdr:row>
                    <xdr:rowOff>247650</xdr:rowOff>
                  </to>
                </anchor>
              </controlPr>
            </control>
          </mc:Choice>
        </mc:AlternateContent>
        <mc:AlternateContent xmlns:mc="http://schemas.openxmlformats.org/markup-compatibility/2006">
          <mc:Choice Requires="x14">
            <control shapeId="51233" r:id="rId36" name="Check Box 33">
              <controlPr defaultSize="0" autoFill="0" autoLine="0" autoPict="0">
                <anchor moveWithCells="1">
                  <from>
                    <xdr:col>10</xdr:col>
                    <xdr:colOff>838200</xdr:colOff>
                    <xdr:row>24</xdr:row>
                    <xdr:rowOff>133350</xdr:rowOff>
                  </from>
                  <to>
                    <xdr:col>13</xdr:col>
                    <xdr:colOff>1847850</xdr:colOff>
                    <xdr:row>26</xdr:row>
                    <xdr:rowOff>31750</xdr:rowOff>
                  </to>
                </anchor>
              </controlPr>
            </control>
          </mc:Choice>
        </mc:AlternateContent>
        <mc:AlternateContent xmlns:mc="http://schemas.openxmlformats.org/markup-compatibility/2006">
          <mc:Choice Requires="x14">
            <control shapeId="51234" r:id="rId37" name="Check Box 34">
              <controlPr defaultSize="0" autoFill="0" autoLine="0" autoPict="0">
                <anchor moveWithCells="1">
                  <from>
                    <xdr:col>10</xdr:col>
                    <xdr:colOff>838200</xdr:colOff>
                    <xdr:row>25</xdr:row>
                    <xdr:rowOff>133350</xdr:rowOff>
                  </from>
                  <to>
                    <xdr:col>13</xdr:col>
                    <xdr:colOff>1847850</xdr:colOff>
                    <xdr:row>27</xdr:row>
                    <xdr:rowOff>31750</xdr:rowOff>
                  </to>
                </anchor>
              </controlPr>
            </control>
          </mc:Choice>
        </mc:AlternateContent>
        <mc:AlternateContent xmlns:mc="http://schemas.openxmlformats.org/markup-compatibility/2006">
          <mc:Choice Requires="x14">
            <control shapeId="51235" r:id="rId38" name="Check Box 35">
              <controlPr defaultSize="0" autoFill="0" autoLine="0" autoPict="0">
                <anchor moveWithCells="1">
                  <from>
                    <xdr:col>10</xdr:col>
                    <xdr:colOff>838200</xdr:colOff>
                    <xdr:row>26</xdr:row>
                    <xdr:rowOff>127000</xdr:rowOff>
                  </from>
                  <to>
                    <xdr:col>13</xdr:col>
                    <xdr:colOff>1847850</xdr:colOff>
                    <xdr:row>28</xdr:row>
                    <xdr:rowOff>19050</xdr:rowOff>
                  </to>
                </anchor>
              </controlPr>
            </control>
          </mc:Choice>
        </mc:AlternateContent>
        <mc:AlternateContent xmlns:mc="http://schemas.openxmlformats.org/markup-compatibility/2006">
          <mc:Choice Requires="x14">
            <control shapeId="51236" r:id="rId39" name="Check Box 36">
              <controlPr defaultSize="0" autoFill="0" autoLine="0" autoPict="0">
                <anchor moveWithCells="1">
                  <from>
                    <xdr:col>1</xdr:col>
                    <xdr:colOff>76200</xdr:colOff>
                    <xdr:row>45</xdr:row>
                    <xdr:rowOff>152400</xdr:rowOff>
                  </from>
                  <to>
                    <xdr:col>1</xdr:col>
                    <xdr:colOff>1117600</xdr:colOff>
                    <xdr:row>47</xdr:row>
                    <xdr:rowOff>50800</xdr:rowOff>
                  </to>
                </anchor>
              </controlPr>
            </control>
          </mc:Choice>
        </mc:AlternateContent>
        <mc:AlternateContent xmlns:mc="http://schemas.openxmlformats.org/markup-compatibility/2006">
          <mc:Choice Requires="x14">
            <control shapeId="51237" r:id="rId40" name="Check Box 37">
              <controlPr defaultSize="0" autoFill="0" autoLine="0" autoPict="0">
                <anchor moveWithCells="1">
                  <from>
                    <xdr:col>1</xdr:col>
                    <xdr:colOff>76200</xdr:colOff>
                    <xdr:row>46</xdr:row>
                    <xdr:rowOff>133350</xdr:rowOff>
                  </from>
                  <to>
                    <xdr:col>1</xdr:col>
                    <xdr:colOff>1117600</xdr:colOff>
                    <xdr:row>48</xdr:row>
                    <xdr:rowOff>38100</xdr:rowOff>
                  </to>
                </anchor>
              </controlPr>
            </control>
          </mc:Choice>
        </mc:AlternateContent>
        <mc:AlternateContent xmlns:mc="http://schemas.openxmlformats.org/markup-compatibility/2006">
          <mc:Choice Requires="x14">
            <control shapeId="51238" r:id="rId41" name="Check Box 38">
              <controlPr defaultSize="0" autoFill="0" autoLine="0" autoPict="0">
                <anchor moveWithCells="1">
                  <from>
                    <xdr:col>1</xdr:col>
                    <xdr:colOff>76200</xdr:colOff>
                    <xdr:row>47</xdr:row>
                    <xdr:rowOff>146050</xdr:rowOff>
                  </from>
                  <to>
                    <xdr:col>1</xdr:col>
                    <xdr:colOff>1117600</xdr:colOff>
                    <xdr:row>49</xdr:row>
                    <xdr:rowOff>31750</xdr:rowOff>
                  </to>
                </anchor>
              </controlPr>
            </control>
          </mc:Choice>
        </mc:AlternateContent>
        <mc:AlternateContent xmlns:mc="http://schemas.openxmlformats.org/markup-compatibility/2006">
          <mc:Choice Requires="x14">
            <control shapeId="51239" r:id="rId42" name="Check Box 39">
              <controlPr defaultSize="0" autoFill="0" autoLine="0" autoPict="0">
                <anchor moveWithCells="1">
                  <from>
                    <xdr:col>1</xdr:col>
                    <xdr:colOff>76200</xdr:colOff>
                    <xdr:row>48</xdr:row>
                    <xdr:rowOff>127000</xdr:rowOff>
                  </from>
                  <to>
                    <xdr:col>1</xdr:col>
                    <xdr:colOff>1117600</xdr:colOff>
                    <xdr:row>50</xdr:row>
                    <xdr:rowOff>12700</xdr:rowOff>
                  </to>
                </anchor>
              </controlPr>
            </control>
          </mc:Choice>
        </mc:AlternateContent>
        <mc:AlternateContent xmlns:mc="http://schemas.openxmlformats.org/markup-compatibility/2006">
          <mc:Choice Requires="x14">
            <control shapeId="51240" r:id="rId43" name="Check Box 40">
              <controlPr defaultSize="0" autoFill="0" autoLine="0" autoPict="0">
                <anchor moveWithCells="1">
                  <from>
                    <xdr:col>1</xdr:col>
                    <xdr:colOff>76200</xdr:colOff>
                    <xdr:row>49</xdr:row>
                    <xdr:rowOff>133350</xdr:rowOff>
                  </from>
                  <to>
                    <xdr:col>1</xdr:col>
                    <xdr:colOff>1117600</xdr:colOff>
                    <xdr:row>51</xdr:row>
                    <xdr:rowOff>31750</xdr:rowOff>
                  </to>
                </anchor>
              </controlPr>
            </control>
          </mc:Choice>
        </mc:AlternateContent>
        <mc:AlternateContent xmlns:mc="http://schemas.openxmlformats.org/markup-compatibility/2006">
          <mc:Choice Requires="x14">
            <control shapeId="51241" r:id="rId44" name="Check Box 41">
              <controlPr defaultSize="0" autoFill="0" autoLine="0" autoPict="0">
                <anchor moveWithCells="1">
                  <from>
                    <xdr:col>10</xdr:col>
                    <xdr:colOff>838200</xdr:colOff>
                    <xdr:row>46</xdr:row>
                    <xdr:rowOff>146050</xdr:rowOff>
                  </from>
                  <to>
                    <xdr:col>13</xdr:col>
                    <xdr:colOff>819150</xdr:colOff>
                    <xdr:row>48</xdr:row>
                    <xdr:rowOff>50800</xdr:rowOff>
                  </to>
                </anchor>
              </controlPr>
            </control>
          </mc:Choice>
        </mc:AlternateContent>
        <mc:AlternateContent xmlns:mc="http://schemas.openxmlformats.org/markup-compatibility/2006">
          <mc:Choice Requires="x14">
            <control shapeId="51242" r:id="rId45" name="Check Box 42">
              <controlPr defaultSize="0" autoFill="0" autoLine="0" autoPict="0">
                <anchor moveWithCells="1">
                  <from>
                    <xdr:col>10</xdr:col>
                    <xdr:colOff>838200</xdr:colOff>
                    <xdr:row>47</xdr:row>
                    <xdr:rowOff>146050</xdr:rowOff>
                  </from>
                  <to>
                    <xdr:col>13</xdr:col>
                    <xdr:colOff>819150</xdr:colOff>
                    <xdr:row>49</xdr:row>
                    <xdr:rowOff>31750</xdr:rowOff>
                  </to>
                </anchor>
              </controlPr>
            </control>
          </mc:Choice>
        </mc:AlternateContent>
        <mc:AlternateContent xmlns:mc="http://schemas.openxmlformats.org/markup-compatibility/2006">
          <mc:Choice Requires="x14">
            <control shapeId="51243" r:id="rId46" name="Check Box 43">
              <controlPr defaultSize="0" autoFill="0" autoLine="0" autoPict="0">
                <anchor moveWithCells="1">
                  <from>
                    <xdr:col>10</xdr:col>
                    <xdr:colOff>838200</xdr:colOff>
                    <xdr:row>48</xdr:row>
                    <xdr:rowOff>146050</xdr:rowOff>
                  </from>
                  <to>
                    <xdr:col>13</xdr:col>
                    <xdr:colOff>1936750</xdr:colOff>
                    <xdr:row>50</xdr:row>
                    <xdr:rowOff>31750</xdr:rowOff>
                  </to>
                </anchor>
              </controlPr>
            </control>
          </mc:Choice>
        </mc:AlternateContent>
        <mc:AlternateContent xmlns:mc="http://schemas.openxmlformats.org/markup-compatibility/2006">
          <mc:Choice Requires="x14">
            <control shapeId="51244" r:id="rId47" name="Check Box 44">
              <controlPr defaultSize="0" autoFill="0" autoLine="0" autoPict="0">
                <anchor moveWithCells="1">
                  <from>
                    <xdr:col>10</xdr:col>
                    <xdr:colOff>838200</xdr:colOff>
                    <xdr:row>49</xdr:row>
                    <xdr:rowOff>127000</xdr:rowOff>
                  </from>
                  <to>
                    <xdr:col>13</xdr:col>
                    <xdr:colOff>1924050</xdr:colOff>
                    <xdr:row>52</xdr:row>
                    <xdr:rowOff>50800</xdr:rowOff>
                  </to>
                </anchor>
              </controlPr>
            </control>
          </mc:Choice>
        </mc:AlternateContent>
        <mc:AlternateContent xmlns:mc="http://schemas.openxmlformats.org/markup-compatibility/2006">
          <mc:Choice Requires="x14">
            <control shapeId="51245" r:id="rId48" name="Check Box 45">
              <controlPr defaultSize="0" autoFill="0" autoLine="0" autoPict="0">
                <anchor moveWithCells="1">
                  <from>
                    <xdr:col>10</xdr:col>
                    <xdr:colOff>838200</xdr:colOff>
                    <xdr:row>51</xdr:row>
                    <xdr:rowOff>171450</xdr:rowOff>
                  </from>
                  <to>
                    <xdr:col>13</xdr:col>
                    <xdr:colOff>819150</xdr:colOff>
                    <xdr:row>53</xdr:row>
                    <xdr:rowOff>69850</xdr:rowOff>
                  </to>
                </anchor>
              </controlPr>
            </control>
          </mc:Choice>
        </mc:AlternateContent>
        <mc:AlternateContent xmlns:mc="http://schemas.openxmlformats.org/markup-compatibility/2006">
          <mc:Choice Requires="x14">
            <control shapeId="51246" r:id="rId49" name="Check Box 46">
              <controlPr defaultSize="0" autoFill="0" autoLine="0" autoPict="0">
                <anchor moveWithCells="1">
                  <from>
                    <xdr:col>10</xdr:col>
                    <xdr:colOff>838200</xdr:colOff>
                    <xdr:row>52</xdr:row>
                    <xdr:rowOff>146050</xdr:rowOff>
                  </from>
                  <to>
                    <xdr:col>13</xdr:col>
                    <xdr:colOff>819150</xdr:colOff>
                    <xdr:row>54</xdr:row>
                    <xdr:rowOff>38100</xdr:rowOff>
                  </to>
                </anchor>
              </controlPr>
            </control>
          </mc:Choice>
        </mc:AlternateContent>
        <mc:AlternateContent xmlns:mc="http://schemas.openxmlformats.org/markup-compatibility/2006">
          <mc:Choice Requires="x14">
            <control shapeId="51247" r:id="rId50" name="Check Box 47">
              <controlPr defaultSize="0" autoFill="0" autoLine="0" autoPict="0">
                <anchor moveWithCells="1">
                  <from>
                    <xdr:col>10</xdr:col>
                    <xdr:colOff>838200</xdr:colOff>
                    <xdr:row>56</xdr:row>
                    <xdr:rowOff>152400</xdr:rowOff>
                  </from>
                  <to>
                    <xdr:col>13</xdr:col>
                    <xdr:colOff>95250</xdr:colOff>
                    <xdr:row>58</xdr:row>
                    <xdr:rowOff>50800</xdr:rowOff>
                  </to>
                </anchor>
              </controlPr>
            </control>
          </mc:Choice>
        </mc:AlternateContent>
        <mc:AlternateContent xmlns:mc="http://schemas.openxmlformats.org/markup-compatibility/2006">
          <mc:Choice Requires="x14">
            <control shapeId="51248" r:id="rId51" name="Check Box 48">
              <controlPr defaultSize="0" autoFill="0" autoLine="0" autoPict="0">
                <anchor moveWithCells="1">
                  <from>
                    <xdr:col>10</xdr:col>
                    <xdr:colOff>838200</xdr:colOff>
                    <xdr:row>57</xdr:row>
                    <xdr:rowOff>171450</xdr:rowOff>
                  </from>
                  <to>
                    <xdr:col>13</xdr:col>
                    <xdr:colOff>95250</xdr:colOff>
                    <xdr:row>59</xdr:row>
                    <xdr:rowOff>31750</xdr:rowOff>
                  </to>
                </anchor>
              </controlPr>
            </control>
          </mc:Choice>
        </mc:AlternateContent>
        <mc:AlternateContent xmlns:mc="http://schemas.openxmlformats.org/markup-compatibility/2006">
          <mc:Choice Requires="x14">
            <control shapeId="51249" r:id="rId52" name="Check Box 49">
              <controlPr defaultSize="0" autoFill="0" autoLine="0" autoPict="0">
                <anchor moveWithCells="1">
                  <from>
                    <xdr:col>13</xdr:col>
                    <xdr:colOff>0</xdr:colOff>
                    <xdr:row>56</xdr:row>
                    <xdr:rowOff>133350</xdr:rowOff>
                  </from>
                  <to>
                    <xdr:col>13</xdr:col>
                    <xdr:colOff>984250</xdr:colOff>
                    <xdr:row>58</xdr:row>
                    <xdr:rowOff>31750</xdr:rowOff>
                  </to>
                </anchor>
              </controlPr>
            </control>
          </mc:Choice>
        </mc:AlternateContent>
        <mc:AlternateContent xmlns:mc="http://schemas.openxmlformats.org/markup-compatibility/2006">
          <mc:Choice Requires="x14">
            <control shapeId="51250" r:id="rId53" name="Check Box 50">
              <controlPr defaultSize="0" autoFill="0" autoLine="0" autoPict="0">
                <anchor moveWithCells="1">
                  <from>
                    <xdr:col>13</xdr:col>
                    <xdr:colOff>0</xdr:colOff>
                    <xdr:row>57</xdr:row>
                    <xdr:rowOff>127000</xdr:rowOff>
                  </from>
                  <to>
                    <xdr:col>13</xdr:col>
                    <xdr:colOff>984250</xdr:colOff>
                    <xdr:row>59</xdr:row>
                    <xdr:rowOff>19050</xdr:rowOff>
                  </to>
                </anchor>
              </controlPr>
            </control>
          </mc:Choice>
        </mc:AlternateContent>
        <mc:AlternateContent xmlns:mc="http://schemas.openxmlformats.org/markup-compatibility/2006">
          <mc:Choice Requires="x14">
            <control shapeId="51251" r:id="rId54" name="Check Box 51">
              <controlPr defaultSize="0" autoFill="0" autoLine="0" autoPict="0">
                <anchor moveWithCells="1">
                  <from>
                    <xdr:col>13</xdr:col>
                    <xdr:colOff>0</xdr:colOff>
                    <xdr:row>58</xdr:row>
                    <xdr:rowOff>146050</xdr:rowOff>
                  </from>
                  <to>
                    <xdr:col>14</xdr:col>
                    <xdr:colOff>38100</xdr:colOff>
                    <xdr:row>60</xdr:row>
                    <xdr:rowOff>38100</xdr:rowOff>
                  </to>
                </anchor>
              </controlPr>
            </control>
          </mc:Choice>
        </mc:AlternateContent>
        <mc:AlternateContent xmlns:mc="http://schemas.openxmlformats.org/markup-compatibility/2006">
          <mc:Choice Requires="x14">
            <control shapeId="51252" r:id="rId55" name="Check Box 52">
              <controlPr defaultSize="0" autoFill="0" autoLine="0" autoPict="0">
                <anchor moveWithCells="1">
                  <from>
                    <xdr:col>10</xdr:col>
                    <xdr:colOff>838200</xdr:colOff>
                    <xdr:row>60</xdr:row>
                    <xdr:rowOff>19050</xdr:rowOff>
                  </from>
                  <to>
                    <xdr:col>13</xdr:col>
                    <xdr:colOff>1079500</xdr:colOff>
                    <xdr:row>61</xdr:row>
                    <xdr:rowOff>0</xdr:rowOff>
                  </to>
                </anchor>
              </controlPr>
            </control>
          </mc:Choice>
        </mc:AlternateContent>
        <mc:AlternateContent xmlns:mc="http://schemas.openxmlformats.org/markup-compatibility/2006">
          <mc:Choice Requires="x14">
            <control shapeId="51253" r:id="rId56" name="Check Box 53">
              <controlPr defaultSize="0" autoFill="0" autoLine="0" autoPict="0">
                <anchor moveWithCells="1">
                  <from>
                    <xdr:col>11</xdr:col>
                    <xdr:colOff>0</xdr:colOff>
                    <xdr:row>63</xdr:row>
                    <xdr:rowOff>457200</xdr:rowOff>
                  </from>
                  <to>
                    <xdr:col>11</xdr:col>
                    <xdr:colOff>1079500</xdr:colOff>
                    <xdr:row>65</xdr:row>
                    <xdr:rowOff>50800</xdr:rowOff>
                  </to>
                </anchor>
              </controlPr>
            </control>
          </mc:Choice>
        </mc:AlternateContent>
        <mc:AlternateContent xmlns:mc="http://schemas.openxmlformats.org/markup-compatibility/2006">
          <mc:Choice Requires="x14">
            <control shapeId="51254" r:id="rId57" name="Check Box 54">
              <controlPr defaultSize="0" autoFill="0" autoLine="0" autoPict="0">
                <anchor moveWithCells="1">
                  <from>
                    <xdr:col>11</xdr:col>
                    <xdr:colOff>0</xdr:colOff>
                    <xdr:row>64</xdr:row>
                    <xdr:rowOff>133350</xdr:rowOff>
                  </from>
                  <to>
                    <xdr:col>13</xdr:col>
                    <xdr:colOff>1943100</xdr:colOff>
                    <xdr:row>66</xdr:row>
                    <xdr:rowOff>19050</xdr:rowOff>
                  </to>
                </anchor>
              </controlPr>
            </control>
          </mc:Choice>
        </mc:AlternateContent>
        <mc:AlternateContent xmlns:mc="http://schemas.openxmlformats.org/markup-compatibility/2006">
          <mc:Choice Requires="x14">
            <control shapeId="51255" r:id="rId58" name="Check Box 55">
              <controlPr defaultSize="0" autoFill="0" autoLine="0" autoPict="0">
                <anchor moveWithCells="1">
                  <from>
                    <xdr:col>11</xdr:col>
                    <xdr:colOff>0</xdr:colOff>
                    <xdr:row>68</xdr:row>
                    <xdr:rowOff>0</xdr:rowOff>
                  </from>
                  <to>
                    <xdr:col>14</xdr:col>
                    <xdr:colOff>0</xdr:colOff>
                    <xdr:row>69</xdr:row>
                    <xdr:rowOff>12700</xdr:rowOff>
                  </to>
                </anchor>
              </controlPr>
            </control>
          </mc:Choice>
        </mc:AlternateContent>
        <mc:AlternateContent xmlns:mc="http://schemas.openxmlformats.org/markup-compatibility/2006">
          <mc:Choice Requires="x14">
            <control shapeId="51256" r:id="rId59" name="Check Box 56">
              <controlPr defaultSize="0" autoFill="0" autoLine="0" autoPict="0">
                <anchor moveWithCells="1">
                  <from>
                    <xdr:col>13</xdr:col>
                    <xdr:colOff>0</xdr:colOff>
                    <xdr:row>65</xdr:row>
                    <xdr:rowOff>133350</xdr:rowOff>
                  </from>
                  <to>
                    <xdr:col>13</xdr:col>
                    <xdr:colOff>1562100</xdr:colOff>
                    <xdr:row>67</xdr:row>
                    <xdr:rowOff>31750</xdr:rowOff>
                  </to>
                </anchor>
              </controlPr>
            </control>
          </mc:Choice>
        </mc:AlternateContent>
        <mc:AlternateContent xmlns:mc="http://schemas.openxmlformats.org/markup-compatibility/2006">
          <mc:Choice Requires="x14">
            <control shapeId="51257" r:id="rId60" name="Check Box 57">
              <controlPr defaultSize="0" autoFill="0" autoLine="0" autoPict="0">
                <anchor moveWithCells="1">
                  <from>
                    <xdr:col>11</xdr:col>
                    <xdr:colOff>0</xdr:colOff>
                    <xdr:row>69</xdr:row>
                    <xdr:rowOff>0</xdr:rowOff>
                  </from>
                  <to>
                    <xdr:col>13</xdr:col>
                    <xdr:colOff>1085850</xdr:colOff>
                    <xdr:row>70</xdr:row>
                    <xdr:rowOff>31750</xdr:rowOff>
                  </to>
                </anchor>
              </controlPr>
            </control>
          </mc:Choice>
        </mc:AlternateContent>
        <mc:AlternateContent xmlns:mc="http://schemas.openxmlformats.org/markup-compatibility/2006">
          <mc:Choice Requires="x14">
            <control shapeId="51258" r:id="rId61" name="Check Box 58">
              <controlPr defaultSize="0" autoFill="0" autoLine="0" autoPict="0">
                <anchor moveWithCells="1">
                  <from>
                    <xdr:col>11</xdr:col>
                    <xdr:colOff>0</xdr:colOff>
                    <xdr:row>66</xdr:row>
                    <xdr:rowOff>146050</xdr:rowOff>
                  </from>
                  <to>
                    <xdr:col>12</xdr:col>
                    <xdr:colOff>698500</xdr:colOff>
                    <xdr:row>68</xdr:row>
                    <xdr:rowOff>38100</xdr:rowOff>
                  </to>
                </anchor>
              </controlPr>
            </control>
          </mc:Choice>
        </mc:AlternateContent>
        <mc:AlternateContent xmlns:mc="http://schemas.openxmlformats.org/markup-compatibility/2006">
          <mc:Choice Requires="x14">
            <control shapeId="51259" r:id="rId62" name="Check Box 59">
              <controlPr defaultSize="0" autoFill="0" autoLine="0" autoPict="0">
                <anchor moveWithCells="1">
                  <from>
                    <xdr:col>12</xdr:col>
                    <xdr:colOff>1098550</xdr:colOff>
                    <xdr:row>66</xdr:row>
                    <xdr:rowOff>127000</xdr:rowOff>
                  </from>
                  <to>
                    <xdr:col>13</xdr:col>
                    <xdr:colOff>1098550</xdr:colOff>
                    <xdr:row>68</xdr:row>
                    <xdr:rowOff>19050</xdr:rowOff>
                  </to>
                </anchor>
              </controlPr>
            </control>
          </mc:Choice>
        </mc:AlternateContent>
        <mc:AlternateContent xmlns:mc="http://schemas.openxmlformats.org/markup-compatibility/2006">
          <mc:Choice Requires="x14">
            <control shapeId="51260" r:id="rId63" name="Check Box 60">
              <controlPr defaultSize="0" autoFill="0" autoLine="0" autoPict="0">
                <anchor moveWithCells="1">
                  <from>
                    <xdr:col>11</xdr:col>
                    <xdr:colOff>0</xdr:colOff>
                    <xdr:row>65</xdr:row>
                    <xdr:rowOff>133350</xdr:rowOff>
                  </from>
                  <to>
                    <xdr:col>12</xdr:col>
                    <xdr:colOff>984250</xdr:colOff>
                    <xdr:row>67</xdr:row>
                    <xdr:rowOff>31750</xdr:rowOff>
                  </to>
                </anchor>
              </controlPr>
            </control>
          </mc:Choice>
        </mc:AlternateContent>
        <mc:AlternateContent xmlns:mc="http://schemas.openxmlformats.org/markup-compatibility/2006">
          <mc:Choice Requires="x14">
            <control shapeId="51261" r:id="rId64" name="Check Box 61">
              <controlPr defaultSize="0" autoFill="0" autoLine="0" autoPict="0">
                <anchor moveWithCells="1">
                  <from>
                    <xdr:col>10</xdr:col>
                    <xdr:colOff>838200</xdr:colOff>
                    <xdr:row>60</xdr:row>
                    <xdr:rowOff>146050</xdr:rowOff>
                  </from>
                  <to>
                    <xdr:col>13</xdr:col>
                    <xdr:colOff>95250</xdr:colOff>
                    <xdr:row>62</xdr:row>
                    <xdr:rowOff>38100</xdr:rowOff>
                  </to>
                </anchor>
              </controlPr>
            </control>
          </mc:Choice>
        </mc:AlternateContent>
        <mc:AlternateContent xmlns:mc="http://schemas.openxmlformats.org/markup-compatibility/2006">
          <mc:Choice Requires="x14">
            <control shapeId="51262" r:id="rId65" name="Check Box 62">
              <controlPr defaultSize="0" autoFill="0" autoLine="0" autoPict="0">
                <anchor moveWithCells="1">
                  <from>
                    <xdr:col>10</xdr:col>
                    <xdr:colOff>838200</xdr:colOff>
                    <xdr:row>61</xdr:row>
                    <xdr:rowOff>146050</xdr:rowOff>
                  </from>
                  <to>
                    <xdr:col>13</xdr:col>
                    <xdr:colOff>946150</xdr:colOff>
                    <xdr:row>63</xdr:row>
                    <xdr:rowOff>38100</xdr:rowOff>
                  </to>
                </anchor>
              </controlPr>
            </control>
          </mc:Choice>
        </mc:AlternateContent>
        <mc:AlternateContent xmlns:mc="http://schemas.openxmlformats.org/markup-compatibility/2006">
          <mc:Choice Requires="x14">
            <control shapeId="51263" r:id="rId66" name="Check Box 63">
              <controlPr defaultSize="0" autoFill="0" autoLine="0" autoPict="0">
                <anchor moveWithCells="1">
                  <from>
                    <xdr:col>10</xdr:col>
                    <xdr:colOff>838200</xdr:colOff>
                    <xdr:row>53</xdr:row>
                    <xdr:rowOff>133350</xdr:rowOff>
                  </from>
                  <to>
                    <xdr:col>13</xdr:col>
                    <xdr:colOff>1847850</xdr:colOff>
                    <xdr:row>55</xdr:row>
                    <xdr:rowOff>31750</xdr:rowOff>
                  </to>
                </anchor>
              </controlPr>
            </control>
          </mc:Choice>
        </mc:AlternateContent>
        <mc:AlternateContent xmlns:mc="http://schemas.openxmlformats.org/markup-compatibility/2006">
          <mc:Choice Requires="x14">
            <control shapeId="51264" r:id="rId67" name="Check Box 64">
              <controlPr defaultSize="0" autoFill="0" autoLine="0" autoPict="0">
                <anchor moveWithCells="1">
                  <from>
                    <xdr:col>10</xdr:col>
                    <xdr:colOff>838200</xdr:colOff>
                    <xdr:row>54</xdr:row>
                    <xdr:rowOff>133350</xdr:rowOff>
                  </from>
                  <to>
                    <xdr:col>13</xdr:col>
                    <xdr:colOff>1847850</xdr:colOff>
                    <xdr:row>56</xdr:row>
                    <xdr:rowOff>31750</xdr:rowOff>
                  </to>
                </anchor>
              </controlPr>
            </control>
          </mc:Choice>
        </mc:AlternateContent>
        <mc:AlternateContent xmlns:mc="http://schemas.openxmlformats.org/markup-compatibility/2006">
          <mc:Choice Requires="x14">
            <control shapeId="51265" r:id="rId68" name="Check Box 65">
              <controlPr defaultSize="0" autoFill="0" autoLine="0" autoPict="0">
                <anchor moveWithCells="1">
                  <from>
                    <xdr:col>10</xdr:col>
                    <xdr:colOff>838200</xdr:colOff>
                    <xdr:row>55</xdr:row>
                    <xdr:rowOff>127000</xdr:rowOff>
                  </from>
                  <to>
                    <xdr:col>13</xdr:col>
                    <xdr:colOff>1847850</xdr:colOff>
                    <xdr:row>57</xdr:row>
                    <xdr:rowOff>19050</xdr:rowOff>
                  </to>
                </anchor>
              </controlPr>
            </control>
          </mc:Choice>
        </mc:AlternateContent>
        <mc:AlternateContent xmlns:mc="http://schemas.openxmlformats.org/markup-compatibility/2006">
          <mc:Choice Requires="x14">
            <control shapeId="51266" r:id="rId69" name="Check Box 66">
              <controlPr defaultSize="0" autoFill="0" autoLine="0" autoPict="0">
                <anchor moveWithCells="1">
                  <from>
                    <xdr:col>1</xdr:col>
                    <xdr:colOff>76200</xdr:colOff>
                    <xdr:row>74</xdr:row>
                    <xdr:rowOff>165100</xdr:rowOff>
                  </from>
                  <to>
                    <xdr:col>1</xdr:col>
                    <xdr:colOff>1117600</xdr:colOff>
                    <xdr:row>76</xdr:row>
                    <xdr:rowOff>57150</xdr:rowOff>
                  </to>
                </anchor>
              </controlPr>
            </control>
          </mc:Choice>
        </mc:AlternateContent>
        <mc:AlternateContent xmlns:mc="http://schemas.openxmlformats.org/markup-compatibility/2006">
          <mc:Choice Requires="x14">
            <control shapeId="51267" r:id="rId70" name="Check Box 67">
              <controlPr defaultSize="0" autoFill="0" autoLine="0" autoPict="0">
                <anchor moveWithCells="1">
                  <from>
                    <xdr:col>1</xdr:col>
                    <xdr:colOff>76200</xdr:colOff>
                    <xdr:row>75</xdr:row>
                    <xdr:rowOff>133350</xdr:rowOff>
                  </from>
                  <to>
                    <xdr:col>1</xdr:col>
                    <xdr:colOff>1117600</xdr:colOff>
                    <xdr:row>77</xdr:row>
                    <xdr:rowOff>38100</xdr:rowOff>
                  </to>
                </anchor>
              </controlPr>
            </control>
          </mc:Choice>
        </mc:AlternateContent>
        <mc:AlternateContent xmlns:mc="http://schemas.openxmlformats.org/markup-compatibility/2006">
          <mc:Choice Requires="x14">
            <control shapeId="51268" r:id="rId71" name="Check Box 68">
              <controlPr defaultSize="0" autoFill="0" autoLine="0" autoPict="0">
                <anchor moveWithCells="1">
                  <from>
                    <xdr:col>1</xdr:col>
                    <xdr:colOff>76200</xdr:colOff>
                    <xdr:row>76</xdr:row>
                    <xdr:rowOff>146050</xdr:rowOff>
                  </from>
                  <to>
                    <xdr:col>1</xdr:col>
                    <xdr:colOff>1117600</xdr:colOff>
                    <xdr:row>78</xdr:row>
                    <xdr:rowOff>19050</xdr:rowOff>
                  </to>
                </anchor>
              </controlPr>
            </control>
          </mc:Choice>
        </mc:AlternateContent>
        <mc:AlternateContent xmlns:mc="http://schemas.openxmlformats.org/markup-compatibility/2006">
          <mc:Choice Requires="x14">
            <control shapeId="51269" r:id="rId72" name="Check Box 69">
              <controlPr defaultSize="0" autoFill="0" autoLine="0" autoPict="0">
                <anchor moveWithCells="1">
                  <from>
                    <xdr:col>1</xdr:col>
                    <xdr:colOff>76200</xdr:colOff>
                    <xdr:row>77</xdr:row>
                    <xdr:rowOff>127000</xdr:rowOff>
                  </from>
                  <to>
                    <xdr:col>1</xdr:col>
                    <xdr:colOff>1117600</xdr:colOff>
                    <xdr:row>79</xdr:row>
                    <xdr:rowOff>0</xdr:rowOff>
                  </to>
                </anchor>
              </controlPr>
            </control>
          </mc:Choice>
        </mc:AlternateContent>
        <mc:AlternateContent xmlns:mc="http://schemas.openxmlformats.org/markup-compatibility/2006">
          <mc:Choice Requires="x14">
            <control shapeId="51270" r:id="rId73" name="Check Box 70">
              <controlPr defaultSize="0" autoFill="0" autoLine="0" autoPict="0">
                <anchor moveWithCells="1">
                  <from>
                    <xdr:col>1</xdr:col>
                    <xdr:colOff>76200</xdr:colOff>
                    <xdr:row>78</xdr:row>
                    <xdr:rowOff>133350</xdr:rowOff>
                  </from>
                  <to>
                    <xdr:col>1</xdr:col>
                    <xdr:colOff>1117600</xdr:colOff>
                    <xdr:row>80</xdr:row>
                    <xdr:rowOff>31750</xdr:rowOff>
                  </to>
                </anchor>
              </controlPr>
            </control>
          </mc:Choice>
        </mc:AlternateContent>
        <mc:AlternateContent xmlns:mc="http://schemas.openxmlformats.org/markup-compatibility/2006">
          <mc:Choice Requires="x14">
            <control shapeId="51271" r:id="rId74" name="Check Box 71">
              <controlPr defaultSize="0" autoFill="0" autoLine="0" autoPict="0">
                <anchor moveWithCells="1">
                  <from>
                    <xdr:col>10</xdr:col>
                    <xdr:colOff>838200</xdr:colOff>
                    <xdr:row>75</xdr:row>
                    <xdr:rowOff>146050</xdr:rowOff>
                  </from>
                  <to>
                    <xdr:col>13</xdr:col>
                    <xdr:colOff>819150</xdr:colOff>
                    <xdr:row>77</xdr:row>
                    <xdr:rowOff>50800</xdr:rowOff>
                  </to>
                </anchor>
              </controlPr>
            </control>
          </mc:Choice>
        </mc:AlternateContent>
        <mc:AlternateContent xmlns:mc="http://schemas.openxmlformats.org/markup-compatibility/2006">
          <mc:Choice Requires="x14">
            <control shapeId="51272" r:id="rId75" name="Check Box 72">
              <controlPr defaultSize="0" autoFill="0" autoLine="0" autoPict="0">
                <anchor moveWithCells="1">
                  <from>
                    <xdr:col>10</xdr:col>
                    <xdr:colOff>838200</xdr:colOff>
                    <xdr:row>76</xdr:row>
                    <xdr:rowOff>146050</xdr:rowOff>
                  </from>
                  <to>
                    <xdr:col>13</xdr:col>
                    <xdr:colOff>819150</xdr:colOff>
                    <xdr:row>78</xdr:row>
                    <xdr:rowOff>19050</xdr:rowOff>
                  </to>
                </anchor>
              </controlPr>
            </control>
          </mc:Choice>
        </mc:AlternateContent>
        <mc:AlternateContent xmlns:mc="http://schemas.openxmlformats.org/markup-compatibility/2006">
          <mc:Choice Requires="x14">
            <control shapeId="51273" r:id="rId76" name="Check Box 73">
              <controlPr defaultSize="0" autoFill="0" autoLine="0" autoPict="0">
                <anchor moveWithCells="1">
                  <from>
                    <xdr:col>10</xdr:col>
                    <xdr:colOff>838200</xdr:colOff>
                    <xdr:row>77</xdr:row>
                    <xdr:rowOff>146050</xdr:rowOff>
                  </from>
                  <to>
                    <xdr:col>13</xdr:col>
                    <xdr:colOff>1936750</xdr:colOff>
                    <xdr:row>79</xdr:row>
                    <xdr:rowOff>19050</xdr:rowOff>
                  </to>
                </anchor>
              </controlPr>
            </control>
          </mc:Choice>
        </mc:AlternateContent>
        <mc:AlternateContent xmlns:mc="http://schemas.openxmlformats.org/markup-compatibility/2006">
          <mc:Choice Requires="x14">
            <control shapeId="51274" r:id="rId77" name="Check Box 74">
              <controlPr defaultSize="0" autoFill="0" autoLine="0" autoPict="0">
                <anchor moveWithCells="1">
                  <from>
                    <xdr:col>10</xdr:col>
                    <xdr:colOff>838200</xdr:colOff>
                    <xdr:row>78</xdr:row>
                    <xdr:rowOff>127000</xdr:rowOff>
                  </from>
                  <to>
                    <xdr:col>13</xdr:col>
                    <xdr:colOff>1924050</xdr:colOff>
                    <xdr:row>81</xdr:row>
                    <xdr:rowOff>38100</xdr:rowOff>
                  </to>
                </anchor>
              </controlPr>
            </control>
          </mc:Choice>
        </mc:AlternateContent>
        <mc:AlternateContent xmlns:mc="http://schemas.openxmlformats.org/markup-compatibility/2006">
          <mc:Choice Requires="x14">
            <control shapeId="51275" r:id="rId78" name="Check Box 75">
              <controlPr defaultSize="0" autoFill="0" autoLine="0" autoPict="0">
                <anchor moveWithCells="1">
                  <from>
                    <xdr:col>10</xdr:col>
                    <xdr:colOff>838200</xdr:colOff>
                    <xdr:row>80</xdr:row>
                    <xdr:rowOff>171450</xdr:rowOff>
                  </from>
                  <to>
                    <xdr:col>13</xdr:col>
                    <xdr:colOff>819150</xdr:colOff>
                    <xdr:row>82</xdr:row>
                    <xdr:rowOff>57150</xdr:rowOff>
                  </to>
                </anchor>
              </controlPr>
            </control>
          </mc:Choice>
        </mc:AlternateContent>
        <mc:AlternateContent xmlns:mc="http://schemas.openxmlformats.org/markup-compatibility/2006">
          <mc:Choice Requires="x14">
            <control shapeId="51276" r:id="rId79" name="Check Box 76">
              <controlPr defaultSize="0" autoFill="0" autoLine="0" autoPict="0">
                <anchor moveWithCells="1">
                  <from>
                    <xdr:col>10</xdr:col>
                    <xdr:colOff>838200</xdr:colOff>
                    <xdr:row>81</xdr:row>
                    <xdr:rowOff>146050</xdr:rowOff>
                  </from>
                  <to>
                    <xdr:col>13</xdr:col>
                    <xdr:colOff>819150</xdr:colOff>
                    <xdr:row>83</xdr:row>
                    <xdr:rowOff>38100</xdr:rowOff>
                  </to>
                </anchor>
              </controlPr>
            </control>
          </mc:Choice>
        </mc:AlternateContent>
        <mc:AlternateContent xmlns:mc="http://schemas.openxmlformats.org/markup-compatibility/2006">
          <mc:Choice Requires="x14">
            <control shapeId="51277" r:id="rId80" name="Check Box 77">
              <controlPr defaultSize="0" autoFill="0" autoLine="0" autoPict="0">
                <anchor moveWithCells="1">
                  <from>
                    <xdr:col>10</xdr:col>
                    <xdr:colOff>838200</xdr:colOff>
                    <xdr:row>85</xdr:row>
                    <xdr:rowOff>152400</xdr:rowOff>
                  </from>
                  <to>
                    <xdr:col>13</xdr:col>
                    <xdr:colOff>95250</xdr:colOff>
                    <xdr:row>87</xdr:row>
                    <xdr:rowOff>50800</xdr:rowOff>
                  </to>
                </anchor>
              </controlPr>
            </control>
          </mc:Choice>
        </mc:AlternateContent>
        <mc:AlternateContent xmlns:mc="http://schemas.openxmlformats.org/markup-compatibility/2006">
          <mc:Choice Requires="x14">
            <control shapeId="51278" r:id="rId81" name="Check Box 78">
              <controlPr defaultSize="0" autoFill="0" autoLine="0" autoPict="0">
                <anchor moveWithCells="1">
                  <from>
                    <xdr:col>10</xdr:col>
                    <xdr:colOff>838200</xdr:colOff>
                    <xdr:row>86</xdr:row>
                    <xdr:rowOff>171450</xdr:rowOff>
                  </from>
                  <to>
                    <xdr:col>13</xdr:col>
                    <xdr:colOff>95250</xdr:colOff>
                    <xdr:row>88</xdr:row>
                    <xdr:rowOff>19050</xdr:rowOff>
                  </to>
                </anchor>
              </controlPr>
            </control>
          </mc:Choice>
        </mc:AlternateContent>
        <mc:AlternateContent xmlns:mc="http://schemas.openxmlformats.org/markup-compatibility/2006">
          <mc:Choice Requires="x14">
            <control shapeId="51279" r:id="rId82" name="Check Box 79">
              <controlPr defaultSize="0" autoFill="0" autoLine="0" autoPict="0">
                <anchor moveWithCells="1">
                  <from>
                    <xdr:col>13</xdr:col>
                    <xdr:colOff>0</xdr:colOff>
                    <xdr:row>85</xdr:row>
                    <xdr:rowOff>133350</xdr:rowOff>
                  </from>
                  <to>
                    <xdr:col>13</xdr:col>
                    <xdr:colOff>984250</xdr:colOff>
                    <xdr:row>87</xdr:row>
                    <xdr:rowOff>31750</xdr:rowOff>
                  </to>
                </anchor>
              </controlPr>
            </control>
          </mc:Choice>
        </mc:AlternateContent>
        <mc:AlternateContent xmlns:mc="http://schemas.openxmlformats.org/markup-compatibility/2006">
          <mc:Choice Requires="x14">
            <control shapeId="51280" r:id="rId83" name="Check Box 80">
              <controlPr defaultSize="0" autoFill="0" autoLine="0" autoPict="0">
                <anchor moveWithCells="1">
                  <from>
                    <xdr:col>13</xdr:col>
                    <xdr:colOff>0</xdr:colOff>
                    <xdr:row>86</xdr:row>
                    <xdr:rowOff>127000</xdr:rowOff>
                  </from>
                  <to>
                    <xdr:col>13</xdr:col>
                    <xdr:colOff>984250</xdr:colOff>
                    <xdr:row>88</xdr:row>
                    <xdr:rowOff>12700</xdr:rowOff>
                  </to>
                </anchor>
              </controlPr>
            </control>
          </mc:Choice>
        </mc:AlternateContent>
        <mc:AlternateContent xmlns:mc="http://schemas.openxmlformats.org/markup-compatibility/2006">
          <mc:Choice Requires="x14">
            <control shapeId="51281" r:id="rId84" name="Check Box 81">
              <controlPr defaultSize="0" autoFill="0" autoLine="0" autoPict="0">
                <anchor moveWithCells="1">
                  <from>
                    <xdr:col>13</xdr:col>
                    <xdr:colOff>0</xdr:colOff>
                    <xdr:row>87</xdr:row>
                    <xdr:rowOff>146050</xdr:rowOff>
                  </from>
                  <to>
                    <xdr:col>14</xdr:col>
                    <xdr:colOff>38100</xdr:colOff>
                    <xdr:row>89</xdr:row>
                    <xdr:rowOff>31750</xdr:rowOff>
                  </to>
                </anchor>
              </controlPr>
            </control>
          </mc:Choice>
        </mc:AlternateContent>
        <mc:AlternateContent xmlns:mc="http://schemas.openxmlformats.org/markup-compatibility/2006">
          <mc:Choice Requires="x14">
            <control shapeId="51282" r:id="rId85" name="Check Box 82">
              <controlPr defaultSize="0" autoFill="0" autoLine="0" autoPict="0">
                <anchor moveWithCells="1">
                  <from>
                    <xdr:col>10</xdr:col>
                    <xdr:colOff>838200</xdr:colOff>
                    <xdr:row>89</xdr:row>
                    <xdr:rowOff>19050</xdr:rowOff>
                  </from>
                  <to>
                    <xdr:col>13</xdr:col>
                    <xdr:colOff>1079500</xdr:colOff>
                    <xdr:row>90</xdr:row>
                    <xdr:rowOff>0</xdr:rowOff>
                  </to>
                </anchor>
              </controlPr>
            </control>
          </mc:Choice>
        </mc:AlternateContent>
        <mc:AlternateContent xmlns:mc="http://schemas.openxmlformats.org/markup-compatibility/2006">
          <mc:Choice Requires="x14">
            <control shapeId="51283" r:id="rId86" name="Check Box 83">
              <controlPr defaultSize="0" autoFill="0" autoLine="0" autoPict="0">
                <anchor moveWithCells="1">
                  <from>
                    <xdr:col>11</xdr:col>
                    <xdr:colOff>0</xdr:colOff>
                    <xdr:row>92</xdr:row>
                    <xdr:rowOff>457200</xdr:rowOff>
                  </from>
                  <to>
                    <xdr:col>11</xdr:col>
                    <xdr:colOff>1079500</xdr:colOff>
                    <xdr:row>94</xdr:row>
                    <xdr:rowOff>50800</xdr:rowOff>
                  </to>
                </anchor>
              </controlPr>
            </control>
          </mc:Choice>
        </mc:AlternateContent>
        <mc:AlternateContent xmlns:mc="http://schemas.openxmlformats.org/markup-compatibility/2006">
          <mc:Choice Requires="x14">
            <control shapeId="51284" r:id="rId87" name="Check Box 84">
              <controlPr defaultSize="0" autoFill="0" autoLine="0" autoPict="0">
                <anchor moveWithCells="1">
                  <from>
                    <xdr:col>11</xdr:col>
                    <xdr:colOff>0</xdr:colOff>
                    <xdr:row>93</xdr:row>
                    <xdr:rowOff>133350</xdr:rowOff>
                  </from>
                  <to>
                    <xdr:col>13</xdr:col>
                    <xdr:colOff>1943100</xdr:colOff>
                    <xdr:row>95</xdr:row>
                    <xdr:rowOff>12700</xdr:rowOff>
                  </to>
                </anchor>
              </controlPr>
            </control>
          </mc:Choice>
        </mc:AlternateContent>
        <mc:AlternateContent xmlns:mc="http://schemas.openxmlformats.org/markup-compatibility/2006">
          <mc:Choice Requires="x14">
            <control shapeId="51285" r:id="rId88" name="Check Box 85">
              <controlPr defaultSize="0" autoFill="0" autoLine="0" autoPict="0">
                <anchor moveWithCells="1">
                  <from>
                    <xdr:col>11</xdr:col>
                    <xdr:colOff>0</xdr:colOff>
                    <xdr:row>97</xdr:row>
                    <xdr:rowOff>0</xdr:rowOff>
                  </from>
                  <to>
                    <xdr:col>14</xdr:col>
                    <xdr:colOff>0</xdr:colOff>
                    <xdr:row>98</xdr:row>
                    <xdr:rowOff>12700</xdr:rowOff>
                  </to>
                </anchor>
              </controlPr>
            </control>
          </mc:Choice>
        </mc:AlternateContent>
        <mc:AlternateContent xmlns:mc="http://schemas.openxmlformats.org/markup-compatibility/2006">
          <mc:Choice Requires="x14">
            <control shapeId="51286" r:id="rId89" name="Check Box 86">
              <controlPr defaultSize="0" autoFill="0" autoLine="0" autoPict="0">
                <anchor moveWithCells="1">
                  <from>
                    <xdr:col>13</xdr:col>
                    <xdr:colOff>0</xdr:colOff>
                    <xdr:row>94</xdr:row>
                    <xdr:rowOff>133350</xdr:rowOff>
                  </from>
                  <to>
                    <xdr:col>13</xdr:col>
                    <xdr:colOff>1562100</xdr:colOff>
                    <xdr:row>96</xdr:row>
                    <xdr:rowOff>31750</xdr:rowOff>
                  </to>
                </anchor>
              </controlPr>
            </control>
          </mc:Choice>
        </mc:AlternateContent>
        <mc:AlternateContent xmlns:mc="http://schemas.openxmlformats.org/markup-compatibility/2006">
          <mc:Choice Requires="x14">
            <control shapeId="51287" r:id="rId90" name="Check Box 87">
              <controlPr defaultSize="0" autoFill="0" autoLine="0" autoPict="0">
                <anchor moveWithCells="1">
                  <from>
                    <xdr:col>11</xdr:col>
                    <xdr:colOff>0</xdr:colOff>
                    <xdr:row>98</xdr:row>
                    <xdr:rowOff>0</xdr:rowOff>
                  </from>
                  <to>
                    <xdr:col>13</xdr:col>
                    <xdr:colOff>1085850</xdr:colOff>
                    <xdr:row>99</xdr:row>
                    <xdr:rowOff>31750</xdr:rowOff>
                  </to>
                </anchor>
              </controlPr>
            </control>
          </mc:Choice>
        </mc:AlternateContent>
        <mc:AlternateContent xmlns:mc="http://schemas.openxmlformats.org/markup-compatibility/2006">
          <mc:Choice Requires="x14">
            <control shapeId="51288" r:id="rId91" name="Check Box 88">
              <controlPr defaultSize="0" autoFill="0" autoLine="0" autoPict="0">
                <anchor moveWithCells="1">
                  <from>
                    <xdr:col>11</xdr:col>
                    <xdr:colOff>0</xdr:colOff>
                    <xdr:row>95</xdr:row>
                    <xdr:rowOff>146050</xdr:rowOff>
                  </from>
                  <to>
                    <xdr:col>12</xdr:col>
                    <xdr:colOff>698500</xdr:colOff>
                    <xdr:row>97</xdr:row>
                    <xdr:rowOff>31750</xdr:rowOff>
                  </to>
                </anchor>
              </controlPr>
            </control>
          </mc:Choice>
        </mc:AlternateContent>
        <mc:AlternateContent xmlns:mc="http://schemas.openxmlformats.org/markup-compatibility/2006">
          <mc:Choice Requires="x14">
            <control shapeId="51289" r:id="rId92" name="Check Box 89">
              <controlPr defaultSize="0" autoFill="0" autoLine="0" autoPict="0">
                <anchor moveWithCells="1">
                  <from>
                    <xdr:col>12</xdr:col>
                    <xdr:colOff>1098550</xdr:colOff>
                    <xdr:row>95</xdr:row>
                    <xdr:rowOff>127000</xdr:rowOff>
                  </from>
                  <to>
                    <xdr:col>13</xdr:col>
                    <xdr:colOff>1098550</xdr:colOff>
                    <xdr:row>97</xdr:row>
                    <xdr:rowOff>12700</xdr:rowOff>
                  </to>
                </anchor>
              </controlPr>
            </control>
          </mc:Choice>
        </mc:AlternateContent>
        <mc:AlternateContent xmlns:mc="http://schemas.openxmlformats.org/markup-compatibility/2006">
          <mc:Choice Requires="x14">
            <control shapeId="51290" r:id="rId93" name="Check Box 90">
              <controlPr defaultSize="0" autoFill="0" autoLine="0" autoPict="0">
                <anchor moveWithCells="1">
                  <from>
                    <xdr:col>11</xdr:col>
                    <xdr:colOff>0</xdr:colOff>
                    <xdr:row>94</xdr:row>
                    <xdr:rowOff>133350</xdr:rowOff>
                  </from>
                  <to>
                    <xdr:col>12</xdr:col>
                    <xdr:colOff>984250</xdr:colOff>
                    <xdr:row>96</xdr:row>
                    <xdr:rowOff>31750</xdr:rowOff>
                  </to>
                </anchor>
              </controlPr>
            </control>
          </mc:Choice>
        </mc:AlternateContent>
        <mc:AlternateContent xmlns:mc="http://schemas.openxmlformats.org/markup-compatibility/2006">
          <mc:Choice Requires="x14">
            <control shapeId="51291" r:id="rId94" name="Check Box 91">
              <controlPr defaultSize="0" autoFill="0" autoLine="0" autoPict="0">
                <anchor moveWithCells="1">
                  <from>
                    <xdr:col>10</xdr:col>
                    <xdr:colOff>838200</xdr:colOff>
                    <xdr:row>89</xdr:row>
                    <xdr:rowOff>146050</xdr:rowOff>
                  </from>
                  <to>
                    <xdr:col>13</xdr:col>
                    <xdr:colOff>95250</xdr:colOff>
                    <xdr:row>91</xdr:row>
                    <xdr:rowOff>31750</xdr:rowOff>
                  </to>
                </anchor>
              </controlPr>
            </control>
          </mc:Choice>
        </mc:AlternateContent>
        <mc:AlternateContent xmlns:mc="http://schemas.openxmlformats.org/markup-compatibility/2006">
          <mc:Choice Requires="x14">
            <control shapeId="51292" r:id="rId95" name="Check Box 92">
              <controlPr defaultSize="0" autoFill="0" autoLine="0" autoPict="0">
                <anchor moveWithCells="1">
                  <from>
                    <xdr:col>10</xdr:col>
                    <xdr:colOff>838200</xdr:colOff>
                    <xdr:row>90</xdr:row>
                    <xdr:rowOff>146050</xdr:rowOff>
                  </from>
                  <to>
                    <xdr:col>13</xdr:col>
                    <xdr:colOff>946150</xdr:colOff>
                    <xdr:row>92</xdr:row>
                    <xdr:rowOff>31750</xdr:rowOff>
                  </to>
                </anchor>
              </controlPr>
            </control>
          </mc:Choice>
        </mc:AlternateContent>
        <mc:AlternateContent xmlns:mc="http://schemas.openxmlformats.org/markup-compatibility/2006">
          <mc:Choice Requires="x14">
            <control shapeId="51293" r:id="rId96" name="Check Box 93">
              <controlPr defaultSize="0" autoFill="0" autoLine="0" autoPict="0">
                <anchor moveWithCells="1">
                  <from>
                    <xdr:col>10</xdr:col>
                    <xdr:colOff>838200</xdr:colOff>
                    <xdr:row>82</xdr:row>
                    <xdr:rowOff>133350</xdr:rowOff>
                  </from>
                  <to>
                    <xdr:col>13</xdr:col>
                    <xdr:colOff>1847850</xdr:colOff>
                    <xdr:row>84</xdr:row>
                    <xdr:rowOff>31750</xdr:rowOff>
                  </to>
                </anchor>
              </controlPr>
            </control>
          </mc:Choice>
        </mc:AlternateContent>
        <mc:AlternateContent xmlns:mc="http://schemas.openxmlformats.org/markup-compatibility/2006">
          <mc:Choice Requires="x14">
            <control shapeId="51294" r:id="rId97" name="Check Box 94">
              <controlPr defaultSize="0" autoFill="0" autoLine="0" autoPict="0">
                <anchor moveWithCells="1">
                  <from>
                    <xdr:col>10</xdr:col>
                    <xdr:colOff>838200</xdr:colOff>
                    <xdr:row>83</xdr:row>
                    <xdr:rowOff>133350</xdr:rowOff>
                  </from>
                  <to>
                    <xdr:col>13</xdr:col>
                    <xdr:colOff>1847850</xdr:colOff>
                    <xdr:row>85</xdr:row>
                    <xdr:rowOff>19050</xdr:rowOff>
                  </to>
                </anchor>
              </controlPr>
            </control>
          </mc:Choice>
        </mc:AlternateContent>
        <mc:AlternateContent xmlns:mc="http://schemas.openxmlformats.org/markup-compatibility/2006">
          <mc:Choice Requires="x14">
            <control shapeId="51295" r:id="rId98" name="Check Box 95">
              <controlPr defaultSize="0" autoFill="0" autoLine="0" autoPict="0">
                <anchor moveWithCells="1">
                  <from>
                    <xdr:col>10</xdr:col>
                    <xdr:colOff>838200</xdr:colOff>
                    <xdr:row>84</xdr:row>
                    <xdr:rowOff>127000</xdr:rowOff>
                  </from>
                  <to>
                    <xdr:col>13</xdr:col>
                    <xdr:colOff>1847850</xdr:colOff>
                    <xdr:row>86</xdr:row>
                    <xdr:rowOff>19050</xdr:rowOff>
                  </to>
                </anchor>
              </controlPr>
            </control>
          </mc:Choice>
        </mc:AlternateContent>
        <mc:AlternateContent xmlns:mc="http://schemas.openxmlformats.org/markup-compatibility/2006">
          <mc:Choice Requires="x14">
            <control shapeId="51296" r:id="rId99" name="Check Box 96">
              <controlPr defaultSize="0" autoFill="0" autoLine="0" autoPict="0">
                <anchor moveWithCells="1">
                  <from>
                    <xdr:col>1</xdr:col>
                    <xdr:colOff>76200</xdr:colOff>
                    <xdr:row>103</xdr:row>
                    <xdr:rowOff>165100</xdr:rowOff>
                  </from>
                  <to>
                    <xdr:col>1</xdr:col>
                    <xdr:colOff>1117600</xdr:colOff>
                    <xdr:row>105</xdr:row>
                    <xdr:rowOff>50800</xdr:rowOff>
                  </to>
                </anchor>
              </controlPr>
            </control>
          </mc:Choice>
        </mc:AlternateContent>
        <mc:AlternateContent xmlns:mc="http://schemas.openxmlformats.org/markup-compatibility/2006">
          <mc:Choice Requires="x14">
            <control shapeId="51297" r:id="rId100" name="Check Box 97">
              <controlPr defaultSize="0" autoFill="0" autoLine="0" autoPict="0">
                <anchor moveWithCells="1">
                  <from>
                    <xdr:col>1</xdr:col>
                    <xdr:colOff>76200</xdr:colOff>
                    <xdr:row>104</xdr:row>
                    <xdr:rowOff>133350</xdr:rowOff>
                  </from>
                  <to>
                    <xdr:col>1</xdr:col>
                    <xdr:colOff>1117600</xdr:colOff>
                    <xdr:row>106</xdr:row>
                    <xdr:rowOff>38100</xdr:rowOff>
                  </to>
                </anchor>
              </controlPr>
            </control>
          </mc:Choice>
        </mc:AlternateContent>
        <mc:AlternateContent xmlns:mc="http://schemas.openxmlformats.org/markup-compatibility/2006">
          <mc:Choice Requires="x14">
            <control shapeId="51298" r:id="rId101" name="Check Box 98">
              <controlPr defaultSize="0" autoFill="0" autoLine="0" autoPict="0">
                <anchor moveWithCells="1">
                  <from>
                    <xdr:col>1</xdr:col>
                    <xdr:colOff>76200</xdr:colOff>
                    <xdr:row>105</xdr:row>
                    <xdr:rowOff>146050</xdr:rowOff>
                  </from>
                  <to>
                    <xdr:col>1</xdr:col>
                    <xdr:colOff>1117600</xdr:colOff>
                    <xdr:row>107</xdr:row>
                    <xdr:rowOff>19050</xdr:rowOff>
                  </to>
                </anchor>
              </controlPr>
            </control>
          </mc:Choice>
        </mc:AlternateContent>
        <mc:AlternateContent xmlns:mc="http://schemas.openxmlformats.org/markup-compatibility/2006">
          <mc:Choice Requires="x14">
            <control shapeId="51299" r:id="rId102" name="Check Box 99">
              <controlPr defaultSize="0" autoFill="0" autoLine="0" autoPict="0">
                <anchor moveWithCells="1">
                  <from>
                    <xdr:col>1</xdr:col>
                    <xdr:colOff>76200</xdr:colOff>
                    <xdr:row>106</xdr:row>
                    <xdr:rowOff>127000</xdr:rowOff>
                  </from>
                  <to>
                    <xdr:col>1</xdr:col>
                    <xdr:colOff>1117600</xdr:colOff>
                    <xdr:row>108</xdr:row>
                    <xdr:rowOff>0</xdr:rowOff>
                  </to>
                </anchor>
              </controlPr>
            </control>
          </mc:Choice>
        </mc:AlternateContent>
        <mc:AlternateContent xmlns:mc="http://schemas.openxmlformats.org/markup-compatibility/2006">
          <mc:Choice Requires="x14">
            <control shapeId="51300" r:id="rId103" name="Check Box 100">
              <controlPr defaultSize="0" autoFill="0" autoLine="0" autoPict="0">
                <anchor moveWithCells="1">
                  <from>
                    <xdr:col>1</xdr:col>
                    <xdr:colOff>76200</xdr:colOff>
                    <xdr:row>107</xdr:row>
                    <xdr:rowOff>133350</xdr:rowOff>
                  </from>
                  <to>
                    <xdr:col>1</xdr:col>
                    <xdr:colOff>1117600</xdr:colOff>
                    <xdr:row>109</xdr:row>
                    <xdr:rowOff>31750</xdr:rowOff>
                  </to>
                </anchor>
              </controlPr>
            </control>
          </mc:Choice>
        </mc:AlternateContent>
        <mc:AlternateContent xmlns:mc="http://schemas.openxmlformats.org/markup-compatibility/2006">
          <mc:Choice Requires="x14">
            <control shapeId="51301" r:id="rId104" name="Check Box 101">
              <controlPr defaultSize="0" autoFill="0" autoLine="0" autoPict="0">
                <anchor moveWithCells="1">
                  <from>
                    <xdr:col>10</xdr:col>
                    <xdr:colOff>838200</xdr:colOff>
                    <xdr:row>104</xdr:row>
                    <xdr:rowOff>146050</xdr:rowOff>
                  </from>
                  <to>
                    <xdr:col>13</xdr:col>
                    <xdr:colOff>819150</xdr:colOff>
                    <xdr:row>106</xdr:row>
                    <xdr:rowOff>50800</xdr:rowOff>
                  </to>
                </anchor>
              </controlPr>
            </control>
          </mc:Choice>
        </mc:AlternateContent>
        <mc:AlternateContent xmlns:mc="http://schemas.openxmlformats.org/markup-compatibility/2006">
          <mc:Choice Requires="x14">
            <control shapeId="51302" r:id="rId105" name="Check Box 102">
              <controlPr defaultSize="0" autoFill="0" autoLine="0" autoPict="0">
                <anchor moveWithCells="1">
                  <from>
                    <xdr:col>10</xdr:col>
                    <xdr:colOff>838200</xdr:colOff>
                    <xdr:row>105</xdr:row>
                    <xdr:rowOff>146050</xdr:rowOff>
                  </from>
                  <to>
                    <xdr:col>13</xdr:col>
                    <xdr:colOff>819150</xdr:colOff>
                    <xdr:row>107</xdr:row>
                    <xdr:rowOff>19050</xdr:rowOff>
                  </to>
                </anchor>
              </controlPr>
            </control>
          </mc:Choice>
        </mc:AlternateContent>
        <mc:AlternateContent xmlns:mc="http://schemas.openxmlformats.org/markup-compatibility/2006">
          <mc:Choice Requires="x14">
            <control shapeId="51303" r:id="rId106" name="Check Box 103">
              <controlPr defaultSize="0" autoFill="0" autoLine="0" autoPict="0">
                <anchor moveWithCells="1">
                  <from>
                    <xdr:col>10</xdr:col>
                    <xdr:colOff>838200</xdr:colOff>
                    <xdr:row>106</xdr:row>
                    <xdr:rowOff>146050</xdr:rowOff>
                  </from>
                  <to>
                    <xdr:col>13</xdr:col>
                    <xdr:colOff>1936750</xdr:colOff>
                    <xdr:row>108</xdr:row>
                    <xdr:rowOff>19050</xdr:rowOff>
                  </to>
                </anchor>
              </controlPr>
            </control>
          </mc:Choice>
        </mc:AlternateContent>
        <mc:AlternateContent xmlns:mc="http://schemas.openxmlformats.org/markup-compatibility/2006">
          <mc:Choice Requires="x14">
            <control shapeId="51304" r:id="rId107" name="Check Box 104">
              <controlPr defaultSize="0" autoFill="0" autoLine="0" autoPict="0">
                <anchor moveWithCells="1">
                  <from>
                    <xdr:col>10</xdr:col>
                    <xdr:colOff>838200</xdr:colOff>
                    <xdr:row>107</xdr:row>
                    <xdr:rowOff>127000</xdr:rowOff>
                  </from>
                  <to>
                    <xdr:col>13</xdr:col>
                    <xdr:colOff>1924050</xdr:colOff>
                    <xdr:row>110</xdr:row>
                    <xdr:rowOff>38100</xdr:rowOff>
                  </to>
                </anchor>
              </controlPr>
            </control>
          </mc:Choice>
        </mc:AlternateContent>
        <mc:AlternateContent xmlns:mc="http://schemas.openxmlformats.org/markup-compatibility/2006">
          <mc:Choice Requires="x14">
            <control shapeId="51305" r:id="rId108" name="Check Box 105">
              <controlPr defaultSize="0" autoFill="0" autoLine="0" autoPict="0">
                <anchor moveWithCells="1">
                  <from>
                    <xdr:col>10</xdr:col>
                    <xdr:colOff>838200</xdr:colOff>
                    <xdr:row>109</xdr:row>
                    <xdr:rowOff>171450</xdr:rowOff>
                  </from>
                  <to>
                    <xdr:col>13</xdr:col>
                    <xdr:colOff>819150</xdr:colOff>
                    <xdr:row>111</xdr:row>
                    <xdr:rowOff>69850</xdr:rowOff>
                  </to>
                </anchor>
              </controlPr>
            </control>
          </mc:Choice>
        </mc:AlternateContent>
        <mc:AlternateContent xmlns:mc="http://schemas.openxmlformats.org/markup-compatibility/2006">
          <mc:Choice Requires="x14">
            <control shapeId="51306" r:id="rId109" name="Check Box 106">
              <controlPr defaultSize="0" autoFill="0" autoLine="0" autoPict="0">
                <anchor moveWithCells="1">
                  <from>
                    <xdr:col>10</xdr:col>
                    <xdr:colOff>838200</xdr:colOff>
                    <xdr:row>110</xdr:row>
                    <xdr:rowOff>146050</xdr:rowOff>
                  </from>
                  <to>
                    <xdr:col>13</xdr:col>
                    <xdr:colOff>819150</xdr:colOff>
                    <xdr:row>112</xdr:row>
                    <xdr:rowOff>38100</xdr:rowOff>
                  </to>
                </anchor>
              </controlPr>
            </control>
          </mc:Choice>
        </mc:AlternateContent>
        <mc:AlternateContent xmlns:mc="http://schemas.openxmlformats.org/markup-compatibility/2006">
          <mc:Choice Requires="x14">
            <control shapeId="51307" r:id="rId110" name="Check Box 107">
              <controlPr defaultSize="0" autoFill="0" autoLine="0" autoPict="0">
                <anchor moveWithCells="1">
                  <from>
                    <xdr:col>10</xdr:col>
                    <xdr:colOff>838200</xdr:colOff>
                    <xdr:row>114</xdr:row>
                    <xdr:rowOff>152400</xdr:rowOff>
                  </from>
                  <to>
                    <xdr:col>13</xdr:col>
                    <xdr:colOff>95250</xdr:colOff>
                    <xdr:row>116</xdr:row>
                    <xdr:rowOff>38100</xdr:rowOff>
                  </to>
                </anchor>
              </controlPr>
            </control>
          </mc:Choice>
        </mc:AlternateContent>
        <mc:AlternateContent xmlns:mc="http://schemas.openxmlformats.org/markup-compatibility/2006">
          <mc:Choice Requires="x14">
            <control shapeId="51308" r:id="rId111" name="Check Box 108">
              <controlPr defaultSize="0" autoFill="0" autoLine="0" autoPict="0">
                <anchor moveWithCells="1">
                  <from>
                    <xdr:col>10</xdr:col>
                    <xdr:colOff>838200</xdr:colOff>
                    <xdr:row>115</xdr:row>
                    <xdr:rowOff>171450</xdr:rowOff>
                  </from>
                  <to>
                    <xdr:col>13</xdr:col>
                    <xdr:colOff>95250</xdr:colOff>
                    <xdr:row>117</xdr:row>
                    <xdr:rowOff>19050</xdr:rowOff>
                  </to>
                </anchor>
              </controlPr>
            </control>
          </mc:Choice>
        </mc:AlternateContent>
        <mc:AlternateContent xmlns:mc="http://schemas.openxmlformats.org/markup-compatibility/2006">
          <mc:Choice Requires="x14">
            <control shapeId="51309" r:id="rId112" name="Check Box 109">
              <controlPr defaultSize="0" autoFill="0" autoLine="0" autoPict="0">
                <anchor moveWithCells="1">
                  <from>
                    <xdr:col>13</xdr:col>
                    <xdr:colOff>0</xdr:colOff>
                    <xdr:row>114</xdr:row>
                    <xdr:rowOff>133350</xdr:rowOff>
                  </from>
                  <to>
                    <xdr:col>13</xdr:col>
                    <xdr:colOff>984250</xdr:colOff>
                    <xdr:row>116</xdr:row>
                    <xdr:rowOff>19050</xdr:rowOff>
                  </to>
                </anchor>
              </controlPr>
            </control>
          </mc:Choice>
        </mc:AlternateContent>
        <mc:AlternateContent xmlns:mc="http://schemas.openxmlformats.org/markup-compatibility/2006">
          <mc:Choice Requires="x14">
            <control shapeId="51310" r:id="rId113" name="Check Box 110">
              <controlPr defaultSize="0" autoFill="0" autoLine="0" autoPict="0">
                <anchor moveWithCells="1">
                  <from>
                    <xdr:col>13</xdr:col>
                    <xdr:colOff>0</xdr:colOff>
                    <xdr:row>115</xdr:row>
                    <xdr:rowOff>127000</xdr:rowOff>
                  </from>
                  <to>
                    <xdr:col>13</xdr:col>
                    <xdr:colOff>984250</xdr:colOff>
                    <xdr:row>117</xdr:row>
                    <xdr:rowOff>12700</xdr:rowOff>
                  </to>
                </anchor>
              </controlPr>
            </control>
          </mc:Choice>
        </mc:AlternateContent>
        <mc:AlternateContent xmlns:mc="http://schemas.openxmlformats.org/markup-compatibility/2006">
          <mc:Choice Requires="x14">
            <control shapeId="51311" r:id="rId114" name="Check Box 111">
              <controlPr defaultSize="0" autoFill="0" autoLine="0" autoPict="0">
                <anchor moveWithCells="1">
                  <from>
                    <xdr:col>13</xdr:col>
                    <xdr:colOff>0</xdr:colOff>
                    <xdr:row>116</xdr:row>
                    <xdr:rowOff>146050</xdr:rowOff>
                  </from>
                  <to>
                    <xdr:col>14</xdr:col>
                    <xdr:colOff>38100</xdr:colOff>
                    <xdr:row>118</xdr:row>
                    <xdr:rowOff>38100</xdr:rowOff>
                  </to>
                </anchor>
              </controlPr>
            </control>
          </mc:Choice>
        </mc:AlternateContent>
        <mc:AlternateContent xmlns:mc="http://schemas.openxmlformats.org/markup-compatibility/2006">
          <mc:Choice Requires="x14">
            <control shapeId="51312" r:id="rId115" name="Check Box 112">
              <controlPr defaultSize="0" autoFill="0" autoLine="0" autoPict="0">
                <anchor moveWithCells="1">
                  <from>
                    <xdr:col>10</xdr:col>
                    <xdr:colOff>838200</xdr:colOff>
                    <xdr:row>118</xdr:row>
                    <xdr:rowOff>19050</xdr:rowOff>
                  </from>
                  <to>
                    <xdr:col>13</xdr:col>
                    <xdr:colOff>1079500</xdr:colOff>
                    <xdr:row>119</xdr:row>
                    <xdr:rowOff>0</xdr:rowOff>
                  </to>
                </anchor>
              </controlPr>
            </control>
          </mc:Choice>
        </mc:AlternateContent>
        <mc:AlternateContent xmlns:mc="http://schemas.openxmlformats.org/markup-compatibility/2006">
          <mc:Choice Requires="x14">
            <control shapeId="51313" r:id="rId116" name="Check Box 113">
              <controlPr defaultSize="0" autoFill="0" autoLine="0" autoPict="0">
                <anchor moveWithCells="1">
                  <from>
                    <xdr:col>11</xdr:col>
                    <xdr:colOff>0</xdr:colOff>
                    <xdr:row>121</xdr:row>
                    <xdr:rowOff>457200</xdr:rowOff>
                  </from>
                  <to>
                    <xdr:col>11</xdr:col>
                    <xdr:colOff>1079500</xdr:colOff>
                    <xdr:row>123</xdr:row>
                    <xdr:rowOff>50800</xdr:rowOff>
                  </to>
                </anchor>
              </controlPr>
            </control>
          </mc:Choice>
        </mc:AlternateContent>
        <mc:AlternateContent xmlns:mc="http://schemas.openxmlformats.org/markup-compatibility/2006">
          <mc:Choice Requires="x14">
            <control shapeId="51314" r:id="rId117" name="Check Box 114">
              <controlPr defaultSize="0" autoFill="0" autoLine="0" autoPict="0">
                <anchor moveWithCells="1">
                  <from>
                    <xdr:col>11</xdr:col>
                    <xdr:colOff>0</xdr:colOff>
                    <xdr:row>122</xdr:row>
                    <xdr:rowOff>133350</xdr:rowOff>
                  </from>
                  <to>
                    <xdr:col>13</xdr:col>
                    <xdr:colOff>1943100</xdr:colOff>
                    <xdr:row>124</xdr:row>
                    <xdr:rowOff>12700</xdr:rowOff>
                  </to>
                </anchor>
              </controlPr>
            </control>
          </mc:Choice>
        </mc:AlternateContent>
        <mc:AlternateContent xmlns:mc="http://schemas.openxmlformats.org/markup-compatibility/2006">
          <mc:Choice Requires="x14">
            <control shapeId="51315" r:id="rId118" name="Check Box 115">
              <controlPr defaultSize="0" autoFill="0" autoLine="0" autoPict="0">
                <anchor moveWithCells="1">
                  <from>
                    <xdr:col>11</xdr:col>
                    <xdr:colOff>0</xdr:colOff>
                    <xdr:row>126</xdr:row>
                    <xdr:rowOff>0</xdr:rowOff>
                  </from>
                  <to>
                    <xdr:col>14</xdr:col>
                    <xdr:colOff>0</xdr:colOff>
                    <xdr:row>127</xdr:row>
                    <xdr:rowOff>12700</xdr:rowOff>
                  </to>
                </anchor>
              </controlPr>
            </control>
          </mc:Choice>
        </mc:AlternateContent>
        <mc:AlternateContent xmlns:mc="http://schemas.openxmlformats.org/markup-compatibility/2006">
          <mc:Choice Requires="x14">
            <control shapeId="51316" r:id="rId119" name="Check Box 116">
              <controlPr defaultSize="0" autoFill="0" autoLine="0" autoPict="0">
                <anchor moveWithCells="1">
                  <from>
                    <xdr:col>13</xdr:col>
                    <xdr:colOff>0</xdr:colOff>
                    <xdr:row>123</xdr:row>
                    <xdr:rowOff>133350</xdr:rowOff>
                  </from>
                  <to>
                    <xdr:col>13</xdr:col>
                    <xdr:colOff>1562100</xdr:colOff>
                    <xdr:row>125</xdr:row>
                    <xdr:rowOff>31750</xdr:rowOff>
                  </to>
                </anchor>
              </controlPr>
            </control>
          </mc:Choice>
        </mc:AlternateContent>
        <mc:AlternateContent xmlns:mc="http://schemas.openxmlformats.org/markup-compatibility/2006">
          <mc:Choice Requires="x14">
            <control shapeId="51317" r:id="rId120" name="Check Box 117">
              <controlPr defaultSize="0" autoFill="0" autoLine="0" autoPict="0">
                <anchor moveWithCells="1">
                  <from>
                    <xdr:col>11</xdr:col>
                    <xdr:colOff>0</xdr:colOff>
                    <xdr:row>127</xdr:row>
                    <xdr:rowOff>0</xdr:rowOff>
                  </from>
                  <to>
                    <xdr:col>13</xdr:col>
                    <xdr:colOff>1085850</xdr:colOff>
                    <xdr:row>128</xdr:row>
                    <xdr:rowOff>31750</xdr:rowOff>
                  </to>
                </anchor>
              </controlPr>
            </control>
          </mc:Choice>
        </mc:AlternateContent>
        <mc:AlternateContent xmlns:mc="http://schemas.openxmlformats.org/markup-compatibility/2006">
          <mc:Choice Requires="x14">
            <control shapeId="51318" r:id="rId121" name="Check Box 118">
              <controlPr defaultSize="0" autoFill="0" autoLine="0" autoPict="0">
                <anchor moveWithCells="1">
                  <from>
                    <xdr:col>11</xdr:col>
                    <xdr:colOff>0</xdr:colOff>
                    <xdr:row>124</xdr:row>
                    <xdr:rowOff>146050</xdr:rowOff>
                  </from>
                  <to>
                    <xdr:col>12</xdr:col>
                    <xdr:colOff>698500</xdr:colOff>
                    <xdr:row>126</xdr:row>
                    <xdr:rowOff>31750</xdr:rowOff>
                  </to>
                </anchor>
              </controlPr>
            </control>
          </mc:Choice>
        </mc:AlternateContent>
        <mc:AlternateContent xmlns:mc="http://schemas.openxmlformats.org/markup-compatibility/2006">
          <mc:Choice Requires="x14">
            <control shapeId="51319" r:id="rId122" name="Check Box 119">
              <controlPr defaultSize="0" autoFill="0" autoLine="0" autoPict="0">
                <anchor moveWithCells="1">
                  <from>
                    <xdr:col>12</xdr:col>
                    <xdr:colOff>1098550</xdr:colOff>
                    <xdr:row>124</xdr:row>
                    <xdr:rowOff>127000</xdr:rowOff>
                  </from>
                  <to>
                    <xdr:col>13</xdr:col>
                    <xdr:colOff>1098550</xdr:colOff>
                    <xdr:row>126</xdr:row>
                    <xdr:rowOff>12700</xdr:rowOff>
                  </to>
                </anchor>
              </controlPr>
            </control>
          </mc:Choice>
        </mc:AlternateContent>
        <mc:AlternateContent xmlns:mc="http://schemas.openxmlformats.org/markup-compatibility/2006">
          <mc:Choice Requires="x14">
            <control shapeId="51320" r:id="rId123" name="Check Box 120">
              <controlPr defaultSize="0" autoFill="0" autoLine="0" autoPict="0">
                <anchor moveWithCells="1">
                  <from>
                    <xdr:col>11</xdr:col>
                    <xdr:colOff>0</xdr:colOff>
                    <xdr:row>123</xdr:row>
                    <xdr:rowOff>133350</xdr:rowOff>
                  </from>
                  <to>
                    <xdr:col>12</xdr:col>
                    <xdr:colOff>984250</xdr:colOff>
                    <xdr:row>125</xdr:row>
                    <xdr:rowOff>31750</xdr:rowOff>
                  </to>
                </anchor>
              </controlPr>
            </control>
          </mc:Choice>
        </mc:AlternateContent>
        <mc:AlternateContent xmlns:mc="http://schemas.openxmlformats.org/markup-compatibility/2006">
          <mc:Choice Requires="x14">
            <control shapeId="51321" r:id="rId124" name="Check Box 121">
              <controlPr defaultSize="0" autoFill="0" autoLine="0" autoPict="0">
                <anchor moveWithCells="1">
                  <from>
                    <xdr:col>10</xdr:col>
                    <xdr:colOff>838200</xdr:colOff>
                    <xdr:row>118</xdr:row>
                    <xdr:rowOff>146050</xdr:rowOff>
                  </from>
                  <to>
                    <xdr:col>13</xdr:col>
                    <xdr:colOff>95250</xdr:colOff>
                    <xdr:row>120</xdr:row>
                    <xdr:rowOff>31750</xdr:rowOff>
                  </to>
                </anchor>
              </controlPr>
            </control>
          </mc:Choice>
        </mc:AlternateContent>
        <mc:AlternateContent xmlns:mc="http://schemas.openxmlformats.org/markup-compatibility/2006">
          <mc:Choice Requires="x14">
            <control shapeId="51322" r:id="rId125" name="Check Box 122">
              <controlPr defaultSize="0" autoFill="0" autoLine="0" autoPict="0">
                <anchor moveWithCells="1">
                  <from>
                    <xdr:col>10</xdr:col>
                    <xdr:colOff>838200</xdr:colOff>
                    <xdr:row>119</xdr:row>
                    <xdr:rowOff>146050</xdr:rowOff>
                  </from>
                  <to>
                    <xdr:col>13</xdr:col>
                    <xdr:colOff>946150</xdr:colOff>
                    <xdr:row>121</xdr:row>
                    <xdr:rowOff>31750</xdr:rowOff>
                  </to>
                </anchor>
              </controlPr>
            </control>
          </mc:Choice>
        </mc:AlternateContent>
        <mc:AlternateContent xmlns:mc="http://schemas.openxmlformats.org/markup-compatibility/2006">
          <mc:Choice Requires="x14">
            <control shapeId="51323" r:id="rId126" name="Check Box 123">
              <controlPr defaultSize="0" autoFill="0" autoLine="0" autoPict="0">
                <anchor moveWithCells="1">
                  <from>
                    <xdr:col>10</xdr:col>
                    <xdr:colOff>838200</xdr:colOff>
                    <xdr:row>111</xdr:row>
                    <xdr:rowOff>133350</xdr:rowOff>
                  </from>
                  <to>
                    <xdr:col>13</xdr:col>
                    <xdr:colOff>1847850</xdr:colOff>
                    <xdr:row>113</xdr:row>
                    <xdr:rowOff>19050</xdr:rowOff>
                  </to>
                </anchor>
              </controlPr>
            </control>
          </mc:Choice>
        </mc:AlternateContent>
        <mc:AlternateContent xmlns:mc="http://schemas.openxmlformats.org/markup-compatibility/2006">
          <mc:Choice Requires="x14">
            <control shapeId="51324" r:id="rId127" name="Check Box 124">
              <controlPr defaultSize="0" autoFill="0" autoLine="0" autoPict="0">
                <anchor moveWithCells="1">
                  <from>
                    <xdr:col>10</xdr:col>
                    <xdr:colOff>838200</xdr:colOff>
                    <xdr:row>112</xdr:row>
                    <xdr:rowOff>133350</xdr:rowOff>
                  </from>
                  <to>
                    <xdr:col>13</xdr:col>
                    <xdr:colOff>1847850</xdr:colOff>
                    <xdr:row>114</xdr:row>
                    <xdr:rowOff>19050</xdr:rowOff>
                  </to>
                </anchor>
              </controlPr>
            </control>
          </mc:Choice>
        </mc:AlternateContent>
        <mc:AlternateContent xmlns:mc="http://schemas.openxmlformats.org/markup-compatibility/2006">
          <mc:Choice Requires="x14">
            <control shapeId="51325" r:id="rId128" name="Check Box 125">
              <controlPr defaultSize="0" autoFill="0" autoLine="0" autoPict="0">
                <anchor moveWithCells="1">
                  <from>
                    <xdr:col>10</xdr:col>
                    <xdr:colOff>838200</xdr:colOff>
                    <xdr:row>113</xdr:row>
                    <xdr:rowOff>127000</xdr:rowOff>
                  </from>
                  <to>
                    <xdr:col>13</xdr:col>
                    <xdr:colOff>1847850</xdr:colOff>
                    <xdr:row>115</xdr:row>
                    <xdr:rowOff>19050</xdr:rowOff>
                  </to>
                </anchor>
              </controlPr>
            </control>
          </mc:Choice>
        </mc:AlternateContent>
        <mc:AlternateContent xmlns:mc="http://schemas.openxmlformats.org/markup-compatibility/2006">
          <mc:Choice Requires="x14">
            <control shapeId="51326" r:id="rId129" name="Check Box 126">
              <controlPr defaultSize="0" autoFill="0" autoLine="0" autoPict="0">
                <anchor moveWithCells="1">
                  <from>
                    <xdr:col>1</xdr:col>
                    <xdr:colOff>76200</xdr:colOff>
                    <xdr:row>132</xdr:row>
                    <xdr:rowOff>171450</xdr:rowOff>
                  </from>
                  <to>
                    <xdr:col>1</xdr:col>
                    <xdr:colOff>1117600</xdr:colOff>
                    <xdr:row>134</xdr:row>
                    <xdr:rowOff>57150</xdr:rowOff>
                  </to>
                </anchor>
              </controlPr>
            </control>
          </mc:Choice>
        </mc:AlternateContent>
        <mc:AlternateContent xmlns:mc="http://schemas.openxmlformats.org/markup-compatibility/2006">
          <mc:Choice Requires="x14">
            <control shapeId="51327" r:id="rId130" name="Check Box 127">
              <controlPr defaultSize="0" autoFill="0" autoLine="0" autoPict="0">
                <anchor moveWithCells="1">
                  <from>
                    <xdr:col>1</xdr:col>
                    <xdr:colOff>76200</xdr:colOff>
                    <xdr:row>133</xdr:row>
                    <xdr:rowOff>133350</xdr:rowOff>
                  </from>
                  <to>
                    <xdr:col>1</xdr:col>
                    <xdr:colOff>1117600</xdr:colOff>
                    <xdr:row>135</xdr:row>
                    <xdr:rowOff>38100</xdr:rowOff>
                  </to>
                </anchor>
              </controlPr>
            </control>
          </mc:Choice>
        </mc:AlternateContent>
        <mc:AlternateContent xmlns:mc="http://schemas.openxmlformats.org/markup-compatibility/2006">
          <mc:Choice Requires="x14">
            <control shapeId="51328" r:id="rId131" name="Check Box 128">
              <controlPr defaultSize="0" autoFill="0" autoLine="0" autoPict="0">
                <anchor moveWithCells="1">
                  <from>
                    <xdr:col>1</xdr:col>
                    <xdr:colOff>76200</xdr:colOff>
                    <xdr:row>134</xdr:row>
                    <xdr:rowOff>146050</xdr:rowOff>
                  </from>
                  <to>
                    <xdr:col>1</xdr:col>
                    <xdr:colOff>1117600</xdr:colOff>
                    <xdr:row>136</xdr:row>
                    <xdr:rowOff>19050</xdr:rowOff>
                  </to>
                </anchor>
              </controlPr>
            </control>
          </mc:Choice>
        </mc:AlternateContent>
        <mc:AlternateContent xmlns:mc="http://schemas.openxmlformats.org/markup-compatibility/2006">
          <mc:Choice Requires="x14">
            <control shapeId="51329" r:id="rId132" name="Check Box 129">
              <controlPr defaultSize="0" autoFill="0" autoLine="0" autoPict="0">
                <anchor moveWithCells="1">
                  <from>
                    <xdr:col>1</xdr:col>
                    <xdr:colOff>76200</xdr:colOff>
                    <xdr:row>135</xdr:row>
                    <xdr:rowOff>127000</xdr:rowOff>
                  </from>
                  <to>
                    <xdr:col>1</xdr:col>
                    <xdr:colOff>1117600</xdr:colOff>
                    <xdr:row>137</xdr:row>
                    <xdr:rowOff>0</xdr:rowOff>
                  </to>
                </anchor>
              </controlPr>
            </control>
          </mc:Choice>
        </mc:AlternateContent>
        <mc:AlternateContent xmlns:mc="http://schemas.openxmlformats.org/markup-compatibility/2006">
          <mc:Choice Requires="x14">
            <control shapeId="51330" r:id="rId133" name="Check Box 130">
              <controlPr defaultSize="0" autoFill="0" autoLine="0" autoPict="0">
                <anchor moveWithCells="1">
                  <from>
                    <xdr:col>1</xdr:col>
                    <xdr:colOff>76200</xdr:colOff>
                    <xdr:row>136</xdr:row>
                    <xdr:rowOff>133350</xdr:rowOff>
                  </from>
                  <to>
                    <xdr:col>1</xdr:col>
                    <xdr:colOff>1117600</xdr:colOff>
                    <xdr:row>138</xdr:row>
                    <xdr:rowOff>19050</xdr:rowOff>
                  </to>
                </anchor>
              </controlPr>
            </control>
          </mc:Choice>
        </mc:AlternateContent>
        <mc:AlternateContent xmlns:mc="http://schemas.openxmlformats.org/markup-compatibility/2006">
          <mc:Choice Requires="x14">
            <control shapeId="51331" r:id="rId134" name="Check Box 131">
              <controlPr defaultSize="0" autoFill="0" autoLine="0" autoPict="0">
                <anchor moveWithCells="1">
                  <from>
                    <xdr:col>10</xdr:col>
                    <xdr:colOff>838200</xdr:colOff>
                    <xdr:row>133</xdr:row>
                    <xdr:rowOff>146050</xdr:rowOff>
                  </from>
                  <to>
                    <xdr:col>13</xdr:col>
                    <xdr:colOff>819150</xdr:colOff>
                    <xdr:row>135</xdr:row>
                    <xdr:rowOff>50800</xdr:rowOff>
                  </to>
                </anchor>
              </controlPr>
            </control>
          </mc:Choice>
        </mc:AlternateContent>
        <mc:AlternateContent xmlns:mc="http://schemas.openxmlformats.org/markup-compatibility/2006">
          <mc:Choice Requires="x14">
            <control shapeId="51332" r:id="rId135" name="Check Box 132">
              <controlPr defaultSize="0" autoFill="0" autoLine="0" autoPict="0">
                <anchor moveWithCells="1">
                  <from>
                    <xdr:col>10</xdr:col>
                    <xdr:colOff>838200</xdr:colOff>
                    <xdr:row>134</xdr:row>
                    <xdr:rowOff>146050</xdr:rowOff>
                  </from>
                  <to>
                    <xdr:col>13</xdr:col>
                    <xdr:colOff>819150</xdr:colOff>
                    <xdr:row>136</xdr:row>
                    <xdr:rowOff>19050</xdr:rowOff>
                  </to>
                </anchor>
              </controlPr>
            </control>
          </mc:Choice>
        </mc:AlternateContent>
        <mc:AlternateContent xmlns:mc="http://schemas.openxmlformats.org/markup-compatibility/2006">
          <mc:Choice Requires="x14">
            <control shapeId="51333" r:id="rId136" name="Check Box 133">
              <controlPr defaultSize="0" autoFill="0" autoLine="0" autoPict="0">
                <anchor moveWithCells="1">
                  <from>
                    <xdr:col>10</xdr:col>
                    <xdr:colOff>838200</xdr:colOff>
                    <xdr:row>135</xdr:row>
                    <xdr:rowOff>146050</xdr:rowOff>
                  </from>
                  <to>
                    <xdr:col>13</xdr:col>
                    <xdr:colOff>1936750</xdr:colOff>
                    <xdr:row>137</xdr:row>
                    <xdr:rowOff>19050</xdr:rowOff>
                  </to>
                </anchor>
              </controlPr>
            </control>
          </mc:Choice>
        </mc:AlternateContent>
        <mc:AlternateContent xmlns:mc="http://schemas.openxmlformats.org/markup-compatibility/2006">
          <mc:Choice Requires="x14">
            <control shapeId="51334" r:id="rId137" name="Check Box 134">
              <controlPr defaultSize="0" autoFill="0" autoLine="0" autoPict="0">
                <anchor moveWithCells="1">
                  <from>
                    <xdr:col>10</xdr:col>
                    <xdr:colOff>838200</xdr:colOff>
                    <xdr:row>136</xdr:row>
                    <xdr:rowOff>127000</xdr:rowOff>
                  </from>
                  <to>
                    <xdr:col>13</xdr:col>
                    <xdr:colOff>1924050</xdr:colOff>
                    <xdr:row>139</xdr:row>
                    <xdr:rowOff>38100</xdr:rowOff>
                  </to>
                </anchor>
              </controlPr>
            </control>
          </mc:Choice>
        </mc:AlternateContent>
        <mc:AlternateContent xmlns:mc="http://schemas.openxmlformats.org/markup-compatibility/2006">
          <mc:Choice Requires="x14">
            <control shapeId="51335" r:id="rId138" name="Check Box 135">
              <controlPr defaultSize="0" autoFill="0" autoLine="0" autoPict="0">
                <anchor moveWithCells="1">
                  <from>
                    <xdr:col>10</xdr:col>
                    <xdr:colOff>838200</xdr:colOff>
                    <xdr:row>138</xdr:row>
                    <xdr:rowOff>171450</xdr:rowOff>
                  </from>
                  <to>
                    <xdr:col>13</xdr:col>
                    <xdr:colOff>819150</xdr:colOff>
                    <xdr:row>140</xdr:row>
                    <xdr:rowOff>69850</xdr:rowOff>
                  </to>
                </anchor>
              </controlPr>
            </control>
          </mc:Choice>
        </mc:AlternateContent>
        <mc:AlternateContent xmlns:mc="http://schemas.openxmlformats.org/markup-compatibility/2006">
          <mc:Choice Requires="x14">
            <control shapeId="51336" r:id="rId139" name="Check Box 136">
              <controlPr defaultSize="0" autoFill="0" autoLine="0" autoPict="0">
                <anchor moveWithCells="1">
                  <from>
                    <xdr:col>10</xdr:col>
                    <xdr:colOff>838200</xdr:colOff>
                    <xdr:row>139</xdr:row>
                    <xdr:rowOff>146050</xdr:rowOff>
                  </from>
                  <to>
                    <xdr:col>13</xdr:col>
                    <xdr:colOff>819150</xdr:colOff>
                    <xdr:row>141</xdr:row>
                    <xdr:rowOff>31750</xdr:rowOff>
                  </to>
                </anchor>
              </controlPr>
            </control>
          </mc:Choice>
        </mc:AlternateContent>
        <mc:AlternateContent xmlns:mc="http://schemas.openxmlformats.org/markup-compatibility/2006">
          <mc:Choice Requires="x14">
            <control shapeId="51337" r:id="rId140" name="Check Box 137">
              <controlPr defaultSize="0" autoFill="0" autoLine="0" autoPict="0">
                <anchor moveWithCells="1">
                  <from>
                    <xdr:col>10</xdr:col>
                    <xdr:colOff>838200</xdr:colOff>
                    <xdr:row>143</xdr:row>
                    <xdr:rowOff>152400</xdr:rowOff>
                  </from>
                  <to>
                    <xdr:col>13</xdr:col>
                    <xdr:colOff>95250</xdr:colOff>
                    <xdr:row>145</xdr:row>
                    <xdr:rowOff>38100</xdr:rowOff>
                  </to>
                </anchor>
              </controlPr>
            </control>
          </mc:Choice>
        </mc:AlternateContent>
        <mc:AlternateContent xmlns:mc="http://schemas.openxmlformats.org/markup-compatibility/2006">
          <mc:Choice Requires="x14">
            <control shapeId="51338" r:id="rId141" name="Check Box 138">
              <controlPr defaultSize="0" autoFill="0" autoLine="0" autoPict="0">
                <anchor moveWithCells="1">
                  <from>
                    <xdr:col>10</xdr:col>
                    <xdr:colOff>838200</xdr:colOff>
                    <xdr:row>144</xdr:row>
                    <xdr:rowOff>171450</xdr:rowOff>
                  </from>
                  <to>
                    <xdr:col>13</xdr:col>
                    <xdr:colOff>95250</xdr:colOff>
                    <xdr:row>146</xdr:row>
                    <xdr:rowOff>19050</xdr:rowOff>
                  </to>
                </anchor>
              </controlPr>
            </control>
          </mc:Choice>
        </mc:AlternateContent>
        <mc:AlternateContent xmlns:mc="http://schemas.openxmlformats.org/markup-compatibility/2006">
          <mc:Choice Requires="x14">
            <control shapeId="51339" r:id="rId142" name="Check Box 139">
              <controlPr defaultSize="0" autoFill="0" autoLine="0" autoPict="0">
                <anchor moveWithCells="1">
                  <from>
                    <xdr:col>13</xdr:col>
                    <xdr:colOff>0</xdr:colOff>
                    <xdr:row>143</xdr:row>
                    <xdr:rowOff>133350</xdr:rowOff>
                  </from>
                  <to>
                    <xdr:col>13</xdr:col>
                    <xdr:colOff>984250</xdr:colOff>
                    <xdr:row>145</xdr:row>
                    <xdr:rowOff>19050</xdr:rowOff>
                  </to>
                </anchor>
              </controlPr>
            </control>
          </mc:Choice>
        </mc:AlternateContent>
        <mc:AlternateContent xmlns:mc="http://schemas.openxmlformats.org/markup-compatibility/2006">
          <mc:Choice Requires="x14">
            <control shapeId="51340" r:id="rId143" name="Check Box 140">
              <controlPr defaultSize="0" autoFill="0" autoLine="0" autoPict="0">
                <anchor moveWithCells="1">
                  <from>
                    <xdr:col>13</xdr:col>
                    <xdr:colOff>0</xdr:colOff>
                    <xdr:row>144</xdr:row>
                    <xdr:rowOff>127000</xdr:rowOff>
                  </from>
                  <to>
                    <xdr:col>13</xdr:col>
                    <xdr:colOff>984250</xdr:colOff>
                    <xdr:row>146</xdr:row>
                    <xdr:rowOff>12700</xdr:rowOff>
                  </to>
                </anchor>
              </controlPr>
            </control>
          </mc:Choice>
        </mc:AlternateContent>
        <mc:AlternateContent xmlns:mc="http://schemas.openxmlformats.org/markup-compatibility/2006">
          <mc:Choice Requires="x14">
            <control shapeId="51341" r:id="rId144" name="Check Box 141">
              <controlPr defaultSize="0" autoFill="0" autoLine="0" autoPict="0">
                <anchor moveWithCells="1">
                  <from>
                    <xdr:col>13</xdr:col>
                    <xdr:colOff>0</xdr:colOff>
                    <xdr:row>145</xdr:row>
                    <xdr:rowOff>146050</xdr:rowOff>
                  </from>
                  <to>
                    <xdr:col>14</xdr:col>
                    <xdr:colOff>38100</xdr:colOff>
                    <xdr:row>147</xdr:row>
                    <xdr:rowOff>38100</xdr:rowOff>
                  </to>
                </anchor>
              </controlPr>
            </control>
          </mc:Choice>
        </mc:AlternateContent>
        <mc:AlternateContent xmlns:mc="http://schemas.openxmlformats.org/markup-compatibility/2006">
          <mc:Choice Requires="x14">
            <control shapeId="51342" r:id="rId145" name="Check Box 142">
              <controlPr defaultSize="0" autoFill="0" autoLine="0" autoPict="0">
                <anchor moveWithCells="1">
                  <from>
                    <xdr:col>10</xdr:col>
                    <xdr:colOff>838200</xdr:colOff>
                    <xdr:row>147</xdr:row>
                    <xdr:rowOff>19050</xdr:rowOff>
                  </from>
                  <to>
                    <xdr:col>13</xdr:col>
                    <xdr:colOff>1079500</xdr:colOff>
                    <xdr:row>148</xdr:row>
                    <xdr:rowOff>0</xdr:rowOff>
                  </to>
                </anchor>
              </controlPr>
            </control>
          </mc:Choice>
        </mc:AlternateContent>
        <mc:AlternateContent xmlns:mc="http://schemas.openxmlformats.org/markup-compatibility/2006">
          <mc:Choice Requires="x14">
            <control shapeId="51343" r:id="rId146" name="Check Box 143">
              <controlPr defaultSize="0" autoFill="0" autoLine="0" autoPict="0">
                <anchor moveWithCells="1">
                  <from>
                    <xdr:col>11</xdr:col>
                    <xdr:colOff>0</xdr:colOff>
                    <xdr:row>150</xdr:row>
                    <xdr:rowOff>457200</xdr:rowOff>
                  </from>
                  <to>
                    <xdr:col>11</xdr:col>
                    <xdr:colOff>1079500</xdr:colOff>
                    <xdr:row>152</xdr:row>
                    <xdr:rowOff>50800</xdr:rowOff>
                  </to>
                </anchor>
              </controlPr>
            </control>
          </mc:Choice>
        </mc:AlternateContent>
        <mc:AlternateContent xmlns:mc="http://schemas.openxmlformats.org/markup-compatibility/2006">
          <mc:Choice Requires="x14">
            <control shapeId="51344" r:id="rId147" name="Check Box 144">
              <controlPr defaultSize="0" autoFill="0" autoLine="0" autoPict="0">
                <anchor moveWithCells="1">
                  <from>
                    <xdr:col>11</xdr:col>
                    <xdr:colOff>0</xdr:colOff>
                    <xdr:row>151</xdr:row>
                    <xdr:rowOff>133350</xdr:rowOff>
                  </from>
                  <to>
                    <xdr:col>13</xdr:col>
                    <xdr:colOff>1943100</xdr:colOff>
                    <xdr:row>153</xdr:row>
                    <xdr:rowOff>12700</xdr:rowOff>
                  </to>
                </anchor>
              </controlPr>
            </control>
          </mc:Choice>
        </mc:AlternateContent>
        <mc:AlternateContent xmlns:mc="http://schemas.openxmlformats.org/markup-compatibility/2006">
          <mc:Choice Requires="x14">
            <control shapeId="51345" r:id="rId148" name="Check Box 145">
              <controlPr defaultSize="0" autoFill="0" autoLine="0" autoPict="0">
                <anchor moveWithCells="1">
                  <from>
                    <xdr:col>11</xdr:col>
                    <xdr:colOff>0</xdr:colOff>
                    <xdr:row>155</xdr:row>
                    <xdr:rowOff>0</xdr:rowOff>
                  </from>
                  <to>
                    <xdr:col>14</xdr:col>
                    <xdr:colOff>0</xdr:colOff>
                    <xdr:row>156</xdr:row>
                    <xdr:rowOff>12700</xdr:rowOff>
                  </to>
                </anchor>
              </controlPr>
            </control>
          </mc:Choice>
        </mc:AlternateContent>
        <mc:AlternateContent xmlns:mc="http://schemas.openxmlformats.org/markup-compatibility/2006">
          <mc:Choice Requires="x14">
            <control shapeId="51346" r:id="rId149" name="Check Box 146">
              <controlPr defaultSize="0" autoFill="0" autoLine="0" autoPict="0">
                <anchor moveWithCells="1">
                  <from>
                    <xdr:col>13</xdr:col>
                    <xdr:colOff>0</xdr:colOff>
                    <xdr:row>152</xdr:row>
                    <xdr:rowOff>133350</xdr:rowOff>
                  </from>
                  <to>
                    <xdr:col>13</xdr:col>
                    <xdr:colOff>1562100</xdr:colOff>
                    <xdr:row>154</xdr:row>
                    <xdr:rowOff>19050</xdr:rowOff>
                  </to>
                </anchor>
              </controlPr>
            </control>
          </mc:Choice>
        </mc:AlternateContent>
        <mc:AlternateContent xmlns:mc="http://schemas.openxmlformats.org/markup-compatibility/2006">
          <mc:Choice Requires="x14">
            <control shapeId="51347" r:id="rId150" name="Check Box 147">
              <controlPr defaultSize="0" autoFill="0" autoLine="0" autoPict="0">
                <anchor moveWithCells="1">
                  <from>
                    <xdr:col>11</xdr:col>
                    <xdr:colOff>0</xdr:colOff>
                    <xdr:row>156</xdr:row>
                    <xdr:rowOff>0</xdr:rowOff>
                  </from>
                  <to>
                    <xdr:col>13</xdr:col>
                    <xdr:colOff>1085850</xdr:colOff>
                    <xdr:row>157</xdr:row>
                    <xdr:rowOff>31750</xdr:rowOff>
                  </to>
                </anchor>
              </controlPr>
            </control>
          </mc:Choice>
        </mc:AlternateContent>
        <mc:AlternateContent xmlns:mc="http://schemas.openxmlformats.org/markup-compatibility/2006">
          <mc:Choice Requires="x14">
            <control shapeId="51348" r:id="rId151" name="Check Box 148">
              <controlPr defaultSize="0" autoFill="0" autoLine="0" autoPict="0">
                <anchor moveWithCells="1">
                  <from>
                    <xdr:col>11</xdr:col>
                    <xdr:colOff>0</xdr:colOff>
                    <xdr:row>153</xdr:row>
                    <xdr:rowOff>146050</xdr:rowOff>
                  </from>
                  <to>
                    <xdr:col>12</xdr:col>
                    <xdr:colOff>698500</xdr:colOff>
                    <xdr:row>155</xdr:row>
                    <xdr:rowOff>31750</xdr:rowOff>
                  </to>
                </anchor>
              </controlPr>
            </control>
          </mc:Choice>
        </mc:AlternateContent>
        <mc:AlternateContent xmlns:mc="http://schemas.openxmlformats.org/markup-compatibility/2006">
          <mc:Choice Requires="x14">
            <control shapeId="51349" r:id="rId152" name="Check Box 149">
              <controlPr defaultSize="0" autoFill="0" autoLine="0" autoPict="0">
                <anchor moveWithCells="1">
                  <from>
                    <xdr:col>12</xdr:col>
                    <xdr:colOff>1098550</xdr:colOff>
                    <xdr:row>153</xdr:row>
                    <xdr:rowOff>127000</xdr:rowOff>
                  </from>
                  <to>
                    <xdr:col>13</xdr:col>
                    <xdr:colOff>1098550</xdr:colOff>
                    <xdr:row>155</xdr:row>
                    <xdr:rowOff>12700</xdr:rowOff>
                  </to>
                </anchor>
              </controlPr>
            </control>
          </mc:Choice>
        </mc:AlternateContent>
        <mc:AlternateContent xmlns:mc="http://schemas.openxmlformats.org/markup-compatibility/2006">
          <mc:Choice Requires="x14">
            <control shapeId="51350" r:id="rId153" name="Check Box 150">
              <controlPr defaultSize="0" autoFill="0" autoLine="0" autoPict="0">
                <anchor moveWithCells="1">
                  <from>
                    <xdr:col>11</xdr:col>
                    <xdr:colOff>0</xdr:colOff>
                    <xdr:row>152</xdr:row>
                    <xdr:rowOff>133350</xdr:rowOff>
                  </from>
                  <to>
                    <xdr:col>12</xdr:col>
                    <xdr:colOff>984250</xdr:colOff>
                    <xdr:row>154</xdr:row>
                    <xdr:rowOff>19050</xdr:rowOff>
                  </to>
                </anchor>
              </controlPr>
            </control>
          </mc:Choice>
        </mc:AlternateContent>
        <mc:AlternateContent xmlns:mc="http://schemas.openxmlformats.org/markup-compatibility/2006">
          <mc:Choice Requires="x14">
            <control shapeId="51351" r:id="rId154" name="Check Box 151">
              <controlPr defaultSize="0" autoFill="0" autoLine="0" autoPict="0">
                <anchor moveWithCells="1">
                  <from>
                    <xdr:col>10</xdr:col>
                    <xdr:colOff>838200</xdr:colOff>
                    <xdr:row>147</xdr:row>
                    <xdr:rowOff>146050</xdr:rowOff>
                  </from>
                  <to>
                    <xdr:col>13</xdr:col>
                    <xdr:colOff>95250</xdr:colOff>
                    <xdr:row>149</xdr:row>
                    <xdr:rowOff>31750</xdr:rowOff>
                  </to>
                </anchor>
              </controlPr>
            </control>
          </mc:Choice>
        </mc:AlternateContent>
        <mc:AlternateContent xmlns:mc="http://schemas.openxmlformats.org/markup-compatibility/2006">
          <mc:Choice Requires="x14">
            <control shapeId="51352" r:id="rId155" name="Check Box 152">
              <controlPr defaultSize="0" autoFill="0" autoLine="0" autoPict="0">
                <anchor moveWithCells="1">
                  <from>
                    <xdr:col>10</xdr:col>
                    <xdr:colOff>838200</xdr:colOff>
                    <xdr:row>148</xdr:row>
                    <xdr:rowOff>146050</xdr:rowOff>
                  </from>
                  <to>
                    <xdr:col>13</xdr:col>
                    <xdr:colOff>946150</xdr:colOff>
                    <xdr:row>150</xdr:row>
                    <xdr:rowOff>38100</xdr:rowOff>
                  </to>
                </anchor>
              </controlPr>
            </control>
          </mc:Choice>
        </mc:AlternateContent>
        <mc:AlternateContent xmlns:mc="http://schemas.openxmlformats.org/markup-compatibility/2006">
          <mc:Choice Requires="x14">
            <control shapeId="51353" r:id="rId156" name="Check Box 153">
              <controlPr defaultSize="0" autoFill="0" autoLine="0" autoPict="0">
                <anchor moveWithCells="1">
                  <from>
                    <xdr:col>10</xdr:col>
                    <xdr:colOff>838200</xdr:colOff>
                    <xdr:row>140</xdr:row>
                    <xdr:rowOff>133350</xdr:rowOff>
                  </from>
                  <to>
                    <xdr:col>13</xdr:col>
                    <xdr:colOff>1847850</xdr:colOff>
                    <xdr:row>142</xdr:row>
                    <xdr:rowOff>19050</xdr:rowOff>
                  </to>
                </anchor>
              </controlPr>
            </control>
          </mc:Choice>
        </mc:AlternateContent>
        <mc:AlternateContent xmlns:mc="http://schemas.openxmlformats.org/markup-compatibility/2006">
          <mc:Choice Requires="x14">
            <control shapeId="51354" r:id="rId157" name="Check Box 154">
              <controlPr defaultSize="0" autoFill="0" autoLine="0" autoPict="0">
                <anchor moveWithCells="1">
                  <from>
                    <xdr:col>10</xdr:col>
                    <xdr:colOff>838200</xdr:colOff>
                    <xdr:row>141</xdr:row>
                    <xdr:rowOff>133350</xdr:rowOff>
                  </from>
                  <to>
                    <xdr:col>13</xdr:col>
                    <xdr:colOff>1847850</xdr:colOff>
                    <xdr:row>143</xdr:row>
                    <xdr:rowOff>31750</xdr:rowOff>
                  </to>
                </anchor>
              </controlPr>
            </control>
          </mc:Choice>
        </mc:AlternateContent>
        <mc:AlternateContent xmlns:mc="http://schemas.openxmlformats.org/markup-compatibility/2006">
          <mc:Choice Requires="x14">
            <control shapeId="51355" r:id="rId158" name="Check Box 155">
              <controlPr defaultSize="0" autoFill="0" autoLine="0" autoPict="0">
                <anchor moveWithCells="1">
                  <from>
                    <xdr:col>10</xdr:col>
                    <xdr:colOff>838200</xdr:colOff>
                    <xdr:row>142</xdr:row>
                    <xdr:rowOff>127000</xdr:rowOff>
                  </from>
                  <to>
                    <xdr:col>13</xdr:col>
                    <xdr:colOff>1847850</xdr:colOff>
                    <xdr:row>144</xdr:row>
                    <xdr:rowOff>19050</xdr:rowOff>
                  </to>
                </anchor>
              </controlPr>
            </control>
          </mc:Choice>
        </mc:AlternateContent>
        <mc:AlternateContent xmlns:mc="http://schemas.openxmlformats.org/markup-compatibility/2006">
          <mc:Choice Requires="x14">
            <control shapeId="51356" r:id="rId159" name="Check Box 156">
              <controlPr defaultSize="0" autoFill="0" autoLine="0" autoPict="0">
                <anchor moveWithCells="1">
                  <from>
                    <xdr:col>1</xdr:col>
                    <xdr:colOff>76200</xdr:colOff>
                    <xdr:row>161</xdr:row>
                    <xdr:rowOff>171450</xdr:rowOff>
                  </from>
                  <to>
                    <xdr:col>1</xdr:col>
                    <xdr:colOff>1117600</xdr:colOff>
                    <xdr:row>163</xdr:row>
                    <xdr:rowOff>57150</xdr:rowOff>
                  </to>
                </anchor>
              </controlPr>
            </control>
          </mc:Choice>
        </mc:AlternateContent>
        <mc:AlternateContent xmlns:mc="http://schemas.openxmlformats.org/markup-compatibility/2006">
          <mc:Choice Requires="x14">
            <control shapeId="51357" r:id="rId160" name="Check Box 157">
              <controlPr defaultSize="0" autoFill="0" autoLine="0" autoPict="0">
                <anchor moveWithCells="1">
                  <from>
                    <xdr:col>1</xdr:col>
                    <xdr:colOff>76200</xdr:colOff>
                    <xdr:row>162</xdr:row>
                    <xdr:rowOff>133350</xdr:rowOff>
                  </from>
                  <to>
                    <xdr:col>1</xdr:col>
                    <xdr:colOff>1117600</xdr:colOff>
                    <xdr:row>164</xdr:row>
                    <xdr:rowOff>38100</xdr:rowOff>
                  </to>
                </anchor>
              </controlPr>
            </control>
          </mc:Choice>
        </mc:AlternateContent>
        <mc:AlternateContent xmlns:mc="http://schemas.openxmlformats.org/markup-compatibility/2006">
          <mc:Choice Requires="x14">
            <control shapeId="51358" r:id="rId161" name="Check Box 158">
              <controlPr defaultSize="0" autoFill="0" autoLine="0" autoPict="0">
                <anchor moveWithCells="1">
                  <from>
                    <xdr:col>1</xdr:col>
                    <xdr:colOff>76200</xdr:colOff>
                    <xdr:row>163</xdr:row>
                    <xdr:rowOff>146050</xdr:rowOff>
                  </from>
                  <to>
                    <xdr:col>1</xdr:col>
                    <xdr:colOff>1117600</xdr:colOff>
                    <xdr:row>165</xdr:row>
                    <xdr:rowOff>19050</xdr:rowOff>
                  </to>
                </anchor>
              </controlPr>
            </control>
          </mc:Choice>
        </mc:AlternateContent>
        <mc:AlternateContent xmlns:mc="http://schemas.openxmlformats.org/markup-compatibility/2006">
          <mc:Choice Requires="x14">
            <control shapeId="51359" r:id="rId162" name="Check Box 159">
              <controlPr defaultSize="0" autoFill="0" autoLine="0" autoPict="0">
                <anchor moveWithCells="1">
                  <from>
                    <xdr:col>1</xdr:col>
                    <xdr:colOff>76200</xdr:colOff>
                    <xdr:row>164</xdr:row>
                    <xdr:rowOff>127000</xdr:rowOff>
                  </from>
                  <to>
                    <xdr:col>1</xdr:col>
                    <xdr:colOff>1117600</xdr:colOff>
                    <xdr:row>166</xdr:row>
                    <xdr:rowOff>0</xdr:rowOff>
                  </to>
                </anchor>
              </controlPr>
            </control>
          </mc:Choice>
        </mc:AlternateContent>
        <mc:AlternateContent xmlns:mc="http://schemas.openxmlformats.org/markup-compatibility/2006">
          <mc:Choice Requires="x14">
            <control shapeId="51360" r:id="rId163" name="Check Box 160">
              <controlPr defaultSize="0" autoFill="0" autoLine="0" autoPict="0">
                <anchor moveWithCells="1">
                  <from>
                    <xdr:col>1</xdr:col>
                    <xdr:colOff>76200</xdr:colOff>
                    <xdr:row>165</xdr:row>
                    <xdr:rowOff>133350</xdr:rowOff>
                  </from>
                  <to>
                    <xdr:col>1</xdr:col>
                    <xdr:colOff>1117600</xdr:colOff>
                    <xdr:row>167</xdr:row>
                    <xdr:rowOff>19050</xdr:rowOff>
                  </to>
                </anchor>
              </controlPr>
            </control>
          </mc:Choice>
        </mc:AlternateContent>
        <mc:AlternateContent xmlns:mc="http://schemas.openxmlformats.org/markup-compatibility/2006">
          <mc:Choice Requires="x14">
            <control shapeId="51361" r:id="rId164" name="Check Box 161">
              <controlPr defaultSize="0" autoFill="0" autoLine="0" autoPict="0">
                <anchor moveWithCells="1">
                  <from>
                    <xdr:col>10</xdr:col>
                    <xdr:colOff>838200</xdr:colOff>
                    <xdr:row>162</xdr:row>
                    <xdr:rowOff>146050</xdr:rowOff>
                  </from>
                  <to>
                    <xdr:col>13</xdr:col>
                    <xdr:colOff>819150</xdr:colOff>
                    <xdr:row>164</xdr:row>
                    <xdr:rowOff>50800</xdr:rowOff>
                  </to>
                </anchor>
              </controlPr>
            </control>
          </mc:Choice>
        </mc:AlternateContent>
        <mc:AlternateContent xmlns:mc="http://schemas.openxmlformats.org/markup-compatibility/2006">
          <mc:Choice Requires="x14">
            <control shapeId="51362" r:id="rId165" name="Check Box 162">
              <controlPr defaultSize="0" autoFill="0" autoLine="0" autoPict="0">
                <anchor moveWithCells="1">
                  <from>
                    <xdr:col>10</xdr:col>
                    <xdr:colOff>838200</xdr:colOff>
                    <xdr:row>163</xdr:row>
                    <xdr:rowOff>146050</xdr:rowOff>
                  </from>
                  <to>
                    <xdr:col>13</xdr:col>
                    <xdr:colOff>819150</xdr:colOff>
                    <xdr:row>165</xdr:row>
                    <xdr:rowOff>19050</xdr:rowOff>
                  </to>
                </anchor>
              </controlPr>
            </control>
          </mc:Choice>
        </mc:AlternateContent>
        <mc:AlternateContent xmlns:mc="http://schemas.openxmlformats.org/markup-compatibility/2006">
          <mc:Choice Requires="x14">
            <control shapeId="51363" r:id="rId166" name="Check Box 163">
              <controlPr defaultSize="0" autoFill="0" autoLine="0" autoPict="0">
                <anchor moveWithCells="1">
                  <from>
                    <xdr:col>10</xdr:col>
                    <xdr:colOff>838200</xdr:colOff>
                    <xdr:row>164</xdr:row>
                    <xdr:rowOff>146050</xdr:rowOff>
                  </from>
                  <to>
                    <xdr:col>13</xdr:col>
                    <xdr:colOff>1936750</xdr:colOff>
                    <xdr:row>166</xdr:row>
                    <xdr:rowOff>19050</xdr:rowOff>
                  </to>
                </anchor>
              </controlPr>
            </control>
          </mc:Choice>
        </mc:AlternateContent>
        <mc:AlternateContent xmlns:mc="http://schemas.openxmlformats.org/markup-compatibility/2006">
          <mc:Choice Requires="x14">
            <control shapeId="51364" r:id="rId167" name="Check Box 164">
              <controlPr defaultSize="0" autoFill="0" autoLine="0" autoPict="0">
                <anchor moveWithCells="1">
                  <from>
                    <xdr:col>10</xdr:col>
                    <xdr:colOff>838200</xdr:colOff>
                    <xdr:row>165</xdr:row>
                    <xdr:rowOff>127000</xdr:rowOff>
                  </from>
                  <to>
                    <xdr:col>13</xdr:col>
                    <xdr:colOff>1924050</xdr:colOff>
                    <xdr:row>168</xdr:row>
                    <xdr:rowOff>38100</xdr:rowOff>
                  </to>
                </anchor>
              </controlPr>
            </control>
          </mc:Choice>
        </mc:AlternateContent>
        <mc:AlternateContent xmlns:mc="http://schemas.openxmlformats.org/markup-compatibility/2006">
          <mc:Choice Requires="x14">
            <control shapeId="51365" r:id="rId168" name="Check Box 165">
              <controlPr defaultSize="0" autoFill="0" autoLine="0" autoPict="0">
                <anchor moveWithCells="1">
                  <from>
                    <xdr:col>10</xdr:col>
                    <xdr:colOff>838200</xdr:colOff>
                    <xdr:row>167</xdr:row>
                    <xdr:rowOff>171450</xdr:rowOff>
                  </from>
                  <to>
                    <xdr:col>13</xdr:col>
                    <xdr:colOff>819150</xdr:colOff>
                    <xdr:row>169</xdr:row>
                    <xdr:rowOff>69850</xdr:rowOff>
                  </to>
                </anchor>
              </controlPr>
            </control>
          </mc:Choice>
        </mc:AlternateContent>
        <mc:AlternateContent xmlns:mc="http://schemas.openxmlformats.org/markup-compatibility/2006">
          <mc:Choice Requires="x14">
            <control shapeId="51366" r:id="rId169" name="Check Box 166">
              <controlPr defaultSize="0" autoFill="0" autoLine="0" autoPict="0">
                <anchor moveWithCells="1">
                  <from>
                    <xdr:col>10</xdr:col>
                    <xdr:colOff>838200</xdr:colOff>
                    <xdr:row>168</xdr:row>
                    <xdr:rowOff>146050</xdr:rowOff>
                  </from>
                  <to>
                    <xdr:col>13</xdr:col>
                    <xdr:colOff>819150</xdr:colOff>
                    <xdr:row>170</xdr:row>
                    <xdr:rowOff>31750</xdr:rowOff>
                  </to>
                </anchor>
              </controlPr>
            </control>
          </mc:Choice>
        </mc:AlternateContent>
        <mc:AlternateContent xmlns:mc="http://schemas.openxmlformats.org/markup-compatibility/2006">
          <mc:Choice Requires="x14">
            <control shapeId="51367" r:id="rId170" name="Check Box 167">
              <controlPr defaultSize="0" autoFill="0" autoLine="0" autoPict="0">
                <anchor moveWithCells="1">
                  <from>
                    <xdr:col>10</xdr:col>
                    <xdr:colOff>838200</xdr:colOff>
                    <xdr:row>172</xdr:row>
                    <xdr:rowOff>152400</xdr:rowOff>
                  </from>
                  <to>
                    <xdr:col>13</xdr:col>
                    <xdr:colOff>95250</xdr:colOff>
                    <xdr:row>174</xdr:row>
                    <xdr:rowOff>38100</xdr:rowOff>
                  </to>
                </anchor>
              </controlPr>
            </control>
          </mc:Choice>
        </mc:AlternateContent>
        <mc:AlternateContent xmlns:mc="http://schemas.openxmlformats.org/markup-compatibility/2006">
          <mc:Choice Requires="x14">
            <control shapeId="51368" r:id="rId171" name="Check Box 168">
              <controlPr defaultSize="0" autoFill="0" autoLine="0" autoPict="0">
                <anchor moveWithCells="1">
                  <from>
                    <xdr:col>10</xdr:col>
                    <xdr:colOff>838200</xdr:colOff>
                    <xdr:row>173</xdr:row>
                    <xdr:rowOff>171450</xdr:rowOff>
                  </from>
                  <to>
                    <xdr:col>13</xdr:col>
                    <xdr:colOff>95250</xdr:colOff>
                    <xdr:row>175</xdr:row>
                    <xdr:rowOff>31750</xdr:rowOff>
                  </to>
                </anchor>
              </controlPr>
            </control>
          </mc:Choice>
        </mc:AlternateContent>
        <mc:AlternateContent xmlns:mc="http://schemas.openxmlformats.org/markup-compatibility/2006">
          <mc:Choice Requires="x14">
            <control shapeId="51369" r:id="rId172" name="Check Box 169">
              <controlPr defaultSize="0" autoFill="0" autoLine="0" autoPict="0">
                <anchor moveWithCells="1">
                  <from>
                    <xdr:col>13</xdr:col>
                    <xdr:colOff>0</xdr:colOff>
                    <xdr:row>172</xdr:row>
                    <xdr:rowOff>133350</xdr:rowOff>
                  </from>
                  <to>
                    <xdr:col>13</xdr:col>
                    <xdr:colOff>984250</xdr:colOff>
                    <xdr:row>174</xdr:row>
                    <xdr:rowOff>19050</xdr:rowOff>
                  </to>
                </anchor>
              </controlPr>
            </control>
          </mc:Choice>
        </mc:AlternateContent>
        <mc:AlternateContent xmlns:mc="http://schemas.openxmlformats.org/markup-compatibility/2006">
          <mc:Choice Requires="x14">
            <control shapeId="51370" r:id="rId173" name="Check Box 170">
              <controlPr defaultSize="0" autoFill="0" autoLine="0" autoPict="0">
                <anchor moveWithCells="1">
                  <from>
                    <xdr:col>13</xdr:col>
                    <xdr:colOff>0</xdr:colOff>
                    <xdr:row>173</xdr:row>
                    <xdr:rowOff>127000</xdr:rowOff>
                  </from>
                  <to>
                    <xdr:col>13</xdr:col>
                    <xdr:colOff>984250</xdr:colOff>
                    <xdr:row>175</xdr:row>
                    <xdr:rowOff>19050</xdr:rowOff>
                  </to>
                </anchor>
              </controlPr>
            </control>
          </mc:Choice>
        </mc:AlternateContent>
        <mc:AlternateContent xmlns:mc="http://schemas.openxmlformats.org/markup-compatibility/2006">
          <mc:Choice Requires="x14">
            <control shapeId="51371" r:id="rId174" name="Check Box 171">
              <controlPr defaultSize="0" autoFill="0" autoLine="0" autoPict="0">
                <anchor moveWithCells="1">
                  <from>
                    <xdr:col>13</xdr:col>
                    <xdr:colOff>0</xdr:colOff>
                    <xdr:row>174</xdr:row>
                    <xdr:rowOff>146050</xdr:rowOff>
                  </from>
                  <to>
                    <xdr:col>14</xdr:col>
                    <xdr:colOff>38100</xdr:colOff>
                    <xdr:row>176</xdr:row>
                    <xdr:rowOff>38100</xdr:rowOff>
                  </to>
                </anchor>
              </controlPr>
            </control>
          </mc:Choice>
        </mc:AlternateContent>
        <mc:AlternateContent xmlns:mc="http://schemas.openxmlformats.org/markup-compatibility/2006">
          <mc:Choice Requires="x14">
            <control shapeId="51372" r:id="rId175" name="Check Box 172">
              <controlPr defaultSize="0" autoFill="0" autoLine="0" autoPict="0">
                <anchor moveWithCells="1">
                  <from>
                    <xdr:col>10</xdr:col>
                    <xdr:colOff>838200</xdr:colOff>
                    <xdr:row>176</xdr:row>
                    <xdr:rowOff>19050</xdr:rowOff>
                  </from>
                  <to>
                    <xdr:col>13</xdr:col>
                    <xdr:colOff>1079500</xdr:colOff>
                    <xdr:row>177</xdr:row>
                    <xdr:rowOff>0</xdr:rowOff>
                  </to>
                </anchor>
              </controlPr>
            </control>
          </mc:Choice>
        </mc:AlternateContent>
        <mc:AlternateContent xmlns:mc="http://schemas.openxmlformats.org/markup-compatibility/2006">
          <mc:Choice Requires="x14">
            <control shapeId="51373" r:id="rId176" name="Check Box 173">
              <controlPr defaultSize="0" autoFill="0" autoLine="0" autoPict="0">
                <anchor moveWithCells="1">
                  <from>
                    <xdr:col>11</xdr:col>
                    <xdr:colOff>0</xdr:colOff>
                    <xdr:row>179</xdr:row>
                    <xdr:rowOff>457200</xdr:rowOff>
                  </from>
                  <to>
                    <xdr:col>11</xdr:col>
                    <xdr:colOff>1079500</xdr:colOff>
                    <xdr:row>181</xdr:row>
                    <xdr:rowOff>50800</xdr:rowOff>
                  </to>
                </anchor>
              </controlPr>
            </control>
          </mc:Choice>
        </mc:AlternateContent>
        <mc:AlternateContent xmlns:mc="http://schemas.openxmlformats.org/markup-compatibility/2006">
          <mc:Choice Requires="x14">
            <control shapeId="51374" r:id="rId177" name="Check Box 174">
              <controlPr defaultSize="0" autoFill="0" autoLine="0" autoPict="0">
                <anchor moveWithCells="1">
                  <from>
                    <xdr:col>11</xdr:col>
                    <xdr:colOff>0</xdr:colOff>
                    <xdr:row>180</xdr:row>
                    <xdr:rowOff>133350</xdr:rowOff>
                  </from>
                  <to>
                    <xdr:col>13</xdr:col>
                    <xdr:colOff>1943100</xdr:colOff>
                    <xdr:row>182</xdr:row>
                    <xdr:rowOff>12700</xdr:rowOff>
                  </to>
                </anchor>
              </controlPr>
            </control>
          </mc:Choice>
        </mc:AlternateContent>
        <mc:AlternateContent xmlns:mc="http://schemas.openxmlformats.org/markup-compatibility/2006">
          <mc:Choice Requires="x14">
            <control shapeId="51375" r:id="rId178" name="Check Box 175">
              <controlPr defaultSize="0" autoFill="0" autoLine="0" autoPict="0">
                <anchor moveWithCells="1">
                  <from>
                    <xdr:col>11</xdr:col>
                    <xdr:colOff>0</xdr:colOff>
                    <xdr:row>184</xdr:row>
                    <xdr:rowOff>0</xdr:rowOff>
                  </from>
                  <to>
                    <xdr:col>14</xdr:col>
                    <xdr:colOff>0</xdr:colOff>
                    <xdr:row>185</xdr:row>
                    <xdr:rowOff>12700</xdr:rowOff>
                  </to>
                </anchor>
              </controlPr>
            </control>
          </mc:Choice>
        </mc:AlternateContent>
        <mc:AlternateContent xmlns:mc="http://schemas.openxmlformats.org/markup-compatibility/2006">
          <mc:Choice Requires="x14">
            <control shapeId="51376" r:id="rId179" name="Check Box 176">
              <controlPr defaultSize="0" autoFill="0" autoLine="0" autoPict="0">
                <anchor moveWithCells="1">
                  <from>
                    <xdr:col>13</xdr:col>
                    <xdr:colOff>0</xdr:colOff>
                    <xdr:row>181</xdr:row>
                    <xdr:rowOff>133350</xdr:rowOff>
                  </from>
                  <to>
                    <xdr:col>13</xdr:col>
                    <xdr:colOff>1562100</xdr:colOff>
                    <xdr:row>183</xdr:row>
                    <xdr:rowOff>19050</xdr:rowOff>
                  </to>
                </anchor>
              </controlPr>
            </control>
          </mc:Choice>
        </mc:AlternateContent>
        <mc:AlternateContent xmlns:mc="http://schemas.openxmlformats.org/markup-compatibility/2006">
          <mc:Choice Requires="x14">
            <control shapeId="51377" r:id="rId180" name="Check Box 177">
              <controlPr defaultSize="0" autoFill="0" autoLine="0" autoPict="0">
                <anchor moveWithCells="1">
                  <from>
                    <xdr:col>11</xdr:col>
                    <xdr:colOff>0</xdr:colOff>
                    <xdr:row>185</xdr:row>
                    <xdr:rowOff>0</xdr:rowOff>
                  </from>
                  <to>
                    <xdr:col>13</xdr:col>
                    <xdr:colOff>1085850</xdr:colOff>
                    <xdr:row>186</xdr:row>
                    <xdr:rowOff>31750</xdr:rowOff>
                  </to>
                </anchor>
              </controlPr>
            </control>
          </mc:Choice>
        </mc:AlternateContent>
        <mc:AlternateContent xmlns:mc="http://schemas.openxmlformats.org/markup-compatibility/2006">
          <mc:Choice Requires="x14">
            <control shapeId="51378" r:id="rId181" name="Check Box 178">
              <controlPr defaultSize="0" autoFill="0" autoLine="0" autoPict="0">
                <anchor moveWithCells="1">
                  <from>
                    <xdr:col>11</xdr:col>
                    <xdr:colOff>0</xdr:colOff>
                    <xdr:row>182</xdr:row>
                    <xdr:rowOff>146050</xdr:rowOff>
                  </from>
                  <to>
                    <xdr:col>12</xdr:col>
                    <xdr:colOff>698500</xdr:colOff>
                    <xdr:row>184</xdr:row>
                    <xdr:rowOff>38100</xdr:rowOff>
                  </to>
                </anchor>
              </controlPr>
            </control>
          </mc:Choice>
        </mc:AlternateContent>
        <mc:AlternateContent xmlns:mc="http://schemas.openxmlformats.org/markup-compatibility/2006">
          <mc:Choice Requires="x14">
            <control shapeId="51379" r:id="rId182" name="Check Box 179">
              <controlPr defaultSize="0" autoFill="0" autoLine="0" autoPict="0">
                <anchor moveWithCells="1">
                  <from>
                    <xdr:col>12</xdr:col>
                    <xdr:colOff>1098550</xdr:colOff>
                    <xdr:row>182</xdr:row>
                    <xdr:rowOff>127000</xdr:rowOff>
                  </from>
                  <to>
                    <xdr:col>13</xdr:col>
                    <xdr:colOff>1098550</xdr:colOff>
                    <xdr:row>184</xdr:row>
                    <xdr:rowOff>19050</xdr:rowOff>
                  </to>
                </anchor>
              </controlPr>
            </control>
          </mc:Choice>
        </mc:AlternateContent>
        <mc:AlternateContent xmlns:mc="http://schemas.openxmlformats.org/markup-compatibility/2006">
          <mc:Choice Requires="x14">
            <control shapeId="51380" r:id="rId183" name="Check Box 180">
              <controlPr defaultSize="0" autoFill="0" autoLine="0" autoPict="0">
                <anchor moveWithCells="1">
                  <from>
                    <xdr:col>11</xdr:col>
                    <xdr:colOff>0</xdr:colOff>
                    <xdr:row>181</xdr:row>
                    <xdr:rowOff>133350</xdr:rowOff>
                  </from>
                  <to>
                    <xdr:col>12</xdr:col>
                    <xdr:colOff>984250</xdr:colOff>
                    <xdr:row>183</xdr:row>
                    <xdr:rowOff>19050</xdr:rowOff>
                  </to>
                </anchor>
              </controlPr>
            </control>
          </mc:Choice>
        </mc:AlternateContent>
        <mc:AlternateContent xmlns:mc="http://schemas.openxmlformats.org/markup-compatibility/2006">
          <mc:Choice Requires="x14">
            <control shapeId="51381" r:id="rId184" name="Check Box 181">
              <controlPr defaultSize="0" autoFill="0" autoLine="0" autoPict="0">
                <anchor moveWithCells="1">
                  <from>
                    <xdr:col>10</xdr:col>
                    <xdr:colOff>838200</xdr:colOff>
                    <xdr:row>176</xdr:row>
                    <xdr:rowOff>146050</xdr:rowOff>
                  </from>
                  <to>
                    <xdr:col>13</xdr:col>
                    <xdr:colOff>95250</xdr:colOff>
                    <xdr:row>178</xdr:row>
                    <xdr:rowOff>31750</xdr:rowOff>
                  </to>
                </anchor>
              </controlPr>
            </control>
          </mc:Choice>
        </mc:AlternateContent>
        <mc:AlternateContent xmlns:mc="http://schemas.openxmlformats.org/markup-compatibility/2006">
          <mc:Choice Requires="x14">
            <control shapeId="51382" r:id="rId185" name="Check Box 182">
              <controlPr defaultSize="0" autoFill="0" autoLine="0" autoPict="0">
                <anchor moveWithCells="1">
                  <from>
                    <xdr:col>10</xdr:col>
                    <xdr:colOff>838200</xdr:colOff>
                    <xdr:row>177</xdr:row>
                    <xdr:rowOff>146050</xdr:rowOff>
                  </from>
                  <to>
                    <xdr:col>13</xdr:col>
                    <xdr:colOff>946150</xdr:colOff>
                    <xdr:row>179</xdr:row>
                    <xdr:rowOff>38100</xdr:rowOff>
                  </to>
                </anchor>
              </controlPr>
            </control>
          </mc:Choice>
        </mc:AlternateContent>
        <mc:AlternateContent xmlns:mc="http://schemas.openxmlformats.org/markup-compatibility/2006">
          <mc:Choice Requires="x14">
            <control shapeId="51383" r:id="rId186" name="Check Box 183">
              <controlPr defaultSize="0" autoFill="0" autoLine="0" autoPict="0">
                <anchor moveWithCells="1">
                  <from>
                    <xdr:col>10</xdr:col>
                    <xdr:colOff>838200</xdr:colOff>
                    <xdr:row>169</xdr:row>
                    <xdr:rowOff>133350</xdr:rowOff>
                  </from>
                  <to>
                    <xdr:col>13</xdr:col>
                    <xdr:colOff>1847850</xdr:colOff>
                    <xdr:row>171</xdr:row>
                    <xdr:rowOff>31750</xdr:rowOff>
                  </to>
                </anchor>
              </controlPr>
            </control>
          </mc:Choice>
        </mc:AlternateContent>
        <mc:AlternateContent xmlns:mc="http://schemas.openxmlformats.org/markup-compatibility/2006">
          <mc:Choice Requires="x14">
            <control shapeId="51384" r:id="rId187" name="Check Box 184">
              <controlPr defaultSize="0" autoFill="0" autoLine="0" autoPict="0">
                <anchor moveWithCells="1">
                  <from>
                    <xdr:col>10</xdr:col>
                    <xdr:colOff>838200</xdr:colOff>
                    <xdr:row>170</xdr:row>
                    <xdr:rowOff>133350</xdr:rowOff>
                  </from>
                  <to>
                    <xdr:col>13</xdr:col>
                    <xdr:colOff>1847850</xdr:colOff>
                    <xdr:row>172</xdr:row>
                    <xdr:rowOff>31750</xdr:rowOff>
                  </to>
                </anchor>
              </controlPr>
            </control>
          </mc:Choice>
        </mc:AlternateContent>
        <mc:AlternateContent xmlns:mc="http://schemas.openxmlformats.org/markup-compatibility/2006">
          <mc:Choice Requires="x14">
            <control shapeId="51385" r:id="rId188" name="Check Box 185">
              <controlPr defaultSize="0" autoFill="0" autoLine="0" autoPict="0">
                <anchor moveWithCells="1">
                  <from>
                    <xdr:col>10</xdr:col>
                    <xdr:colOff>838200</xdr:colOff>
                    <xdr:row>171</xdr:row>
                    <xdr:rowOff>127000</xdr:rowOff>
                  </from>
                  <to>
                    <xdr:col>13</xdr:col>
                    <xdr:colOff>1847850</xdr:colOff>
                    <xdr:row>173</xdr:row>
                    <xdr:rowOff>12700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pageSetUpPr fitToPage="1"/>
  </sheetPr>
  <dimension ref="A1:T194"/>
  <sheetViews>
    <sheetView zoomScaleNormal="100" zoomScaleSheetLayoutView="100" workbookViewId="0">
      <selection sqref="A1:N1"/>
    </sheetView>
  </sheetViews>
  <sheetFormatPr baseColWidth="10" defaultColWidth="11.453125" defaultRowHeight="14"/>
  <cols>
    <col min="1" max="1" width="4.26953125" style="164" customWidth="1"/>
    <col min="2" max="2" width="16.81640625" style="194" customWidth="1"/>
    <col min="3" max="3" width="7.81640625" style="164" customWidth="1"/>
    <col min="4" max="4" width="14.26953125" style="164" customWidth="1"/>
    <col min="5" max="5" width="16.26953125" style="164" customWidth="1"/>
    <col min="6" max="6" width="9.7265625" style="164" customWidth="1"/>
    <col min="7" max="7" width="28.26953125" style="164" customWidth="1"/>
    <col min="8" max="8" width="11.453125" style="194" customWidth="1"/>
    <col min="9" max="9" width="7" style="194" customWidth="1"/>
    <col min="10" max="10" width="11.26953125" style="194" customWidth="1"/>
    <col min="11" max="11" width="12.7265625" style="164" customWidth="1"/>
    <col min="12" max="12" width="16.453125" style="164" customWidth="1"/>
    <col min="13" max="13" width="15.1796875" style="164" customWidth="1"/>
    <col min="14" max="14" width="29.26953125" style="164" customWidth="1"/>
    <col min="15" max="15" width="11.453125" style="164"/>
    <col min="16" max="17" width="14.453125" style="164" bestFit="1" customWidth="1"/>
    <col min="18" max="16384" width="11.453125" style="164"/>
  </cols>
  <sheetData>
    <row r="1" spans="1:20">
      <c r="A1" s="357" t="s">
        <v>1</v>
      </c>
      <c r="B1" s="357"/>
      <c r="C1" s="357"/>
      <c r="D1" s="357"/>
      <c r="E1" s="357"/>
      <c r="F1" s="357"/>
      <c r="G1" s="357"/>
      <c r="H1" s="357"/>
      <c r="I1" s="357"/>
      <c r="J1" s="357"/>
      <c r="K1" s="357"/>
      <c r="L1" s="357"/>
      <c r="M1" s="357"/>
      <c r="N1" s="357"/>
    </row>
    <row r="2" spans="1:20">
      <c r="A2" s="357" t="s">
        <v>2</v>
      </c>
      <c r="B2" s="357"/>
      <c r="C2" s="357"/>
      <c r="D2" s="357"/>
      <c r="E2" s="357"/>
      <c r="F2" s="357"/>
      <c r="G2" s="357"/>
      <c r="H2" s="357"/>
      <c r="I2" s="357"/>
      <c r="J2" s="357"/>
      <c r="K2" s="357"/>
      <c r="L2" s="357"/>
      <c r="M2" s="357"/>
      <c r="N2" s="357"/>
    </row>
    <row r="3" spans="1:20">
      <c r="A3" s="357" t="s">
        <v>34</v>
      </c>
      <c r="B3" s="357"/>
      <c r="C3" s="357"/>
      <c r="D3" s="357"/>
      <c r="E3" s="357"/>
      <c r="F3" s="357"/>
      <c r="G3" s="357"/>
      <c r="H3" s="357"/>
      <c r="I3" s="357"/>
      <c r="J3" s="357"/>
      <c r="K3" s="357"/>
      <c r="L3" s="357"/>
      <c r="M3" s="357"/>
      <c r="N3" s="357"/>
    </row>
    <row r="4" spans="1:20">
      <c r="A4" s="357" t="s">
        <v>10</v>
      </c>
      <c r="B4" s="357"/>
      <c r="C4" s="357"/>
      <c r="D4" s="357"/>
      <c r="E4" s="357"/>
      <c r="F4" s="357"/>
      <c r="G4" s="357"/>
      <c r="H4" s="357"/>
      <c r="I4" s="357"/>
      <c r="J4" s="357"/>
      <c r="K4" s="357"/>
      <c r="L4" s="357"/>
      <c r="M4" s="357"/>
      <c r="N4" s="357"/>
    </row>
    <row r="5" spans="1:20" ht="15.75" customHeight="1">
      <c r="A5" s="165"/>
      <c r="B5" s="358"/>
      <c r="C5" s="358"/>
      <c r="D5" s="358"/>
      <c r="E5" s="358"/>
      <c r="F5" s="358"/>
      <c r="G5" s="358"/>
      <c r="H5" s="358"/>
      <c r="I5" s="358"/>
      <c r="J5" s="358"/>
      <c r="K5" s="358"/>
      <c r="L5" s="358"/>
      <c r="M5" s="358"/>
    </row>
    <row r="6" spans="1:20" ht="15.75" customHeight="1">
      <c r="A6" s="359" t="s">
        <v>7</v>
      </c>
      <c r="B6" s="360"/>
      <c r="C6" s="496" t="s">
        <v>27</v>
      </c>
      <c r="D6" s="497"/>
      <c r="E6" s="497"/>
      <c r="F6" s="497"/>
      <c r="G6" s="497"/>
      <c r="H6" s="497"/>
      <c r="I6" s="497"/>
      <c r="J6" s="497"/>
      <c r="K6" s="497"/>
      <c r="L6" s="498"/>
      <c r="M6" s="166" t="s">
        <v>35</v>
      </c>
      <c r="N6" s="167" t="s">
        <v>36</v>
      </c>
    </row>
    <row r="7" spans="1:20" ht="21" customHeight="1">
      <c r="A7" s="369" t="b">
        <v>1</v>
      </c>
      <c r="B7" s="370"/>
      <c r="C7" s="370"/>
      <c r="D7" s="370"/>
      <c r="E7" s="371" t="b">
        <v>1</v>
      </c>
      <c r="F7" s="371"/>
      <c r="G7" s="168" t="b">
        <v>0</v>
      </c>
      <c r="H7" s="371" t="b">
        <v>0</v>
      </c>
      <c r="I7" s="371"/>
      <c r="J7" s="371"/>
      <c r="K7" s="372" t="b">
        <v>0</v>
      </c>
      <c r="L7" s="373"/>
      <c r="M7" s="169">
        <v>907</v>
      </c>
      <c r="N7" s="170">
        <v>762</v>
      </c>
      <c r="P7" s="171"/>
      <c r="Q7" s="172"/>
      <c r="R7" s="172"/>
      <c r="S7" s="172"/>
      <c r="T7" s="172"/>
    </row>
    <row r="8" spans="1:20" ht="15" customHeight="1">
      <c r="A8" s="374" t="s">
        <v>37</v>
      </c>
      <c r="B8" s="375"/>
      <c r="C8" s="375"/>
      <c r="D8" s="375"/>
      <c r="E8" s="375"/>
      <c r="F8" s="375"/>
      <c r="G8" s="375"/>
      <c r="H8" s="375"/>
      <c r="I8" s="375"/>
      <c r="J8" s="376"/>
      <c r="K8" s="377" t="s">
        <v>38</v>
      </c>
      <c r="L8" s="378"/>
      <c r="M8" s="173" t="s">
        <v>39</v>
      </c>
      <c r="N8" s="174" t="s">
        <v>40</v>
      </c>
      <c r="P8" s="172"/>
      <c r="Q8" s="172"/>
      <c r="R8" s="172"/>
      <c r="S8" s="172"/>
      <c r="T8" s="172"/>
    </row>
    <row r="9" spans="1:20" ht="18" customHeight="1">
      <c r="A9" s="384" t="s">
        <v>41</v>
      </c>
      <c r="B9" s="386" t="s">
        <v>42</v>
      </c>
      <c r="C9" s="387"/>
      <c r="D9" s="387"/>
      <c r="E9" s="387"/>
      <c r="F9" s="387"/>
      <c r="G9" s="387"/>
      <c r="H9" s="387"/>
      <c r="I9" s="387"/>
      <c r="J9" s="467"/>
      <c r="K9" s="390">
        <f>SUM(IF(B46="CUMPLE",J18,0),IF(B75="CUMPLE",J47,0),IF(B104="CUMPLE",J76,0),IF(B133="CUMPLE",J105,0),IF(B162="CUMPLE",J134,0),IF(B191="CUMPLE",J163,0))</f>
        <v>1195.18</v>
      </c>
      <c r="L9" s="391"/>
      <c r="M9" s="362">
        <f>IF(E7=TRUE,M7,N7)</f>
        <v>907</v>
      </c>
      <c r="N9" s="364" t="str">
        <f>IF(K9&gt;=M9,"CUMPLE","NO CUMPLE")</f>
        <v>CUMPLE</v>
      </c>
      <c r="P9" s="172"/>
      <c r="Q9" s="172"/>
      <c r="R9" s="172"/>
      <c r="S9" s="172"/>
      <c r="T9" s="172"/>
    </row>
    <row r="10" spans="1:20" ht="15" customHeight="1">
      <c r="A10" s="385"/>
      <c r="B10" s="388"/>
      <c r="C10" s="389"/>
      <c r="D10" s="389"/>
      <c r="E10" s="389"/>
      <c r="F10" s="389"/>
      <c r="G10" s="389"/>
      <c r="H10" s="389"/>
      <c r="I10" s="389"/>
      <c r="J10" s="460"/>
      <c r="K10" s="392"/>
      <c r="L10" s="393"/>
      <c r="M10" s="363"/>
      <c r="N10" s="365"/>
      <c r="P10" s="172"/>
      <c r="Q10" s="172"/>
      <c r="R10" s="172"/>
      <c r="S10" s="172"/>
      <c r="T10" s="172"/>
    </row>
    <row r="11" spans="1:20" ht="39" customHeight="1">
      <c r="A11" s="124"/>
      <c r="B11" s="379" t="s">
        <v>45</v>
      </c>
      <c r="C11" s="379"/>
      <c r="D11" s="379"/>
      <c r="E11" s="379"/>
      <c r="F11" s="379"/>
      <c r="G11" s="379"/>
      <c r="H11" s="379"/>
      <c r="I11" s="379"/>
      <c r="J11" s="379"/>
      <c r="K11" s="380">
        <f>SUM(IF(B46="CUMPLE",1,0),IF(B75="CUMPLE",1,0),IF(B104="CUMPLE",1,0),IF(B133="CUMPLE",1,0),IF(B162="CUMPLE",1,0),IF(B191="CUMPLE",1,0))</f>
        <v>3</v>
      </c>
      <c r="L11" s="381"/>
      <c r="M11" s="175">
        <v>1</v>
      </c>
      <c r="N11" s="176" t="str">
        <f>IF(K11&gt;=M11,"CUMPLE","NO CUMPLE")</f>
        <v>CUMPLE</v>
      </c>
      <c r="P11" s="172"/>
      <c r="Q11" s="172"/>
      <c r="R11" s="172"/>
      <c r="S11" s="172"/>
      <c r="T11" s="172"/>
    </row>
    <row r="12" spans="1:20" ht="91.5" customHeight="1">
      <c r="A12" s="124" t="s">
        <v>46</v>
      </c>
      <c r="B12" s="379" t="s">
        <v>47</v>
      </c>
      <c r="C12" s="379"/>
      <c r="D12" s="379"/>
      <c r="E12" s="379"/>
      <c r="F12" s="379"/>
      <c r="G12" s="379"/>
      <c r="H12" s="379"/>
      <c r="I12" s="379"/>
      <c r="J12" s="379"/>
      <c r="K12" s="380">
        <f>SUM(IF(AND(K29="CUMPLE",B46="CUMPLE"),1,0),IF(AND(K58="CUMPLE",B75="CUMPLE"),1,0),IF(AND(K87="CUMPLE",B104="CUMPLE"),1,0),IF(AND(K116="CUMPLE",B133="CUMPLE"),1,0),IF(AND(K145="CUMPLE",B162="CUMPLE"),1,0),IF(AND(K174="CUMPLE",B191="CUMPLE"),1,0))</f>
        <v>3</v>
      </c>
      <c r="L12" s="381"/>
      <c r="M12" s="175">
        <v>1</v>
      </c>
      <c r="N12" s="176" t="str">
        <f t="shared" ref="N12:N15" si="0">IF(K12&gt;=M12,"CUMPLE","NO CUMPLE")</f>
        <v>CUMPLE</v>
      </c>
      <c r="P12" s="172"/>
      <c r="Q12" s="172"/>
      <c r="R12" s="172"/>
      <c r="S12" s="172"/>
      <c r="T12" s="172"/>
    </row>
    <row r="13" spans="1:20" ht="15" hidden="1" customHeight="1">
      <c r="A13" s="124"/>
      <c r="B13" s="366"/>
      <c r="C13" s="367"/>
      <c r="D13" s="367"/>
      <c r="E13" s="367"/>
      <c r="F13" s="367"/>
      <c r="G13" s="367"/>
      <c r="H13" s="367"/>
      <c r="I13" s="367"/>
      <c r="J13" s="368"/>
      <c r="K13" s="382"/>
      <c r="L13" s="383"/>
      <c r="M13" s="176"/>
      <c r="N13" s="176" t="str">
        <f t="shared" si="0"/>
        <v>CUMPLE</v>
      </c>
      <c r="Q13" s="164">
        <f>24+26</f>
        <v>50</v>
      </c>
    </row>
    <row r="14" spans="1:20" ht="15" customHeight="1">
      <c r="A14" s="124" t="s">
        <v>48</v>
      </c>
      <c r="B14" s="379" t="s">
        <v>49</v>
      </c>
      <c r="C14" s="379"/>
      <c r="D14" s="379"/>
      <c r="E14" s="379"/>
      <c r="F14" s="379"/>
      <c r="G14" s="379"/>
      <c r="H14" s="379"/>
      <c r="I14" s="379"/>
      <c r="J14" s="379"/>
      <c r="K14" s="394">
        <f>SUM(IF(AND(L30=TRUE,B46="CUMPLE"),1,0),IF(AND(L59=TRUE,B75="CUMPLE"),1,0),IF(AND(L88=TRUE,B104="CUMPLE"),1,0),IF(AND(L117=TRUE,B133="CUMPLE"),1,0),IF(AND(L146=TRUE,B162="CUMPLE"),1,0),IF(AND(L175=TRUE,B191="CUMPLE"),1,0))</f>
        <v>1</v>
      </c>
      <c r="L14" s="394"/>
      <c r="M14" s="175">
        <v>1</v>
      </c>
      <c r="N14" s="176" t="str">
        <f t="shared" si="0"/>
        <v>CUMPLE</v>
      </c>
      <c r="P14" s="164">
        <v>0</v>
      </c>
    </row>
    <row r="15" spans="1:20" ht="15" customHeight="1">
      <c r="A15" s="124" t="s">
        <v>50</v>
      </c>
      <c r="B15" s="379" t="s">
        <v>51</v>
      </c>
      <c r="C15" s="379"/>
      <c r="D15" s="379"/>
      <c r="E15" s="379"/>
      <c r="F15" s="379"/>
      <c r="G15" s="379"/>
      <c r="H15" s="379"/>
      <c r="I15" s="379"/>
      <c r="J15" s="379"/>
      <c r="K15" s="394">
        <f>SUM(IF(SUM(IF(AND(L29=TRUE,B46="CUMPLE"),1,0),IF(AND(L58=TRUE,B75="CUMPLE"),1,0),IF(AND(L87=TRUE,B104="CUMPLE"),1,0),IF(AND(L116=TRUE,B133="CUMPLE"),1,0),IF(AND(L145=TRUE,B162="CUMPLE"),1,0),IF(AND(L174=TRUE,B191="CUMPLE"),1,0))&gt;0,1,0),IF(SUM(IF(AND(L30=TRUE,B46="CUMPLE"),1,0),IF(AND(L59=TRUE,B75="CUMPLE"),1,0),IF(AND(L88=TRUE,B104="CUMPLE"),1,0),IF(AND(L117=TRUE,B133="CUMPLE"),1,0),IF(AND(L146=TRUE,B162="CUMPLE"),1,0),IF(AND(L175=TRUE,B191="CUMPLE"),1,0))&gt;0,1,0),IF(SUM(IF(AND(L31=TRUE,B46="CUMPLE"),1,0),IF(AND(L60=TRUE,B75="CUMPLE"),1,0),IF(AND(L89=TRUE,B104="CUMPLE"),1,0),IF(AND(L118=TRUE,B133="CUMPLE"),1,0),IF(AND(L147=TRUE,B162="CUMPLE"),1,0),IF(AND(L176=TRUE,B191="CUMPLE"),1,0))&gt;0,1,0))</f>
        <v>3</v>
      </c>
      <c r="L15" s="394"/>
      <c r="M15" s="175">
        <v>2</v>
      </c>
      <c r="N15" s="176" t="str">
        <f t="shared" si="0"/>
        <v>CUMPLE</v>
      </c>
      <c r="P15" s="164">
        <v>1</v>
      </c>
    </row>
    <row r="16" spans="1:20" ht="53.25" customHeight="1">
      <c r="A16" s="395" t="s">
        <v>6</v>
      </c>
      <c r="B16" s="396" t="s">
        <v>52</v>
      </c>
      <c r="C16" s="398" t="s">
        <v>53</v>
      </c>
      <c r="D16" s="395" t="s">
        <v>54</v>
      </c>
      <c r="E16" s="395" t="s">
        <v>55</v>
      </c>
      <c r="F16" s="400" t="s">
        <v>56</v>
      </c>
      <c r="G16" s="401"/>
      <c r="H16" s="398" t="s">
        <v>57</v>
      </c>
      <c r="I16" s="398" t="s">
        <v>58</v>
      </c>
      <c r="J16" s="398" t="s">
        <v>59</v>
      </c>
      <c r="K16" s="405" t="s">
        <v>60</v>
      </c>
      <c r="L16" s="406"/>
      <c r="M16" s="406"/>
      <c r="N16" s="407"/>
    </row>
    <row r="17" spans="1:15" s="42" customFormat="1" ht="42.75" customHeight="1">
      <c r="A17" s="396"/>
      <c r="B17" s="397"/>
      <c r="C17" s="399"/>
      <c r="D17" s="396"/>
      <c r="E17" s="396"/>
      <c r="F17" s="402"/>
      <c r="G17" s="403"/>
      <c r="H17" s="404"/>
      <c r="I17" s="404"/>
      <c r="J17" s="404"/>
      <c r="K17" s="408"/>
      <c r="L17" s="409"/>
      <c r="M17" s="409"/>
      <c r="N17" s="410"/>
    </row>
    <row r="18" spans="1:15" s="178" customFormat="1" ht="13.5" customHeight="1">
      <c r="A18" s="411">
        <v>1</v>
      </c>
      <c r="B18" s="177" t="b">
        <v>1</v>
      </c>
      <c r="C18" s="412">
        <v>30</v>
      </c>
      <c r="D18" s="415" t="s">
        <v>134</v>
      </c>
      <c r="E18" s="418" t="s">
        <v>135</v>
      </c>
      <c r="F18" s="421" t="s">
        <v>136</v>
      </c>
      <c r="G18" s="422"/>
      <c r="H18" s="427">
        <v>397.3</v>
      </c>
      <c r="I18" s="442">
        <v>1</v>
      </c>
      <c r="J18" s="445">
        <f>(H18*I18)</f>
        <v>397.3</v>
      </c>
      <c r="K18" s="448" t="s">
        <v>64</v>
      </c>
      <c r="L18" s="448" t="b">
        <v>1</v>
      </c>
      <c r="M18" s="448"/>
      <c r="N18" s="449"/>
    </row>
    <row r="19" spans="1:15" s="178" customFormat="1" ht="14.25" customHeight="1">
      <c r="A19" s="411"/>
      <c r="B19" s="179" t="b">
        <v>1</v>
      </c>
      <c r="C19" s="413"/>
      <c r="D19" s="416"/>
      <c r="E19" s="419"/>
      <c r="F19" s="423"/>
      <c r="G19" s="424"/>
      <c r="H19" s="428"/>
      <c r="I19" s="443"/>
      <c r="J19" s="446"/>
      <c r="K19" s="450" t="str">
        <f>IF(COUNTIF(L19:N27,"VERDADERO")=8,"CUMPLE","NO CUMPLE")</f>
        <v>CUMPLE</v>
      </c>
      <c r="L19" s="451" t="b">
        <v>1</v>
      </c>
      <c r="M19" s="452"/>
      <c r="N19" s="453"/>
      <c r="O19" s="180"/>
    </row>
    <row r="20" spans="1:15" s="178" customFormat="1" ht="15" customHeight="1">
      <c r="A20" s="411"/>
      <c r="B20" s="179" t="b">
        <v>1</v>
      </c>
      <c r="C20" s="413"/>
      <c r="D20" s="416"/>
      <c r="E20" s="419"/>
      <c r="F20" s="423"/>
      <c r="G20" s="424"/>
      <c r="H20" s="428"/>
      <c r="I20" s="443"/>
      <c r="J20" s="446"/>
      <c r="K20" s="450"/>
      <c r="L20" s="454" t="b">
        <v>1</v>
      </c>
      <c r="M20" s="455"/>
      <c r="N20" s="456"/>
      <c r="O20" s="180"/>
    </row>
    <row r="21" spans="1:15" s="178" customFormat="1">
      <c r="A21" s="411"/>
      <c r="B21" s="184" t="b">
        <v>1</v>
      </c>
      <c r="C21" s="413"/>
      <c r="D21" s="416"/>
      <c r="E21" s="419"/>
      <c r="F21" s="423"/>
      <c r="G21" s="424"/>
      <c r="H21" s="428"/>
      <c r="I21" s="443"/>
      <c r="J21" s="446"/>
      <c r="K21" s="450"/>
      <c r="L21" s="454" t="b">
        <v>1</v>
      </c>
      <c r="M21" s="455"/>
      <c r="N21" s="456"/>
      <c r="O21" s="180"/>
    </row>
    <row r="22" spans="1:15" s="178" customFormat="1">
      <c r="A22" s="411"/>
      <c r="B22" s="184" t="b">
        <v>1</v>
      </c>
      <c r="C22" s="413"/>
      <c r="D22" s="416"/>
      <c r="E22" s="419"/>
      <c r="F22" s="423"/>
      <c r="G22" s="424"/>
      <c r="H22" s="428"/>
      <c r="I22" s="443"/>
      <c r="J22" s="446"/>
      <c r="K22" s="450"/>
      <c r="L22" s="454" t="b">
        <v>1</v>
      </c>
      <c r="M22" s="455"/>
      <c r="N22" s="456"/>
      <c r="O22" s="180"/>
    </row>
    <row r="23" spans="1:15" s="178" customFormat="1">
      <c r="A23" s="411"/>
      <c r="B23" s="184"/>
      <c r="C23" s="413"/>
      <c r="D23" s="416"/>
      <c r="E23" s="419"/>
      <c r="F23" s="423"/>
      <c r="G23" s="424"/>
      <c r="H23" s="428"/>
      <c r="I23" s="443"/>
      <c r="J23" s="446"/>
      <c r="K23" s="450"/>
      <c r="L23" s="454"/>
      <c r="M23" s="455"/>
      <c r="N23" s="456"/>
      <c r="O23" s="180"/>
    </row>
    <row r="24" spans="1:15" s="178" customFormat="1">
      <c r="A24" s="411"/>
      <c r="B24" s="184"/>
      <c r="C24" s="413"/>
      <c r="D24" s="416"/>
      <c r="E24" s="419"/>
      <c r="F24" s="423"/>
      <c r="G24" s="424"/>
      <c r="H24" s="428"/>
      <c r="I24" s="443"/>
      <c r="J24" s="446"/>
      <c r="K24" s="450"/>
      <c r="L24" s="454" t="b">
        <v>1</v>
      </c>
      <c r="M24" s="455"/>
      <c r="N24" s="456"/>
      <c r="O24" s="180"/>
    </row>
    <row r="25" spans="1:15" s="178" customFormat="1">
      <c r="A25" s="411"/>
      <c r="B25" s="184"/>
      <c r="C25" s="413"/>
      <c r="D25" s="416"/>
      <c r="E25" s="419"/>
      <c r="F25" s="423"/>
      <c r="G25" s="424"/>
      <c r="H25" s="428"/>
      <c r="I25" s="443"/>
      <c r="J25" s="446"/>
      <c r="K25" s="450"/>
      <c r="L25" s="181" t="b">
        <v>1</v>
      </c>
      <c r="M25" s="182"/>
      <c r="N25" s="183"/>
      <c r="O25" s="180"/>
    </row>
    <row r="26" spans="1:15" s="178" customFormat="1">
      <c r="A26" s="411"/>
      <c r="B26" s="184"/>
      <c r="C26" s="413"/>
      <c r="D26" s="416"/>
      <c r="E26" s="419"/>
      <c r="F26" s="423"/>
      <c r="G26" s="424"/>
      <c r="H26" s="428"/>
      <c r="I26" s="443"/>
      <c r="J26" s="446"/>
      <c r="K26" s="450"/>
      <c r="L26" s="181" t="b">
        <v>1</v>
      </c>
      <c r="M26" s="182"/>
      <c r="N26" s="183"/>
      <c r="O26" s="180"/>
    </row>
    <row r="27" spans="1:15" s="178" customFormat="1">
      <c r="A27" s="411"/>
      <c r="B27" s="184"/>
      <c r="C27" s="413"/>
      <c r="D27" s="416"/>
      <c r="E27" s="419"/>
      <c r="F27" s="423"/>
      <c r="G27" s="424"/>
      <c r="H27" s="428"/>
      <c r="I27" s="443"/>
      <c r="J27" s="446"/>
      <c r="K27" s="450"/>
      <c r="L27" s="181" t="b">
        <v>1</v>
      </c>
      <c r="M27" s="182"/>
      <c r="N27" s="183"/>
      <c r="O27" s="180"/>
    </row>
    <row r="28" spans="1:15" s="178" customFormat="1">
      <c r="A28" s="411"/>
      <c r="B28" s="184"/>
      <c r="C28" s="413"/>
      <c r="D28" s="416"/>
      <c r="E28" s="419"/>
      <c r="F28" s="423"/>
      <c r="G28" s="424"/>
      <c r="H28" s="428"/>
      <c r="I28" s="443"/>
      <c r="J28" s="446"/>
      <c r="K28" s="185" t="s">
        <v>128</v>
      </c>
      <c r="L28" s="515" t="b">
        <v>0</v>
      </c>
      <c r="M28" s="515"/>
      <c r="N28" s="515"/>
      <c r="O28" s="180"/>
    </row>
    <row r="29" spans="1:15" s="178" customFormat="1" ht="14.25" customHeight="1">
      <c r="A29" s="411"/>
      <c r="B29" s="184"/>
      <c r="C29" s="413"/>
      <c r="D29" s="416"/>
      <c r="E29" s="419"/>
      <c r="F29" s="423"/>
      <c r="G29" s="424"/>
      <c r="H29" s="428"/>
      <c r="I29" s="443"/>
      <c r="J29" s="446"/>
      <c r="K29" s="433" t="str">
        <f>IF(COUNTIF(L29:N31,"VERDADERO")&gt;0,"CUMPLE","NO CUMPLE")</f>
        <v>CUMPLE</v>
      </c>
      <c r="L29" s="434" t="b">
        <v>1</v>
      </c>
      <c r="M29" s="434"/>
      <c r="N29" s="187" t="b">
        <v>0</v>
      </c>
    </row>
    <row r="30" spans="1:15" s="178" customFormat="1">
      <c r="A30" s="411"/>
      <c r="B30" s="184"/>
      <c r="C30" s="413"/>
      <c r="D30" s="416"/>
      <c r="E30" s="419"/>
      <c r="F30" s="423"/>
      <c r="G30" s="424"/>
      <c r="H30" s="428"/>
      <c r="I30" s="443"/>
      <c r="J30" s="446"/>
      <c r="K30" s="433"/>
      <c r="L30" s="435" t="b">
        <v>0</v>
      </c>
      <c r="M30" s="436"/>
      <c r="N30" s="187" t="b">
        <v>0</v>
      </c>
    </row>
    <row r="31" spans="1:15" s="178" customFormat="1">
      <c r="A31" s="411"/>
      <c r="B31" s="184"/>
      <c r="C31" s="413"/>
      <c r="D31" s="416"/>
      <c r="E31" s="419"/>
      <c r="F31" s="423"/>
      <c r="G31" s="424"/>
      <c r="H31" s="428"/>
      <c r="I31" s="443"/>
      <c r="J31" s="446"/>
      <c r="K31" s="433"/>
      <c r="L31" s="437" t="b">
        <f>IF(COUNTIF(N29:N31,TRUE)&gt;0,TRUE,FALSE)</f>
        <v>0</v>
      </c>
      <c r="M31" s="438"/>
      <c r="N31" s="187" t="b">
        <v>0</v>
      </c>
    </row>
    <row r="32" spans="1:15" s="178" customFormat="1">
      <c r="A32" s="411"/>
      <c r="C32" s="413"/>
      <c r="D32" s="416"/>
      <c r="E32" s="419"/>
      <c r="F32" s="423"/>
      <c r="G32" s="424"/>
      <c r="H32" s="428"/>
      <c r="I32" s="443"/>
      <c r="J32" s="446"/>
      <c r="K32" s="186" t="str">
        <f>IF(COUNTIF(L32,"VERDADERO")&gt;0,"CUMPLE","NO CUMPLE")</f>
        <v>CUMPLE</v>
      </c>
      <c r="L32" s="439" t="b">
        <v>1</v>
      </c>
      <c r="M32" s="440"/>
      <c r="N32" s="441"/>
    </row>
    <row r="33" spans="1:15" s="178" customFormat="1">
      <c r="A33" s="411"/>
      <c r="B33" s="184"/>
      <c r="C33" s="413"/>
      <c r="D33" s="416"/>
      <c r="E33" s="419"/>
      <c r="F33" s="423"/>
      <c r="G33" s="424"/>
      <c r="H33" s="428"/>
      <c r="I33" s="443"/>
      <c r="J33" s="446"/>
      <c r="K33" s="186" t="str">
        <f t="shared" ref="K33:K34" si="1">IF(COUNTIF(L33,"VERDADERO")&gt;0,"CUMPLE","NO CUMPLE")</f>
        <v>CUMPLE</v>
      </c>
      <c r="L33" s="437" t="b">
        <v>1</v>
      </c>
      <c r="M33" s="459"/>
      <c r="N33" s="190"/>
    </row>
    <row r="34" spans="1:15" s="178" customFormat="1" ht="98.25" customHeight="1">
      <c r="A34" s="411"/>
      <c r="B34" s="191" t="str">
        <f>IF(COUNTIF(B18:B31,"VERDADERO")&gt;0,"CUMPLE","NO CUMPLE")</f>
        <v>CUMPLE</v>
      </c>
      <c r="C34" s="414"/>
      <c r="D34" s="417"/>
      <c r="E34" s="420"/>
      <c r="F34" s="425"/>
      <c r="G34" s="426"/>
      <c r="H34" s="429"/>
      <c r="I34" s="444"/>
      <c r="J34" s="447"/>
      <c r="K34" s="186" t="str">
        <f t="shared" si="1"/>
        <v>CUMPLE</v>
      </c>
      <c r="L34" s="437" t="b">
        <v>1</v>
      </c>
      <c r="M34" s="459"/>
      <c r="N34" s="438"/>
    </row>
    <row r="35" spans="1:15" s="178" customFormat="1" ht="37.5" customHeight="1">
      <c r="A35" s="411"/>
      <c r="B35" s="465" t="s">
        <v>66</v>
      </c>
      <c r="C35" s="466"/>
      <c r="D35" s="466"/>
      <c r="E35" s="466"/>
      <c r="F35" s="466"/>
      <c r="G35" s="466"/>
      <c r="H35" s="466"/>
      <c r="I35" s="466"/>
      <c r="J35" s="466"/>
      <c r="K35" s="466"/>
      <c r="L35" s="466"/>
      <c r="M35" s="466"/>
      <c r="N35" s="466"/>
    </row>
    <row r="36" spans="1:15" s="178" customFormat="1" ht="15" customHeight="1">
      <c r="A36" s="411"/>
      <c r="B36" s="387" t="s">
        <v>137</v>
      </c>
      <c r="C36" s="387"/>
      <c r="D36" s="387"/>
      <c r="E36" s="387"/>
      <c r="F36" s="387"/>
      <c r="G36" s="387"/>
      <c r="H36" s="387"/>
      <c r="I36" s="387"/>
      <c r="J36" s="467"/>
      <c r="K36" s="468" t="str">
        <f>IF(AND(IF(COUNTIF(L36,"VERDADERO")&gt;0,"CUMPLE","NO CUMPLE")="CUMPLE",IF(COUNTIF(L37,"VERDADERO")&gt;0,"CUMPLE","NO CUMPLE")="CUMPLE",IF(OR(COUNTIF(L38:N38,"VERDADERO")=0,COUNTIF(L38:N38,"VERDADERO")=2),"CUMPLE","NO CUMPLE")="CUMPLE",IF(OR(COUNTIF(L39:N39,"VERDADERO")=0,COUNTIF(L39:N39,"VERDADERO")=2),"CUMPLE","NO CUMPLE")="CUMPLE"),"CUMPLE","NO CUMPLE")</f>
        <v>CUMPLE</v>
      </c>
      <c r="L36" s="437" t="b">
        <v>1</v>
      </c>
      <c r="M36" s="459"/>
      <c r="N36" s="438"/>
    </row>
    <row r="37" spans="1:15" s="178" customFormat="1">
      <c r="A37" s="411"/>
      <c r="B37" s="457" t="s">
        <v>138</v>
      </c>
      <c r="C37" s="457"/>
      <c r="D37" s="457"/>
      <c r="E37" s="457"/>
      <c r="F37" s="457"/>
      <c r="G37" s="457"/>
      <c r="H37" s="457"/>
      <c r="I37" s="457"/>
      <c r="J37" s="458"/>
      <c r="K37" s="469"/>
      <c r="L37" s="437" t="b">
        <v>1</v>
      </c>
      <c r="M37" s="459"/>
      <c r="N37" s="438"/>
    </row>
    <row r="38" spans="1:15" s="178" customFormat="1">
      <c r="A38" s="411"/>
      <c r="B38" s="457"/>
      <c r="C38" s="457"/>
      <c r="D38" s="457"/>
      <c r="E38" s="457"/>
      <c r="F38" s="457"/>
      <c r="G38" s="457"/>
      <c r="H38" s="457"/>
      <c r="I38" s="457"/>
      <c r="J38" s="458"/>
      <c r="K38" s="469"/>
      <c r="L38" s="188" t="b">
        <v>0</v>
      </c>
      <c r="M38" s="192"/>
      <c r="N38" s="189" t="b">
        <v>0</v>
      </c>
    </row>
    <row r="39" spans="1:15" s="178" customFormat="1">
      <c r="A39" s="411"/>
      <c r="B39" s="457"/>
      <c r="C39" s="457"/>
      <c r="D39" s="457"/>
      <c r="E39" s="457"/>
      <c r="F39" s="457"/>
      <c r="G39" s="457"/>
      <c r="H39" s="457"/>
      <c r="I39" s="457"/>
      <c r="J39" s="458"/>
      <c r="K39" s="469"/>
      <c r="L39" s="188" t="b">
        <v>0</v>
      </c>
      <c r="M39" s="192"/>
      <c r="N39" s="189" t="b">
        <v>0</v>
      </c>
    </row>
    <row r="40" spans="1:15" s="178" customFormat="1">
      <c r="A40" s="411"/>
      <c r="B40" s="457" t="s">
        <v>139</v>
      </c>
      <c r="C40" s="457"/>
      <c r="D40" s="457"/>
      <c r="E40" s="457"/>
      <c r="F40" s="457"/>
      <c r="G40" s="457"/>
      <c r="H40" s="457"/>
      <c r="I40" s="457"/>
      <c r="J40" s="458"/>
      <c r="K40" s="469"/>
      <c r="L40" s="437" t="b">
        <v>1</v>
      </c>
      <c r="M40" s="459"/>
      <c r="N40" s="438"/>
    </row>
    <row r="41" spans="1:15" s="178" customFormat="1">
      <c r="A41" s="411"/>
      <c r="B41" s="457" t="s">
        <v>140</v>
      </c>
      <c r="C41" s="457"/>
      <c r="D41" s="457"/>
      <c r="E41" s="457"/>
      <c r="F41" s="457"/>
      <c r="G41" s="457"/>
      <c r="H41" s="457"/>
      <c r="I41" s="457"/>
      <c r="J41" s="458"/>
      <c r="K41" s="470"/>
      <c r="L41" s="437" t="b">
        <v>1</v>
      </c>
      <c r="M41" s="459"/>
      <c r="N41" s="438"/>
    </row>
    <row r="42" spans="1:15" s="178" customFormat="1" ht="15" customHeight="1">
      <c r="A42" s="411"/>
      <c r="B42" s="461" t="s">
        <v>71</v>
      </c>
      <c r="C42" s="462"/>
      <c r="D42" s="462"/>
      <c r="E42" s="462"/>
      <c r="F42" s="462"/>
      <c r="G42" s="462"/>
      <c r="H42" s="462"/>
      <c r="I42" s="462"/>
      <c r="J42" s="462"/>
      <c r="K42" s="462"/>
      <c r="L42" s="462"/>
      <c r="M42" s="462"/>
      <c r="N42" s="462"/>
    </row>
    <row r="43" spans="1:15" s="178" customFormat="1" ht="28.5" customHeight="1">
      <c r="A43" s="411"/>
      <c r="B43" s="463"/>
      <c r="C43" s="464"/>
      <c r="D43" s="464"/>
      <c r="E43" s="464"/>
      <c r="F43" s="464"/>
      <c r="G43" s="464"/>
      <c r="H43" s="464"/>
      <c r="I43" s="464"/>
      <c r="J43" s="464"/>
      <c r="K43" s="464"/>
      <c r="L43" s="464"/>
      <c r="M43" s="464"/>
      <c r="N43" s="464"/>
    </row>
    <row r="44" spans="1:15" s="178" customFormat="1" ht="15" customHeight="1">
      <c r="A44" s="411"/>
      <c r="B44" s="461" t="s">
        <v>141</v>
      </c>
      <c r="C44" s="462"/>
      <c r="D44" s="462"/>
      <c r="E44" s="462"/>
      <c r="F44" s="462"/>
      <c r="G44" s="462"/>
      <c r="H44" s="462"/>
      <c r="I44" s="462"/>
      <c r="J44" s="462"/>
      <c r="K44" s="462"/>
      <c r="L44" s="462"/>
      <c r="M44" s="462"/>
      <c r="N44" s="462"/>
    </row>
    <row r="45" spans="1:15" s="178" customFormat="1" ht="87.75" customHeight="1">
      <c r="A45" s="411"/>
      <c r="B45" s="463" t="s">
        <v>142</v>
      </c>
      <c r="C45" s="464"/>
      <c r="D45" s="464"/>
      <c r="E45" s="464"/>
      <c r="F45" s="464"/>
      <c r="G45" s="464"/>
      <c r="H45" s="464"/>
      <c r="I45" s="464"/>
      <c r="J45" s="464"/>
      <c r="K45" s="464"/>
      <c r="L45" s="464"/>
      <c r="M45" s="464"/>
      <c r="N45" s="464"/>
    </row>
    <row r="46" spans="1:15" s="178" customFormat="1" ht="15" customHeight="1">
      <c r="A46" s="411"/>
      <c r="B46" s="473" t="str">
        <f>IF(AND(B34="CUMPLE",K29="CUMPLE",K19="CUMPLE",K32="CUMPLE",K33="CUMPLE",K36="CUMPLE"),"CUMPLE","NO CUMPLE")</f>
        <v>CUMPLE</v>
      </c>
      <c r="C46" s="473"/>
      <c r="D46" s="473"/>
      <c r="E46" s="473"/>
      <c r="F46" s="473"/>
      <c r="G46" s="473"/>
      <c r="H46" s="473"/>
      <c r="I46" s="473"/>
      <c r="J46" s="473"/>
      <c r="K46" s="473"/>
      <c r="L46" s="473"/>
      <c r="M46" s="473"/>
      <c r="N46" s="474"/>
    </row>
    <row r="47" spans="1:15" s="178" customFormat="1" ht="13.5" customHeight="1">
      <c r="A47" s="411">
        <v>2</v>
      </c>
      <c r="B47" s="177" t="b">
        <v>1</v>
      </c>
      <c r="C47" s="412">
        <v>41</v>
      </c>
      <c r="D47" s="415" t="s">
        <v>143</v>
      </c>
      <c r="E47" s="418" t="s">
        <v>144</v>
      </c>
      <c r="F47" s="421" t="s">
        <v>145</v>
      </c>
      <c r="G47" s="422"/>
      <c r="H47" s="427">
        <v>190</v>
      </c>
      <c r="I47" s="442">
        <v>1</v>
      </c>
      <c r="J47" s="445">
        <f>(H47*I47)</f>
        <v>190</v>
      </c>
      <c r="K47" s="448" t="s">
        <v>64</v>
      </c>
      <c r="L47" s="448" t="b">
        <v>0</v>
      </c>
      <c r="M47" s="448"/>
      <c r="N47" s="449"/>
    </row>
    <row r="48" spans="1:15" s="178" customFormat="1" ht="14.25" customHeight="1">
      <c r="A48" s="411"/>
      <c r="B48" s="179" t="b">
        <v>1</v>
      </c>
      <c r="C48" s="413"/>
      <c r="D48" s="416"/>
      <c r="E48" s="419"/>
      <c r="F48" s="423"/>
      <c r="G48" s="424"/>
      <c r="H48" s="428"/>
      <c r="I48" s="443"/>
      <c r="J48" s="446"/>
      <c r="K48" s="450" t="str">
        <f>IF(COUNTIF(L48:N56,"VERDADERO")=8,"CUMPLE","NO CUMPLE")</f>
        <v>CUMPLE</v>
      </c>
      <c r="L48" s="451" t="b">
        <v>1</v>
      </c>
      <c r="M48" s="452"/>
      <c r="N48" s="453"/>
      <c r="O48" s="180"/>
    </row>
    <row r="49" spans="1:15" s="178" customFormat="1" ht="15" customHeight="1">
      <c r="A49" s="411"/>
      <c r="B49" s="179" t="b">
        <v>1</v>
      </c>
      <c r="C49" s="413"/>
      <c r="D49" s="416"/>
      <c r="E49" s="419"/>
      <c r="F49" s="423"/>
      <c r="G49" s="424"/>
      <c r="H49" s="428"/>
      <c r="I49" s="443"/>
      <c r="J49" s="446"/>
      <c r="K49" s="450"/>
      <c r="L49" s="454" t="b">
        <v>1</v>
      </c>
      <c r="M49" s="455"/>
      <c r="N49" s="456"/>
      <c r="O49" s="180"/>
    </row>
    <row r="50" spans="1:15" s="178" customFormat="1">
      <c r="A50" s="411"/>
      <c r="B50" s="184" t="b">
        <v>1</v>
      </c>
      <c r="C50" s="413"/>
      <c r="D50" s="416"/>
      <c r="E50" s="419"/>
      <c r="F50" s="423"/>
      <c r="G50" s="424"/>
      <c r="H50" s="428"/>
      <c r="I50" s="443"/>
      <c r="J50" s="446"/>
      <c r="K50" s="450"/>
      <c r="L50" s="454" t="b">
        <v>1</v>
      </c>
      <c r="M50" s="455"/>
      <c r="N50" s="456"/>
      <c r="O50" s="180"/>
    </row>
    <row r="51" spans="1:15" s="178" customFormat="1">
      <c r="A51" s="411"/>
      <c r="B51" s="184" t="b">
        <v>1</v>
      </c>
      <c r="C51" s="413"/>
      <c r="D51" s="416"/>
      <c r="E51" s="419"/>
      <c r="F51" s="423"/>
      <c r="G51" s="424"/>
      <c r="H51" s="428"/>
      <c r="I51" s="443"/>
      <c r="J51" s="446"/>
      <c r="K51" s="450"/>
      <c r="L51" s="454" t="b">
        <v>1</v>
      </c>
      <c r="M51" s="455"/>
      <c r="N51" s="456"/>
      <c r="O51" s="180"/>
    </row>
    <row r="52" spans="1:15" s="178" customFormat="1">
      <c r="A52" s="411"/>
      <c r="B52" s="184"/>
      <c r="C52" s="413"/>
      <c r="D52" s="416"/>
      <c r="E52" s="419"/>
      <c r="F52" s="423"/>
      <c r="G52" s="424"/>
      <c r="H52" s="428"/>
      <c r="I52" s="443"/>
      <c r="J52" s="446"/>
      <c r="K52" s="450"/>
      <c r="L52" s="454"/>
      <c r="M52" s="455"/>
      <c r="N52" s="456"/>
      <c r="O52" s="180"/>
    </row>
    <row r="53" spans="1:15" s="178" customFormat="1">
      <c r="A53" s="411"/>
      <c r="B53" s="184"/>
      <c r="C53" s="413"/>
      <c r="D53" s="416"/>
      <c r="E53" s="419"/>
      <c r="F53" s="423"/>
      <c r="G53" s="424"/>
      <c r="H53" s="428"/>
      <c r="I53" s="443"/>
      <c r="J53" s="446"/>
      <c r="K53" s="450"/>
      <c r="L53" s="454" t="b">
        <v>1</v>
      </c>
      <c r="M53" s="455"/>
      <c r="N53" s="456"/>
      <c r="O53" s="180"/>
    </row>
    <row r="54" spans="1:15" s="178" customFormat="1">
      <c r="A54" s="411"/>
      <c r="B54" s="184"/>
      <c r="C54" s="413"/>
      <c r="D54" s="416"/>
      <c r="E54" s="419"/>
      <c r="F54" s="423"/>
      <c r="G54" s="424"/>
      <c r="H54" s="428"/>
      <c r="I54" s="443"/>
      <c r="J54" s="446"/>
      <c r="K54" s="450"/>
      <c r="L54" s="181" t="b">
        <v>1</v>
      </c>
      <c r="M54" s="182"/>
      <c r="N54" s="183"/>
      <c r="O54" s="180"/>
    </row>
    <row r="55" spans="1:15" s="178" customFormat="1">
      <c r="A55" s="411"/>
      <c r="B55" s="184"/>
      <c r="C55" s="413"/>
      <c r="D55" s="416"/>
      <c r="E55" s="419"/>
      <c r="F55" s="423"/>
      <c r="G55" s="424"/>
      <c r="H55" s="428"/>
      <c r="I55" s="443"/>
      <c r="J55" s="446"/>
      <c r="K55" s="450"/>
      <c r="L55" s="181" t="b">
        <v>1</v>
      </c>
      <c r="M55" s="182"/>
      <c r="N55" s="183"/>
      <c r="O55" s="180"/>
    </row>
    <row r="56" spans="1:15" s="178" customFormat="1">
      <c r="A56" s="411"/>
      <c r="B56" s="184"/>
      <c r="C56" s="413"/>
      <c r="D56" s="416"/>
      <c r="E56" s="419"/>
      <c r="F56" s="423"/>
      <c r="G56" s="424"/>
      <c r="H56" s="428"/>
      <c r="I56" s="443"/>
      <c r="J56" s="446"/>
      <c r="K56" s="450"/>
      <c r="L56" s="181" t="b">
        <v>1</v>
      </c>
      <c r="M56" s="182"/>
      <c r="N56" s="183"/>
      <c r="O56" s="180"/>
    </row>
    <row r="57" spans="1:15" s="178" customFormat="1">
      <c r="A57" s="411"/>
      <c r="B57" s="184"/>
      <c r="C57" s="413"/>
      <c r="D57" s="416"/>
      <c r="E57" s="419"/>
      <c r="F57" s="423"/>
      <c r="G57" s="424"/>
      <c r="H57" s="428"/>
      <c r="I57" s="443"/>
      <c r="J57" s="446"/>
      <c r="K57" s="185" t="s">
        <v>128</v>
      </c>
      <c r="L57" s="500" t="b">
        <v>0</v>
      </c>
      <c r="M57" s="501"/>
      <c r="N57" s="502"/>
      <c r="O57" s="180"/>
    </row>
    <row r="58" spans="1:15" s="178" customFormat="1" ht="14.25" customHeight="1">
      <c r="A58" s="411"/>
      <c r="B58" s="184"/>
      <c r="C58" s="413"/>
      <c r="D58" s="416"/>
      <c r="E58" s="419"/>
      <c r="F58" s="423"/>
      <c r="G58" s="424"/>
      <c r="H58" s="428"/>
      <c r="I58" s="443"/>
      <c r="J58" s="446"/>
      <c r="K58" s="479" t="str">
        <f>IF(COUNTIF(L58:N60,"VERDADERO")&gt;0,"CUMPLE","NO CUMPLE")</f>
        <v>NO CUMPLE</v>
      </c>
      <c r="L58" s="434" t="b">
        <v>0</v>
      </c>
      <c r="M58" s="434"/>
      <c r="N58" s="187" t="b">
        <v>0</v>
      </c>
    </row>
    <row r="59" spans="1:15" s="178" customFormat="1">
      <c r="A59" s="411"/>
      <c r="B59" s="184"/>
      <c r="C59" s="413"/>
      <c r="D59" s="416"/>
      <c r="E59" s="419"/>
      <c r="F59" s="423"/>
      <c r="G59" s="424"/>
      <c r="H59" s="428"/>
      <c r="I59" s="443"/>
      <c r="J59" s="446"/>
      <c r="K59" s="480"/>
      <c r="L59" s="435" t="b">
        <v>0</v>
      </c>
      <c r="M59" s="436"/>
      <c r="N59" s="187" t="b">
        <v>0</v>
      </c>
    </row>
    <row r="60" spans="1:15" s="178" customFormat="1">
      <c r="A60" s="411"/>
      <c r="B60" s="184"/>
      <c r="C60" s="413"/>
      <c r="D60" s="416"/>
      <c r="E60" s="419"/>
      <c r="F60" s="423"/>
      <c r="G60" s="424"/>
      <c r="H60" s="428"/>
      <c r="I60" s="443"/>
      <c r="J60" s="446"/>
      <c r="K60" s="480"/>
      <c r="L60" s="437" t="b">
        <f>IF(COUNTIF(N58:N60,TRUE)&gt;0,TRUE,FALSE)</f>
        <v>0</v>
      </c>
      <c r="M60" s="438"/>
      <c r="N60" s="187" t="b">
        <v>0</v>
      </c>
    </row>
    <row r="61" spans="1:15" s="178" customFormat="1">
      <c r="A61" s="411"/>
      <c r="C61" s="413"/>
      <c r="D61" s="416"/>
      <c r="E61" s="419"/>
      <c r="F61" s="423"/>
      <c r="G61" s="424"/>
      <c r="H61" s="428"/>
      <c r="I61" s="443"/>
      <c r="J61" s="446"/>
      <c r="K61" s="186" t="str">
        <f>IF(COUNTIF(L61,"VERDADERO")&gt;0,"CUMPLE","NO CUMPLE")</f>
        <v>CUMPLE</v>
      </c>
      <c r="L61" s="439" t="b">
        <v>1</v>
      </c>
      <c r="M61" s="440"/>
      <c r="N61" s="441"/>
    </row>
    <row r="62" spans="1:15" s="178" customFormat="1">
      <c r="A62" s="411"/>
      <c r="B62" s="184"/>
      <c r="C62" s="413"/>
      <c r="D62" s="416"/>
      <c r="E62" s="419"/>
      <c r="F62" s="423"/>
      <c r="G62" s="424"/>
      <c r="H62" s="428"/>
      <c r="I62" s="443"/>
      <c r="J62" s="446"/>
      <c r="K62" s="186" t="str">
        <f t="shared" ref="K62:K63" si="2">IF(COUNTIF(L62,"VERDADERO")&gt;0,"CUMPLE","NO CUMPLE")</f>
        <v>CUMPLE</v>
      </c>
      <c r="L62" s="437" t="b">
        <v>1</v>
      </c>
      <c r="M62" s="459"/>
      <c r="N62" s="190"/>
    </row>
    <row r="63" spans="1:15" s="178" customFormat="1">
      <c r="A63" s="411"/>
      <c r="B63" s="191" t="str">
        <f>IF(COUNTIF(B47:B60,"VERDADERO")&gt;0,"CUMPLE","NO CUMPLE")</f>
        <v>CUMPLE</v>
      </c>
      <c r="C63" s="414"/>
      <c r="D63" s="417"/>
      <c r="E63" s="420"/>
      <c r="F63" s="425"/>
      <c r="G63" s="426"/>
      <c r="H63" s="429"/>
      <c r="I63" s="444"/>
      <c r="J63" s="447"/>
      <c r="K63" s="186" t="str">
        <f t="shared" si="2"/>
        <v>NO CUMPLE</v>
      </c>
      <c r="L63" s="437" t="b">
        <v>0</v>
      </c>
      <c r="M63" s="459"/>
      <c r="N63" s="438"/>
    </row>
    <row r="64" spans="1:15" s="178" customFormat="1" ht="37.5" customHeight="1">
      <c r="A64" s="411"/>
      <c r="B64" s="465" t="s">
        <v>66</v>
      </c>
      <c r="C64" s="466"/>
      <c r="D64" s="466"/>
      <c r="E64" s="466"/>
      <c r="F64" s="466"/>
      <c r="G64" s="466"/>
      <c r="H64" s="466"/>
      <c r="I64" s="466"/>
      <c r="J64" s="466"/>
      <c r="K64" s="466"/>
      <c r="L64" s="466"/>
      <c r="M64" s="466"/>
      <c r="N64" s="466"/>
    </row>
    <row r="65" spans="1:15" s="178" customFormat="1" ht="15" customHeight="1">
      <c r="A65" s="411"/>
      <c r="B65" s="387" t="s">
        <v>146</v>
      </c>
      <c r="C65" s="387"/>
      <c r="D65" s="387"/>
      <c r="E65" s="387"/>
      <c r="F65" s="387"/>
      <c r="G65" s="387"/>
      <c r="H65" s="387"/>
      <c r="I65" s="387"/>
      <c r="J65" s="467"/>
      <c r="K65" s="468" t="str">
        <f>IF(AND(IF(COUNTIF(L65,"VERDADERO")&gt;0,"CUMPLE","NO CUMPLE")="CUMPLE",IF(COUNTIF(L66,"VERDADERO")&gt;0,"CUMPLE","NO CUMPLE")="CUMPLE",IF(OR(COUNTIF(L67:N67,"VERDADERO")=0,COUNTIF(L67:N67,"VERDADERO")=2),"CUMPLE","NO CUMPLE")="CUMPLE",IF(OR(COUNTIF(L68:N68,"VERDADERO")=0,COUNTIF(L68:N68,"VERDADERO")=2),"CUMPLE","NO CUMPLE")="CUMPLE"),"CUMPLE","NO CUMPLE")</f>
        <v>CUMPLE</v>
      </c>
      <c r="L65" s="437" t="b">
        <v>1</v>
      </c>
      <c r="M65" s="459"/>
      <c r="N65" s="438"/>
    </row>
    <row r="66" spans="1:15" s="178" customFormat="1">
      <c r="A66" s="411"/>
      <c r="B66" s="457" t="s">
        <v>147</v>
      </c>
      <c r="C66" s="457"/>
      <c r="D66" s="457"/>
      <c r="E66" s="457"/>
      <c r="F66" s="457"/>
      <c r="G66" s="457"/>
      <c r="H66" s="457"/>
      <c r="I66" s="457"/>
      <c r="J66" s="458"/>
      <c r="K66" s="469"/>
      <c r="L66" s="437" t="b">
        <v>1</v>
      </c>
      <c r="M66" s="459"/>
      <c r="N66" s="438"/>
    </row>
    <row r="67" spans="1:15" s="178" customFormat="1">
      <c r="A67" s="411"/>
      <c r="K67" s="469"/>
      <c r="L67" s="188" t="b">
        <v>0</v>
      </c>
      <c r="M67" s="192"/>
      <c r="N67" s="189" t="b">
        <v>0</v>
      </c>
    </row>
    <row r="68" spans="1:15" s="178" customFormat="1">
      <c r="A68" s="411"/>
      <c r="B68" s="457"/>
      <c r="C68" s="457"/>
      <c r="D68" s="457"/>
      <c r="E68" s="457"/>
      <c r="F68" s="457"/>
      <c r="G68" s="457"/>
      <c r="H68" s="457"/>
      <c r="I68" s="457"/>
      <c r="J68" s="458"/>
      <c r="K68" s="469"/>
      <c r="L68" s="188" t="b">
        <v>0</v>
      </c>
      <c r="M68" s="192"/>
      <c r="N68" s="189" t="b">
        <v>0</v>
      </c>
    </row>
    <row r="69" spans="1:15" s="178" customFormat="1">
      <c r="A69" s="411"/>
      <c r="B69" s="457" t="s">
        <v>139</v>
      </c>
      <c r="C69" s="457"/>
      <c r="D69" s="457"/>
      <c r="E69" s="457"/>
      <c r="F69" s="457"/>
      <c r="G69" s="457"/>
      <c r="H69" s="457"/>
      <c r="I69" s="457"/>
      <c r="J69" s="458"/>
      <c r="K69" s="469"/>
      <c r="L69" s="437" t="b">
        <v>1</v>
      </c>
      <c r="M69" s="459"/>
      <c r="N69" s="438"/>
    </row>
    <row r="70" spans="1:15" s="178" customFormat="1">
      <c r="A70" s="411"/>
      <c r="K70" s="470"/>
      <c r="L70" s="437" t="b">
        <v>1</v>
      </c>
      <c r="M70" s="459"/>
      <c r="N70" s="438"/>
    </row>
    <row r="71" spans="1:15" s="178" customFormat="1" ht="15" customHeight="1">
      <c r="A71" s="411"/>
      <c r="B71" s="461" t="s">
        <v>71</v>
      </c>
      <c r="C71" s="462"/>
      <c r="D71" s="462"/>
      <c r="E71" s="462"/>
      <c r="F71" s="462"/>
      <c r="G71" s="462"/>
      <c r="H71" s="462"/>
      <c r="I71" s="462"/>
      <c r="J71" s="462"/>
      <c r="K71" s="462"/>
      <c r="L71" s="462"/>
      <c r="M71" s="462"/>
      <c r="N71" s="462"/>
    </row>
    <row r="72" spans="1:15" s="178" customFormat="1" ht="28.5" customHeight="1">
      <c r="A72" s="411"/>
      <c r="B72" s="463"/>
      <c r="C72" s="464"/>
      <c r="D72" s="464"/>
      <c r="E72" s="464"/>
      <c r="F72" s="464"/>
      <c r="G72" s="464"/>
      <c r="H72" s="464"/>
      <c r="I72" s="464"/>
      <c r="J72" s="464"/>
      <c r="K72" s="464"/>
      <c r="L72" s="464"/>
      <c r="M72" s="464"/>
      <c r="N72" s="464"/>
    </row>
    <row r="73" spans="1:15" s="178" customFormat="1" ht="15" customHeight="1">
      <c r="A73" s="411"/>
      <c r="B73" s="461" t="s">
        <v>73</v>
      </c>
      <c r="C73" s="462"/>
      <c r="D73" s="462"/>
      <c r="E73" s="462"/>
      <c r="F73" s="462"/>
      <c r="G73" s="462"/>
      <c r="H73" s="462"/>
      <c r="I73" s="462"/>
      <c r="J73" s="462"/>
      <c r="K73" s="462"/>
      <c r="L73" s="462"/>
      <c r="M73" s="462"/>
      <c r="N73" s="462"/>
    </row>
    <row r="74" spans="1:15" s="178" customFormat="1" ht="93.75" customHeight="1">
      <c r="A74" s="411"/>
      <c r="B74" s="463" t="s">
        <v>148</v>
      </c>
      <c r="C74" s="464"/>
      <c r="D74" s="464"/>
      <c r="E74" s="464"/>
      <c r="F74" s="464"/>
      <c r="G74" s="464"/>
      <c r="H74" s="464"/>
      <c r="I74" s="464"/>
      <c r="J74" s="464"/>
      <c r="K74" s="464"/>
      <c r="L74" s="464"/>
      <c r="M74" s="464"/>
      <c r="N74" s="464"/>
    </row>
    <row r="75" spans="1:15" s="178" customFormat="1" ht="15" customHeight="1">
      <c r="A75" s="411"/>
      <c r="B75" s="473" t="str">
        <f>IF(AND(B63="CUMPLE",K58="CUMPLE",K48="CUMPLE",K61="CUMPLE",K62="CUMPLE",K65="CUMPLE"),"CUMPLE","NO CUMPLE")</f>
        <v>NO CUMPLE</v>
      </c>
      <c r="C75" s="473"/>
      <c r="D75" s="473"/>
      <c r="E75" s="473"/>
      <c r="F75" s="473"/>
      <c r="G75" s="473"/>
      <c r="H75" s="473"/>
      <c r="I75" s="473"/>
      <c r="J75" s="473"/>
      <c r="K75" s="473"/>
      <c r="L75" s="473"/>
      <c r="M75" s="473"/>
      <c r="N75" s="474"/>
    </row>
    <row r="76" spans="1:15" s="178" customFormat="1" ht="13.5" customHeight="1">
      <c r="A76" s="411">
        <v>3</v>
      </c>
      <c r="B76" s="177" t="b">
        <v>1</v>
      </c>
      <c r="C76" s="412">
        <v>57</v>
      </c>
      <c r="D76" s="415" t="s">
        <v>149</v>
      </c>
      <c r="E76" s="418" t="s">
        <v>150</v>
      </c>
      <c r="F76" s="421" t="s">
        <v>151</v>
      </c>
      <c r="G76" s="422"/>
      <c r="H76" s="427">
        <v>427.8</v>
      </c>
      <c r="I76" s="442">
        <v>1</v>
      </c>
      <c r="J76" s="445">
        <f>(H76*I76)</f>
        <v>427.8</v>
      </c>
      <c r="K76" s="448" t="s">
        <v>64</v>
      </c>
      <c r="L76" s="448" t="b">
        <v>1</v>
      </c>
      <c r="M76" s="448"/>
      <c r="N76" s="449"/>
    </row>
    <row r="77" spans="1:15" s="178" customFormat="1" ht="14.25" customHeight="1">
      <c r="A77" s="411"/>
      <c r="B77" s="179" t="b">
        <v>1</v>
      </c>
      <c r="C77" s="413"/>
      <c r="D77" s="416"/>
      <c r="E77" s="419"/>
      <c r="F77" s="423"/>
      <c r="G77" s="424"/>
      <c r="H77" s="428"/>
      <c r="I77" s="443"/>
      <c r="J77" s="446"/>
      <c r="K77" s="450" t="str">
        <f>IF(COUNTIF(L77:N85,"VERDADERO")=8,"CUMPLE","NO CUMPLE")</f>
        <v>CUMPLE</v>
      </c>
      <c r="L77" s="451" t="b">
        <v>1</v>
      </c>
      <c r="M77" s="452"/>
      <c r="N77" s="453"/>
      <c r="O77" s="180"/>
    </row>
    <row r="78" spans="1:15" s="178" customFormat="1" ht="15" customHeight="1">
      <c r="A78" s="411"/>
      <c r="B78" s="179" t="b">
        <v>1</v>
      </c>
      <c r="C78" s="413"/>
      <c r="D78" s="416"/>
      <c r="E78" s="419"/>
      <c r="F78" s="423"/>
      <c r="G78" s="424"/>
      <c r="H78" s="428"/>
      <c r="I78" s="443"/>
      <c r="J78" s="446"/>
      <c r="K78" s="450"/>
      <c r="L78" s="454" t="b">
        <v>1</v>
      </c>
      <c r="M78" s="455"/>
      <c r="N78" s="456"/>
      <c r="O78" s="180"/>
    </row>
    <row r="79" spans="1:15" s="178" customFormat="1">
      <c r="A79" s="411"/>
      <c r="B79" s="184" t="b">
        <v>1</v>
      </c>
      <c r="C79" s="413"/>
      <c r="D79" s="416"/>
      <c r="E79" s="419"/>
      <c r="F79" s="423"/>
      <c r="G79" s="424"/>
      <c r="H79" s="428"/>
      <c r="I79" s="443"/>
      <c r="J79" s="446"/>
      <c r="K79" s="450"/>
      <c r="L79" s="454" t="b">
        <v>1</v>
      </c>
      <c r="M79" s="455"/>
      <c r="N79" s="456"/>
      <c r="O79" s="180"/>
    </row>
    <row r="80" spans="1:15" s="178" customFormat="1">
      <c r="A80" s="411"/>
      <c r="B80" s="184" t="b">
        <v>1</v>
      </c>
      <c r="C80" s="413"/>
      <c r="D80" s="416"/>
      <c r="E80" s="419"/>
      <c r="F80" s="423"/>
      <c r="G80" s="424"/>
      <c r="H80" s="428"/>
      <c r="I80" s="443"/>
      <c r="J80" s="446"/>
      <c r="K80" s="450"/>
      <c r="L80" s="454" t="b">
        <v>1</v>
      </c>
      <c r="M80" s="455"/>
      <c r="N80" s="456"/>
      <c r="O80" s="180"/>
    </row>
    <row r="81" spans="1:15" s="178" customFormat="1">
      <c r="A81" s="411"/>
      <c r="B81" s="184"/>
      <c r="C81" s="413"/>
      <c r="D81" s="416"/>
      <c r="E81" s="419"/>
      <c r="F81" s="423"/>
      <c r="G81" s="424"/>
      <c r="H81" s="428"/>
      <c r="I81" s="443"/>
      <c r="J81" s="446"/>
      <c r="K81" s="450"/>
      <c r="L81" s="454"/>
      <c r="M81" s="455"/>
      <c r="N81" s="456"/>
      <c r="O81" s="180"/>
    </row>
    <row r="82" spans="1:15" s="178" customFormat="1">
      <c r="A82" s="411"/>
      <c r="B82" s="184"/>
      <c r="C82" s="413"/>
      <c r="D82" s="416"/>
      <c r="E82" s="419"/>
      <c r="F82" s="423"/>
      <c r="G82" s="424"/>
      <c r="H82" s="428"/>
      <c r="I82" s="443"/>
      <c r="J82" s="446"/>
      <c r="K82" s="450"/>
      <c r="L82" s="454" t="b">
        <v>1</v>
      </c>
      <c r="M82" s="455"/>
      <c r="N82" s="456"/>
      <c r="O82" s="180"/>
    </row>
    <row r="83" spans="1:15" s="178" customFormat="1">
      <c r="A83" s="411"/>
      <c r="B83" s="184"/>
      <c r="C83" s="413"/>
      <c r="D83" s="416"/>
      <c r="E83" s="419"/>
      <c r="F83" s="423"/>
      <c r="G83" s="424"/>
      <c r="H83" s="428"/>
      <c r="I83" s="443"/>
      <c r="J83" s="446"/>
      <c r="K83" s="450"/>
      <c r="L83" s="181" t="b">
        <v>1</v>
      </c>
      <c r="M83" s="182"/>
      <c r="N83" s="183"/>
      <c r="O83" s="180"/>
    </row>
    <row r="84" spans="1:15" s="178" customFormat="1">
      <c r="A84" s="411"/>
      <c r="B84" s="184"/>
      <c r="C84" s="413"/>
      <c r="D84" s="416"/>
      <c r="E84" s="419"/>
      <c r="F84" s="423"/>
      <c r="G84" s="424"/>
      <c r="H84" s="428"/>
      <c r="I84" s="443"/>
      <c r="J84" s="446"/>
      <c r="K84" s="450"/>
      <c r="L84" s="181" t="b">
        <v>1</v>
      </c>
      <c r="M84" s="182"/>
      <c r="N84" s="183"/>
      <c r="O84" s="180"/>
    </row>
    <row r="85" spans="1:15" s="178" customFormat="1">
      <c r="A85" s="411"/>
      <c r="B85" s="184"/>
      <c r="C85" s="413"/>
      <c r="D85" s="416"/>
      <c r="E85" s="419"/>
      <c r="F85" s="423"/>
      <c r="G85" s="424"/>
      <c r="H85" s="428"/>
      <c r="I85" s="443"/>
      <c r="J85" s="446"/>
      <c r="K85" s="450"/>
      <c r="L85" s="181" t="b">
        <v>1</v>
      </c>
      <c r="M85" s="182"/>
      <c r="N85" s="183"/>
      <c r="O85" s="180"/>
    </row>
    <row r="86" spans="1:15" s="178" customFormat="1">
      <c r="A86" s="411"/>
      <c r="B86" s="184"/>
      <c r="C86" s="413"/>
      <c r="D86" s="416"/>
      <c r="E86" s="419"/>
      <c r="F86" s="423"/>
      <c r="G86" s="424"/>
      <c r="H86" s="428"/>
      <c r="I86" s="443"/>
      <c r="J86" s="446"/>
      <c r="K86" s="185" t="s">
        <v>128</v>
      </c>
      <c r="L86" s="500" t="b">
        <v>0</v>
      </c>
      <c r="M86" s="501"/>
      <c r="N86" s="502"/>
      <c r="O86" s="180"/>
    </row>
    <row r="87" spans="1:15" s="178" customFormat="1" ht="14.25" customHeight="1">
      <c r="A87" s="411"/>
      <c r="B87" s="184"/>
      <c r="C87" s="413"/>
      <c r="D87" s="416"/>
      <c r="E87" s="419"/>
      <c r="F87" s="423"/>
      <c r="G87" s="424"/>
      <c r="H87" s="428"/>
      <c r="I87" s="443"/>
      <c r="J87" s="446"/>
      <c r="K87" s="479" t="str">
        <f>IF(COUNTIF(L87:N89,"VERDADERO")&gt;0,"CUMPLE","NO CUMPLE")</f>
        <v>CUMPLE</v>
      </c>
      <c r="L87" s="434" t="b">
        <v>0</v>
      </c>
      <c r="M87" s="434"/>
      <c r="N87" s="187" t="b">
        <v>0</v>
      </c>
    </row>
    <row r="88" spans="1:15" s="178" customFormat="1">
      <c r="A88" s="411"/>
      <c r="B88" s="184"/>
      <c r="C88" s="413"/>
      <c r="D88" s="416"/>
      <c r="E88" s="419"/>
      <c r="F88" s="423"/>
      <c r="G88" s="424"/>
      <c r="H88" s="428"/>
      <c r="I88" s="443"/>
      <c r="J88" s="446"/>
      <c r="K88" s="480"/>
      <c r="L88" s="435" t="b">
        <v>1</v>
      </c>
      <c r="M88" s="436"/>
      <c r="N88" s="187" t="b">
        <v>0</v>
      </c>
    </row>
    <row r="89" spans="1:15" s="178" customFormat="1">
      <c r="A89" s="411"/>
      <c r="B89" s="184"/>
      <c r="C89" s="413"/>
      <c r="D89" s="416"/>
      <c r="E89" s="419"/>
      <c r="F89" s="423"/>
      <c r="G89" s="424"/>
      <c r="H89" s="428"/>
      <c r="I89" s="443"/>
      <c r="J89" s="446"/>
      <c r="K89" s="480"/>
      <c r="L89" s="437" t="b">
        <f>IF(COUNTIF(N87:N89,TRUE)&gt;0,TRUE,FALSE)</f>
        <v>0</v>
      </c>
      <c r="M89" s="438"/>
      <c r="N89" s="187" t="b">
        <v>0</v>
      </c>
    </row>
    <row r="90" spans="1:15" s="178" customFormat="1">
      <c r="A90" s="411"/>
      <c r="C90" s="413"/>
      <c r="D90" s="416"/>
      <c r="E90" s="419"/>
      <c r="F90" s="423"/>
      <c r="G90" s="424"/>
      <c r="H90" s="428"/>
      <c r="I90" s="443"/>
      <c r="J90" s="446"/>
      <c r="K90" s="186" t="str">
        <f>IF(COUNTIF(L90,"VERDADERO")&gt;0,"CUMPLE","NO CUMPLE")</f>
        <v>CUMPLE</v>
      </c>
      <c r="L90" s="439" t="b">
        <v>1</v>
      </c>
      <c r="M90" s="440"/>
      <c r="N90" s="441"/>
    </row>
    <row r="91" spans="1:15" s="178" customFormat="1">
      <c r="A91" s="411"/>
      <c r="B91" s="184"/>
      <c r="C91" s="413"/>
      <c r="D91" s="416"/>
      <c r="E91" s="419"/>
      <c r="F91" s="423"/>
      <c r="G91" s="424"/>
      <c r="H91" s="428"/>
      <c r="I91" s="443"/>
      <c r="J91" s="446"/>
      <c r="K91" s="186" t="str">
        <f t="shared" ref="K91:K92" si="3">IF(COUNTIF(L91,"VERDADERO")&gt;0,"CUMPLE","NO CUMPLE")</f>
        <v>CUMPLE</v>
      </c>
      <c r="L91" s="437" t="b">
        <v>1</v>
      </c>
      <c r="M91" s="459"/>
      <c r="N91" s="190"/>
    </row>
    <row r="92" spans="1:15" s="178" customFormat="1">
      <c r="A92" s="411"/>
      <c r="B92" s="191" t="str">
        <f>IF(COUNTIF(B76:B89,"VERDADERO")&gt;0,"CUMPLE","NO CUMPLE")</f>
        <v>CUMPLE</v>
      </c>
      <c r="C92" s="414"/>
      <c r="D92" s="417"/>
      <c r="E92" s="420"/>
      <c r="F92" s="425"/>
      <c r="G92" s="426"/>
      <c r="H92" s="429"/>
      <c r="I92" s="444"/>
      <c r="J92" s="447"/>
      <c r="K92" s="186" t="str">
        <f t="shared" si="3"/>
        <v>CUMPLE</v>
      </c>
      <c r="L92" s="437" t="b">
        <v>1</v>
      </c>
      <c r="M92" s="459"/>
      <c r="N92" s="438"/>
    </row>
    <row r="93" spans="1:15" s="178" customFormat="1" ht="37.5" customHeight="1">
      <c r="A93" s="411"/>
      <c r="B93" s="465" t="s">
        <v>66</v>
      </c>
      <c r="C93" s="466"/>
      <c r="D93" s="466"/>
      <c r="E93" s="466"/>
      <c r="F93" s="466"/>
      <c r="G93" s="466"/>
      <c r="H93" s="466"/>
      <c r="I93" s="466"/>
      <c r="J93" s="466"/>
      <c r="K93" s="466"/>
      <c r="L93" s="466"/>
      <c r="M93" s="466"/>
      <c r="N93" s="466"/>
    </row>
    <row r="94" spans="1:15" s="178" customFormat="1" ht="15" customHeight="1">
      <c r="A94" s="411"/>
      <c r="B94" s="387" t="s">
        <v>152</v>
      </c>
      <c r="C94" s="387"/>
      <c r="D94" s="387"/>
      <c r="E94" s="387"/>
      <c r="F94" s="387"/>
      <c r="G94" s="387"/>
      <c r="H94" s="387"/>
      <c r="I94" s="387"/>
      <c r="J94" s="467"/>
      <c r="K94" s="468" t="str">
        <f>IF(AND(IF(COUNTIF(L94,"VERDADERO")&gt;0,"CUMPLE","NO CUMPLE")="CUMPLE",IF(COUNTIF(L95,"VERDADERO")&gt;0,"CUMPLE","NO CUMPLE")="CUMPLE",IF(OR(COUNTIF(L96:N96,"VERDADERO")=0,COUNTIF(L96:N96,"VERDADERO")=2),"CUMPLE","NO CUMPLE")="CUMPLE",IF(OR(COUNTIF(L97:N97,"VERDADERO")=0,COUNTIF(L97:N97,"VERDADERO")=2),"CUMPLE","NO CUMPLE")="CUMPLE"),"CUMPLE","NO CUMPLE")</f>
        <v>CUMPLE</v>
      </c>
      <c r="L94" s="437" t="b">
        <v>1</v>
      </c>
      <c r="M94" s="459"/>
      <c r="N94" s="438"/>
    </row>
    <row r="95" spans="1:15" s="178" customFormat="1">
      <c r="A95" s="411"/>
      <c r="B95" s="457" t="s">
        <v>153</v>
      </c>
      <c r="C95" s="457"/>
      <c r="D95" s="457"/>
      <c r="E95" s="457"/>
      <c r="F95" s="457"/>
      <c r="G95" s="457"/>
      <c r="H95" s="457"/>
      <c r="I95" s="457"/>
      <c r="J95" s="458"/>
      <c r="K95" s="469"/>
      <c r="L95" s="437" t="b">
        <v>1</v>
      </c>
      <c r="M95" s="459"/>
      <c r="N95" s="438"/>
    </row>
    <row r="96" spans="1:15" s="178" customFormat="1">
      <c r="A96" s="411"/>
      <c r="B96" s="457"/>
      <c r="C96" s="457"/>
      <c r="D96" s="457"/>
      <c r="E96" s="457"/>
      <c r="F96" s="457"/>
      <c r="G96" s="457"/>
      <c r="H96" s="457"/>
      <c r="I96" s="457"/>
      <c r="J96" s="458"/>
      <c r="K96" s="469"/>
      <c r="L96" s="188" t="b">
        <v>0</v>
      </c>
      <c r="M96" s="192"/>
      <c r="N96" s="189" t="b">
        <v>0</v>
      </c>
    </row>
    <row r="97" spans="1:15" s="178" customFormat="1">
      <c r="A97" s="411"/>
      <c r="B97" s="457"/>
      <c r="C97" s="457"/>
      <c r="D97" s="457"/>
      <c r="E97" s="457"/>
      <c r="F97" s="457"/>
      <c r="G97" s="457"/>
      <c r="H97" s="457"/>
      <c r="I97" s="457"/>
      <c r="J97" s="458"/>
      <c r="K97" s="469"/>
      <c r="L97" s="188" t="b">
        <v>0</v>
      </c>
      <c r="M97" s="192"/>
      <c r="N97" s="189" t="b">
        <v>0</v>
      </c>
    </row>
    <row r="98" spans="1:15" s="178" customFormat="1">
      <c r="A98" s="411"/>
      <c r="B98" s="457" t="s">
        <v>139</v>
      </c>
      <c r="C98" s="457"/>
      <c r="D98" s="457"/>
      <c r="E98" s="457"/>
      <c r="F98" s="457"/>
      <c r="G98" s="457"/>
      <c r="H98" s="457"/>
      <c r="I98" s="457"/>
      <c r="J98" s="458"/>
      <c r="K98" s="469"/>
      <c r="L98" s="437" t="b">
        <v>1</v>
      </c>
      <c r="M98" s="459"/>
      <c r="N98" s="438"/>
    </row>
    <row r="99" spans="1:15" s="178" customFormat="1">
      <c r="A99" s="411"/>
      <c r="B99" s="389" t="s">
        <v>154</v>
      </c>
      <c r="C99" s="389"/>
      <c r="D99" s="389"/>
      <c r="E99" s="389"/>
      <c r="F99" s="389"/>
      <c r="G99" s="389"/>
      <c r="H99" s="389"/>
      <c r="I99" s="389"/>
      <c r="J99" s="460"/>
      <c r="K99" s="470"/>
      <c r="L99" s="437" t="b">
        <v>1</v>
      </c>
      <c r="M99" s="459"/>
      <c r="N99" s="438"/>
    </row>
    <row r="100" spans="1:15" s="178" customFormat="1" ht="15" customHeight="1">
      <c r="A100" s="411"/>
      <c r="B100" s="461" t="s">
        <v>71</v>
      </c>
      <c r="C100" s="462"/>
      <c r="D100" s="462"/>
      <c r="E100" s="462"/>
      <c r="F100" s="462"/>
      <c r="G100" s="462"/>
      <c r="H100" s="462"/>
      <c r="I100" s="462"/>
      <c r="J100" s="462"/>
      <c r="K100" s="462"/>
      <c r="L100" s="462"/>
      <c r="M100" s="462"/>
      <c r="N100" s="462"/>
    </row>
    <row r="101" spans="1:15" s="178" customFormat="1" ht="41.25" customHeight="1">
      <c r="A101" s="411"/>
      <c r="B101" s="463" t="s">
        <v>155</v>
      </c>
      <c r="C101" s="464"/>
      <c r="D101" s="464"/>
      <c r="E101" s="464"/>
      <c r="F101" s="464"/>
      <c r="G101" s="464"/>
      <c r="H101" s="464"/>
      <c r="I101" s="464"/>
      <c r="J101" s="464"/>
      <c r="K101" s="464"/>
      <c r="L101" s="464"/>
      <c r="M101" s="464"/>
      <c r="N101" s="464"/>
    </row>
    <row r="102" spans="1:15" s="178" customFormat="1" ht="15" customHeight="1">
      <c r="A102" s="411"/>
      <c r="B102" s="461" t="s">
        <v>73</v>
      </c>
      <c r="C102" s="462"/>
      <c r="D102" s="462"/>
      <c r="E102" s="462"/>
      <c r="F102" s="462"/>
      <c r="G102" s="462"/>
      <c r="H102" s="462"/>
      <c r="I102" s="462"/>
      <c r="J102" s="462"/>
      <c r="K102" s="462"/>
      <c r="L102" s="462"/>
      <c r="M102" s="462"/>
      <c r="N102" s="462"/>
    </row>
    <row r="103" spans="1:15" s="178" customFormat="1" ht="85.5" customHeight="1">
      <c r="A103" s="411"/>
      <c r="B103" s="463" t="s">
        <v>156</v>
      </c>
      <c r="C103" s="464"/>
      <c r="D103" s="464"/>
      <c r="E103" s="464"/>
      <c r="F103" s="464"/>
      <c r="G103" s="464"/>
      <c r="H103" s="464"/>
      <c r="I103" s="464"/>
      <c r="J103" s="464"/>
      <c r="K103" s="464"/>
      <c r="L103" s="464"/>
      <c r="M103" s="464"/>
      <c r="N103" s="464"/>
    </row>
    <row r="104" spans="1:15" s="178" customFormat="1" ht="15" customHeight="1">
      <c r="A104" s="411"/>
      <c r="B104" s="473" t="str">
        <f>IF(AND(B92="CUMPLE",K87="CUMPLE",K77="CUMPLE",K90="CUMPLE",K91="CUMPLE",K94="CUMPLE"),"CUMPLE","NO CUMPLE")</f>
        <v>CUMPLE</v>
      </c>
      <c r="C104" s="473"/>
      <c r="D104" s="473"/>
      <c r="E104" s="473"/>
      <c r="F104" s="473"/>
      <c r="G104" s="473"/>
      <c r="H104" s="473"/>
      <c r="I104" s="473"/>
      <c r="J104" s="473"/>
      <c r="K104" s="473"/>
      <c r="L104" s="473"/>
      <c r="M104" s="473"/>
      <c r="N104" s="474"/>
    </row>
    <row r="105" spans="1:15" s="178" customFormat="1" ht="13.5" customHeight="1">
      <c r="A105" s="411">
        <v>4</v>
      </c>
      <c r="B105" s="177" t="b">
        <v>1</v>
      </c>
      <c r="C105" s="412">
        <v>35</v>
      </c>
      <c r="D105" s="415" t="s">
        <v>157</v>
      </c>
      <c r="E105" s="418" t="s">
        <v>150</v>
      </c>
      <c r="F105" s="421" t="s">
        <v>158</v>
      </c>
      <c r="G105" s="422"/>
      <c r="H105" s="427">
        <v>115.84</v>
      </c>
      <c r="I105" s="442">
        <v>1</v>
      </c>
      <c r="J105" s="445">
        <f>(H105*I105)</f>
        <v>115.84</v>
      </c>
      <c r="K105" s="448" t="s">
        <v>64</v>
      </c>
      <c r="L105" s="448" t="b">
        <v>1</v>
      </c>
      <c r="M105" s="448"/>
      <c r="N105" s="449"/>
    </row>
    <row r="106" spans="1:15" s="178" customFormat="1" ht="14.25" customHeight="1">
      <c r="A106" s="411"/>
      <c r="B106" s="179" t="b">
        <v>1</v>
      </c>
      <c r="C106" s="413"/>
      <c r="D106" s="416"/>
      <c r="E106" s="419"/>
      <c r="F106" s="423"/>
      <c r="G106" s="424"/>
      <c r="H106" s="428"/>
      <c r="I106" s="443"/>
      <c r="J106" s="446"/>
      <c r="K106" s="450" t="str">
        <f>IF(COUNTIF(L106:N114,"VERDADERO")=8,"CUMPLE","NO CUMPLE")</f>
        <v>CUMPLE</v>
      </c>
      <c r="L106" s="451" t="b">
        <v>1</v>
      </c>
      <c r="M106" s="452"/>
      <c r="N106" s="453"/>
      <c r="O106" s="180"/>
    </row>
    <row r="107" spans="1:15" s="178" customFormat="1" ht="15" customHeight="1">
      <c r="A107" s="411"/>
      <c r="B107" s="179" t="b">
        <v>1</v>
      </c>
      <c r="C107" s="413"/>
      <c r="D107" s="416"/>
      <c r="E107" s="419"/>
      <c r="F107" s="423"/>
      <c r="G107" s="424"/>
      <c r="H107" s="428"/>
      <c r="I107" s="443"/>
      <c r="J107" s="446"/>
      <c r="K107" s="450"/>
      <c r="L107" s="454" t="b">
        <v>1</v>
      </c>
      <c r="M107" s="455"/>
      <c r="N107" s="456"/>
      <c r="O107" s="180"/>
    </row>
    <row r="108" spans="1:15" s="178" customFormat="1">
      <c r="A108" s="411"/>
      <c r="B108" s="184" t="b">
        <v>0</v>
      </c>
      <c r="C108" s="413"/>
      <c r="D108" s="416"/>
      <c r="E108" s="419"/>
      <c r="F108" s="423"/>
      <c r="G108" s="424"/>
      <c r="H108" s="428"/>
      <c r="I108" s="443"/>
      <c r="J108" s="446"/>
      <c r="K108" s="450"/>
      <c r="L108" s="454" t="b">
        <v>1</v>
      </c>
      <c r="M108" s="455"/>
      <c r="N108" s="456"/>
      <c r="O108" s="180"/>
    </row>
    <row r="109" spans="1:15" s="178" customFormat="1">
      <c r="A109" s="411"/>
      <c r="B109" s="184" t="b">
        <v>0</v>
      </c>
      <c r="C109" s="413"/>
      <c r="D109" s="416"/>
      <c r="E109" s="419"/>
      <c r="F109" s="423"/>
      <c r="G109" s="424"/>
      <c r="H109" s="428"/>
      <c r="I109" s="443"/>
      <c r="J109" s="446"/>
      <c r="K109" s="450"/>
      <c r="L109" s="454" t="b">
        <v>1</v>
      </c>
      <c r="M109" s="455"/>
      <c r="N109" s="456"/>
      <c r="O109" s="180"/>
    </row>
    <row r="110" spans="1:15" s="178" customFormat="1">
      <c r="A110" s="411"/>
      <c r="B110" s="193"/>
      <c r="C110" s="413"/>
      <c r="D110" s="416"/>
      <c r="E110" s="419"/>
      <c r="F110" s="423"/>
      <c r="G110" s="424"/>
      <c r="H110" s="428"/>
      <c r="I110" s="443"/>
      <c r="J110" s="446"/>
      <c r="K110" s="450"/>
      <c r="L110" s="454"/>
      <c r="M110" s="455"/>
      <c r="N110" s="456"/>
      <c r="O110" s="180"/>
    </row>
    <row r="111" spans="1:15" s="178" customFormat="1">
      <c r="A111" s="411"/>
      <c r="B111" s="184"/>
      <c r="C111" s="413"/>
      <c r="D111" s="416"/>
      <c r="E111" s="419"/>
      <c r="F111" s="423"/>
      <c r="G111" s="424"/>
      <c r="H111" s="428"/>
      <c r="I111" s="443"/>
      <c r="J111" s="446"/>
      <c r="K111" s="450"/>
      <c r="L111" s="454" t="b">
        <v>1</v>
      </c>
      <c r="M111" s="455"/>
      <c r="N111" s="456"/>
      <c r="O111" s="180"/>
    </row>
    <row r="112" spans="1:15" s="178" customFormat="1">
      <c r="A112" s="411"/>
      <c r="B112" s="184"/>
      <c r="C112" s="413"/>
      <c r="D112" s="416"/>
      <c r="E112" s="419"/>
      <c r="F112" s="423"/>
      <c r="G112" s="424"/>
      <c r="H112" s="428"/>
      <c r="I112" s="443"/>
      <c r="J112" s="446"/>
      <c r="K112" s="450"/>
      <c r="L112" s="181" t="b">
        <v>1</v>
      </c>
      <c r="M112" s="182"/>
      <c r="N112" s="183"/>
      <c r="O112" s="180"/>
    </row>
    <row r="113" spans="1:15" s="178" customFormat="1">
      <c r="A113" s="411"/>
      <c r="B113" s="184"/>
      <c r="C113" s="413"/>
      <c r="D113" s="416"/>
      <c r="E113" s="419"/>
      <c r="F113" s="423"/>
      <c r="G113" s="424"/>
      <c r="H113" s="428"/>
      <c r="I113" s="443"/>
      <c r="J113" s="446"/>
      <c r="K113" s="450"/>
      <c r="L113" s="181" t="b">
        <v>1</v>
      </c>
      <c r="M113" s="182"/>
      <c r="N113" s="183"/>
      <c r="O113" s="180"/>
    </row>
    <row r="114" spans="1:15" s="178" customFormat="1">
      <c r="A114" s="411"/>
      <c r="B114" s="184"/>
      <c r="C114" s="413"/>
      <c r="D114" s="416"/>
      <c r="E114" s="419"/>
      <c r="F114" s="423"/>
      <c r="G114" s="424"/>
      <c r="H114" s="428"/>
      <c r="I114" s="443"/>
      <c r="J114" s="446"/>
      <c r="K114" s="450"/>
      <c r="L114" s="181" t="b">
        <v>1</v>
      </c>
      <c r="M114" s="182"/>
      <c r="N114" s="183"/>
      <c r="O114" s="180"/>
    </row>
    <row r="115" spans="1:15" s="178" customFormat="1">
      <c r="A115" s="411"/>
      <c r="B115" s="184"/>
      <c r="C115" s="413"/>
      <c r="D115" s="416"/>
      <c r="E115" s="419"/>
      <c r="F115" s="423"/>
      <c r="G115" s="424"/>
      <c r="H115" s="428"/>
      <c r="I115" s="443"/>
      <c r="J115" s="446"/>
      <c r="K115" s="185" t="s">
        <v>128</v>
      </c>
      <c r="L115" s="500" t="b">
        <v>0</v>
      </c>
      <c r="M115" s="501"/>
      <c r="N115" s="502"/>
      <c r="O115" s="180"/>
    </row>
    <row r="116" spans="1:15" s="178" customFormat="1" ht="14.25" customHeight="1">
      <c r="A116" s="411"/>
      <c r="B116" s="184"/>
      <c r="C116" s="413"/>
      <c r="D116" s="416"/>
      <c r="E116" s="419"/>
      <c r="F116" s="423"/>
      <c r="G116" s="424"/>
      <c r="H116" s="428"/>
      <c r="I116" s="443"/>
      <c r="J116" s="446"/>
      <c r="K116" s="479" t="str">
        <f>IF(COUNTIF(L116:N118,"VERDADERO")&gt;0,"CUMPLE","NO CUMPLE")</f>
        <v>NO CUMPLE</v>
      </c>
      <c r="L116" s="434" t="b">
        <v>0</v>
      </c>
      <c r="M116" s="434"/>
      <c r="N116" s="187" t="b">
        <v>0</v>
      </c>
    </row>
    <row r="117" spans="1:15" s="178" customFormat="1">
      <c r="A117" s="411"/>
      <c r="B117" s="184"/>
      <c r="C117" s="413"/>
      <c r="D117" s="416"/>
      <c r="E117" s="419"/>
      <c r="F117" s="423"/>
      <c r="G117" s="424"/>
      <c r="H117" s="428"/>
      <c r="I117" s="443"/>
      <c r="J117" s="446"/>
      <c r="K117" s="480"/>
      <c r="L117" s="435" t="b">
        <v>0</v>
      </c>
      <c r="M117" s="436"/>
      <c r="N117" s="187" t="b">
        <v>0</v>
      </c>
    </row>
    <row r="118" spans="1:15" s="178" customFormat="1">
      <c r="A118" s="411"/>
      <c r="B118" s="184"/>
      <c r="C118" s="413"/>
      <c r="D118" s="416"/>
      <c r="E118" s="419"/>
      <c r="F118" s="423"/>
      <c r="G118" s="424"/>
      <c r="H118" s="428"/>
      <c r="I118" s="443"/>
      <c r="J118" s="446"/>
      <c r="K118" s="480"/>
      <c r="L118" s="437" t="b">
        <f>IF(COUNTIF(N116:N118,TRUE)&gt;0,TRUE,FALSE)</f>
        <v>0</v>
      </c>
      <c r="M118" s="438"/>
      <c r="N118" s="187" t="b">
        <v>0</v>
      </c>
    </row>
    <row r="119" spans="1:15" s="178" customFormat="1">
      <c r="A119" s="411"/>
      <c r="C119" s="413"/>
      <c r="D119" s="416"/>
      <c r="E119" s="419"/>
      <c r="F119" s="423"/>
      <c r="G119" s="424"/>
      <c r="H119" s="428"/>
      <c r="I119" s="443"/>
      <c r="J119" s="446"/>
      <c r="K119" s="186" t="str">
        <f>IF(COUNTIF(L119,"VERDADERO")&gt;0,"CUMPLE","NO CUMPLE")</f>
        <v>CUMPLE</v>
      </c>
      <c r="L119" s="439" t="b">
        <v>1</v>
      </c>
      <c r="M119" s="440"/>
      <c r="N119" s="441"/>
    </row>
    <row r="120" spans="1:15" s="178" customFormat="1">
      <c r="A120" s="411"/>
      <c r="B120" s="184"/>
      <c r="C120" s="413"/>
      <c r="D120" s="416"/>
      <c r="E120" s="419"/>
      <c r="F120" s="423"/>
      <c r="G120" s="424"/>
      <c r="H120" s="428"/>
      <c r="I120" s="443"/>
      <c r="J120" s="446"/>
      <c r="K120" s="186" t="str">
        <f t="shared" ref="K120:K121" si="4">IF(COUNTIF(L120,"VERDADERO")&gt;0,"CUMPLE","NO CUMPLE")</f>
        <v>CUMPLE</v>
      </c>
      <c r="L120" s="437" t="b">
        <v>1</v>
      </c>
      <c r="M120" s="459"/>
      <c r="N120" s="190"/>
    </row>
    <row r="121" spans="1:15" s="178" customFormat="1">
      <c r="A121" s="411"/>
      <c r="B121" s="191" t="str">
        <f>IF(COUNTIF(B105:B118,"VERDADERO")&gt;0,"CUMPLE","NO CUMPLE")</f>
        <v>CUMPLE</v>
      </c>
      <c r="C121" s="414"/>
      <c r="D121" s="417"/>
      <c r="E121" s="420"/>
      <c r="F121" s="425"/>
      <c r="G121" s="426"/>
      <c r="H121" s="429"/>
      <c r="I121" s="444"/>
      <c r="J121" s="447"/>
      <c r="K121" s="186" t="str">
        <f t="shared" si="4"/>
        <v>NO CUMPLE</v>
      </c>
      <c r="L121" s="437" t="b">
        <v>0</v>
      </c>
      <c r="M121" s="459"/>
      <c r="N121" s="438"/>
    </row>
    <row r="122" spans="1:15" s="178" customFormat="1" ht="37.5" customHeight="1">
      <c r="A122" s="411"/>
      <c r="B122" s="465" t="s">
        <v>66</v>
      </c>
      <c r="C122" s="466"/>
      <c r="D122" s="466"/>
      <c r="E122" s="466"/>
      <c r="F122" s="466"/>
      <c r="G122" s="466"/>
      <c r="H122" s="466"/>
      <c r="I122" s="466"/>
      <c r="J122" s="466"/>
      <c r="K122" s="466"/>
      <c r="L122" s="466"/>
      <c r="M122" s="466"/>
      <c r="N122" s="466"/>
    </row>
    <row r="123" spans="1:15" s="178" customFormat="1" ht="15" customHeight="1">
      <c r="A123" s="411"/>
      <c r="B123" s="387" t="s">
        <v>159</v>
      </c>
      <c r="C123" s="387"/>
      <c r="D123" s="387"/>
      <c r="E123" s="387"/>
      <c r="F123" s="387"/>
      <c r="G123" s="387"/>
      <c r="H123" s="387"/>
      <c r="I123" s="387"/>
      <c r="J123" s="467"/>
      <c r="K123" s="468" t="str">
        <f>IF(AND(IF(COUNTIF(L123,"VERDADERO")&gt;0,"CUMPLE","NO CUMPLE")="CUMPLE",IF(COUNTIF(L124,"VERDADERO")&gt;0,"CUMPLE","NO CUMPLE")="CUMPLE",IF(OR(COUNTIF(L125:N125,"VERDADERO")=0,COUNTIF(L125:N125,"VERDADERO")=2),"CUMPLE","NO CUMPLE")="CUMPLE",IF(OR(COUNTIF(L126:N126,"VERDADERO")=0,COUNTIF(L126:N126,"VERDADERO")=2),"CUMPLE","NO CUMPLE")="CUMPLE"),"CUMPLE","NO CUMPLE")</f>
        <v>CUMPLE</v>
      </c>
      <c r="L123" s="437" t="b">
        <v>1</v>
      </c>
      <c r="M123" s="459"/>
      <c r="N123" s="438"/>
    </row>
    <row r="124" spans="1:15" s="178" customFormat="1">
      <c r="A124" s="411"/>
      <c r="B124" s="457" t="s">
        <v>160</v>
      </c>
      <c r="C124" s="457"/>
      <c r="D124" s="457"/>
      <c r="E124" s="457"/>
      <c r="F124" s="457"/>
      <c r="G124" s="457"/>
      <c r="H124" s="457"/>
      <c r="I124" s="457"/>
      <c r="J124" s="458"/>
      <c r="K124" s="469"/>
      <c r="L124" s="437" t="b">
        <v>1</v>
      </c>
      <c r="M124" s="459"/>
      <c r="N124" s="438"/>
    </row>
    <row r="125" spans="1:15" s="178" customFormat="1">
      <c r="A125" s="411"/>
      <c r="B125" s="457"/>
      <c r="C125" s="457"/>
      <c r="D125" s="457"/>
      <c r="E125" s="457"/>
      <c r="F125" s="457"/>
      <c r="G125" s="457"/>
      <c r="H125" s="457"/>
      <c r="I125" s="457"/>
      <c r="J125" s="458"/>
      <c r="K125" s="469"/>
      <c r="L125" s="188" t="b">
        <v>0</v>
      </c>
      <c r="M125" s="192"/>
      <c r="N125" s="189" t="b">
        <v>0</v>
      </c>
    </row>
    <row r="126" spans="1:15" s="178" customFormat="1">
      <c r="A126" s="411"/>
      <c r="B126" s="457"/>
      <c r="C126" s="457"/>
      <c r="D126" s="457"/>
      <c r="E126" s="457"/>
      <c r="F126" s="457"/>
      <c r="G126" s="457"/>
      <c r="H126" s="457"/>
      <c r="I126" s="457"/>
      <c r="J126" s="458"/>
      <c r="K126" s="469"/>
      <c r="L126" s="188" t="b">
        <v>0</v>
      </c>
      <c r="M126" s="192"/>
      <c r="N126" s="189" t="b">
        <v>0</v>
      </c>
    </row>
    <row r="127" spans="1:15" s="178" customFormat="1">
      <c r="A127" s="411"/>
      <c r="B127" s="457" t="s">
        <v>139</v>
      </c>
      <c r="C127" s="457"/>
      <c r="D127" s="457"/>
      <c r="E127" s="457"/>
      <c r="F127" s="457"/>
      <c r="G127" s="457"/>
      <c r="H127" s="457"/>
      <c r="I127" s="457"/>
      <c r="J127" s="458"/>
      <c r="K127" s="469"/>
      <c r="L127" s="437" t="b">
        <v>1</v>
      </c>
      <c r="M127" s="459"/>
      <c r="N127" s="438"/>
    </row>
    <row r="128" spans="1:15" s="178" customFormat="1">
      <c r="A128" s="411"/>
      <c r="B128" s="389" t="s">
        <v>161</v>
      </c>
      <c r="C128" s="389"/>
      <c r="D128" s="389"/>
      <c r="E128" s="389"/>
      <c r="F128" s="389"/>
      <c r="G128" s="389"/>
      <c r="H128" s="389"/>
      <c r="I128" s="389"/>
      <c r="J128" s="460"/>
      <c r="K128" s="470"/>
      <c r="L128" s="437" t="b">
        <v>1</v>
      </c>
      <c r="M128" s="459"/>
      <c r="N128" s="438"/>
    </row>
    <row r="129" spans="1:15" s="178" customFormat="1" ht="15" customHeight="1">
      <c r="A129" s="411"/>
      <c r="B129" s="461" t="s">
        <v>71</v>
      </c>
      <c r="C129" s="462"/>
      <c r="D129" s="462"/>
      <c r="E129" s="462"/>
      <c r="F129" s="462"/>
      <c r="G129" s="462"/>
      <c r="H129" s="462"/>
      <c r="I129" s="462"/>
      <c r="J129" s="462"/>
      <c r="K129" s="462"/>
      <c r="L129" s="462"/>
      <c r="M129" s="462"/>
      <c r="N129" s="462"/>
    </row>
    <row r="130" spans="1:15" s="178" customFormat="1" ht="31.5" customHeight="1">
      <c r="A130" s="411"/>
      <c r="B130" s="463" t="s">
        <v>162</v>
      </c>
      <c r="C130" s="464"/>
      <c r="D130" s="464"/>
      <c r="E130" s="464"/>
      <c r="F130" s="464"/>
      <c r="G130" s="464"/>
      <c r="H130" s="464"/>
      <c r="I130" s="464"/>
      <c r="J130" s="464"/>
      <c r="K130" s="464"/>
      <c r="L130" s="464"/>
      <c r="M130" s="464"/>
      <c r="N130" s="464"/>
    </row>
    <row r="131" spans="1:15" s="178" customFormat="1" ht="15" customHeight="1">
      <c r="A131" s="411"/>
      <c r="B131" s="461" t="s">
        <v>73</v>
      </c>
      <c r="C131" s="462"/>
      <c r="D131" s="462"/>
      <c r="E131" s="462"/>
      <c r="F131" s="462"/>
      <c r="G131" s="462"/>
      <c r="H131" s="462"/>
      <c r="I131" s="462"/>
      <c r="J131" s="462"/>
      <c r="K131" s="462"/>
      <c r="L131" s="462"/>
      <c r="M131" s="462"/>
      <c r="N131" s="462"/>
    </row>
    <row r="132" spans="1:15" s="178" customFormat="1" ht="104.25" customHeight="1">
      <c r="A132" s="411"/>
      <c r="B132" s="463" t="s">
        <v>163</v>
      </c>
      <c r="C132" s="464"/>
      <c r="D132" s="464"/>
      <c r="E132" s="464"/>
      <c r="F132" s="464"/>
      <c r="G132" s="464"/>
      <c r="H132" s="464"/>
      <c r="I132" s="464"/>
      <c r="J132" s="464"/>
      <c r="K132" s="464"/>
      <c r="L132" s="464"/>
      <c r="M132" s="464"/>
      <c r="N132" s="464"/>
    </row>
    <row r="133" spans="1:15" s="178" customFormat="1" ht="15" customHeight="1">
      <c r="A133" s="411"/>
      <c r="B133" s="473" t="str">
        <f>IF(AND(B121="CUMPLE",K116="CUMPLE",K106="CUMPLE",K119="CUMPLE",K120="CUMPLE",K123="CUMPLE"),"CUMPLE","NO CUMPLE")</f>
        <v>NO CUMPLE</v>
      </c>
      <c r="C133" s="473"/>
      <c r="D133" s="473"/>
      <c r="E133" s="473"/>
      <c r="F133" s="473"/>
      <c r="G133" s="473"/>
      <c r="H133" s="473"/>
      <c r="I133" s="473"/>
      <c r="J133" s="473"/>
      <c r="K133" s="473"/>
      <c r="L133" s="473"/>
      <c r="M133" s="473"/>
      <c r="N133" s="474"/>
    </row>
    <row r="134" spans="1:15" s="178" customFormat="1" ht="13.5" customHeight="1">
      <c r="A134" s="411">
        <v>5</v>
      </c>
      <c r="B134" s="177" t="b">
        <v>1</v>
      </c>
      <c r="C134" s="412">
        <v>43</v>
      </c>
      <c r="D134" s="415" t="s">
        <v>164</v>
      </c>
      <c r="E134" s="418" t="s">
        <v>165</v>
      </c>
      <c r="F134" s="475" t="s">
        <v>166</v>
      </c>
      <c r="G134" s="476"/>
      <c r="H134" s="427">
        <v>740.16</v>
      </c>
      <c r="I134" s="442">
        <v>0.5</v>
      </c>
      <c r="J134" s="445">
        <f>(H134*I134)</f>
        <v>370.08</v>
      </c>
      <c r="K134" s="448" t="s">
        <v>64</v>
      </c>
      <c r="L134" s="448" t="b">
        <v>1</v>
      </c>
      <c r="M134" s="448"/>
      <c r="N134" s="449"/>
    </row>
    <row r="135" spans="1:15" s="178" customFormat="1" ht="14.25" customHeight="1">
      <c r="A135" s="411"/>
      <c r="B135" s="179" t="b">
        <v>1</v>
      </c>
      <c r="C135" s="413"/>
      <c r="D135" s="416"/>
      <c r="E135" s="419"/>
      <c r="F135" s="477"/>
      <c r="G135" s="478"/>
      <c r="H135" s="428"/>
      <c r="I135" s="443"/>
      <c r="J135" s="446"/>
      <c r="K135" s="450" t="str">
        <f>IF(COUNTIF(L135:N143,"VERDADERO")=8,"CUMPLE","NO CUMPLE")</f>
        <v>CUMPLE</v>
      </c>
      <c r="L135" s="451" t="b">
        <v>1</v>
      </c>
      <c r="M135" s="452"/>
      <c r="N135" s="453"/>
      <c r="O135" s="180"/>
    </row>
    <row r="136" spans="1:15" s="178" customFormat="1" ht="15" customHeight="1">
      <c r="A136" s="411"/>
      <c r="B136" s="179" t="b">
        <v>1</v>
      </c>
      <c r="C136" s="413"/>
      <c r="D136" s="416"/>
      <c r="E136" s="419"/>
      <c r="F136" s="477"/>
      <c r="G136" s="478"/>
      <c r="H136" s="428"/>
      <c r="I136" s="443"/>
      <c r="J136" s="446"/>
      <c r="K136" s="450"/>
      <c r="L136" s="454" t="b">
        <v>1</v>
      </c>
      <c r="M136" s="455"/>
      <c r="N136" s="456"/>
      <c r="O136" s="180"/>
    </row>
    <row r="137" spans="1:15" s="178" customFormat="1">
      <c r="A137" s="411"/>
      <c r="B137" s="184" t="b">
        <v>0</v>
      </c>
      <c r="C137" s="413"/>
      <c r="D137" s="416"/>
      <c r="E137" s="419"/>
      <c r="F137" s="477"/>
      <c r="G137" s="478"/>
      <c r="H137" s="428"/>
      <c r="I137" s="443"/>
      <c r="J137" s="446"/>
      <c r="K137" s="450"/>
      <c r="L137" s="454" t="b">
        <v>1</v>
      </c>
      <c r="M137" s="455"/>
      <c r="N137" s="456"/>
      <c r="O137" s="180"/>
    </row>
    <row r="138" spans="1:15" s="178" customFormat="1">
      <c r="A138" s="411"/>
      <c r="B138" s="184" t="b">
        <v>1</v>
      </c>
      <c r="C138" s="413"/>
      <c r="D138" s="416"/>
      <c r="E138" s="419"/>
      <c r="F138" s="477"/>
      <c r="G138" s="478"/>
      <c r="H138" s="428"/>
      <c r="I138" s="443"/>
      <c r="J138" s="446"/>
      <c r="K138" s="450"/>
      <c r="L138" s="454" t="b">
        <v>1</v>
      </c>
      <c r="M138" s="455"/>
      <c r="N138" s="456"/>
      <c r="O138" s="180"/>
    </row>
    <row r="139" spans="1:15" s="178" customFormat="1">
      <c r="A139" s="411"/>
      <c r="B139" s="184"/>
      <c r="C139" s="413"/>
      <c r="D139" s="416"/>
      <c r="E139" s="419"/>
      <c r="F139" s="477"/>
      <c r="G139" s="478"/>
      <c r="H139" s="428"/>
      <c r="I139" s="443"/>
      <c r="J139" s="446"/>
      <c r="K139" s="450"/>
      <c r="L139" s="454"/>
      <c r="M139" s="455"/>
      <c r="N139" s="456"/>
      <c r="O139" s="180"/>
    </row>
    <row r="140" spans="1:15" s="178" customFormat="1">
      <c r="A140" s="411"/>
      <c r="B140" s="184"/>
      <c r="C140" s="413"/>
      <c r="D140" s="416"/>
      <c r="E140" s="419"/>
      <c r="F140" s="477"/>
      <c r="G140" s="478"/>
      <c r="H140" s="428"/>
      <c r="I140" s="443"/>
      <c r="J140" s="446"/>
      <c r="K140" s="450"/>
      <c r="L140" s="454" t="b">
        <v>1</v>
      </c>
      <c r="M140" s="455"/>
      <c r="N140" s="456"/>
      <c r="O140" s="180"/>
    </row>
    <row r="141" spans="1:15" s="178" customFormat="1">
      <c r="A141" s="411"/>
      <c r="B141" s="184"/>
      <c r="C141" s="413"/>
      <c r="D141" s="416"/>
      <c r="E141" s="419"/>
      <c r="F141" s="477"/>
      <c r="G141" s="478"/>
      <c r="H141" s="428"/>
      <c r="I141" s="443"/>
      <c r="J141" s="446"/>
      <c r="K141" s="450"/>
      <c r="L141" s="181" t="b">
        <v>1</v>
      </c>
      <c r="M141" s="182"/>
      <c r="N141" s="183"/>
      <c r="O141" s="180"/>
    </row>
    <row r="142" spans="1:15" s="178" customFormat="1">
      <c r="A142" s="411"/>
      <c r="B142" s="184"/>
      <c r="C142" s="413"/>
      <c r="D142" s="416"/>
      <c r="E142" s="419"/>
      <c r="F142" s="477"/>
      <c r="G142" s="478"/>
      <c r="H142" s="428"/>
      <c r="I142" s="443"/>
      <c r="J142" s="446"/>
      <c r="K142" s="450"/>
      <c r="L142" s="181" t="b">
        <v>1</v>
      </c>
      <c r="M142" s="182"/>
      <c r="N142" s="183"/>
      <c r="O142" s="180"/>
    </row>
    <row r="143" spans="1:15" s="178" customFormat="1">
      <c r="A143" s="411"/>
      <c r="B143" s="184"/>
      <c r="C143" s="413"/>
      <c r="D143" s="416"/>
      <c r="E143" s="419"/>
      <c r="F143" s="477"/>
      <c r="G143" s="478"/>
      <c r="H143" s="428"/>
      <c r="I143" s="443"/>
      <c r="J143" s="446"/>
      <c r="K143" s="450"/>
      <c r="L143" s="181" t="b">
        <v>1</v>
      </c>
      <c r="M143" s="182"/>
      <c r="N143" s="183"/>
      <c r="O143" s="180"/>
    </row>
    <row r="144" spans="1:15" s="178" customFormat="1">
      <c r="A144" s="411"/>
      <c r="B144" s="184"/>
      <c r="C144" s="413"/>
      <c r="D144" s="416"/>
      <c r="E144" s="419"/>
      <c r="F144" s="477"/>
      <c r="G144" s="478"/>
      <c r="H144" s="428"/>
      <c r="I144" s="443"/>
      <c r="J144" s="446"/>
      <c r="K144" s="185" t="str">
        <f>IF(L144=TRUE,"CUMPLE","NO CUMPLE")</f>
        <v>CUMPLE</v>
      </c>
      <c r="L144" s="500" t="b">
        <v>1</v>
      </c>
      <c r="M144" s="501"/>
      <c r="N144" s="502"/>
      <c r="O144" s="180"/>
    </row>
    <row r="145" spans="1:14" s="178" customFormat="1" ht="14.25" customHeight="1">
      <c r="A145" s="411"/>
      <c r="B145" s="184"/>
      <c r="C145" s="413"/>
      <c r="D145" s="416"/>
      <c r="E145" s="419"/>
      <c r="F145" s="477"/>
      <c r="G145" s="478"/>
      <c r="H145" s="428"/>
      <c r="I145" s="443"/>
      <c r="J145" s="446"/>
      <c r="K145" s="479" t="str">
        <f>IF(COUNTIF(L145:N147,"VERDADERO")&gt;0,"CUMPLE","NO CUMPLE")</f>
        <v>CUMPLE</v>
      </c>
      <c r="L145" s="434" t="b">
        <v>0</v>
      </c>
      <c r="M145" s="434"/>
      <c r="N145" s="187" t="b">
        <v>1</v>
      </c>
    </row>
    <row r="146" spans="1:14" s="178" customFormat="1">
      <c r="A146" s="411"/>
      <c r="B146" s="184"/>
      <c r="C146" s="413"/>
      <c r="D146" s="416"/>
      <c r="E146" s="419"/>
      <c r="F146" s="477"/>
      <c r="G146" s="478"/>
      <c r="H146" s="428"/>
      <c r="I146" s="443"/>
      <c r="J146" s="446"/>
      <c r="K146" s="480"/>
      <c r="L146" s="435" t="b">
        <v>0</v>
      </c>
      <c r="M146" s="436"/>
      <c r="N146" s="187" t="b">
        <v>1</v>
      </c>
    </row>
    <row r="147" spans="1:14" s="178" customFormat="1">
      <c r="A147" s="411"/>
      <c r="B147" s="184"/>
      <c r="C147" s="413"/>
      <c r="D147" s="416"/>
      <c r="E147" s="419"/>
      <c r="F147" s="477"/>
      <c r="G147" s="478"/>
      <c r="H147" s="428"/>
      <c r="I147" s="443"/>
      <c r="J147" s="446"/>
      <c r="K147" s="480"/>
      <c r="L147" s="227" t="b">
        <f>IF(COUNTIF(N145:N147,TRUE)&gt;0,TRUE,FALSE)</f>
        <v>1</v>
      </c>
      <c r="M147" s="228"/>
      <c r="N147" s="187" t="b">
        <v>0</v>
      </c>
    </row>
    <row r="148" spans="1:14" s="178" customFormat="1">
      <c r="A148" s="411"/>
      <c r="C148" s="413"/>
      <c r="D148" s="416"/>
      <c r="E148" s="419"/>
      <c r="F148" s="477"/>
      <c r="G148" s="478"/>
      <c r="H148" s="428"/>
      <c r="I148" s="443"/>
      <c r="J148" s="446"/>
      <c r="K148" s="186" t="str">
        <f>IF(COUNTIF(L148,"VERDADERO")&gt;0,"CUMPLE","NO CUMPLE")</f>
        <v>CUMPLE</v>
      </c>
      <c r="L148" s="439" t="b">
        <v>1</v>
      </c>
      <c r="M148" s="440"/>
      <c r="N148" s="441"/>
    </row>
    <row r="149" spans="1:14" s="178" customFormat="1">
      <c r="A149" s="411"/>
      <c r="B149" s="184"/>
      <c r="C149" s="413"/>
      <c r="D149" s="416"/>
      <c r="E149" s="419"/>
      <c r="F149" s="477"/>
      <c r="G149" s="478"/>
      <c r="H149" s="428"/>
      <c r="I149" s="443"/>
      <c r="J149" s="446"/>
      <c r="K149" s="186" t="str">
        <f t="shared" ref="K149:K150" si="5">IF(COUNTIF(L149,"VERDADERO")&gt;0,"CUMPLE","NO CUMPLE")</f>
        <v>CUMPLE</v>
      </c>
      <c r="L149" s="437" t="b">
        <v>1</v>
      </c>
      <c r="M149" s="459"/>
      <c r="N149" s="190"/>
    </row>
    <row r="150" spans="1:14" s="178" customFormat="1">
      <c r="A150" s="411"/>
      <c r="B150" s="191" t="str">
        <f>IF(COUNTIF(B134:B147,"VERDADERO")&gt;0,"CUMPLE","NO CUMPLE")</f>
        <v>CUMPLE</v>
      </c>
      <c r="C150" s="414"/>
      <c r="D150" s="417"/>
      <c r="E150" s="420"/>
      <c r="F150" s="388"/>
      <c r="G150" s="460"/>
      <c r="H150" s="429"/>
      <c r="I150" s="444"/>
      <c r="J150" s="447"/>
      <c r="K150" s="186" t="str">
        <f t="shared" si="5"/>
        <v>CUMPLE</v>
      </c>
      <c r="L150" s="437" t="b">
        <v>1</v>
      </c>
      <c r="M150" s="459"/>
      <c r="N150" s="438"/>
    </row>
    <row r="151" spans="1:14" s="178" customFormat="1" ht="37.5" customHeight="1">
      <c r="A151" s="411"/>
      <c r="B151" s="465" t="s">
        <v>66</v>
      </c>
      <c r="C151" s="466"/>
      <c r="D151" s="466"/>
      <c r="E151" s="466"/>
      <c r="F151" s="466"/>
      <c r="G151" s="466"/>
      <c r="H151" s="466"/>
      <c r="I151" s="466"/>
      <c r="J151" s="466"/>
      <c r="K151" s="466"/>
      <c r="L151" s="466"/>
      <c r="M151" s="466"/>
      <c r="N151" s="466"/>
    </row>
    <row r="152" spans="1:14" s="178" customFormat="1" ht="15" customHeight="1">
      <c r="A152" s="411"/>
      <c r="B152" s="387" t="s">
        <v>167</v>
      </c>
      <c r="C152" s="387"/>
      <c r="D152" s="387"/>
      <c r="E152" s="387"/>
      <c r="F152" s="387"/>
      <c r="G152" s="387"/>
      <c r="H152" s="387"/>
      <c r="I152" s="387"/>
      <c r="J152" s="467"/>
      <c r="K152" s="468" t="str">
        <f>IF(AND(IF(COUNTIF(L152,"VERDADERO")&gt;0,"CUMPLE","NO CUMPLE")="CUMPLE",IF(COUNTIF(L153,"VERDADERO")&gt;0,"CUMPLE","NO CUMPLE")="CUMPLE",IF(OR(COUNTIF(L154:N154,"VERDADERO")=0,COUNTIF(L154:N154,"VERDADERO")=2),"CUMPLE","NO CUMPLE")="CUMPLE",IF(OR(COUNTIF(L155:N155,"VERDADERO")=0,COUNTIF(L155:N155,"VERDADERO")=2),"CUMPLE","NO CUMPLE")="CUMPLE"),"CUMPLE","NO CUMPLE")</f>
        <v>CUMPLE</v>
      </c>
      <c r="L152" s="437" t="b">
        <v>1</v>
      </c>
      <c r="M152" s="459"/>
      <c r="N152" s="438"/>
    </row>
    <row r="153" spans="1:14" s="178" customFormat="1">
      <c r="A153" s="411"/>
      <c r="B153" s="457" t="s">
        <v>168</v>
      </c>
      <c r="C153" s="457"/>
      <c r="D153" s="457"/>
      <c r="E153" s="457"/>
      <c r="F153" s="457"/>
      <c r="G153" s="457"/>
      <c r="H153" s="457"/>
      <c r="I153" s="457"/>
      <c r="J153" s="458"/>
      <c r="K153" s="469"/>
      <c r="L153" s="437" t="b">
        <v>1</v>
      </c>
      <c r="M153" s="459"/>
      <c r="N153" s="438"/>
    </row>
    <row r="154" spans="1:14" s="178" customFormat="1">
      <c r="A154" s="411"/>
      <c r="B154" s="457" t="s">
        <v>169</v>
      </c>
      <c r="C154" s="457"/>
      <c r="D154" s="457"/>
      <c r="E154" s="457"/>
      <c r="F154" s="457"/>
      <c r="G154" s="457"/>
      <c r="H154" s="457"/>
      <c r="I154" s="457"/>
      <c r="J154" s="458"/>
      <c r="K154" s="469"/>
      <c r="L154" s="188" t="b">
        <v>1</v>
      </c>
      <c r="M154" s="192"/>
      <c r="N154" s="189" t="b">
        <v>1</v>
      </c>
    </row>
    <row r="155" spans="1:14" s="178" customFormat="1">
      <c r="A155" s="411"/>
      <c r="B155" s="457"/>
      <c r="C155" s="457"/>
      <c r="D155" s="457"/>
      <c r="E155" s="457"/>
      <c r="F155" s="457"/>
      <c r="G155" s="457"/>
      <c r="H155" s="457"/>
      <c r="I155" s="457"/>
      <c r="J155" s="458"/>
      <c r="K155" s="469"/>
      <c r="L155" s="188" t="b">
        <v>0</v>
      </c>
      <c r="M155" s="192"/>
      <c r="N155" s="189" t="b">
        <v>0</v>
      </c>
    </row>
    <row r="156" spans="1:14" s="178" customFormat="1">
      <c r="A156" s="411"/>
      <c r="B156" s="457" t="s">
        <v>139</v>
      </c>
      <c r="C156" s="457"/>
      <c r="D156" s="457"/>
      <c r="E156" s="457"/>
      <c r="F156" s="457"/>
      <c r="G156" s="457"/>
      <c r="H156" s="457"/>
      <c r="I156" s="457"/>
      <c r="J156" s="458"/>
      <c r="K156" s="469"/>
      <c r="L156" s="437" t="b">
        <v>1</v>
      </c>
      <c r="M156" s="459"/>
      <c r="N156" s="438"/>
    </row>
    <row r="157" spans="1:14" s="178" customFormat="1">
      <c r="A157" s="411"/>
      <c r="B157" s="389"/>
      <c r="C157" s="389"/>
      <c r="D157" s="389"/>
      <c r="E157" s="389"/>
      <c r="F157" s="389"/>
      <c r="G157" s="389"/>
      <c r="H157" s="389"/>
      <c r="I157" s="389"/>
      <c r="J157" s="460"/>
      <c r="K157" s="470"/>
      <c r="L157" s="437" t="b">
        <v>0</v>
      </c>
      <c r="M157" s="459"/>
      <c r="N157" s="438"/>
    </row>
    <row r="158" spans="1:14" s="178" customFormat="1" ht="15" customHeight="1">
      <c r="A158" s="411"/>
      <c r="B158" s="461" t="s">
        <v>71</v>
      </c>
      <c r="C158" s="462"/>
      <c r="D158" s="462"/>
      <c r="E158" s="462"/>
      <c r="F158" s="462"/>
      <c r="G158" s="462"/>
      <c r="H158" s="462"/>
      <c r="I158" s="462"/>
      <c r="J158" s="462"/>
      <c r="K158" s="462"/>
      <c r="L158" s="462"/>
      <c r="M158" s="462"/>
      <c r="N158" s="462"/>
    </row>
    <row r="159" spans="1:14" s="178" customFormat="1" ht="28.5" customHeight="1">
      <c r="A159" s="411"/>
      <c r="B159" s="463"/>
      <c r="C159" s="464"/>
      <c r="D159" s="464"/>
      <c r="E159" s="464"/>
      <c r="F159" s="464"/>
      <c r="G159" s="464"/>
      <c r="H159" s="464"/>
      <c r="I159" s="464"/>
      <c r="J159" s="464"/>
      <c r="K159" s="464"/>
      <c r="L159" s="464"/>
      <c r="M159" s="464"/>
      <c r="N159" s="464"/>
    </row>
    <row r="160" spans="1:14" s="178" customFormat="1" ht="15" customHeight="1">
      <c r="A160" s="411"/>
      <c r="B160" s="461" t="s">
        <v>73</v>
      </c>
      <c r="C160" s="462"/>
      <c r="D160" s="462"/>
      <c r="E160" s="462"/>
      <c r="F160" s="462"/>
      <c r="G160" s="462"/>
      <c r="H160" s="462"/>
      <c r="I160" s="462"/>
      <c r="J160" s="462"/>
      <c r="K160" s="462"/>
      <c r="L160" s="462"/>
      <c r="M160" s="462"/>
      <c r="N160" s="462"/>
    </row>
    <row r="161" spans="1:15" s="178" customFormat="1" ht="19.5" customHeight="1">
      <c r="A161" s="411"/>
      <c r="B161" s="471"/>
      <c r="C161" s="472"/>
      <c r="D161" s="472"/>
      <c r="E161" s="472"/>
      <c r="F161" s="472"/>
      <c r="G161" s="472"/>
      <c r="H161" s="472"/>
      <c r="I161" s="472"/>
      <c r="J161" s="472"/>
      <c r="K161" s="472"/>
      <c r="L161" s="472"/>
      <c r="M161" s="472"/>
      <c r="N161" s="472"/>
    </row>
    <row r="162" spans="1:15" s="178" customFormat="1" ht="15" customHeight="1">
      <c r="A162" s="411"/>
      <c r="B162" s="473" t="str">
        <f>IF(AND(B150="CUMPLE",K145="CUMPLE",K135="CUMPLE",K148="CUMPLE",K149="CUMPLE",K152="CUMPLE"),"CUMPLE","NO CUMPLE")</f>
        <v>CUMPLE</v>
      </c>
      <c r="C162" s="473"/>
      <c r="D162" s="473"/>
      <c r="E162" s="473"/>
      <c r="F162" s="473"/>
      <c r="G162" s="473"/>
      <c r="H162" s="473"/>
      <c r="I162" s="473"/>
      <c r="J162" s="473"/>
      <c r="K162" s="473"/>
      <c r="L162" s="473"/>
      <c r="M162" s="473"/>
      <c r="N162" s="474"/>
    </row>
    <row r="163" spans="1:15" s="178" customFormat="1" ht="13.5" customHeight="1">
      <c r="A163" s="411">
        <v>6</v>
      </c>
      <c r="B163" s="177" t="b">
        <v>1</v>
      </c>
      <c r="C163" s="412">
        <v>59</v>
      </c>
      <c r="D163" s="415" t="s">
        <v>170</v>
      </c>
      <c r="E163" s="418" t="s">
        <v>135</v>
      </c>
      <c r="F163" s="475" t="s">
        <v>171</v>
      </c>
      <c r="G163" s="476"/>
      <c r="H163" s="427">
        <v>75.33</v>
      </c>
      <c r="I163" s="442">
        <v>1</v>
      </c>
      <c r="J163" s="445">
        <f>(H163*I163)</f>
        <v>75.33</v>
      </c>
      <c r="K163" s="448" t="s">
        <v>64</v>
      </c>
      <c r="L163" s="448" t="b">
        <v>1</v>
      </c>
      <c r="M163" s="448"/>
      <c r="N163" s="449"/>
    </row>
    <row r="164" spans="1:15" s="178" customFormat="1" ht="14.25" customHeight="1">
      <c r="A164" s="411"/>
      <c r="B164" s="179" t="b">
        <v>1</v>
      </c>
      <c r="C164" s="413"/>
      <c r="D164" s="416"/>
      <c r="E164" s="419"/>
      <c r="F164" s="477"/>
      <c r="G164" s="478"/>
      <c r="H164" s="428"/>
      <c r="I164" s="443"/>
      <c r="J164" s="446"/>
      <c r="K164" s="450" t="str">
        <f>IF(COUNTIF(L164:N172,"VERDADERO")=9,"CUMPLE","NO CUMPLE")</f>
        <v>NO CUMPLE</v>
      </c>
      <c r="L164" s="451" t="b">
        <v>1</v>
      </c>
      <c r="M164" s="452"/>
      <c r="N164" s="453"/>
      <c r="O164" s="180"/>
    </row>
    <row r="165" spans="1:15" s="178" customFormat="1" ht="15" customHeight="1">
      <c r="A165" s="411"/>
      <c r="B165" s="179" t="b">
        <v>0</v>
      </c>
      <c r="C165" s="413"/>
      <c r="D165" s="416"/>
      <c r="E165" s="419"/>
      <c r="F165" s="477"/>
      <c r="G165" s="478"/>
      <c r="H165" s="428"/>
      <c r="I165" s="443"/>
      <c r="J165" s="446"/>
      <c r="K165" s="450"/>
      <c r="L165" s="454" t="b">
        <v>1</v>
      </c>
      <c r="M165" s="455"/>
      <c r="N165" s="456"/>
      <c r="O165" s="180"/>
    </row>
    <row r="166" spans="1:15" s="178" customFormat="1">
      <c r="A166" s="411"/>
      <c r="B166" s="184" t="b">
        <v>1</v>
      </c>
      <c r="C166" s="413"/>
      <c r="D166" s="416"/>
      <c r="E166" s="419"/>
      <c r="F166" s="477"/>
      <c r="G166" s="478"/>
      <c r="H166" s="428"/>
      <c r="I166" s="443"/>
      <c r="J166" s="446"/>
      <c r="K166" s="450"/>
      <c r="L166" s="454" t="b">
        <v>0</v>
      </c>
      <c r="M166" s="455"/>
      <c r="N166" s="456"/>
      <c r="O166" s="180"/>
    </row>
    <row r="167" spans="1:15" s="178" customFormat="1">
      <c r="A167" s="411"/>
      <c r="B167" s="184" t="b">
        <v>1</v>
      </c>
      <c r="C167" s="413"/>
      <c r="D167" s="416"/>
      <c r="E167" s="419"/>
      <c r="F167" s="477"/>
      <c r="G167" s="478"/>
      <c r="H167" s="428"/>
      <c r="I167" s="443"/>
      <c r="J167" s="446"/>
      <c r="K167" s="450"/>
      <c r="L167" s="454" t="b">
        <v>1</v>
      </c>
      <c r="M167" s="455"/>
      <c r="N167" s="456"/>
      <c r="O167" s="180"/>
    </row>
    <row r="168" spans="1:15" s="178" customFormat="1">
      <c r="A168" s="411"/>
      <c r="B168" s="184"/>
      <c r="C168" s="413"/>
      <c r="D168" s="416"/>
      <c r="E168" s="419"/>
      <c r="F168" s="477"/>
      <c r="G168" s="478"/>
      <c r="H168" s="428"/>
      <c r="I168" s="443"/>
      <c r="J168" s="446"/>
      <c r="K168" s="450"/>
      <c r="L168" s="454"/>
      <c r="M168" s="455"/>
      <c r="N168" s="456"/>
      <c r="O168" s="180"/>
    </row>
    <row r="169" spans="1:15" s="178" customFormat="1">
      <c r="A169" s="411"/>
      <c r="B169" s="184"/>
      <c r="C169" s="413"/>
      <c r="D169" s="416"/>
      <c r="E169" s="419"/>
      <c r="F169" s="477"/>
      <c r="G169" s="478"/>
      <c r="H169" s="428"/>
      <c r="I169" s="443"/>
      <c r="J169" s="446"/>
      <c r="K169" s="450"/>
      <c r="L169" s="454" t="b">
        <v>1</v>
      </c>
      <c r="M169" s="455"/>
      <c r="N169" s="456"/>
      <c r="O169" s="180"/>
    </row>
    <row r="170" spans="1:15" s="178" customFormat="1">
      <c r="A170" s="411"/>
      <c r="B170" s="184"/>
      <c r="C170" s="413"/>
      <c r="D170" s="416"/>
      <c r="E170" s="419"/>
      <c r="F170" s="477"/>
      <c r="G170" s="478"/>
      <c r="H170" s="428"/>
      <c r="I170" s="443"/>
      <c r="J170" s="446"/>
      <c r="K170" s="450"/>
      <c r="L170" s="181" t="b">
        <v>1</v>
      </c>
      <c r="M170" s="182"/>
      <c r="N170" s="183"/>
      <c r="O170" s="180"/>
    </row>
    <row r="171" spans="1:15" s="178" customFormat="1">
      <c r="A171" s="411"/>
      <c r="B171" s="184"/>
      <c r="C171" s="413"/>
      <c r="D171" s="416"/>
      <c r="E171" s="419"/>
      <c r="F171" s="477"/>
      <c r="G171" s="478"/>
      <c r="H171" s="428"/>
      <c r="I171" s="443"/>
      <c r="J171" s="446"/>
      <c r="K171" s="450"/>
      <c r="L171" s="181" t="b">
        <v>1</v>
      </c>
      <c r="M171" s="182"/>
      <c r="N171" s="183"/>
      <c r="O171" s="180"/>
    </row>
    <row r="172" spans="1:15" s="178" customFormat="1">
      <c r="A172" s="411"/>
      <c r="B172" s="184"/>
      <c r="C172" s="413"/>
      <c r="D172" s="416"/>
      <c r="E172" s="419"/>
      <c r="F172" s="477"/>
      <c r="G172" s="478"/>
      <c r="H172" s="428"/>
      <c r="I172" s="443"/>
      <c r="J172" s="446"/>
      <c r="K172" s="450"/>
      <c r="L172" s="181" t="b">
        <v>1</v>
      </c>
      <c r="M172" s="182"/>
      <c r="N172" s="183"/>
      <c r="O172" s="180"/>
    </row>
    <row r="173" spans="1:15" s="178" customFormat="1">
      <c r="A173" s="411"/>
      <c r="B173" s="184"/>
      <c r="C173" s="413"/>
      <c r="D173" s="416"/>
      <c r="E173" s="419"/>
      <c r="F173" s="477"/>
      <c r="G173" s="478"/>
      <c r="H173" s="428"/>
      <c r="I173" s="443"/>
      <c r="J173" s="446"/>
      <c r="K173" s="185" t="s">
        <v>128</v>
      </c>
      <c r="L173" s="500" t="b">
        <v>0</v>
      </c>
      <c r="M173" s="501"/>
      <c r="N173" s="502"/>
      <c r="O173" s="180"/>
    </row>
    <row r="174" spans="1:15" s="178" customFormat="1" ht="14.25" customHeight="1">
      <c r="A174" s="411"/>
      <c r="B174" s="184"/>
      <c r="C174" s="413"/>
      <c r="D174" s="416"/>
      <c r="E174" s="419"/>
      <c r="F174" s="477"/>
      <c r="G174" s="478"/>
      <c r="H174" s="428"/>
      <c r="I174" s="443"/>
      <c r="J174" s="446"/>
      <c r="K174" s="479" t="str">
        <f>IF(COUNTIF(L174:N176,"VERDADERO")&gt;0,"CUMPLE","NO CUMPLE")</f>
        <v>NO CUMPLE</v>
      </c>
      <c r="L174" s="434" t="b">
        <v>0</v>
      </c>
      <c r="M174" s="434"/>
      <c r="N174" s="187" t="b">
        <v>0</v>
      </c>
    </row>
    <row r="175" spans="1:15" s="178" customFormat="1">
      <c r="A175" s="411"/>
      <c r="B175" s="184"/>
      <c r="C175" s="413"/>
      <c r="D175" s="416"/>
      <c r="E175" s="419"/>
      <c r="F175" s="477"/>
      <c r="G175" s="478"/>
      <c r="H175" s="428"/>
      <c r="I175" s="443"/>
      <c r="J175" s="446"/>
      <c r="K175" s="480"/>
      <c r="L175" s="435" t="b">
        <v>0</v>
      </c>
      <c r="M175" s="436"/>
      <c r="N175" s="187" t="b">
        <v>0</v>
      </c>
    </row>
    <row r="176" spans="1:15" s="178" customFormat="1">
      <c r="A176" s="411"/>
      <c r="B176" s="184"/>
      <c r="C176" s="413"/>
      <c r="D176" s="416"/>
      <c r="E176" s="419"/>
      <c r="F176" s="477"/>
      <c r="G176" s="478"/>
      <c r="H176" s="428"/>
      <c r="I176" s="443"/>
      <c r="J176" s="446"/>
      <c r="K176" s="480"/>
      <c r="L176" s="227" t="b">
        <f>IF(COUNTIF(N174:N176,TRUE)&gt;0,TRUE,FALSE)</f>
        <v>0</v>
      </c>
      <c r="M176" s="228"/>
      <c r="N176" s="187" t="b">
        <v>0</v>
      </c>
    </row>
    <row r="177" spans="1:14" s="178" customFormat="1">
      <c r="A177" s="411"/>
      <c r="C177" s="413"/>
      <c r="D177" s="416"/>
      <c r="E177" s="419"/>
      <c r="F177" s="477"/>
      <c r="G177" s="478"/>
      <c r="H177" s="428"/>
      <c r="I177" s="443"/>
      <c r="J177" s="446"/>
      <c r="K177" s="186" t="str">
        <f>IF(COUNTIF(L177,"VERDADERO")&gt;0,"CUMPLE","NO CUMPLE")</f>
        <v>CUMPLE</v>
      </c>
      <c r="L177" s="439" t="b">
        <v>1</v>
      </c>
      <c r="M177" s="440"/>
      <c r="N177" s="441"/>
    </row>
    <row r="178" spans="1:14" s="178" customFormat="1">
      <c r="A178" s="411"/>
      <c r="B178" s="184"/>
      <c r="C178" s="413"/>
      <c r="D178" s="416"/>
      <c r="E178" s="419"/>
      <c r="F178" s="477"/>
      <c r="G178" s="478"/>
      <c r="H178" s="428"/>
      <c r="I178" s="443"/>
      <c r="J178" s="446"/>
      <c r="K178" s="186" t="str">
        <f t="shared" ref="K178:K179" si="6">IF(COUNTIF(L178,"VERDADERO")&gt;0,"CUMPLE","NO CUMPLE")</f>
        <v>CUMPLE</v>
      </c>
      <c r="L178" s="437" t="b">
        <v>1</v>
      </c>
      <c r="M178" s="459"/>
      <c r="N178" s="190"/>
    </row>
    <row r="179" spans="1:14" s="178" customFormat="1">
      <c r="A179" s="411"/>
      <c r="B179" s="191" t="str">
        <f>IF(COUNTIF(B163:B176,"VERDADERO")&gt;0,"CUMPLE","NO CUMPLE")</f>
        <v>CUMPLE</v>
      </c>
      <c r="C179" s="414"/>
      <c r="D179" s="417"/>
      <c r="E179" s="420"/>
      <c r="F179" s="388"/>
      <c r="G179" s="460"/>
      <c r="H179" s="429"/>
      <c r="I179" s="444"/>
      <c r="J179" s="447"/>
      <c r="K179" s="186" t="str">
        <f t="shared" si="6"/>
        <v>NO CUMPLE</v>
      </c>
      <c r="L179" s="437" t="b">
        <v>0</v>
      </c>
      <c r="M179" s="459"/>
      <c r="N179" s="438"/>
    </row>
    <row r="180" spans="1:14" s="178" customFormat="1" ht="37.5" customHeight="1">
      <c r="A180" s="411"/>
      <c r="B180" s="465" t="s">
        <v>66</v>
      </c>
      <c r="C180" s="466"/>
      <c r="D180" s="466"/>
      <c r="E180" s="466"/>
      <c r="F180" s="466"/>
      <c r="G180" s="466"/>
      <c r="H180" s="466"/>
      <c r="I180" s="466"/>
      <c r="J180" s="466"/>
      <c r="K180" s="466"/>
      <c r="L180" s="466"/>
      <c r="M180" s="466"/>
      <c r="N180" s="466"/>
    </row>
    <row r="181" spans="1:14" s="178" customFormat="1" ht="15" customHeight="1">
      <c r="A181" s="411"/>
      <c r="B181" s="387" t="s">
        <v>172</v>
      </c>
      <c r="C181" s="387"/>
      <c r="D181" s="387"/>
      <c r="E181" s="387"/>
      <c r="F181" s="387"/>
      <c r="G181" s="387"/>
      <c r="H181" s="387"/>
      <c r="I181" s="387"/>
      <c r="J181" s="467"/>
      <c r="K181" s="468" t="str">
        <f>IF(AND(IF(COUNTIF(L181,"VERDADERO")&gt;0,"CUMPLE","NO CUMPLE")="CUMPLE",IF(COUNTIF(L182,"VERDADERO")&gt;0,"CUMPLE","NO CUMPLE")="CUMPLE",IF(OR(COUNTIF(L183:N183,"VERDADERO")=0,COUNTIF(L183:N183,"VERDADERO")=2),"CUMPLE","NO CUMPLE")="CUMPLE",IF(OR(COUNTIF(L184:N184,"VERDADERO")=0,COUNTIF(L184:N184,"VERDADERO")=2),"CUMPLE","NO CUMPLE")="CUMPLE"),"CUMPLE","NO CUMPLE")</f>
        <v>CUMPLE</v>
      </c>
      <c r="L181" s="437" t="b">
        <v>1</v>
      </c>
      <c r="M181" s="459"/>
      <c r="N181" s="438"/>
    </row>
    <row r="182" spans="1:14" s="178" customFormat="1">
      <c r="A182" s="411"/>
      <c r="B182" s="457" t="s">
        <v>173</v>
      </c>
      <c r="C182" s="457"/>
      <c r="D182" s="457"/>
      <c r="E182" s="457"/>
      <c r="F182" s="457"/>
      <c r="G182" s="457"/>
      <c r="H182" s="457"/>
      <c r="I182" s="457"/>
      <c r="J182" s="458"/>
      <c r="K182" s="469"/>
      <c r="L182" s="437" t="b">
        <v>1</v>
      </c>
      <c r="M182" s="459"/>
      <c r="N182" s="438"/>
    </row>
    <row r="183" spans="1:14" s="178" customFormat="1">
      <c r="A183" s="411"/>
      <c r="B183" s="457"/>
      <c r="C183" s="457"/>
      <c r="D183" s="457"/>
      <c r="E183" s="457"/>
      <c r="F183" s="457"/>
      <c r="G183" s="457"/>
      <c r="H183" s="457"/>
      <c r="I183" s="457"/>
      <c r="J183" s="458"/>
      <c r="K183" s="469"/>
      <c r="L183" s="188" t="b">
        <v>0</v>
      </c>
      <c r="M183" s="192"/>
      <c r="N183" s="189" t="b">
        <v>0</v>
      </c>
    </row>
    <row r="184" spans="1:14" s="178" customFormat="1">
      <c r="A184" s="411"/>
      <c r="B184" s="457"/>
      <c r="C184" s="457"/>
      <c r="D184" s="457"/>
      <c r="E184" s="457"/>
      <c r="F184" s="457"/>
      <c r="G184" s="457"/>
      <c r="H184" s="457"/>
      <c r="I184" s="457"/>
      <c r="J184" s="458"/>
      <c r="K184" s="469"/>
      <c r="L184" s="188" t="b">
        <v>0</v>
      </c>
      <c r="M184" s="192"/>
      <c r="N184" s="189" t="b">
        <v>0</v>
      </c>
    </row>
    <row r="185" spans="1:14" s="178" customFormat="1">
      <c r="A185" s="411"/>
      <c r="B185" s="457" t="s">
        <v>139</v>
      </c>
      <c r="C185" s="457"/>
      <c r="D185" s="457"/>
      <c r="E185" s="457"/>
      <c r="F185" s="457"/>
      <c r="G185" s="457"/>
      <c r="H185" s="457"/>
      <c r="I185" s="457"/>
      <c r="J185" s="458"/>
      <c r="K185" s="469"/>
      <c r="L185" s="437" t="b">
        <v>1</v>
      </c>
      <c r="M185" s="459"/>
      <c r="N185" s="438"/>
    </row>
    <row r="186" spans="1:14" s="178" customFormat="1">
      <c r="A186" s="411"/>
      <c r="B186" s="389"/>
      <c r="C186" s="389"/>
      <c r="D186" s="389"/>
      <c r="E186" s="389"/>
      <c r="F186" s="389"/>
      <c r="G186" s="389"/>
      <c r="H186" s="389"/>
      <c r="I186" s="389"/>
      <c r="J186" s="460"/>
      <c r="K186" s="470"/>
      <c r="L186" s="437" t="b">
        <v>0</v>
      </c>
      <c r="M186" s="459"/>
      <c r="N186" s="438"/>
    </row>
    <row r="187" spans="1:14" s="178" customFormat="1" ht="15" customHeight="1">
      <c r="A187" s="411"/>
      <c r="B187" s="461" t="s">
        <v>71</v>
      </c>
      <c r="C187" s="462"/>
      <c r="D187" s="462"/>
      <c r="E187" s="462"/>
      <c r="F187" s="462"/>
      <c r="G187" s="462"/>
      <c r="H187" s="462"/>
      <c r="I187" s="462"/>
      <c r="J187" s="462"/>
      <c r="K187" s="462"/>
      <c r="L187" s="462"/>
      <c r="M187" s="462"/>
      <c r="N187" s="462"/>
    </row>
    <row r="188" spans="1:14" s="178" customFormat="1" ht="28.5" customHeight="1">
      <c r="A188" s="411"/>
      <c r="B188" s="463"/>
      <c r="C188" s="464"/>
      <c r="D188" s="464"/>
      <c r="E188" s="464"/>
      <c r="F188" s="464"/>
      <c r="G188" s="464"/>
      <c r="H188" s="464"/>
      <c r="I188" s="464"/>
      <c r="J188" s="464"/>
      <c r="K188" s="464"/>
      <c r="L188" s="464"/>
      <c r="M188" s="464"/>
      <c r="N188" s="464"/>
    </row>
    <row r="189" spans="1:14" s="178" customFormat="1" ht="15" customHeight="1">
      <c r="A189" s="411"/>
      <c r="B189" s="461" t="s">
        <v>73</v>
      </c>
      <c r="C189" s="462"/>
      <c r="D189" s="462"/>
      <c r="E189" s="462"/>
      <c r="F189" s="462"/>
      <c r="G189" s="462"/>
      <c r="H189" s="462"/>
      <c r="I189" s="462"/>
      <c r="J189" s="462"/>
      <c r="K189" s="462"/>
      <c r="L189" s="462"/>
      <c r="M189" s="462"/>
      <c r="N189" s="462"/>
    </row>
    <row r="190" spans="1:14" s="178" customFormat="1" ht="36.75" customHeight="1">
      <c r="A190" s="411"/>
      <c r="B190" s="463" t="s">
        <v>174</v>
      </c>
      <c r="C190" s="472"/>
      <c r="D190" s="472"/>
      <c r="E190" s="472"/>
      <c r="F190" s="472"/>
      <c r="G190" s="472"/>
      <c r="H190" s="472"/>
      <c r="I190" s="472"/>
      <c r="J190" s="472"/>
      <c r="K190" s="472"/>
      <c r="L190" s="472"/>
      <c r="M190" s="472"/>
      <c r="N190" s="472"/>
    </row>
    <row r="191" spans="1:14" s="178" customFormat="1" ht="15" customHeight="1">
      <c r="A191" s="411"/>
      <c r="B191" s="473" t="str">
        <f>IF(AND(B179="CUMPLE",K174="CUMPLE",K164="CUMPLE",K177="CUMPLE",K178="CUMPLE",K181="CUMPLE"),"CUMPLE","NO CUMPLE")</f>
        <v>NO CUMPLE</v>
      </c>
      <c r="C191" s="473"/>
      <c r="D191" s="473"/>
      <c r="E191" s="473"/>
      <c r="F191" s="473"/>
      <c r="G191" s="473"/>
      <c r="H191" s="473"/>
      <c r="I191" s="473"/>
      <c r="J191" s="473"/>
      <c r="K191" s="473"/>
      <c r="L191" s="473"/>
      <c r="M191" s="473"/>
      <c r="N191" s="474"/>
    </row>
    <row r="192" spans="1:14" ht="151.5" customHeight="1">
      <c r="A192" s="483" t="s">
        <v>175</v>
      </c>
      <c r="B192" s="483"/>
      <c r="C192" s="483"/>
      <c r="D192" s="483"/>
      <c r="E192" s="483"/>
      <c r="F192" s="483"/>
      <c r="G192" s="483"/>
      <c r="H192" s="483"/>
      <c r="I192" s="483"/>
      <c r="J192" s="483"/>
      <c r="K192" s="483"/>
      <c r="L192" s="483"/>
      <c r="M192" s="483"/>
      <c r="N192" s="483"/>
    </row>
    <row r="193" spans="1:14" ht="18" customHeight="1">
      <c r="A193" s="486" t="s">
        <v>16</v>
      </c>
      <c r="B193" s="486"/>
      <c r="C193" s="486"/>
      <c r="D193" s="486"/>
      <c r="E193" s="486"/>
      <c r="F193" s="486"/>
      <c r="G193" s="486"/>
      <c r="H193" s="486"/>
      <c r="I193" s="486"/>
      <c r="J193" s="486"/>
      <c r="K193" s="486"/>
      <c r="L193" s="486"/>
      <c r="M193" s="486"/>
      <c r="N193" s="486"/>
    </row>
    <row r="194" spans="1:14">
      <c r="C194" s="485"/>
      <c r="D194" s="485"/>
      <c r="E194" s="485"/>
      <c r="F194" s="485"/>
      <c r="G194" s="485"/>
      <c r="H194" s="485"/>
      <c r="I194" s="485"/>
      <c r="J194" s="485"/>
      <c r="K194" s="485"/>
      <c r="L194" s="485"/>
      <c r="M194" s="485"/>
      <c r="N194" s="485"/>
    </row>
  </sheetData>
  <mergeCells count="283">
    <mergeCell ref="A1:N1"/>
    <mergeCell ref="A2:N2"/>
    <mergeCell ref="A3:N3"/>
    <mergeCell ref="A4:N4"/>
    <mergeCell ref="B5:M5"/>
    <mergeCell ref="A6:B6"/>
    <mergeCell ref="C6:L6"/>
    <mergeCell ref="M9:M10"/>
    <mergeCell ref="N9:N10"/>
    <mergeCell ref="A7:D7"/>
    <mergeCell ref="E7:F7"/>
    <mergeCell ref="H7:J7"/>
    <mergeCell ref="K7:L7"/>
    <mergeCell ref="A8:J8"/>
    <mergeCell ref="K8:L8"/>
    <mergeCell ref="B11:J11"/>
    <mergeCell ref="K11:L11"/>
    <mergeCell ref="B12:J12"/>
    <mergeCell ref="K12:L12"/>
    <mergeCell ref="B13:J13"/>
    <mergeCell ref="K13:L13"/>
    <mergeCell ref="A9:A10"/>
    <mergeCell ref="K9:L10"/>
    <mergeCell ref="B9:J10"/>
    <mergeCell ref="B14:J14"/>
    <mergeCell ref="K14:L14"/>
    <mergeCell ref="B15:J15"/>
    <mergeCell ref="K15:L15"/>
    <mergeCell ref="A16:A17"/>
    <mergeCell ref="B16:B17"/>
    <mergeCell ref="C16:C17"/>
    <mergeCell ref="D16:D17"/>
    <mergeCell ref="E16:E17"/>
    <mergeCell ref="F16:G17"/>
    <mergeCell ref="H16:H17"/>
    <mergeCell ref="I16:I17"/>
    <mergeCell ref="J16:J17"/>
    <mergeCell ref="K16:N17"/>
    <mergeCell ref="A18:A46"/>
    <mergeCell ref="C18:C34"/>
    <mergeCell ref="D18:D34"/>
    <mergeCell ref="E18:E34"/>
    <mergeCell ref="F18:G34"/>
    <mergeCell ref="H18:H34"/>
    <mergeCell ref="L28:N28"/>
    <mergeCell ref="K29:K31"/>
    <mergeCell ref="L29:M29"/>
    <mergeCell ref="L30:M30"/>
    <mergeCell ref="L31:M31"/>
    <mergeCell ref="L32:N32"/>
    <mergeCell ref="I18:I34"/>
    <mergeCell ref="J18:J34"/>
    <mergeCell ref="K18:N18"/>
    <mergeCell ref="K19:K27"/>
    <mergeCell ref="L19:N19"/>
    <mergeCell ref="L20:N20"/>
    <mergeCell ref="L21:N21"/>
    <mergeCell ref="L22:N22"/>
    <mergeCell ref="L23:N23"/>
    <mergeCell ref="L24:N24"/>
    <mergeCell ref="B40:J40"/>
    <mergeCell ref="L40:N40"/>
    <mergeCell ref="L41:N41"/>
    <mergeCell ref="B42:N42"/>
    <mergeCell ref="B43:N43"/>
    <mergeCell ref="L33:M33"/>
    <mergeCell ref="L34:N34"/>
    <mergeCell ref="B35:N35"/>
    <mergeCell ref="B36:J36"/>
    <mergeCell ref="K36:K41"/>
    <mergeCell ref="L36:N36"/>
    <mergeCell ref="B37:J37"/>
    <mergeCell ref="L37:N37"/>
    <mergeCell ref="B38:J38"/>
    <mergeCell ref="B39:J39"/>
    <mergeCell ref="B41:J41"/>
    <mergeCell ref="B44:N44"/>
    <mergeCell ref="B45:N45"/>
    <mergeCell ref="B46:N46"/>
    <mergeCell ref="A47:A75"/>
    <mergeCell ref="C47:C63"/>
    <mergeCell ref="D47:D63"/>
    <mergeCell ref="E47:E63"/>
    <mergeCell ref="F47:G63"/>
    <mergeCell ref="H47:H63"/>
    <mergeCell ref="I47:I63"/>
    <mergeCell ref="K58:K60"/>
    <mergeCell ref="L58:M58"/>
    <mergeCell ref="L59:M59"/>
    <mergeCell ref="L60:M60"/>
    <mergeCell ref="L61:N61"/>
    <mergeCell ref="L62:M62"/>
    <mergeCell ref="J47:J63"/>
    <mergeCell ref="K47:N47"/>
    <mergeCell ref="K48:K56"/>
    <mergeCell ref="L48:N48"/>
    <mergeCell ref="L49:N49"/>
    <mergeCell ref="L50:N50"/>
    <mergeCell ref="L51:N51"/>
    <mergeCell ref="L52:N52"/>
    <mergeCell ref="L53:N53"/>
    <mergeCell ref="L57:N57"/>
    <mergeCell ref="L69:N69"/>
    <mergeCell ref="L70:N70"/>
    <mergeCell ref="B71:N71"/>
    <mergeCell ref="B72:N72"/>
    <mergeCell ref="B73:N73"/>
    <mergeCell ref="L63:N63"/>
    <mergeCell ref="B64:N64"/>
    <mergeCell ref="B65:J65"/>
    <mergeCell ref="K65:K70"/>
    <mergeCell ref="L65:N65"/>
    <mergeCell ref="B66:J66"/>
    <mergeCell ref="L66:N66"/>
    <mergeCell ref="B68:J68"/>
    <mergeCell ref="B69:J69"/>
    <mergeCell ref="B74:N74"/>
    <mergeCell ref="B75:N75"/>
    <mergeCell ref="A76:A104"/>
    <mergeCell ref="C76:C92"/>
    <mergeCell ref="D76:D92"/>
    <mergeCell ref="E76:E92"/>
    <mergeCell ref="F76:G92"/>
    <mergeCell ref="H76:H92"/>
    <mergeCell ref="I76:I92"/>
    <mergeCell ref="J76:J92"/>
    <mergeCell ref="L86:N86"/>
    <mergeCell ref="K87:K89"/>
    <mergeCell ref="L87:M87"/>
    <mergeCell ref="L88:M88"/>
    <mergeCell ref="L89:M89"/>
    <mergeCell ref="L90:N90"/>
    <mergeCell ref="K76:N76"/>
    <mergeCell ref="K77:K85"/>
    <mergeCell ref="L77:N77"/>
    <mergeCell ref="L78:N78"/>
    <mergeCell ref="L79:N79"/>
    <mergeCell ref="L80:N80"/>
    <mergeCell ref="L81:N81"/>
    <mergeCell ref="L82:N82"/>
    <mergeCell ref="B98:J98"/>
    <mergeCell ref="L98:N98"/>
    <mergeCell ref="B99:J99"/>
    <mergeCell ref="L99:N99"/>
    <mergeCell ref="B100:N100"/>
    <mergeCell ref="B101:N101"/>
    <mergeCell ref="L91:M91"/>
    <mergeCell ref="L92:N92"/>
    <mergeCell ref="B93:N93"/>
    <mergeCell ref="B94:J94"/>
    <mergeCell ref="K94:K99"/>
    <mergeCell ref="L94:N94"/>
    <mergeCell ref="B95:J95"/>
    <mergeCell ref="L95:N95"/>
    <mergeCell ref="B96:J96"/>
    <mergeCell ref="B97:J97"/>
    <mergeCell ref="B102:N102"/>
    <mergeCell ref="B103:N103"/>
    <mergeCell ref="B104:N104"/>
    <mergeCell ref="A105:A133"/>
    <mergeCell ref="C105:C121"/>
    <mergeCell ref="D105:D121"/>
    <mergeCell ref="E105:E121"/>
    <mergeCell ref="F105:G121"/>
    <mergeCell ref="H105:H121"/>
    <mergeCell ref="I105:I121"/>
    <mergeCell ref="K116:K118"/>
    <mergeCell ref="L116:M116"/>
    <mergeCell ref="L117:M117"/>
    <mergeCell ref="L118:M118"/>
    <mergeCell ref="L119:N119"/>
    <mergeCell ref="L120:M120"/>
    <mergeCell ref="J105:J121"/>
    <mergeCell ref="K105:N105"/>
    <mergeCell ref="K106:K114"/>
    <mergeCell ref="L106:N106"/>
    <mergeCell ref="L107:N107"/>
    <mergeCell ref="L108:N108"/>
    <mergeCell ref="L109:N109"/>
    <mergeCell ref="L110:N110"/>
    <mergeCell ref="L111:N111"/>
    <mergeCell ref="L115:N115"/>
    <mergeCell ref="L127:N127"/>
    <mergeCell ref="B128:J128"/>
    <mergeCell ref="L128:N128"/>
    <mergeCell ref="B129:N129"/>
    <mergeCell ref="B130:N130"/>
    <mergeCell ref="B131:N131"/>
    <mergeCell ref="L121:N121"/>
    <mergeCell ref="B122:N122"/>
    <mergeCell ref="B123:J123"/>
    <mergeCell ref="K123:K128"/>
    <mergeCell ref="L123:N123"/>
    <mergeCell ref="B124:J124"/>
    <mergeCell ref="L124:N124"/>
    <mergeCell ref="B125:J125"/>
    <mergeCell ref="B126:J126"/>
    <mergeCell ref="B127:J127"/>
    <mergeCell ref="B132:N132"/>
    <mergeCell ref="B133:N133"/>
    <mergeCell ref="A134:A162"/>
    <mergeCell ref="C134:C150"/>
    <mergeCell ref="D134:D150"/>
    <mergeCell ref="E134:E150"/>
    <mergeCell ref="F134:G150"/>
    <mergeCell ref="H134:H150"/>
    <mergeCell ref="I134:I150"/>
    <mergeCell ref="J134:J150"/>
    <mergeCell ref="L144:N144"/>
    <mergeCell ref="K145:K147"/>
    <mergeCell ref="L145:M145"/>
    <mergeCell ref="L146:M146"/>
    <mergeCell ref="L148:N148"/>
    <mergeCell ref="K134:N134"/>
    <mergeCell ref="K135:K143"/>
    <mergeCell ref="L135:N135"/>
    <mergeCell ref="L136:N136"/>
    <mergeCell ref="L137:N137"/>
    <mergeCell ref="L138:N138"/>
    <mergeCell ref="L139:N139"/>
    <mergeCell ref="L140:N140"/>
    <mergeCell ref="B156:J156"/>
    <mergeCell ref="L156:N156"/>
    <mergeCell ref="B157:J157"/>
    <mergeCell ref="L157:N157"/>
    <mergeCell ref="B158:N158"/>
    <mergeCell ref="B159:N159"/>
    <mergeCell ref="L149:M149"/>
    <mergeCell ref="L150:N150"/>
    <mergeCell ref="B151:N151"/>
    <mergeCell ref="B152:J152"/>
    <mergeCell ref="K152:K157"/>
    <mergeCell ref="L152:N152"/>
    <mergeCell ref="B153:J153"/>
    <mergeCell ref="L153:N153"/>
    <mergeCell ref="B154:J154"/>
    <mergeCell ref="B155:J155"/>
    <mergeCell ref="B160:N160"/>
    <mergeCell ref="B161:N161"/>
    <mergeCell ref="B162:N162"/>
    <mergeCell ref="A163:A191"/>
    <mergeCell ref="C163:C179"/>
    <mergeCell ref="D163:D179"/>
    <mergeCell ref="E163:E179"/>
    <mergeCell ref="F163:G179"/>
    <mergeCell ref="H163:H179"/>
    <mergeCell ref="I163:I179"/>
    <mergeCell ref="K174:K176"/>
    <mergeCell ref="L174:M174"/>
    <mergeCell ref="L175:M175"/>
    <mergeCell ref="L177:N177"/>
    <mergeCell ref="L178:M178"/>
    <mergeCell ref="J163:J179"/>
    <mergeCell ref="K163:N163"/>
    <mergeCell ref="K164:K172"/>
    <mergeCell ref="L164:N164"/>
    <mergeCell ref="L165:N165"/>
    <mergeCell ref="L166:N166"/>
    <mergeCell ref="L167:N167"/>
    <mergeCell ref="L168:N168"/>
    <mergeCell ref="L169:N169"/>
    <mergeCell ref="L173:N173"/>
    <mergeCell ref="L179:N179"/>
    <mergeCell ref="B180:N180"/>
    <mergeCell ref="B181:J181"/>
    <mergeCell ref="K181:K186"/>
    <mergeCell ref="L181:N181"/>
    <mergeCell ref="B182:J182"/>
    <mergeCell ref="L182:N182"/>
    <mergeCell ref="B183:J183"/>
    <mergeCell ref="B184:J184"/>
    <mergeCell ref="B185:J185"/>
    <mergeCell ref="B190:N190"/>
    <mergeCell ref="B191:N191"/>
    <mergeCell ref="A192:N192"/>
    <mergeCell ref="A193:N193"/>
    <mergeCell ref="C194:N194"/>
    <mergeCell ref="L185:N185"/>
    <mergeCell ref="B186:J186"/>
    <mergeCell ref="L186:N186"/>
    <mergeCell ref="B187:N187"/>
    <mergeCell ref="B188:N188"/>
    <mergeCell ref="B189:N189"/>
  </mergeCells>
  <conditionalFormatting sqref="A193">
    <cfRule type="containsBlanks" dxfId="485" priority="37">
      <formula>LEN(TRIM(A193))=0</formula>
    </cfRule>
  </conditionalFormatting>
  <conditionalFormatting sqref="B46">
    <cfRule type="cellIs" dxfId="484" priority="9" operator="equal">
      <formula>"NO CUMPLE"</formula>
    </cfRule>
    <cfRule type="cellIs" dxfId="483" priority="10" operator="equal">
      <formula>"CUMPLE"</formula>
    </cfRule>
  </conditionalFormatting>
  <conditionalFormatting sqref="B75">
    <cfRule type="cellIs" dxfId="482" priority="12" operator="equal">
      <formula>"CUMPLE"</formula>
    </cfRule>
    <cfRule type="cellIs" dxfId="481" priority="11" operator="equal">
      <formula>"NO CUMPLE"</formula>
    </cfRule>
  </conditionalFormatting>
  <conditionalFormatting sqref="B104">
    <cfRule type="cellIs" dxfId="480" priority="7" operator="equal">
      <formula>"NO CUMPLE"</formula>
    </cfRule>
    <cfRule type="cellIs" dxfId="479" priority="8" operator="equal">
      <formula>"CUMPLE"</formula>
    </cfRule>
  </conditionalFormatting>
  <conditionalFormatting sqref="B133">
    <cfRule type="cellIs" dxfId="478" priority="5" operator="equal">
      <formula>"NO CUMPLE"</formula>
    </cfRule>
    <cfRule type="cellIs" dxfId="477" priority="6" operator="equal">
      <formula>"CUMPLE"</formula>
    </cfRule>
  </conditionalFormatting>
  <conditionalFormatting sqref="B162">
    <cfRule type="cellIs" dxfId="476" priority="3" operator="equal">
      <formula>"NO CUMPLE"</formula>
    </cfRule>
    <cfRule type="cellIs" dxfId="475" priority="4" operator="equal">
      <formula>"CUMPLE"</formula>
    </cfRule>
  </conditionalFormatting>
  <conditionalFormatting sqref="B191">
    <cfRule type="cellIs" dxfId="474" priority="2" operator="equal">
      <formula>"CUMPLE"</formula>
    </cfRule>
    <cfRule type="cellIs" dxfId="473" priority="1" operator="equal">
      <formula>"NO CUMPLE"</formula>
    </cfRule>
  </conditionalFormatting>
  <conditionalFormatting sqref="K19">
    <cfRule type="cellIs" dxfId="472" priority="17" operator="equal">
      <formula>"NO CUMPLE"</formula>
    </cfRule>
    <cfRule type="cellIs" dxfId="471" priority="18" operator="equal">
      <formula>"CUMPLE"</formula>
    </cfRule>
  </conditionalFormatting>
  <conditionalFormatting sqref="K28">
    <cfRule type="cellIs" dxfId="470" priority="32" operator="equal">
      <formula>"""NO CUMPLE"""</formula>
    </cfRule>
  </conditionalFormatting>
  <conditionalFormatting sqref="K28:K34 B34 K36 K57:K63 B63 K65 K86:K92 B92 K94 K115:K121 B121 K123 K144:K150 B150 K152 K164 K173:K179 B179 K181">
    <cfRule type="cellIs" dxfId="469" priority="35" operator="equal">
      <formula>"NO CUMPLE"</formula>
    </cfRule>
    <cfRule type="cellIs" dxfId="468" priority="36" operator="equal">
      <formula>"CUMPLE"</formula>
    </cfRule>
  </conditionalFormatting>
  <conditionalFormatting sqref="K48">
    <cfRule type="cellIs" dxfId="467" priority="19" operator="equal">
      <formula>"NO CUMPLE"</formula>
    </cfRule>
    <cfRule type="cellIs" dxfId="466" priority="20" operator="equal">
      <formula>"CUMPLE"</formula>
    </cfRule>
  </conditionalFormatting>
  <conditionalFormatting sqref="K57">
    <cfRule type="cellIs" dxfId="465" priority="31" operator="equal">
      <formula>"""NO CUMPLE"""</formula>
    </cfRule>
  </conditionalFormatting>
  <conditionalFormatting sqref="K77">
    <cfRule type="cellIs" dxfId="464" priority="22" operator="equal">
      <formula>"CUMPLE"</formula>
    </cfRule>
    <cfRule type="cellIs" dxfId="463" priority="21" operator="equal">
      <formula>"NO CUMPLE"</formula>
    </cfRule>
  </conditionalFormatting>
  <conditionalFormatting sqref="K86">
    <cfRule type="cellIs" dxfId="462" priority="30" operator="equal">
      <formula>"""NO CUMPLE"""</formula>
    </cfRule>
  </conditionalFormatting>
  <conditionalFormatting sqref="K106">
    <cfRule type="cellIs" dxfId="461" priority="23" operator="equal">
      <formula>"NO CUMPLE"</formula>
    </cfRule>
    <cfRule type="cellIs" dxfId="460" priority="24" operator="equal">
      <formula>"CUMPLE"</formula>
    </cfRule>
  </conditionalFormatting>
  <conditionalFormatting sqref="K115">
    <cfRule type="cellIs" dxfId="459" priority="29" operator="equal">
      <formula>"""NO CUMPLE"""</formula>
    </cfRule>
  </conditionalFormatting>
  <conditionalFormatting sqref="K135">
    <cfRule type="cellIs" dxfId="458" priority="25" operator="equal">
      <formula>"NO CUMPLE"</formula>
    </cfRule>
    <cfRule type="cellIs" dxfId="457" priority="26" operator="equal">
      <formula>"CUMPLE"</formula>
    </cfRule>
  </conditionalFormatting>
  <conditionalFormatting sqref="K144">
    <cfRule type="cellIs" dxfId="456" priority="28" operator="equal">
      <formula>"""NO CUMPLE"""</formula>
    </cfRule>
  </conditionalFormatting>
  <conditionalFormatting sqref="K173">
    <cfRule type="cellIs" dxfId="455" priority="27" operator="equal">
      <formula>"""NO CUMPLE"""</formula>
    </cfRule>
  </conditionalFormatting>
  <conditionalFormatting sqref="M7">
    <cfRule type="expression" dxfId="454" priority="34">
      <formula>$E$7=TRUE</formula>
    </cfRule>
  </conditionalFormatting>
  <conditionalFormatting sqref="N7">
    <cfRule type="expression" dxfId="453" priority="33">
      <formula>$E$7=FALSE</formula>
    </cfRule>
  </conditionalFormatting>
  <dataValidations count="3">
    <dataValidation type="list" allowBlank="1" showInputMessage="1" showErrorMessage="1" sqref="N9 N11:N15">
      <formula1>"CUMPLE, NO CUMPLE"</formula1>
    </dataValidation>
    <dataValidation type="list" allowBlank="1" showInputMessage="1" showErrorMessage="1" sqref="A193">
      <formula1>"HABILITA, NO HABILITA"</formula1>
    </dataValidation>
    <dataValidation type="list" allowBlank="1" showInputMessage="1" showErrorMessage="1" sqref="K48 K164 K77 K106 K135 K19">
      <formula1>"CUMPLE,NO CUMPLE"</formula1>
    </dataValidation>
  </dataValidations>
  <printOptions horizontalCentered="1"/>
  <pageMargins left="0.23622047244094491" right="0.23622047244094491" top="0.74803149606299213" bottom="0.74803149606299213" header="0.31496062992125984" footer="0.31496062992125984"/>
  <pageSetup scale="67" fitToHeight="0" orientation="landscape" horizontalDpi="4294967294" verticalDpi="4294967294" r:id="rId1"/>
  <headerFooter>
    <oddHeader>&amp;LCMA-05-2024&amp;REvaluación Técnica - Habilitantes</oddHeader>
    <oddFooter>&amp;L&amp;A&amp;RPag.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2225" r:id="rId4" name="Check Box 1">
              <controlPr defaultSize="0" autoFill="0" autoLine="0" autoPict="0">
                <anchor moveWithCells="1">
                  <from>
                    <xdr:col>1</xdr:col>
                    <xdr:colOff>76200</xdr:colOff>
                    <xdr:row>16</xdr:row>
                    <xdr:rowOff>495300</xdr:rowOff>
                  </from>
                  <to>
                    <xdr:col>1</xdr:col>
                    <xdr:colOff>1117600</xdr:colOff>
                    <xdr:row>18</xdr:row>
                    <xdr:rowOff>38100</xdr:rowOff>
                  </to>
                </anchor>
              </controlPr>
            </control>
          </mc:Choice>
        </mc:AlternateContent>
        <mc:AlternateContent xmlns:mc="http://schemas.openxmlformats.org/markup-compatibility/2006">
          <mc:Choice Requires="x14">
            <control shapeId="52226" r:id="rId5" name="Check Box 2">
              <controlPr defaultSize="0" autoFill="0" autoLine="0" autoPict="0">
                <anchor moveWithCells="1">
                  <from>
                    <xdr:col>1</xdr:col>
                    <xdr:colOff>76200</xdr:colOff>
                    <xdr:row>17</xdr:row>
                    <xdr:rowOff>133350</xdr:rowOff>
                  </from>
                  <to>
                    <xdr:col>1</xdr:col>
                    <xdr:colOff>1117600</xdr:colOff>
                    <xdr:row>19</xdr:row>
                    <xdr:rowOff>38100</xdr:rowOff>
                  </to>
                </anchor>
              </controlPr>
            </control>
          </mc:Choice>
        </mc:AlternateContent>
        <mc:AlternateContent xmlns:mc="http://schemas.openxmlformats.org/markup-compatibility/2006">
          <mc:Choice Requires="x14">
            <control shapeId="52227" r:id="rId6" name="Check Box 3">
              <controlPr defaultSize="0" autoFill="0" autoLine="0" autoPict="0">
                <anchor moveWithCells="1">
                  <from>
                    <xdr:col>1</xdr:col>
                    <xdr:colOff>76200</xdr:colOff>
                    <xdr:row>18</xdr:row>
                    <xdr:rowOff>146050</xdr:rowOff>
                  </from>
                  <to>
                    <xdr:col>1</xdr:col>
                    <xdr:colOff>1117600</xdr:colOff>
                    <xdr:row>20</xdr:row>
                    <xdr:rowOff>31750</xdr:rowOff>
                  </to>
                </anchor>
              </controlPr>
            </control>
          </mc:Choice>
        </mc:AlternateContent>
        <mc:AlternateContent xmlns:mc="http://schemas.openxmlformats.org/markup-compatibility/2006">
          <mc:Choice Requires="x14">
            <control shapeId="52228" r:id="rId7" name="Check Box 4">
              <controlPr defaultSize="0" autoFill="0" autoLine="0" autoPict="0">
                <anchor moveWithCells="1">
                  <from>
                    <xdr:col>1</xdr:col>
                    <xdr:colOff>76200</xdr:colOff>
                    <xdr:row>19</xdr:row>
                    <xdr:rowOff>127000</xdr:rowOff>
                  </from>
                  <to>
                    <xdr:col>1</xdr:col>
                    <xdr:colOff>1117600</xdr:colOff>
                    <xdr:row>21</xdr:row>
                    <xdr:rowOff>12700</xdr:rowOff>
                  </to>
                </anchor>
              </controlPr>
            </control>
          </mc:Choice>
        </mc:AlternateContent>
        <mc:AlternateContent xmlns:mc="http://schemas.openxmlformats.org/markup-compatibility/2006">
          <mc:Choice Requires="x14">
            <control shapeId="52229" r:id="rId8" name="Check Box 5">
              <controlPr defaultSize="0" autoFill="0" autoLine="0" autoPict="0">
                <anchor moveWithCells="1">
                  <from>
                    <xdr:col>1</xdr:col>
                    <xdr:colOff>76200</xdr:colOff>
                    <xdr:row>20</xdr:row>
                    <xdr:rowOff>133350</xdr:rowOff>
                  </from>
                  <to>
                    <xdr:col>1</xdr:col>
                    <xdr:colOff>1117600</xdr:colOff>
                    <xdr:row>22</xdr:row>
                    <xdr:rowOff>31750</xdr:rowOff>
                  </to>
                </anchor>
              </controlPr>
            </control>
          </mc:Choice>
        </mc:AlternateContent>
        <mc:AlternateContent xmlns:mc="http://schemas.openxmlformats.org/markup-compatibility/2006">
          <mc:Choice Requires="x14">
            <control shapeId="52230" r:id="rId9" name="Check Box 6">
              <controlPr defaultSize="0" autoFill="0" autoLine="0" autoPict="0">
                <anchor moveWithCells="1">
                  <from>
                    <xdr:col>10</xdr:col>
                    <xdr:colOff>838200</xdr:colOff>
                    <xdr:row>17</xdr:row>
                    <xdr:rowOff>146050</xdr:rowOff>
                  </from>
                  <to>
                    <xdr:col>13</xdr:col>
                    <xdr:colOff>819150</xdr:colOff>
                    <xdr:row>19</xdr:row>
                    <xdr:rowOff>57150</xdr:rowOff>
                  </to>
                </anchor>
              </controlPr>
            </control>
          </mc:Choice>
        </mc:AlternateContent>
        <mc:AlternateContent xmlns:mc="http://schemas.openxmlformats.org/markup-compatibility/2006">
          <mc:Choice Requires="x14">
            <control shapeId="52231" r:id="rId10" name="Check Box 7">
              <controlPr defaultSize="0" autoFill="0" autoLine="0" autoPict="0">
                <anchor moveWithCells="1">
                  <from>
                    <xdr:col>10</xdr:col>
                    <xdr:colOff>838200</xdr:colOff>
                    <xdr:row>18</xdr:row>
                    <xdr:rowOff>146050</xdr:rowOff>
                  </from>
                  <to>
                    <xdr:col>13</xdr:col>
                    <xdr:colOff>819150</xdr:colOff>
                    <xdr:row>20</xdr:row>
                    <xdr:rowOff>31750</xdr:rowOff>
                  </to>
                </anchor>
              </controlPr>
            </control>
          </mc:Choice>
        </mc:AlternateContent>
        <mc:AlternateContent xmlns:mc="http://schemas.openxmlformats.org/markup-compatibility/2006">
          <mc:Choice Requires="x14">
            <control shapeId="52232" r:id="rId11" name="Check Box 8">
              <controlPr defaultSize="0" autoFill="0" autoLine="0" autoPict="0">
                <anchor moveWithCells="1">
                  <from>
                    <xdr:col>10</xdr:col>
                    <xdr:colOff>838200</xdr:colOff>
                    <xdr:row>19</xdr:row>
                    <xdr:rowOff>146050</xdr:rowOff>
                  </from>
                  <to>
                    <xdr:col>13</xdr:col>
                    <xdr:colOff>1936750</xdr:colOff>
                    <xdr:row>21</xdr:row>
                    <xdr:rowOff>31750</xdr:rowOff>
                  </to>
                </anchor>
              </controlPr>
            </control>
          </mc:Choice>
        </mc:AlternateContent>
        <mc:AlternateContent xmlns:mc="http://schemas.openxmlformats.org/markup-compatibility/2006">
          <mc:Choice Requires="x14">
            <control shapeId="52233" r:id="rId12" name="Check Box 9">
              <controlPr defaultSize="0" autoFill="0" autoLine="0" autoPict="0">
                <anchor moveWithCells="1">
                  <from>
                    <xdr:col>10</xdr:col>
                    <xdr:colOff>838200</xdr:colOff>
                    <xdr:row>20</xdr:row>
                    <xdr:rowOff>127000</xdr:rowOff>
                  </from>
                  <to>
                    <xdr:col>13</xdr:col>
                    <xdr:colOff>1924050</xdr:colOff>
                    <xdr:row>23</xdr:row>
                    <xdr:rowOff>50800</xdr:rowOff>
                  </to>
                </anchor>
              </controlPr>
            </control>
          </mc:Choice>
        </mc:AlternateContent>
        <mc:AlternateContent xmlns:mc="http://schemas.openxmlformats.org/markup-compatibility/2006">
          <mc:Choice Requires="x14">
            <control shapeId="52234" r:id="rId13" name="Check Box 10">
              <controlPr defaultSize="0" autoFill="0" autoLine="0" autoPict="0">
                <anchor moveWithCells="1">
                  <from>
                    <xdr:col>10</xdr:col>
                    <xdr:colOff>838200</xdr:colOff>
                    <xdr:row>22</xdr:row>
                    <xdr:rowOff>171450</xdr:rowOff>
                  </from>
                  <to>
                    <xdr:col>13</xdr:col>
                    <xdr:colOff>819150</xdr:colOff>
                    <xdr:row>24</xdr:row>
                    <xdr:rowOff>69850</xdr:rowOff>
                  </to>
                </anchor>
              </controlPr>
            </control>
          </mc:Choice>
        </mc:AlternateContent>
        <mc:AlternateContent xmlns:mc="http://schemas.openxmlformats.org/markup-compatibility/2006">
          <mc:Choice Requires="x14">
            <control shapeId="52235" r:id="rId14" name="Check Box 11">
              <controlPr defaultSize="0" autoFill="0" autoLine="0" autoPict="0">
                <anchor moveWithCells="1">
                  <from>
                    <xdr:col>10</xdr:col>
                    <xdr:colOff>838200</xdr:colOff>
                    <xdr:row>23</xdr:row>
                    <xdr:rowOff>146050</xdr:rowOff>
                  </from>
                  <to>
                    <xdr:col>13</xdr:col>
                    <xdr:colOff>819150</xdr:colOff>
                    <xdr:row>25</xdr:row>
                    <xdr:rowOff>38100</xdr:rowOff>
                  </to>
                </anchor>
              </controlPr>
            </control>
          </mc:Choice>
        </mc:AlternateContent>
        <mc:AlternateContent xmlns:mc="http://schemas.openxmlformats.org/markup-compatibility/2006">
          <mc:Choice Requires="x14">
            <control shapeId="52236" r:id="rId15" name="Check Box 12">
              <controlPr defaultSize="0" autoFill="0" autoLine="0" autoPict="0">
                <anchor moveWithCells="1">
                  <from>
                    <xdr:col>10</xdr:col>
                    <xdr:colOff>838200</xdr:colOff>
                    <xdr:row>27</xdr:row>
                    <xdr:rowOff>152400</xdr:rowOff>
                  </from>
                  <to>
                    <xdr:col>13</xdr:col>
                    <xdr:colOff>95250</xdr:colOff>
                    <xdr:row>29</xdr:row>
                    <xdr:rowOff>50800</xdr:rowOff>
                  </to>
                </anchor>
              </controlPr>
            </control>
          </mc:Choice>
        </mc:AlternateContent>
        <mc:AlternateContent xmlns:mc="http://schemas.openxmlformats.org/markup-compatibility/2006">
          <mc:Choice Requires="x14">
            <control shapeId="52237" r:id="rId16" name="Check Box 13">
              <controlPr defaultSize="0" autoFill="0" autoLine="0" autoPict="0">
                <anchor moveWithCells="1">
                  <from>
                    <xdr:col>10</xdr:col>
                    <xdr:colOff>838200</xdr:colOff>
                    <xdr:row>28</xdr:row>
                    <xdr:rowOff>171450</xdr:rowOff>
                  </from>
                  <to>
                    <xdr:col>13</xdr:col>
                    <xdr:colOff>95250</xdr:colOff>
                    <xdr:row>30</xdr:row>
                    <xdr:rowOff>31750</xdr:rowOff>
                  </to>
                </anchor>
              </controlPr>
            </control>
          </mc:Choice>
        </mc:AlternateContent>
        <mc:AlternateContent xmlns:mc="http://schemas.openxmlformats.org/markup-compatibility/2006">
          <mc:Choice Requires="x14">
            <control shapeId="52238" r:id="rId17" name="Check Box 14">
              <controlPr defaultSize="0" autoFill="0" autoLine="0" autoPict="0">
                <anchor moveWithCells="1">
                  <from>
                    <xdr:col>13</xdr:col>
                    <xdr:colOff>0</xdr:colOff>
                    <xdr:row>27</xdr:row>
                    <xdr:rowOff>133350</xdr:rowOff>
                  </from>
                  <to>
                    <xdr:col>13</xdr:col>
                    <xdr:colOff>984250</xdr:colOff>
                    <xdr:row>29</xdr:row>
                    <xdr:rowOff>31750</xdr:rowOff>
                  </to>
                </anchor>
              </controlPr>
            </control>
          </mc:Choice>
        </mc:AlternateContent>
        <mc:AlternateContent xmlns:mc="http://schemas.openxmlformats.org/markup-compatibility/2006">
          <mc:Choice Requires="x14">
            <control shapeId="52239" r:id="rId18" name="Check Box 15">
              <controlPr defaultSize="0" autoFill="0" autoLine="0" autoPict="0">
                <anchor moveWithCells="1">
                  <from>
                    <xdr:col>13</xdr:col>
                    <xdr:colOff>0</xdr:colOff>
                    <xdr:row>28</xdr:row>
                    <xdr:rowOff>127000</xdr:rowOff>
                  </from>
                  <to>
                    <xdr:col>13</xdr:col>
                    <xdr:colOff>984250</xdr:colOff>
                    <xdr:row>30</xdr:row>
                    <xdr:rowOff>19050</xdr:rowOff>
                  </to>
                </anchor>
              </controlPr>
            </control>
          </mc:Choice>
        </mc:AlternateContent>
        <mc:AlternateContent xmlns:mc="http://schemas.openxmlformats.org/markup-compatibility/2006">
          <mc:Choice Requires="x14">
            <control shapeId="52240" r:id="rId19" name="Check Box 16">
              <controlPr defaultSize="0" autoFill="0" autoLine="0" autoPict="0">
                <anchor moveWithCells="1">
                  <from>
                    <xdr:col>13</xdr:col>
                    <xdr:colOff>0</xdr:colOff>
                    <xdr:row>29</xdr:row>
                    <xdr:rowOff>146050</xdr:rowOff>
                  </from>
                  <to>
                    <xdr:col>14</xdr:col>
                    <xdr:colOff>38100</xdr:colOff>
                    <xdr:row>31</xdr:row>
                    <xdr:rowOff>38100</xdr:rowOff>
                  </to>
                </anchor>
              </controlPr>
            </control>
          </mc:Choice>
        </mc:AlternateContent>
        <mc:AlternateContent xmlns:mc="http://schemas.openxmlformats.org/markup-compatibility/2006">
          <mc:Choice Requires="x14">
            <control shapeId="52241" r:id="rId20" name="Check Box 17">
              <controlPr defaultSize="0" autoFill="0" autoLine="0" autoPict="0">
                <anchor moveWithCells="1">
                  <from>
                    <xdr:col>10</xdr:col>
                    <xdr:colOff>838200</xdr:colOff>
                    <xdr:row>31</xdr:row>
                    <xdr:rowOff>19050</xdr:rowOff>
                  </from>
                  <to>
                    <xdr:col>13</xdr:col>
                    <xdr:colOff>1079500</xdr:colOff>
                    <xdr:row>32</xdr:row>
                    <xdr:rowOff>0</xdr:rowOff>
                  </to>
                </anchor>
              </controlPr>
            </control>
          </mc:Choice>
        </mc:AlternateContent>
        <mc:AlternateContent xmlns:mc="http://schemas.openxmlformats.org/markup-compatibility/2006">
          <mc:Choice Requires="x14">
            <control shapeId="52242" r:id="rId21" name="Check Box 18">
              <controlPr defaultSize="0" autoFill="0" autoLine="0" autoPict="0">
                <anchor moveWithCells="1">
                  <from>
                    <xdr:col>11</xdr:col>
                    <xdr:colOff>0</xdr:colOff>
                    <xdr:row>34</xdr:row>
                    <xdr:rowOff>457200</xdr:rowOff>
                  </from>
                  <to>
                    <xdr:col>11</xdr:col>
                    <xdr:colOff>1079500</xdr:colOff>
                    <xdr:row>36</xdr:row>
                    <xdr:rowOff>50800</xdr:rowOff>
                  </to>
                </anchor>
              </controlPr>
            </control>
          </mc:Choice>
        </mc:AlternateContent>
        <mc:AlternateContent xmlns:mc="http://schemas.openxmlformats.org/markup-compatibility/2006">
          <mc:Choice Requires="x14">
            <control shapeId="52243" r:id="rId22" name="Check Box 19">
              <controlPr defaultSize="0" autoFill="0" autoLine="0" autoPict="0">
                <anchor moveWithCells="1">
                  <from>
                    <xdr:col>11</xdr:col>
                    <xdr:colOff>0</xdr:colOff>
                    <xdr:row>35</xdr:row>
                    <xdr:rowOff>133350</xdr:rowOff>
                  </from>
                  <to>
                    <xdr:col>13</xdr:col>
                    <xdr:colOff>1943100</xdr:colOff>
                    <xdr:row>37</xdr:row>
                    <xdr:rowOff>19050</xdr:rowOff>
                  </to>
                </anchor>
              </controlPr>
            </control>
          </mc:Choice>
        </mc:AlternateContent>
        <mc:AlternateContent xmlns:mc="http://schemas.openxmlformats.org/markup-compatibility/2006">
          <mc:Choice Requires="x14">
            <control shapeId="52244" r:id="rId23" name="Check Box 20">
              <controlPr defaultSize="0" autoFill="0" autoLine="0" autoPict="0">
                <anchor moveWithCells="1">
                  <from>
                    <xdr:col>11</xdr:col>
                    <xdr:colOff>0</xdr:colOff>
                    <xdr:row>39</xdr:row>
                    <xdr:rowOff>0</xdr:rowOff>
                  </from>
                  <to>
                    <xdr:col>14</xdr:col>
                    <xdr:colOff>0</xdr:colOff>
                    <xdr:row>40</xdr:row>
                    <xdr:rowOff>12700</xdr:rowOff>
                  </to>
                </anchor>
              </controlPr>
            </control>
          </mc:Choice>
        </mc:AlternateContent>
        <mc:AlternateContent xmlns:mc="http://schemas.openxmlformats.org/markup-compatibility/2006">
          <mc:Choice Requires="x14">
            <control shapeId="52245" r:id="rId24" name="Check Box 21">
              <controlPr defaultSize="0" autoFill="0" autoLine="0" autoPict="0">
                <anchor moveWithCells="1">
                  <from>
                    <xdr:col>13</xdr:col>
                    <xdr:colOff>0</xdr:colOff>
                    <xdr:row>36</xdr:row>
                    <xdr:rowOff>133350</xdr:rowOff>
                  </from>
                  <to>
                    <xdr:col>13</xdr:col>
                    <xdr:colOff>1562100</xdr:colOff>
                    <xdr:row>38</xdr:row>
                    <xdr:rowOff>31750</xdr:rowOff>
                  </to>
                </anchor>
              </controlPr>
            </control>
          </mc:Choice>
        </mc:AlternateContent>
        <mc:AlternateContent xmlns:mc="http://schemas.openxmlformats.org/markup-compatibility/2006">
          <mc:Choice Requires="x14">
            <control shapeId="52246" r:id="rId25" name="Check Box 22">
              <controlPr defaultSize="0" autoFill="0" autoLine="0" autoPict="0">
                <anchor moveWithCells="1">
                  <from>
                    <xdr:col>11</xdr:col>
                    <xdr:colOff>0</xdr:colOff>
                    <xdr:row>40</xdr:row>
                    <xdr:rowOff>0</xdr:rowOff>
                  </from>
                  <to>
                    <xdr:col>13</xdr:col>
                    <xdr:colOff>1085850</xdr:colOff>
                    <xdr:row>41</xdr:row>
                    <xdr:rowOff>31750</xdr:rowOff>
                  </to>
                </anchor>
              </controlPr>
            </control>
          </mc:Choice>
        </mc:AlternateContent>
        <mc:AlternateContent xmlns:mc="http://schemas.openxmlformats.org/markup-compatibility/2006">
          <mc:Choice Requires="x14">
            <control shapeId="52247" r:id="rId26" name="Check Box 23">
              <controlPr defaultSize="0" autoFill="0" autoLine="0" autoPict="0">
                <anchor moveWithCells="1">
                  <from>
                    <xdr:col>11</xdr:col>
                    <xdr:colOff>0</xdr:colOff>
                    <xdr:row>37</xdr:row>
                    <xdr:rowOff>146050</xdr:rowOff>
                  </from>
                  <to>
                    <xdr:col>12</xdr:col>
                    <xdr:colOff>698500</xdr:colOff>
                    <xdr:row>39</xdr:row>
                    <xdr:rowOff>38100</xdr:rowOff>
                  </to>
                </anchor>
              </controlPr>
            </control>
          </mc:Choice>
        </mc:AlternateContent>
        <mc:AlternateContent xmlns:mc="http://schemas.openxmlformats.org/markup-compatibility/2006">
          <mc:Choice Requires="x14">
            <control shapeId="52248" r:id="rId27" name="Check Box 24">
              <controlPr defaultSize="0" autoFill="0" autoLine="0" autoPict="0">
                <anchor moveWithCells="1">
                  <from>
                    <xdr:col>12</xdr:col>
                    <xdr:colOff>1098550</xdr:colOff>
                    <xdr:row>37</xdr:row>
                    <xdr:rowOff>127000</xdr:rowOff>
                  </from>
                  <to>
                    <xdr:col>13</xdr:col>
                    <xdr:colOff>1098550</xdr:colOff>
                    <xdr:row>39</xdr:row>
                    <xdr:rowOff>19050</xdr:rowOff>
                  </to>
                </anchor>
              </controlPr>
            </control>
          </mc:Choice>
        </mc:AlternateContent>
        <mc:AlternateContent xmlns:mc="http://schemas.openxmlformats.org/markup-compatibility/2006">
          <mc:Choice Requires="x14">
            <control shapeId="52249" r:id="rId28" name="Check Box 25">
              <controlPr defaultSize="0" autoFill="0" autoLine="0" autoPict="0">
                <anchor moveWithCells="1">
                  <from>
                    <xdr:col>11</xdr:col>
                    <xdr:colOff>0</xdr:colOff>
                    <xdr:row>36</xdr:row>
                    <xdr:rowOff>133350</xdr:rowOff>
                  </from>
                  <to>
                    <xdr:col>12</xdr:col>
                    <xdr:colOff>984250</xdr:colOff>
                    <xdr:row>38</xdr:row>
                    <xdr:rowOff>31750</xdr:rowOff>
                  </to>
                </anchor>
              </controlPr>
            </control>
          </mc:Choice>
        </mc:AlternateContent>
        <mc:AlternateContent xmlns:mc="http://schemas.openxmlformats.org/markup-compatibility/2006">
          <mc:Choice Requires="x14">
            <control shapeId="52250" r:id="rId29" name="Check Box 26">
              <controlPr defaultSize="0" autoFill="0" autoLine="0" autoPict="0">
                <anchor moveWithCells="1">
                  <from>
                    <xdr:col>0</xdr:col>
                    <xdr:colOff>0</xdr:colOff>
                    <xdr:row>6</xdr:row>
                    <xdr:rowOff>31750</xdr:rowOff>
                  </from>
                  <to>
                    <xdr:col>3</xdr:col>
                    <xdr:colOff>755650</xdr:colOff>
                    <xdr:row>6</xdr:row>
                    <xdr:rowOff>203200</xdr:rowOff>
                  </to>
                </anchor>
              </controlPr>
            </control>
          </mc:Choice>
        </mc:AlternateContent>
        <mc:AlternateContent xmlns:mc="http://schemas.openxmlformats.org/markup-compatibility/2006">
          <mc:Choice Requires="x14">
            <control shapeId="52251" r:id="rId30" name="Check Box 27">
              <controlPr defaultSize="0" autoFill="0" autoLine="0" autoPict="0">
                <anchor moveWithCells="1">
                  <from>
                    <xdr:col>4</xdr:col>
                    <xdr:colOff>38100</xdr:colOff>
                    <xdr:row>6</xdr:row>
                    <xdr:rowOff>38100</xdr:rowOff>
                  </from>
                  <to>
                    <xdr:col>5</xdr:col>
                    <xdr:colOff>298450</xdr:colOff>
                    <xdr:row>6</xdr:row>
                    <xdr:rowOff>222250</xdr:rowOff>
                  </to>
                </anchor>
              </controlPr>
            </control>
          </mc:Choice>
        </mc:AlternateContent>
        <mc:AlternateContent xmlns:mc="http://schemas.openxmlformats.org/markup-compatibility/2006">
          <mc:Choice Requires="x14">
            <control shapeId="52252" r:id="rId31" name="Check Box 28">
              <controlPr defaultSize="0" autoFill="0" autoLine="0" autoPict="0">
                <anchor moveWithCells="1">
                  <from>
                    <xdr:col>6</xdr:col>
                    <xdr:colOff>0</xdr:colOff>
                    <xdr:row>6</xdr:row>
                    <xdr:rowOff>31750</xdr:rowOff>
                  </from>
                  <to>
                    <xdr:col>6</xdr:col>
                    <xdr:colOff>1504950</xdr:colOff>
                    <xdr:row>6</xdr:row>
                    <xdr:rowOff>228600</xdr:rowOff>
                  </to>
                </anchor>
              </controlPr>
            </control>
          </mc:Choice>
        </mc:AlternateContent>
        <mc:AlternateContent xmlns:mc="http://schemas.openxmlformats.org/markup-compatibility/2006">
          <mc:Choice Requires="x14">
            <control shapeId="52253" r:id="rId32" name="Check Box 29">
              <controlPr defaultSize="0" autoFill="0" autoLine="0" autoPict="0">
                <anchor moveWithCells="1">
                  <from>
                    <xdr:col>6</xdr:col>
                    <xdr:colOff>1314450</xdr:colOff>
                    <xdr:row>6</xdr:row>
                    <xdr:rowOff>12700</xdr:rowOff>
                  </from>
                  <to>
                    <xdr:col>9</xdr:col>
                    <xdr:colOff>361950</xdr:colOff>
                    <xdr:row>6</xdr:row>
                    <xdr:rowOff>247650</xdr:rowOff>
                  </to>
                </anchor>
              </controlPr>
            </control>
          </mc:Choice>
        </mc:AlternateContent>
        <mc:AlternateContent xmlns:mc="http://schemas.openxmlformats.org/markup-compatibility/2006">
          <mc:Choice Requires="x14">
            <control shapeId="52254" r:id="rId33" name="Check Box 30">
              <controlPr defaultSize="0" autoFill="0" autoLine="0" autoPict="0">
                <anchor moveWithCells="1">
                  <from>
                    <xdr:col>10</xdr:col>
                    <xdr:colOff>838200</xdr:colOff>
                    <xdr:row>31</xdr:row>
                    <xdr:rowOff>146050</xdr:rowOff>
                  </from>
                  <to>
                    <xdr:col>13</xdr:col>
                    <xdr:colOff>95250</xdr:colOff>
                    <xdr:row>33</xdr:row>
                    <xdr:rowOff>38100</xdr:rowOff>
                  </to>
                </anchor>
              </controlPr>
            </control>
          </mc:Choice>
        </mc:AlternateContent>
        <mc:AlternateContent xmlns:mc="http://schemas.openxmlformats.org/markup-compatibility/2006">
          <mc:Choice Requires="x14">
            <control shapeId="52255" r:id="rId34" name="Check Box 31">
              <controlPr defaultSize="0" autoFill="0" autoLine="0" autoPict="0">
                <anchor moveWithCells="1">
                  <from>
                    <xdr:col>10</xdr:col>
                    <xdr:colOff>838200</xdr:colOff>
                    <xdr:row>32</xdr:row>
                    <xdr:rowOff>146050</xdr:rowOff>
                  </from>
                  <to>
                    <xdr:col>13</xdr:col>
                    <xdr:colOff>946150</xdr:colOff>
                    <xdr:row>33</xdr:row>
                    <xdr:rowOff>222250</xdr:rowOff>
                  </to>
                </anchor>
              </controlPr>
            </control>
          </mc:Choice>
        </mc:AlternateContent>
        <mc:AlternateContent xmlns:mc="http://schemas.openxmlformats.org/markup-compatibility/2006">
          <mc:Choice Requires="x14">
            <control shapeId="52256" r:id="rId35" name="Check Box 32">
              <controlPr defaultSize="0" autoFill="0" autoLine="0" autoPict="0">
                <anchor moveWithCells="1">
                  <from>
                    <xdr:col>9</xdr:col>
                    <xdr:colOff>723900</xdr:colOff>
                    <xdr:row>6</xdr:row>
                    <xdr:rowOff>12700</xdr:rowOff>
                  </from>
                  <to>
                    <xdr:col>11</xdr:col>
                    <xdr:colOff>1041400</xdr:colOff>
                    <xdr:row>6</xdr:row>
                    <xdr:rowOff>247650</xdr:rowOff>
                  </to>
                </anchor>
              </controlPr>
            </control>
          </mc:Choice>
        </mc:AlternateContent>
        <mc:AlternateContent xmlns:mc="http://schemas.openxmlformats.org/markup-compatibility/2006">
          <mc:Choice Requires="x14">
            <control shapeId="52257" r:id="rId36" name="Check Box 33">
              <controlPr defaultSize="0" autoFill="0" autoLine="0" autoPict="0">
                <anchor moveWithCells="1">
                  <from>
                    <xdr:col>10</xdr:col>
                    <xdr:colOff>838200</xdr:colOff>
                    <xdr:row>24</xdr:row>
                    <xdr:rowOff>133350</xdr:rowOff>
                  </from>
                  <to>
                    <xdr:col>13</xdr:col>
                    <xdr:colOff>1847850</xdr:colOff>
                    <xdr:row>26</xdr:row>
                    <xdr:rowOff>31750</xdr:rowOff>
                  </to>
                </anchor>
              </controlPr>
            </control>
          </mc:Choice>
        </mc:AlternateContent>
        <mc:AlternateContent xmlns:mc="http://schemas.openxmlformats.org/markup-compatibility/2006">
          <mc:Choice Requires="x14">
            <control shapeId="52258" r:id="rId37" name="Check Box 34">
              <controlPr defaultSize="0" autoFill="0" autoLine="0" autoPict="0">
                <anchor moveWithCells="1">
                  <from>
                    <xdr:col>10</xdr:col>
                    <xdr:colOff>838200</xdr:colOff>
                    <xdr:row>25</xdr:row>
                    <xdr:rowOff>133350</xdr:rowOff>
                  </from>
                  <to>
                    <xdr:col>13</xdr:col>
                    <xdr:colOff>1847850</xdr:colOff>
                    <xdr:row>27</xdr:row>
                    <xdr:rowOff>31750</xdr:rowOff>
                  </to>
                </anchor>
              </controlPr>
            </control>
          </mc:Choice>
        </mc:AlternateContent>
        <mc:AlternateContent xmlns:mc="http://schemas.openxmlformats.org/markup-compatibility/2006">
          <mc:Choice Requires="x14">
            <control shapeId="52259" r:id="rId38" name="Check Box 35">
              <controlPr defaultSize="0" autoFill="0" autoLine="0" autoPict="0">
                <anchor moveWithCells="1">
                  <from>
                    <xdr:col>10</xdr:col>
                    <xdr:colOff>838200</xdr:colOff>
                    <xdr:row>26</xdr:row>
                    <xdr:rowOff>127000</xdr:rowOff>
                  </from>
                  <to>
                    <xdr:col>13</xdr:col>
                    <xdr:colOff>1847850</xdr:colOff>
                    <xdr:row>28</xdr:row>
                    <xdr:rowOff>19050</xdr:rowOff>
                  </to>
                </anchor>
              </controlPr>
            </control>
          </mc:Choice>
        </mc:AlternateContent>
        <mc:AlternateContent xmlns:mc="http://schemas.openxmlformats.org/markup-compatibility/2006">
          <mc:Choice Requires="x14">
            <control shapeId="52260" r:id="rId39" name="Check Box 36">
              <controlPr defaultSize="0" autoFill="0" autoLine="0" autoPict="0">
                <anchor moveWithCells="1">
                  <from>
                    <xdr:col>1</xdr:col>
                    <xdr:colOff>76200</xdr:colOff>
                    <xdr:row>45</xdr:row>
                    <xdr:rowOff>152400</xdr:rowOff>
                  </from>
                  <to>
                    <xdr:col>1</xdr:col>
                    <xdr:colOff>1117600</xdr:colOff>
                    <xdr:row>47</xdr:row>
                    <xdr:rowOff>50800</xdr:rowOff>
                  </to>
                </anchor>
              </controlPr>
            </control>
          </mc:Choice>
        </mc:AlternateContent>
        <mc:AlternateContent xmlns:mc="http://schemas.openxmlformats.org/markup-compatibility/2006">
          <mc:Choice Requires="x14">
            <control shapeId="52261" r:id="rId40" name="Check Box 37">
              <controlPr defaultSize="0" autoFill="0" autoLine="0" autoPict="0">
                <anchor moveWithCells="1">
                  <from>
                    <xdr:col>1</xdr:col>
                    <xdr:colOff>76200</xdr:colOff>
                    <xdr:row>46</xdr:row>
                    <xdr:rowOff>133350</xdr:rowOff>
                  </from>
                  <to>
                    <xdr:col>1</xdr:col>
                    <xdr:colOff>1117600</xdr:colOff>
                    <xdr:row>48</xdr:row>
                    <xdr:rowOff>38100</xdr:rowOff>
                  </to>
                </anchor>
              </controlPr>
            </control>
          </mc:Choice>
        </mc:AlternateContent>
        <mc:AlternateContent xmlns:mc="http://schemas.openxmlformats.org/markup-compatibility/2006">
          <mc:Choice Requires="x14">
            <control shapeId="52262" r:id="rId41" name="Check Box 38">
              <controlPr defaultSize="0" autoFill="0" autoLine="0" autoPict="0">
                <anchor moveWithCells="1">
                  <from>
                    <xdr:col>1</xdr:col>
                    <xdr:colOff>76200</xdr:colOff>
                    <xdr:row>47</xdr:row>
                    <xdr:rowOff>146050</xdr:rowOff>
                  </from>
                  <to>
                    <xdr:col>1</xdr:col>
                    <xdr:colOff>1117600</xdr:colOff>
                    <xdr:row>49</xdr:row>
                    <xdr:rowOff>31750</xdr:rowOff>
                  </to>
                </anchor>
              </controlPr>
            </control>
          </mc:Choice>
        </mc:AlternateContent>
        <mc:AlternateContent xmlns:mc="http://schemas.openxmlformats.org/markup-compatibility/2006">
          <mc:Choice Requires="x14">
            <control shapeId="52263" r:id="rId42" name="Check Box 39">
              <controlPr defaultSize="0" autoFill="0" autoLine="0" autoPict="0">
                <anchor moveWithCells="1">
                  <from>
                    <xdr:col>1</xdr:col>
                    <xdr:colOff>76200</xdr:colOff>
                    <xdr:row>48</xdr:row>
                    <xdr:rowOff>127000</xdr:rowOff>
                  </from>
                  <to>
                    <xdr:col>1</xdr:col>
                    <xdr:colOff>1117600</xdr:colOff>
                    <xdr:row>50</xdr:row>
                    <xdr:rowOff>12700</xdr:rowOff>
                  </to>
                </anchor>
              </controlPr>
            </control>
          </mc:Choice>
        </mc:AlternateContent>
        <mc:AlternateContent xmlns:mc="http://schemas.openxmlformats.org/markup-compatibility/2006">
          <mc:Choice Requires="x14">
            <control shapeId="52264" r:id="rId43" name="Check Box 40">
              <controlPr defaultSize="0" autoFill="0" autoLine="0" autoPict="0">
                <anchor moveWithCells="1">
                  <from>
                    <xdr:col>1</xdr:col>
                    <xdr:colOff>76200</xdr:colOff>
                    <xdr:row>49</xdr:row>
                    <xdr:rowOff>133350</xdr:rowOff>
                  </from>
                  <to>
                    <xdr:col>1</xdr:col>
                    <xdr:colOff>1117600</xdr:colOff>
                    <xdr:row>51</xdr:row>
                    <xdr:rowOff>31750</xdr:rowOff>
                  </to>
                </anchor>
              </controlPr>
            </control>
          </mc:Choice>
        </mc:AlternateContent>
        <mc:AlternateContent xmlns:mc="http://schemas.openxmlformats.org/markup-compatibility/2006">
          <mc:Choice Requires="x14">
            <control shapeId="52265" r:id="rId44" name="Check Box 41">
              <controlPr defaultSize="0" autoFill="0" autoLine="0" autoPict="0">
                <anchor moveWithCells="1">
                  <from>
                    <xdr:col>10</xdr:col>
                    <xdr:colOff>838200</xdr:colOff>
                    <xdr:row>46</xdr:row>
                    <xdr:rowOff>146050</xdr:rowOff>
                  </from>
                  <to>
                    <xdr:col>13</xdr:col>
                    <xdr:colOff>819150</xdr:colOff>
                    <xdr:row>48</xdr:row>
                    <xdr:rowOff>50800</xdr:rowOff>
                  </to>
                </anchor>
              </controlPr>
            </control>
          </mc:Choice>
        </mc:AlternateContent>
        <mc:AlternateContent xmlns:mc="http://schemas.openxmlformats.org/markup-compatibility/2006">
          <mc:Choice Requires="x14">
            <control shapeId="52266" r:id="rId45" name="Check Box 42">
              <controlPr defaultSize="0" autoFill="0" autoLine="0" autoPict="0">
                <anchor moveWithCells="1">
                  <from>
                    <xdr:col>10</xdr:col>
                    <xdr:colOff>838200</xdr:colOff>
                    <xdr:row>47</xdr:row>
                    <xdr:rowOff>146050</xdr:rowOff>
                  </from>
                  <to>
                    <xdr:col>13</xdr:col>
                    <xdr:colOff>819150</xdr:colOff>
                    <xdr:row>49</xdr:row>
                    <xdr:rowOff>31750</xdr:rowOff>
                  </to>
                </anchor>
              </controlPr>
            </control>
          </mc:Choice>
        </mc:AlternateContent>
        <mc:AlternateContent xmlns:mc="http://schemas.openxmlformats.org/markup-compatibility/2006">
          <mc:Choice Requires="x14">
            <control shapeId="52267" r:id="rId46" name="Check Box 43">
              <controlPr defaultSize="0" autoFill="0" autoLine="0" autoPict="0">
                <anchor moveWithCells="1">
                  <from>
                    <xdr:col>10</xdr:col>
                    <xdr:colOff>838200</xdr:colOff>
                    <xdr:row>48</xdr:row>
                    <xdr:rowOff>146050</xdr:rowOff>
                  </from>
                  <to>
                    <xdr:col>13</xdr:col>
                    <xdr:colOff>1936750</xdr:colOff>
                    <xdr:row>50</xdr:row>
                    <xdr:rowOff>31750</xdr:rowOff>
                  </to>
                </anchor>
              </controlPr>
            </control>
          </mc:Choice>
        </mc:AlternateContent>
        <mc:AlternateContent xmlns:mc="http://schemas.openxmlformats.org/markup-compatibility/2006">
          <mc:Choice Requires="x14">
            <control shapeId="52268" r:id="rId47" name="Check Box 44">
              <controlPr defaultSize="0" autoFill="0" autoLine="0" autoPict="0">
                <anchor moveWithCells="1">
                  <from>
                    <xdr:col>10</xdr:col>
                    <xdr:colOff>838200</xdr:colOff>
                    <xdr:row>49</xdr:row>
                    <xdr:rowOff>127000</xdr:rowOff>
                  </from>
                  <to>
                    <xdr:col>13</xdr:col>
                    <xdr:colOff>1924050</xdr:colOff>
                    <xdr:row>52</xdr:row>
                    <xdr:rowOff>50800</xdr:rowOff>
                  </to>
                </anchor>
              </controlPr>
            </control>
          </mc:Choice>
        </mc:AlternateContent>
        <mc:AlternateContent xmlns:mc="http://schemas.openxmlformats.org/markup-compatibility/2006">
          <mc:Choice Requires="x14">
            <control shapeId="52269" r:id="rId48" name="Check Box 45">
              <controlPr defaultSize="0" autoFill="0" autoLine="0" autoPict="0">
                <anchor moveWithCells="1">
                  <from>
                    <xdr:col>10</xdr:col>
                    <xdr:colOff>838200</xdr:colOff>
                    <xdr:row>51</xdr:row>
                    <xdr:rowOff>171450</xdr:rowOff>
                  </from>
                  <to>
                    <xdr:col>13</xdr:col>
                    <xdr:colOff>819150</xdr:colOff>
                    <xdr:row>53</xdr:row>
                    <xdr:rowOff>69850</xdr:rowOff>
                  </to>
                </anchor>
              </controlPr>
            </control>
          </mc:Choice>
        </mc:AlternateContent>
        <mc:AlternateContent xmlns:mc="http://schemas.openxmlformats.org/markup-compatibility/2006">
          <mc:Choice Requires="x14">
            <control shapeId="52270" r:id="rId49" name="Check Box 46">
              <controlPr defaultSize="0" autoFill="0" autoLine="0" autoPict="0">
                <anchor moveWithCells="1">
                  <from>
                    <xdr:col>10</xdr:col>
                    <xdr:colOff>838200</xdr:colOff>
                    <xdr:row>52</xdr:row>
                    <xdr:rowOff>146050</xdr:rowOff>
                  </from>
                  <to>
                    <xdr:col>13</xdr:col>
                    <xdr:colOff>819150</xdr:colOff>
                    <xdr:row>54</xdr:row>
                    <xdr:rowOff>38100</xdr:rowOff>
                  </to>
                </anchor>
              </controlPr>
            </control>
          </mc:Choice>
        </mc:AlternateContent>
        <mc:AlternateContent xmlns:mc="http://schemas.openxmlformats.org/markup-compatibility/2006">
          <mc:Choice Requires="x14">
            <control shapeId="52271" r:id="rId50" name="Check Box 47">
              <controlPr defaultSize="0" autoFill="0" autoLine="0" autoPict="0">
                <anchor moveWithCells="1">
                  <from>
                    <xdr:col>10</xdr:col>
                    <xdr:colOff>838200</xdr:colOff>
                    <xdr:row>56</xdr:row>
                    <xdr:rowOff>152400</xdr:rowOff>
                  </from>
                  <to>
                    <xdr:col>13</xdr:col>
                    <xdr:colOff>95250</xdr:colOff>
                    <xdr:row>58</xdr:row>
                    <xdr:rowOff>50800</xdr:rowOff>
                  </to>
                </anchor>
              </controlPr>
            </control>
          </mc:Choice>
        </mc:AlternateContent>
        <mc:AlternateContent xmlns:mc="http://schemas.openxmlformats.org/markup-compatibility/2006">
          <mc:Choice Requires="x14">
            <control shapeId="52272" r:id="rId51" name="Check Box 48">
              <controlPr defaultSize="0" autoFill="0" autoLine="0" autoPict="0">
                <anchor moveWithCells="1">
                  <from>
                    <xdr:col>10</xdr:col>
                    <xdr:colOff>838200</xdr:colOff>
                    <xdr:row>57</xdr:row>
                    <xdr:rowOff>171450</xdr:rowOff>
                  </from>
                  <to>
                    <xdr:col>13</xdr:col>
                    <xdr:colOff>95250</xdr:colOff>
                    <xdr:row>59</xdr:row>
                    <xdr:rowOff>31750</xdr:rowOff>
                  </to>
                </anchor>
              </controlPr>
            </control>
          </mc:Choice>
        </mc:AlternateContent>
        <mc:AlternateContent xmlns:mc="http://schemas.openxmlformats.org/markup-compatibility/2006">
          <mc:Choice Requires="x14">
            <control shapeId="52273" r:id="rId52" name="Check Box 49">
              <controlPr defaultSize="0" autoFill="0" autoLine="0" autoPict="0">
                <anchor moveWithCells="1">
                  <from>
                    <xdr:col>13</xdr:col>
                    <xdr:colOff>0</xdr:colOff>
                    <xdr:row>56</xdr:row>
                    <xdr:rowOff>133350</xdr:rowOff>
                  </from>
                  <to>
                    <xdr:col>13</xdr:col>
                    <xdr:colOff>984250</xdr:colOff>
                    <xdr:row>58</xdr:row>
                    <xdr:rowOff>31750</xdr:rowOff>
                  </to>
                </anchor>
              </controlPr>
            </control>
          </mc:Choice>
        </mc:AlternateContent>
        <mc:AlternateContent xmlns:mc="http://schemas.openxmlformats.org/markup-compatibility/2006">
          <mc:Choice Requires="x14">
            <control shapeId="52274" r:id="rId53" name="Check Box 50">
              <controlPr defaultSize="0" autoFill="0" autoLine="0" autoPict="0">
                <anchor moveWithCells="1">
                  <from>
                    <xdr:col>13</xdr:col>
                    <xdr:colOff>0</xdr:colOff>
                    <xdr:row>57</xdr:row>
                    <xdr:rowOff>127000</xdr:rowOff>
                  </from>
                  <to>
                    <xdr:col>13</xdr:col>
                    <xdr:colOff>984250</xdr:colOff>
                    <xdr:row>59</xdr:row>
                    <xdr:rowOff>19050</xdr:rowOff>
                  </to>
                </anchor>
              </controlPr>
            </control>
          </mc:Choice>
        </mc:AlternateContent>
        <mc:AlternateContent xmlns:mc="http://schemas.openxmlformats.org/markup-compatibility/2006">
          <mc:Choice Requires="x14">
            <control shapeId="52275" r:id="rId54" name="Check Box 51">
              <controlPr defaultSize="0" autoFill="0" autoLine="0" autoPict="0">
                <anchor moveWithCells="1">
                  <from>
                    <xdr:col>13</xdr:col>
                    <xdr:colOff>0</xdr:colOff>
                    <xdr:row>58</xdr:row>
                    <xdr:rowOff>146050</xdr:rowOff>
                  </from>
                  <to>
                    <xdr:col>14</xdr:col>
                    <xdr:colOff>38100</xdr:colOff>
                    <xdr:row>60</xdr:row>
                    <xdr:rowOff>38100</xdr:rowOff>
                  </to>
                </anchor>
              </controlPr>
            </control>
          </mc:Choice>
        </mc:AlternateContent>
        <mc:AlternateContent xmlns:mc="http://schemas.openxmlformats.org/markup-compatibility/2006">
          <mc:Choice Requires="x14">
            <control shapeId="52276" r:id="rId55" name="Check Box 52">
              <controlPr defaultSize="0" autoFill="0" autoLine="0" autoPict="0">
                <anchor moveWithCells="1">
                  <from>
                    <xdr:col>10</xdr:col>
                    <xdr:colOff>838200</xdr:colOff>
                    <xdr:row>60</xdr:row>
                    <xdr:rowOff>19050</xdr:rowOff>
                  </from>
                  <to>
                    <xdr:col>13</xdr:col>
                    <xdr:colOff>1079500</xdr:colOff>
                    <xdr:row>61</xdr:row>
                    <xdr:rowOff>0</xdr:rowOff>
                  </to>
                </anchor>
              </controlPr>
            </control>
          </mc:Choice>
        </mc:AlternateContent>
        <mc:AlternateContent xmlns:mc="http://schemas.openxmlformats.org/markup-compatibility/2006">
          <mc:Choice Requires="x14">
            <control shapeId="52277" r:id="rId56" name="Check Box 53">
              <controlPr defaultSize="0" autoFill="0" autoLine="0" autoPict="0">
                <anchor moveWithCells="1">
                  <from>
                    <xdr:col>11</xdr:col>
                    <xdr:colOff>0</xdr:colOff>
                    <xdr:row>63</xdr:row>
                    <xdr:rowOff>457200</xdr:rowOff>
                  </from>
                  <to>
                    <xdr:col>11</xdr:col>
                    <xdr:colOff>1079500</xdr:colOff>
                    <xdr:row>65</xdr:row>
                    <xdr:rowOff>50800</xdr:rowOff>
                  </to>
                </anchor>
              </controlPr>
            </control>
          </mc:Choice>
        </mc:AlternateContent>
        <mc:AlternateContent xmlns:mc="http://schemas.openxmlformats.org/markup-compatibility/2006">
          <mc:Choice Requires="x14">
            <control shapeId="52278" r:id="rId57" name="Check Box 54">
              <controlPr defaultSize="0" autoFill="0" autoLine="0" autoPict="0">
                <anchor moveWithCells="1">
                  <from>
                    <xdr:col>11</xdr:col>
                    <xdr:colOff>0</xdr:colOff>
                    <xdr:row>64</xdr:row>
                    <xdr:rowOff>133350</xdr:rowOff>
                  </from>
                  <to>
                    <xdr:col>13</xdr:col>
                    <xdr:colOff>1943100</xdr:colOff>
                    <xdr:row>66</xdr:row>
                    <xdr:rowOff>19050</xdr:rowOff>
                  </to>
                </anchor>
              </controlPr>
            </control>
          </mc:Choice>
        </mc:AlternateContent>
        <mc:AlternateContent xmlns:mc="http://schemas.openxmlformats.org/markup-compatibility/2006">
          <mc:Choice Requires="x14">
            <control shapeId="52279" r:id="rId58" name="Check Box 55">
              <controlPr defaultSize="0" autoFill="0" autoLine="0" autoPict="0">
                <anchor moveWithCells="1">
                  <from>
                    <xdr:col>11</xdr:col>
                    <xdr:colOff>0</xdr:colOff>
                    <xdr:row>68</xdr:row>
                    <xdr:rowOff>0</xdr:rowOff>
                  </from>
                  <to>
                    <xdr:col>14</xdr:col>
                    <xdr:colOff>0</xdr:colOff>
                    <xdr:row>69</xdr:row>
                    <xdr:rowOff>12700</xdr:rowOff>
                  </to>
                </anchor>
              </controlPr>
            </control>
          </mc:Choice>
        </mc:AlternateContent>
        <mc:AlternateContent xmlns:mc="http://schemas.openxmlformats.org/markup-compatibility/2006">
          <mc:Choice Requires="x14">
            <control shapeId="52280" r:id="rId59" name="Check Box 56">
              <controlPr defaultSize="0" autoFill="0" autoLine="0" autoPict="0">
                <anchor moveWithCells="1">
                  <from>
                    <xdr:col>13</xdr:col>
                    <xdr:colOff>0</xdr:colOff>
                    <xdr:row>65</xdr:row>
                    <xdr:rowOff>133350</xdr:rowOff>
                  </from>
                  <to>
                    <xdr:col>13</xdr:col>
                    <xdr:colOff>1562100</xdr:colOff>
                    <xdr:row>67</xdr:row>
                    <xdr:rowOff>31750</xdr:rowOff>
                  </to>
                </anchor>
              </controlPr>
            </control>
          </mc:Choice>
        </mc:AlternateContent>
        <mc:AlternateContent xmlns:mc="http://schemas.openxmlformats.org/markup-compatibility/2006">
          <mc:Choice Requires="x14">
            <control shapeId="52281" r:id="rId60" name="Check Box 57">
              <controlPr defaultSize="0" autoFill="0" autoLine="0" autoPict="0">
                <anchor moveWithCells="1">
                  <from>
                    <xdr:col>11</xdr:col>
                    <xdr:colOff>0</xdr:colOff>
                    <xdr:row>69</xdr:row>
                    <xdr:rowOff>0</xdr:rowOff>
                  </from>
                  <to>
                    <xdr:col>13</xdr:col>
                    <xdr:colOff>1085850</xdr:colOff>
                    <xdr:row>70</xdr:row>
                    <xdr:rowOff>31750</xdr:rowOff>
                  </to>
                </anchor>
              </controlPr>
            </control>
          </mc:Choice>
        </mc:AlternateContent>
        <mc:AlternateContent xmlns:mc="http://schemas.openxmlformats.org/markup-compatibility/2006">
          <mc:Choice Requires="x14">
            <control shapeId="52282" r:id="rId61" name="Check Box 58">
              <controlPr defaultSize="0" autoFill="0" autoLine="0" autoPict="0">
                <anchor moveWithCells="1">
                  <from>
                    <xdr:col>11</xdr:col>
                    <xdr:colOff>0</xdr:colOff>
                    <xdr:row>66</xdr:row>
                    <xdr:rowOff>146050</xdr:rowOff>
                  </from>
                  <to>
                    <xdr:col>12</xdr:col>
                    <xdr:colOff>698500</xdr:colOff>
                    <xdr:row>68</xdr:row>
                    <xdr:rowOff>38100</xdr:rowOff>
                  </to>
                </anchor>
              </controlPr>
            </control>
          </mc:Choice>
        </mc:AlternateContent>
        <mc:AlternateContent xmlns:mc="http://schemas.openxmlformats.org/markup-compatibility/2006">
          <mc:Choice Requires="x14">
            <control shapeId="52283" r:id="rId62" name="Check Box 59">
              <controlPr defaultSize="0" autoFill="0" autoLine="0" autoPict="0">
                <anchor moveWithCells="1">
                  <from>
                    <xdr:col>12</xdr:col>
                    <xdr:colOff>1098550</xdr:colOff>
                    <xdr:row>66</xdr:row>
                    <xdr:rowOff>127000</xdr:rowOff>
                  </from>
                  <to>
                    <xdr:col>13</xdr:col>
                    <xdr:colOff>1098550</xdr:colOff>
                    <xdr:row>68</xdr:row>
                    <xdr:rowOff>19050</xdr:rowOff>
                  </to>
                </anchor>
              </controlPr>
            </control>
          </mc:Choice>
        </mc:AlternateContent>
        <mc:AlternateContent xmlns:mc="http://schemas.openxmlformats.org/markup-compatibility/2006">
          <mc:Choice Requires="x14">
            <control shapeId="52284" r:id="rId63" name="Check Box 60">
              <controlPr defaultSize="0" autoFill="0" autoLine="0" autoPict="0">
                <anchor moveWithCells="1">
                  <from>
                    <xdr:col>11</xdr:col>
                    <xdr:colOff>0</xdr:colOff>
                    <xdr:row>65</xdr:row>
                    <xdr:rowOff>133350</xdr:rowOff>
                  </from>
                  <to>
                    <xdr:col>12</xdr:col>
                    <xdr:colOff>984250</xdr:colOff>
                    <xdr:row>67</xdr:row>
                    <xdr:rowOff>31750</xdr:rowOff>
                  </to>
                </anchor>
              </controlPr>
            </control>
          </mc:Choice>
        </mc:AlternateContent>
        <mc:AlternateContent xmlns:mc="http://schemas.openxmlformats.org/markup-compatibility/2006">
          <mc:Choice Requires="x14">
            <control shapeId="52285" r:id="rId64" name="Check Box 61">
              <controlPr defaultSize="0" autoFill="0" autoLine="0" autoPict="0">
                <anchor moveWithCells="1">
                  <from>
                    <xdr:col>10</xdr:col>
                    <xdr:colOff>838200</xdr:colOff>
                    <xdr:row>60</xdr:row>
                    <xdr:rowOff>146050</xdr:rowOff>
                  </from>
                  <to>
                    <xdr:col>13</xdr:col>
                    <xdr:colOff>95250</xdr:colOff>
                    <xdr:row>62</xdr:row>
                    <xdr:rowOff>38100</xdr:rowOff>
                  </to>
                </anchor>
              </controlPr>
            </control>
          </mc:Choice>
        </mc:AlternateContent>
        <mc:AlternateContent xmlns:mc="http://schemas.openxmlformats.org/markup-compatibility/2006">
          <mc:Choice Requires="x14">
            <control shapeId="52286" r:id="rId65" name="Check Box 62">
              <controlPr defaultSize="0" autoFill="0" autoLine="0" autoPict="0">
                <anchor moveWithCells="1">
                  <from>
                    <xdr:col>10</xdr:col>
                    <xdr:colOff>838200</xdr:colOff>
                    <xdr:row>61</xdr:row>
                    <xdr:rowOff>146050</xdr:rowOff>
                  </from>
                  <to>
                    <xdr:col>13</xdr:col>
                    <xdr:colOff>946150</xdr:colOff>
                    <xdr:row>63</xdr:row>
                    <xdr:rowOff>38100</xdr:rowOff>
                  </to>
                </anchor>
              </controlPr>
            </control>
          </mc:Choice>
        </mc:AlternateContent>
        <mc:AlternateContent xmlns:mc="http://schemas.openxmlformats.org/markup-compatibility/2006">
          <mc:Choice Requires="x14">
            <control shapeId="52287" r:id="rId66" name="Check Box 63">
              <controlPr defaultSize="0" autoFill="0" autoLine="0" autoPict="0">
                <anchor moveWithCells="1">
                  <from>
                    <xdr:col>10</xdr:col>
                    <xdr:colOff>838200</xdr:colOff>
                    <xdr:row>53</xdr:row>
                    <xdr:rowOff>133350</xdr:rowOff>
                  </from>
                  <to>
                    <xdr:col>13</xdr:col>
                    <xdr:colOff>1847850</xdr:colOff>
                    <xdr:row>55</xdr:row>
                    <xdr:rowOff>31750</xdr:rowOff>
                  </to>
                </anchor>
              </controlPr>
            </control>
          </mc:Choice>
        </mc:AlternateContent>
        <mc:AlternateContent xmlns:mc="http://schemas.openxmlformats.org/markup-compatibility/2006">
          <mc:Choice Requires="x14">
            <control shapeId="52288" r:id="rId67" name="Check Box 64">
              <controlPr defaultSize="0" autoFill="0" autoLine="0" autoPict="0">
                <anchor moveWithCells="1">
                  <from>
                    <xdr:col>10</xdr:col>
                    <xdr:colOff>838200</xdr:colOff>
                    <xdr:row>54</xdr:row>
                    <xdr:rowOff>133350</xdr:rowOff>
                  </from>
                  <to>
                    <xdr:col>13</xdr:col>
                    <xdr:colOff>1847850</xdr:colOff>
                    <xdr:row>56</xdr:row>
                    <xdr:rowOff>31750</xdr:rowOff>
                  </to>
                </anchor>
              </controlPr>
            </control>
          </mc:Choice>
        </mc:AlternateContent>
        <mc:AlternateContent xmlns:mc="http://schemas.openxmlformats.org/markup-compatibility/2006">
          <mc:Choice Requires="x14">
            <control shapeId="52289" r:id="rId68" name="Check Box 65">
              <controlPr defaultSize="0" autoFill="0" autoLine="0" autoPict="0">
                <anchor moveWithCells="1">
                  <from>
                    <xdr:col>10</xdr:col>
                    <xdr:colOff>838200</xdr:colOff>
                    <xdr:row>55</xdr:row>
                    <xdr:rowOff>127000</xdr:rowOff>
                  </from>
                  <to>
                    <xdr:col>13</xdr:col>
                    <xdr:colOff>1847850</xdr:colOff>
                    <xdr:row>57</xdr:row>
                    <xdr:rowOff>19050</xdr:rowOff>
                  </to>
                </anchor>
              </controlPr>
            </control>
          </mc:Choice>
        </mc:AlternateContent>
        <mc:AlternateContent xmlns:mc="http://schemas.openxmlformats.org/markup-compatibility/2006">
          <mc:Choice Requires="x14">
            <control shapeId="52290" r:id="rId69" name="Check Box 66">
              <controlPr defaultSize="0" autoFill="0" autoLine="0" autoPict="0">
                <anchor moveWithCells="1">
                  <from>
                    <xdr:col>1</xdr:col>
                    <xdr:colOff>76200</xdr:colOff>
                    <xdr:row>74</xdr:row>
                    <xdr:rowOff>165100</xdr:rowOff>
                  </from>
                  <to>
                    <xdr:col>1</xdr:col>
                    <xdr:colOff>1117600</xdr:colOff>
                    <xdr:row>76</xdr:row>
                    <xdr:rowOff>57150</xdr:rowOff>
                  </to>
                </anchor>
              </controlPr>
            </control>
          </mc:Choice>
        </mc:AlternateContent>
        <mc:AlternateContent xmlns:mc="http://schemas.openxmlformats.org/markup-compatibility/2006">
          <mc:Choice Requires="x14">
            <control shapeId="52291" r:id="rId70" name="Check Box 67">
              <controlPr defaultSize="0" autoFill="0" autoLine="0" autoPict="0">
                <anchor moveWithCells="1">
                  <from>
                    <xdr:col>1</xdr:col>
                    <xdr:colOff>76200</xdr:colOff>
                    <xdr:row>75</xdr:row>
                    <xdr:rowOff>133350</xdr:rowOff>
                  </from>
                  <to>
                    <xdr:col>1</xdr:col>
                    <xdr:colOff>1117600</xdr:colOff>
                    <xdr:row>77</xdr:row>
                    <xdr:rowOff>38100</xdr:rowOff>
                  </to>
                </anchor>
              </controlPr>
            </control>
          </mc:Choice>
        </mc:AlternateContent>
        <mc:AlternateContent xmlns:mc="http://schemas.openxmlformats.org/markup-compatibility/2006">
          <mc:Choice Requires="x14">
            <control shapeId="52292" r:id="rId71" name="Check Box 68">
              <controlPr defaultSize="0" autoFill="0" autoLine="0" autoPict="0">
                <anchor moveWithCells="1">
                  <from>
                    <xdr:col>1</xdr:col>
                    <xdr:colOff>76200</xdr:colOff>
                    <xdr:row>76</xdr:row>
                    <xdr:rowOff>146050</xdr:rowOff>
                  </from>
                  <to>
                    <xdr:col>1</xdr:col>
                    <xdr:colOff>1117600</xdr:colOff>
                    <xdr:row>78</xdr:row>
                    <xdr:rowOff>31750</xdr:rowOff>
                  </to>
                </anchor>
              </controlPr>
            </control>
          </mc:Choice>
        </mc:AlternateContent>
        <mc:AlternateContent xmlns:mc="http://schemas.openxmlformats.org/markup-compatibility/2006">
          <mc:Choice Requires="x14">
            <control shapeId="52293" r:id="rId72" name="Check Box 69">
              <controlPr defaultSize="0" autoFill="0" autoLine="0" autoPict="0">
                <anchor moveWithCells="1">
                  <from>
                    <xdr:col>1</xdr:col>
                    <xdr:colOff>76200</xdr:colOff>
                    <xdr:row>77</xdr:row>
                    <xdr:rowOff>127000</xdr:rowOff>
                  </from>
                  <to>
                    <xdr:col>1</xdr:col>
                    <xdr:colOff>1117600</xdr:colOff>
                    <xdr:row>79</xdr:row>
                    <xdr:rowOff>12700</xdr:rowOff>
                  </to>
                </anchor>
              </controlPr>
            </control>
          </mc:Choice>
        </mc:AlternateContent>
        <mc:AlternateContent xmlns:mc="http://schemas.openxmlformats.org/markup-compatibility/2006">
          <mc:Choice Requires="x14">
            <control shapeId="52294" r:id="rId73" name="Check Box 70">
              <controlPr defaultSize="0" autoFill="0" autoLine="0" autoPict="0">
                <anchor moveWithCells="1">
                  <from>
                    <xdr:col>1</xdr:col>
                    <xdr:colOff>76200</xdr:colOff>
                    <xdr:row>78</xdr:row>
                    <xdr:rowOff>133350</xdr:rowOff>
                  </from>
                  <to>
                    <xdr:col>1</xdr:col>
                    <xdr:colOff>1117600</xdr:colOff>
                    <xdr:row>80</xdr:row>
                    <xdr:rowOff>31750</xdr:rowOff>
                  </to>
                </anchor>
              </controlPr>
            </control>
          </mc:Choice>
        </mc:AlternateContent>
        <mc:AlternateContent xmlns:mc="http://schemas.openxmlformats.org/markup-compatibility/2006">
          <mc:Choice Requires="x14">
            <control shapeId="52295" r:id="rId74" name="Check Box 71">
              <controlPr defaultSize="0" autoFill="0" autoLine="0" autoPict="0">
                <anchor moveWithCells="1">
                  <from>
                    <xdr:col>10</xdr:col>
                    <xdr:colOff>838200</xdr:colOff>
                    <xdr:row>75</xdr:row>
                    <xdr:rowOff>146050</xdr:rowOff>
                  </from>
                  <to>
                    <xdr:col>13</xdr:col>
                    <xdr:colOff>819150</xdr:colOff>
                    <xdr:row>77</xdr:row>
                    <xdr:rowOff>50800</xdr:rowOff>
                  </to>
                </anchor>
              </controlPr>
            </control>
          </mc:Choice>
        </mc:AlternateContent>
        <mc:AlternateContent xmlns:mc="http://schemas.openxmlformats.org/markup-compatibility/2006">
          <mc:Choice Requires="x14">
            <control shapeId="52296" r:id="rId75" name="Check Box 72">
              <controlPr defaultSize="0" autoFill="0" autoLine="0" autoPict="0">
                <anchor moveWithCells="1">
                  <from>
                    <xdr:col>10</xdr:col>
                    <xdr:colOff>838200</xdr:colOff>
                    <xdr:row>76</xdr:row>
                    <xdr:rowOff>146050</xdr:rowOff>
                  </from>
                  <to>
                    <xdr:col>13</xdr:col>
                    <xdr:colOff>819150</xdr:colOff>
                    <xdr:row>78</xdr:row>
                    <xdr:rowOff>31750</xdr:rowOff>
                  </to>
                </anchor>
              </controlPr>
            </control>
          </mc:Choice>
        </mc:AlternateContent>
        <mc:AlternateContent xmlns:mc="http://schemas.openxmlformats.org/markup-compatibility/2006">
          <mc:Choice Requires="x14">
            <control shapeId="52297" r:id="rId76" name="Check Box 73">
              <controlPr defaultSize="0" autoFill="0" autoLine="0" autoPict="0">
                <anchor moveWithCells="1">
                  <from>
                    <xdr:col>10</xdr:col>
                    <xdr:colOff>838200</xdr:colOff>
                    <xdr:row>77</xdr:row>
                    <xdr:rowOff>146050</xdr:rowOff>
                  </from>
                  <to>
                    <xdr:col>13</xdr:col>
                    <xdr:colOff>1936750</xdr:colOff>
                    <xdr:row>79</xdr:row>
                    <xdr:rowOff>31750</xdr:rowOff>
                  </to>
                </anchor>
              </controlPr>
            </control>
          </mc:Choice>
        </mc:AlternateContent>
        <mc:AlternateContent xmlns:mc="http://schemas.openxmlformats.org/markup-compatibility/2006">
          <mc:Choice Requires="x14">
            <control shapeId="52298" r:id="rId77" name="Check Box 74">
              <controlPr defaultSize="0" autoFill="0" autoLine="0" autoPict="0">
                <anchor moveWithCells="1">
                  <from>
                    <xdr:col>10</xdr:col>
                    <xdr:colOff>838200</xdr:colOff>
                    <xdr:row>78</xdr:row>
                    <xdr:rowOff>127000</xdr:rowOff>
                  </from>
                  <to>
                    <xdr:col>13</xdr:col>
                    <xdr:colOff>1924050</xdr:colOff>
                    <xdr:row>81</xdr:row>
                    <xdr:rowOff>50800</xdr:rowOff>
                  </to>
                </anchor>
              </controlPr>
            </control>
          </mc:Choice>
        </mc:AlternateContent>
        <mc:AlternateContent xmlns:mc="http://schemas.openxmlformats.org/markup-compatibility/2006">
          <mc:Choice Requires="x14">
            <control shapeId="52299" r:id="rId78" name="Check Box 75">
              <controlPr defaultSize="0" autoFill="0" autoLine="0" autoPict="0">
                <anchor moveWithCells="1">
                  <from>
                    <xdr:col>10</xdr:col>
                    <xdr:colOff>838200</xdr:colOff>
                    <xdr:row>80</xdr:row>
                    <xdr:rowOff>171450</xdr:rowOff>
                  </from>
                  <to>
                    <xdr:col>13</xdr:col>
                    <xdr:colOff>819150</xdr:colOff>
                    <xdr:row>82</xdr:row>
                    <xdr:rowOff>69850</xdr:rowOff>
                  </to>
                </anchor>
              </controlPr>
            </control>
          </mc:Choice>
        </mc:AlternateContent>
        <mc:AlternateContent xmlns:mc="http://schemas.openxmlformats.org/markup-compatibility/2006">
          <mc:Choice Requires="x14">
            <control shapeId="52300" r:id="rId79" name="Check Box 76">
              <controlPr defaultSize="0" autoFill="0" autoLine="0" autoPict="0">
                <anchor moveWithCells="1">
                  <from>
                    <xdr:col>10</xdr:col>
                    <xdr:colOff>838200</xdr:colOff>
                    <xdr:row>81</xdr:row>
                    <xdr:rowOff>146050</xdr:rowOff>
                  </from>
                  <to>
                    <xdr:col>13</xdr:col>
                    <xdr:colOff>819150</xdr:colOff>
                    <xdr:row>83</xdr:row>
                    <xdr:rowOff>38100</xdr:rowOff>
                  </to>
                </anchor>
              </controlPr>
            </control>
          </mc:Choice>
        </mc:AlternateContent>
        <mc:AlternateContent xmlns:mc="http://schemas.openxmlformats.org/markup-compatibility/2006">
          <mc:Choice Requires="x14">
            <control shapeId="52301" r:id="rId80" name="Check Box 77">
              <controlPr defaultSize="0" autoFill="0" autoLine="0" autoPict="0">
                <anchor moveWithCells="1">
                  <from>
                    <xdr:col>10</xdr:col>
                    <xdr:colOff>838200</xdr:colOff>
                    <xdr:row>85</xdr:row>
                    <xdr:rowOff>152400</xdr:rowOff>
                  </from>
                  <to>
                    <xdr:col>13</xdr:col>
                    <xdr:colOff>95250</xdr:colOff>
                    <xdr:row>87</xdr:row>
                    <xdr:rowOff>50800</xdr:rowOff>
                  </to>
                </anchor>
              </controlPr>
            </control>
          </mc:Choice>
        </mc:AlternateContent>
        <mc:AlternateContent xmlns:mc="http://schemas.openxmlformats.org/markup-compatibility/2006">
          <mc:Choice Requires="x14">
            <control shapeId="52302" r:id="rId81" name="Check Box 78">
              <controlPr defaultSize="0" autoFill="0" autoLine="0" autoPict="0">
                <anchor moveWithCells="1">
                  <from>
                    <xdr:col>10</xdr:col>
                    <xdr:colOff>838200</xdr:colOff>
                    <xdr:row>86</xdr:row>
                    <xdr:rowOff>171450</xdr:rowOff>
                  </from>
                  <to>
                    <xdr:col>13</xdr:col>
                    <xdr:colOff>95250</xdr:colOff>
                    <xdr:row>88</xdr:row>
                    <xdr:rowOff>31750</xdr:rowOff>
                  </to>
                </anchor>
              </controlPr>
            </control>
          </mc:Choice>
        </mc:AlternateContent>
        <mc:AlternateContent xmlns:mc="http://schemas.openxmlformats.org/markup-compatibility/2006">
          <mc:Choice Requires="x14">
            <control shapeId="52303" r:id="rId82" name="Check Box 79">
              <controlPr defaultSize="0" autoFill="0" autoLine="0" autoPict="0">
                <anchor moveWithCells="1">
                  <from>
                    <xdr:col>13</xdr:col>
                    <xdr:colOff>0</xdr:colOff>
                    <xdr:row>85</xdr:row>
                    <xdr:rowOff>133350</xdr:rowOff>
                  </from>
                  <to>
                    <xdr:col>13</xdr:col>
                    <xdr:colOff>984250</xdr:colOff>
                    <xdr:row>87</xdr:row>
                    <xdr:rowOff>31750</xdr:rowOff>
                  </to>
                </anchor>
              </controlPr>
            </control>
          </mc:Choice>
        </mc:AlternateContent>
        <mc:AlternateContent xmlns:mc="http://schemas.openxmlformats.org/markup-compatibility/2006">
          <mc:Choice Requires="x14">
            <control shapeId="52304" r:id="rId83" name="Check Box 80">
              <controlPr defaultSize="0" autoFill="0" autoLine="0" autoPict="0">
                <anchor moveWithCells="1">
                  <from>
                    <xdr:col>13</xdr:col>
                    <xdr:colOff>0</xdr:colOff>
                    <xdr:row>86</xdr:row>
                    <xdr:rowOff>127000</xdr:rowOff>
                  </from>
                  <to>
                    <xdr:col>13</xdr:col>
                    <xdr:colOff>984250</xdr:colOff>
                    <xdr:row>88</xdr:row>
                    <xdr:rowOff>19050</xdr:rowOff>
                  </to>
                </anchor>
              </controlPr>
            </control>
          </mc:Choice>
        </mc:AlternateContent>
        <mc:AlternateContent xmlns:mc="http://schemas.openxmlformats.org/markup-compatibility/2006">
          <mc:Choice Requires="x14">
            <control shapeId="52305" r:id="rId84" name="Check Box 81">
              <controlPr defaultSize="0" autoFill="0" autoLine="0" autoPict="0">
                <anchor moveWithCells="1">
                  <from>
                    <xdr:col>13</xdr:col>
                    <xdr:colOff>0</xdr:colOff>
                    <xdr:row>87</xdr:row>
                    <xdr:rowOff>146050</xdr:rowOff>
                  </from>
                  <to>
                    <xdr:col>14</xdr:col>
                    <xdr:colOff>38100</xdr:colOff>
                    <xdr:row>89</xdr:row>
                    <xdr:rowOff>38100</xdr:rowOff>
                  </to>
                </anchor>
              </controlPr>
            </control>
          </mc:Choice>
        </mc:AlternateContent>
        <mc:AlternateContent xmlns:mc="http://schemas.openxmlformats.org/markup-compatibility/2006">
          <mc:Choice Requires="x14">
            <control shapeId="52306" r:id="rId85" name="Check Box 82">
              <controlPr defaultSize="0" autoFill="0" autoLine="0" autoPict="0">
                <anchor moveWithCells="1">
                  <from>
                    <xdr:col>10</xdr:col>
                    <xdr:colOff>838200</xdr:colOff>
                    <xdr:row>89</xdr:row>
                    <xdr:rowOff>19050</xdr:rowOff>
                  </from>
                  <to>
                    <xdr:col>13</xdr:col>
                    <xdr:colOff>1079500</xdr:colOff>
                    <xdr:row>90</xdr:row>
                    <xdr:rowOff>0</xdr:rowOff>
                  </to>
                </anchor>
              </controlPr>
            </control>
          </mc:Choice>
        </mc:AlternateContent>
        <mc:AlternateContent xmlns:mc="http://schemas.openxmlformats.org/markup-compatibility/2006">
          <mc:Choice Requires="x14">
            <control shapeId="52307" r:id="rId86" name="Check Box 83">
              <controlPr defaultSize="0" autoFill="0" autoLine="0" autoPict="0">
                <anchor moveWithCells="1">
                  <from>
                    <xdr:col>11</xdr:col>
                    <xdr:colOff>0</xdr:colOff>
                    <xdr:row>92</xdr:row>
                    <xdr:rowOff>457200</xdr:rowOff>
                  </from>
                  <to>
                    <xdr:col>11</xdr:col>
                    <xdr:colOff>1079500</xdr:colOff>
                    <xdr:row>94</xdr:row>
                    <xdr:rowOff>50800</xdr:rowOff>
                  </to>
                </anchor>
              </controlPr>
            </control>
          </mc:Choice>
        </mc:AlternateContent>
        <mc:AlternateContent xmlns:mc="http://schemas.openxmlformats.org/markup-compatibility/2006">
          <mc:Choice Requires="x14">
            <control shapeId="52308" r:id="rId87" name="Check Box 84">
              <controlPr defaultSize="0" autoFill="0" autoLine="0" autoPict="0">
                <anchor moveWithCells="1">
                  <from>
                    <xdr:col>11</xdr:col>
                    <xdr:colOff>0</xdr:colOff>
                    <xdr:row>93</xdr:row>
                    <xdr:rowOff>133350</xdr:rowOff>
                  </from>
                  <to>
                    <xdr:col>13</xdr:col>
                    <xdr:colOff>1943100</xdr:colOff>
                    <xdr:row>95</xdr:row>
                    <xdr:rowOff>19050</xdr:rowOff>
                  </to>
                </anchor>
              </controlPr>
            </control>
          </mc:Choice>
        </mc:AlternateContent>
        <mc:AlternateContent xmlns:mc="http://schemas.openxmlformats.org/markup-compatibility/2006">
          <mc:Choice Requires="x14">
            <control shapeId="52309" r:id="rId88" name="Check Box 85">
              <controlPr defaultSize="0" autoFill="0" autoLine="0" autoPict="0">
                <anchor moveWithCells="1">
                  <from>
                    <xdr:col>11</xdr:col>
                    <xdr:colOff>0</xdr:colOff>
                    <xdr:row>97</xdr:row>
                    <xdr:rowOff>0</xdr:rowOff>
                  </from>
                  <to>
                    <xdr:col>14</xdr:col>
                    <xdr:colOff>0</xdr:colOff>
                    <xdr:row>98</xdr:row>
                    <xdr:rowOff>12700</xdr:rowOff>
                  </to>
                </anchor>
              </controlPr>
            </control>
          </mc:Choice>
        </mc:AlternateContent>
        <mc:AlternateContent xmlns:mc="http://schemas.openxmlformats.org/markup-compatibility/2006">
          <mc:Choice Requires="x14">
            <control shapeId="52310" r:id="rId89" name="Check Box 86">
              <controlPr defaultSize="0" autoFill="0" autoLine="0" autoPict="0">
                <anchor moveWithCells="1">
                  <from>
                    <xdr:col>13</xdr:col>
                    <xdr:colOff>0</xdr:colOff>
                    <xdr:row>94</xdr:row>
                    <xdr:rowOff>133350</xdr:rowOff>
                  </from>
                  <to>
                    <xdr:col>13</xdr:col>
                    <xdr:colOff>1562100</xdr:colOff>
                    <xdr:row>96</xdr:row>
                    <xdr:rowOff>31750</xdr:rowOff>
                  </to>
                </anchor>
              </controlPr>
            </control>
          </mc:Choice>
        </mc:AlternateContent>
        <mc:AlternateContent xmlns:mc="http://schemas.openxmlformats.org/markup-compatibility/2006">
          <mc:Choice Requires="x14">
            <control shapeId="52311" r:id="rId90" name="Check Box 87">
              <controlPr defaultSize="0" autoFill="0" autoLine="0" autoPict="0">
                <anchor moveWithCells="1">
                  <from>
                    <xdr:col>11</xdr:col>
                    <xdr:colOff>0</xdr:colOff>
                    <xdr:row>98</xdr:row>
                    <xdr:rowOff>0</xdr:rowOff>
                  </from>
                  <to>
                    <xdr:col>13</xdr:col>
                    <xdr:colOff>1085850</xdr:colOff>
                    <xdr:row>99</xdr:row>
                    <xdr:rowOff>31750</xdr:rowOff>
                  </to>
                </anchor>
              </controlPr>
            </control>
          </mc:Choice>
        </mc:AlternateContent>
        <mc:AlternateContent xmlns:mc="http://schemas.openxmlformats.org/markup-compatibility/2006">
          <mc:Choice Requires="x14">
            <control shapeId="52312" r:id="rId91" name="Check Box 88">
              <controlPr defaultSize="0" autoFill="0" autoLine="0" autoPict="0">
                <anchor moveWithCells="1">
                  <from>
                    <xdr:col>11</xdr:col>
                    <xdr:colOff>0</xdr:colOff>
                    <xdr:row>95</xdr:row>
                    <xdr:rowOff>146050</xdr:rowOff>
                  </from>
                  <to>
                    <xdr:col>12</xdr:col>
                    <xdr:colOff>698500</xdr:colOff>
                    <xdr:row>97</xdr:row>
                    <xdr:rowOff>38100</xdr:rowOff>
                  </to>
                </anchor>
              </controlPr>
            </control>
          </mc:Choice>
        </mc:AlternateContent>
        <mc:AlternateContent xmlns:mc="http://schemas.openxmlformats.org/markup-compatibility/2006">
          <mc:Choice Requires="x14">
            <control shapeId="52313" r:id="rId92" name="Check Box 89">
              <controlPr defaultSize="0" autoFill="0" autoLine="0" autoPict="0">
                <anchor moveWithCells="1">
                  <from>
                    <xdr:col>12</xdr:col>
                    <xdr:colOff>1098550</xdr:colOff>
                    <xdr:row>95</xdr:row>
                    <xdr:rowOff>127000</xdr:rowOff>
                  </from>
                  <to>
                    <xdr:col>13</xdr:col>
                    <xdr:colOff>1098550</xdr:colOff>
                    <xdr:row>97</xdr:row>
                    <xdr:rowOff>19050</xdr:rowOff>
                  </to>
                </anchor>
              </controlPr>
            </control>
          </mc:Choice>
        </mc:AlternateContent>
        <mc:AlternateContent xmlns:mc="http://schemas.openxmlformats.org/markup-compatibility/2006">
          <mc:Choice Requires="x14">
            <control shapeId="52314" r:id="rId93" name="Check Box 90">
              <controlPr defaultSize="0" autoFill="0" autoLine="0" autoPict="0">
                <anchor moveWithCells="1">
                  <from>
                    <xdr:col>11</xdr:col>
                    <xdr:colOff>0</xdr:colOff>
                    <xdr:row>94</xdr:row>
                    <xdr:rowOff>133350</xdr:rowOff>
                  </from>
                  <to>
                    <xdr:col>12</xdr:col>
                    <xdr:colOff>984250</xdr:colOff>
                    <xdr:row>96</xdr:row>
                    <xdr:rowOff>31750</xdr:rowOff>
                  </to>
                </anchor>
              </controlPr>
            </control>
          </mc:Choice>
        </mc:AlternateContent>
        <mc:AlternateContent xmlns:mc="http://schemas.openxmlformats.org/markup-compatibility/2006">
          <mc:Choice Requires="x14">
            <control shapeId="52315" r:id="rId94" name="Check Box 91">
              <controlPr defaultSize="0" autoFill="0" autoLine="0" autoPict="0">
                <anchor moveWithCells="1">
                  <from>
                    <xdr:col>10</xdr:col>
                    <xdr:colOff>838200</xdr:colOff>
                    <xdr:row>89</xdr:row>
                    <xdr:rowOff>146050</xdr:rowOff>
                  </from>
                  <to>
                    <xdr:col>13</xdr:col>
                    <xdr:colOff>95250</xdr:colOff>
                    <xdr:row>91</xdr:row>
                    <xdr:rowOff>38100</xdr:rowOff>
                  </to>
                </anchor>
              </controlPr>
            </control>
          </mc:Choice>
        </mc:AlternateContent>
        <mc:AlternateContent xmlns:mc="http://schemas.openxmlformats.org/markup-compatibility/2006">
          <mc:Choice Requires="x14">
            <control shapeId="52316" r:id="rId95" name="Check Box 92">
              <controlPr defaultSize="0" autoFill="0" autoLine="0" autoPict="0">
                <anchor moveWithCells="1">
                  <from>
                    <xdr:col>10</xdr:col>
                    <xdr:colOff>838200</xdr:colOff>
                    <xdr:row>90</xdr:row>
                    <xdr:rowOff>146050</xdr:rowOff>
                  </from>
                  <to>
                    <xdr:col>13</xdr:col>
                    <xdr:colOff>946150</xdr:colOff>
                    <xdr:row>92</xdr:row>
                    <xdr:rowOff>38100</xdr:rowOff>
                  </to>
                </anchor>
              </controlPr>
            </control>
          </mc:Choice>
        </mc:AlternateContent>
        <mc:AlternateContent xmlns:mc="http://schemas.openxmlformats.org/markup-compatibility/2006">
          <mc:Choice Requires="x14">
            <control shapeId="52317" r:id="rId96" name="Check Box 93">
              <controlPr defaultSize="0" autoFill="0" autoLine="0" autoPict="0">
                <anchor moveWithCells="1">
                  <from>
                    <xdr:col>10</xdr:col>
                    <xdr:colOff>838200</xdr:colOff>
                    <xdr:row>82</xdr:row>
                    <xdr:rowOff>133350</xdr:rowOff>
                  </from>
                  <to>
                    <xdr:col>13</xdr:col>
                    <xdr:colOff>1847850</xdr:colOff>
                    <xdr:row>84</xdr:row>
                    <xdr:rowOff>31750</xdr:rowOff>
                  </to>
                </anchor>
              </controlPr>
            </control>
          </mc:Choice>
        </mc:AlternateContent>
        <mc:AlternateContent xmlns:mc="http://schemas.openxmlformats.org/markup-compatibility/2006">
          <mc:Choice Requires="x14">
            <control shapeId="52318" r:id="rId97" name="Check Box 94">
              <controlPr defaultSize="0" autoFill="0" autoLine="0" autoPict="0">
                <anchor moveWithCells="1">
                  <from>
                    <xdr:col>10</xdr:col>
                    <xdr:colOff>838200</xdr:colOff>
                    <xdr:row>83</xdr:row>
                    <xdr:rowOff>133350</xdr:rowOff>
                  </from>
                  <to>
                    <xdr:col>13</xdr:col>
                    <xdr:colOff>1847850</xdr:colOff>
                    <xdr:row>85</xdr:row>
                    <xdr:rowOff>31750</xdr:rowOff>
                  </to>
                </anchor>
              </controlPr>
            </control>
          </mc:Choice>
        </mc:AlternateContent>
        <mc:AlternateContent xmlns:mc="http://schemas.openxmlformats.org/markup-compatibility/2006">
          <mc:Choice Requires="x14">
            <control shapeId="52319" r:id="rId98" name="Check Box 95">
              <controlPr defaultSize="0" autoFill="0" autoLine="0" autoPict="0">
                <anchor moveWithCells="1">
                  <from>
                    <xdr:col>10</xdr:col>
                    <xdr:colOff>838200</xdr:colOff>
                    <xdr:row>84</xdr:row>
                    <xdr:rowOff>127000</xdr:rowOff>
                  </from>
                  <to>
                    <xdr:col>13</xdr:col>
                    <xdr:colOff>1847850</xdr:colOff>
                    <xdr:row>86</xdr:row>
                    <xdr:rowOff>19050</xdr:rowOff>
                  </to>
                </anchor>
              </controlPr>
            </control>
          </mc:Choice>
        </mc:AlternateContent>
        <mc:AlternateContent xmlns:mc="http://schemas.openxmlformats.org/markup-compatibility/2006">
          <mc:Choice Requires="x14">
            <control shapeId="52320" r:id="rId99" name="Check Box 96">
              <controlPr defaultSize="0" autoFill="0" autoLine="0" autoPict="0">
                <anchor moveWithCells="1">
                  <from>
                    <xdr:col>1</xdr:col>
                    <xdr:colOff>76200</xdr:colOff>
                    <xdr:row>103</xdr:row>
                    <xdr:rowOff>165100</xdr:rowOff>
                  </from>
                  <to>
                    <xdr:col>1</xdr:col>
                    <xdr:colOff>1117600</xdr:colOff>
                    <xdr:row>105</xdr:row>
                    <xdr:rowOff>57150</xdr:rowOff>
                  </to>
                </anchor>
              </controlPr>
            </control>
          </mc:Choice>
        </mc:AlternateContent>
        <mc:AlternateContent xmlns:mc="http://schemas.openxmlformats.org/markup-compatibility/2006">
          <mc:Choice Requires="x14">
            <control shapeId="52321" r:id="rId100" name="Check Box 97">
              <controlPr defaultSize="0" autoFill="0" autoLine="0" autoPict="0">
                <anchor moveWithCells="1">
                  <from>
                    <xdr:col>1</xdr:col>
                    <xdr:colOff>76200</xdr:colOff>
                    <xdr:row>104</xdr:row>
                    <xdr:rowOff>133350</xdr:rowOff>
                  </from>
                  <to>
                    <xdr:col>1</xdr:col>
                    <xdr:colOff>1117600</xdr:colOff>
                    <xdr:row>106</xdr:row>
                    <xdr:rowOff>38100</xdr:rowOff>
                  </to>
                </anchor>
              </controlPr>
            </control>
          </mc:Choice>
        </mc:AlternateContent>
        <mc:AlternateContent xmlns:mc="http://schemas.openxmlformats.org/markup-compatibility/2006">
          <mc:Choice Requires="x14">
            <control shapeId="52322" r:id="rId101" name="Check Box 98">
              <controlPr defaultSize="0" autoFill="0" autoLine="0" autoPict="0">
                <anchor moveWithCells="1">
                  <from>
                    <xdr:col>1</xdr:col>
                    <xdr:colOff>76200</xdr:colOff>
                    <xdr:row>105</xdr:row>
                    <xdr:rowOff>146050</xdr:rowOff>
                  </from>
                  <to>
                    <xdr:col>1</xdr:col>
                    <xdr:colOff>1117600</xdr:colOff>
                    <xdr:row>107</xdr:row>
                    <xdr:rowOff>31750</xdr:rowOff>
                  </to>
                </anchor>
              </controlPr>
            </control>
          </mc:Choice>
        </mc:AlternateContent>
        <mc:AlternateContent xmlns:mc="http://schemas.openxmlformats.org/markup-compatibility/2006">
          <mc:Choice Requires="x14">
            <control shapeId="52323" r:id="rId102" name="Check Box 99">
              <controlPr defaultSize="0" autoFill="0" autoLine="0" autoPict="0">
                <anchor moveWithCells="1">
                  <from>
                    <xdr:col>1</xdr:col>
                    <xdr:colOff>76200</xdr:colOff>
                    <xdr:row>106</xdr:row>
                    <xdr:rowOff>127000</xdr:rowOff>
                  </from>
                  <to>
                    <xdr:col>1</xdr:col>
                    <xdr:colOff>1117600</xdr:colOff>
                    <xdr:row>108</xdr:row>
                    <xdr:rowOff>12700</xdr:rowOff>
                  </to>
                </anchor>
              </controlPr>
            </control>
          </mc:Choice>
        </mc:AlternateContent>
        <mc:AlternateContent xmlns:mc="http://schemas.openxmlformats.org/markup-compatibility/2006">
          <mc:Choice Requires="x14">
            <control shapeId="52324" r:id="rId103" name="Check Box 100">
              <controlPr defaultSize="0" autoFill="0" autoLine="0" autoPict="0">
                <anchor moveWithCells="1">
                  <from>
                    <xdr:col>1</xdr:col>
                    <xdr:colOff>76200</xdr:colOff>
                    <xdr:row>107</xdr:row>
                    <xdr:rowOff>133350</xdr:rowOff>
                  </from>
                  <to>
                    <xdr:col>1</xdr:col>
                    <xdr:colOff>1117600</xdr:colOff>
                    <xdr:row>109</xdr:row>
                    <xdr:rowOff>31750</xdr:rowOff>
                  </to>
                </anchor>
              </controlPr>
            </control>
          </mc:Choice>
        </mc:AlternateContent>
        <mc:AlternateContent xmlns:mc="http://schemas.openxmlformats.org/markup-compatibility/2006">
          <mc:Choice Requires="x14">
            <control shapeId="52325" r:id="rId104" name="Check Box 101">
              <controlPr defaultSize="0" autoFill="0" autoLine="0" autoPict="0">
                <anchor moveWithCells="1">
                  <from>
                    <xdr:col>10</xdr:col>
                    <xdr:colOff>838200</xdr:colOff>
                    <xdr:row>104</xdr:row>
                    <xdr:rowOff>146050</xdr:rowOff>
                  </from>
                  <to>
                    <xdr:col>13</xdr:col>
                    <xdr:colOff>819150</xdr:colOff>
                    <xdr:row>106</xdr:row>
                    <xdr:rowOff>50800</xdr:rowOff>
                  </to>
                </anchor>
              </controlPr>
            </control>
          </mc:Choice>
        </mc:AlternateContent>
        <mc:AlternateContent xmlns:mc="http://schemas.openxmlformats.org/markup-compatibility/2006">
          <mc:Choice Requires="x14">
            <control shapeId="52326" r:id="rId105" name="Check Box 102">
              <controlPr defaultSize="0" autoFill="0" autoLine="0" autoPict="0">
                <anchor moveWithCells="1">
                  <from>
                    <xdr:col>10</xdr:col>
                    <xdr:colOff>838200</xdr:colOff>
                    <xdr:row>105</xdr:row>
                    <xdr:rowOff>146050</xdr:rowOff>
                  </from>
                  <to>
                    <xdr:col>13</xdr:col>
                    <xdr:colOff>819150</xdr:colOff>
                    <xdr:row>107</xdr:row>
                    <xdr:rowOff>31750</xdr:rowOff>
                  </to>
                </anchor>
              </controlPr>
            </control>
          </mc:Choice>
        </mc:AlternateContent>
        <mc:AlternateContent xmlns:mc="http://schemas.openxmlformats.org/markup-compatibility/2006">
          <mc:Choice Requires="x14">
            <control shapeId="52327" r:id="rId106" name="Check Box 103">
              <controlPr defaultSize="0" autoFill="0" autoLine="0" autoPict="0">
                <anchor moveWithCells="1">
                  <from>
                    <xdr:col>10</xdr:col>
                    <xdr:colOff>838200</xdr:colOff>
                    <xdr:row>106</xdr:row>
                    <xdr:rowOff>146050</xdr:rowOff>
                  </from>
                  <to>
                    <xdr:col>13</xdr:col>
                    <xdr:colOff>1936750</xdr:colOff>
                    <xdr:row>108</xdr:row>
                    <xdr:rowOff>31750</xdr:rowOff>
                  </to>
                </anchor>
              </controlPr>
            </control>
          </mc:Choice>
        </mc:AlternateContent>
        <mc:AlternateContent xmlns:mc="http://schemas.openxmlformats.org/markup-compatibility/2006">
          <mc:Choice Requires="x14">
            <control shapeId="52328" r:id="rId107" name="Check Box 104">
              <controlPr defaultSize="0" autoFill="0" autoLine="0" autoPict="0">
                <anchor moveWithCells="1">
                  <from>
                    <xdr:col>10</xdr:col>
                    <xdr:colOff>838200</xdr:colOff>
                    <xdr:row>107</xdr:row>
                    <xdr:rowOff>127000</xdr:rowOff>
                  </from>
                  <to>
                    <xdr:col>13</xdr:col>
                    <xdr:colOff>1924050</xdr:colOff>
                    <xdr:row>110</xdr:row>
                    <xdr:rowOff>50800</xdr:rowOff>
                  </to>
                </anchor>
              </controlPr>
            </control>
          </mc:Choice>
        </mc:AlternateContent>
        <mc:AlternateContent xmlns:mc="http://schemas.openxmlformats.org/markup-compatibility/2006">
          <mc:Choice Requires="x14">
            <control shapeId="52329" r:id="rId108" name="Check Box 105">
              <controlPr defaultSize="0" autoFill="0" autoLine="0" autoPict="0">
                <anchor moveWithCells="1">
                  <from>
                    <xdr:col>10</xdr:col>
                    <xdr:colOff>838200</xdr:colOff>
                    <xdr:row>109</xdr:row>
                    <xdr:rowOff>171450</xdr:rowOff>
                  </from>
                  <to>
                    <xdr:col>13</xdr:col>
                    <xdr:colOff>819150</xdr:colOff>
                    <xdr:row>111</xdr:row>
                    <xdr:rowOff>69850</xdr:rowOff>
                  </to>
                </anchor>
              </controlPr>
            </control>
          </mc:Choice>
        </mc:AlternateContent>
        <mc:AlternateContent xmlns:mc="http://schemas.openxmlformats.org/markup-compatibility/2006">
          <mc:Choice Requires="x14">
            <control shapeId="52330" r:id="rId109" name="Check Box 106">
              <controlPr defaultSize="0" autoFill="0" autoLine="0" autoPict="0">
                <anchor moveWithCells="1">
                  <from>
                    <xdr:col>10</xdr:col>
                    <xdr:colOff>838200</xdr:colOff>
                    <xdr:row>110</xdr:row>
                    <xdr:rowOff>146050</xdr:rowOff>
                  </from>
                  <to>
                    <xdr:col>13</xdr:col>
                    <xdr:colOff>819150</xdr:colOff>
                    <xdr:row>112</xdr:row>
                    <xdr:rowOff>38100</xdr:rowOff>
                  </to>
                </anchor>
              </controlPr>
            </control>
          </mc:Choice>
        </mc:AlternateContent>
        <mc:AlternateContent xmlns:mc="http://schemas.openxmlformats.org/markup-compatibility/2006">
          <mc:Choice Requires="x14">
            <control shapeId="52331" r:id="rId110" name="Check Box 107">
              <controlPr defaultSize="0" autoFill="0" autoLine="0" autoPict="0">
                <anchor moveWithCells="1">
                  <from>
                    <xdr:col>10</xdr:col>
                    <xdr:colOff>838200</xdr:colOff>
                    <xdr:row>114</xdr:row>
                    <xdr:rowOff>152400</xdr:rowOff>
                  </from>
                  <to>
                    <xdr:col>13</xdr:col>
                    <xdr:colOff>95250</xdr:colOff>
                    <xdr:row>116</xdr:row>
                    <xdr:rowOff>50800</xdr:rowOff>
                  </to>
                </anchor>
              </controlPr>
            </control>
          </mc:Choice>
        </mc:AlternateContent>
        <mc:AlternateContent xmlns:mc="http://schemas.openxmlformats.org/markup-compatibility/2006">
          <mc:Choice Requires="x14">
            <control shapeId="52332" r:id="rId111" name="Check Box 108">
              <controlPr defaultSize="0" autoFill="0" autoLine="0" autoPict="0">
                <anchor moveWithCells="1">
                  <from>
                    <xdr:col>10</xdr:col>
                    <xdr:colOff>838200</xdr:colOff>
                    <xdr:row>115</xdr:row>
                    <xdr:rowOff>171450</xdr:rowOff>
                  </from>
                  <to>
                    <xdr:col>13</xdr:col>
                    <xdr:colOff>95250</xdr:colOff>
                    <xdr:row>117</xdr:row>
                    <xdr:rowOff>31750</xdr:rowOff>
                  </to>
                </anchor>
              </controlPr>
            </control>
          </mc:Choice>
        </mc:AlternateContent>
        <mc:AlternateContent xmlns:mc="http://schemas.openxmlformats.org/markup-compatibility/2006">
          <mc:Choice Requires="x14">
            <control shapeId="52333" r:id="rId112" name="Check Box 109">
              <controlPr defaultSize="0" autoFill="0" autoLine="0" autoPict="0">
                <anchor moveWithCells="1">
                  <from>
                    <xdr:col>13</xdr:col>
                    <xdr:colOff>0</xdr:colOff>
                    <xdr:row>114</xdr:row>
                    <xdr:rowOff>133350</xdr:rowOff>
                  </from>
                  <to>
                    <xdr:col>13</xdr:col>
                    <xdr:colOff>984250</xdr:colOff>
                    <xdr:row>116</xdr:row>
                    <xdr:rowOff>31750</xdr:rowOff>
                  </to>
                </anchor>
              </controlPr>
            </control>
          </mc:Choice>
        </mc:AlternateContent>
        <mc:AlternateContent xmlns:mc="http://schemas.openxmlformats.org/markup-compatibility/2006">
          <mc:Choice Requires="x14">
            <control shapeId="52334" r:id="rId113" name="Check Box 110">
              <controlPr defaultSize="0" autoFill="0" autoLine="0" autoPict="0">
                <anchor moveWithCells="1">
                  <from>
                    <xdr:col>13</xdr:col>
                    <xdr:colOff>0</xdr:colOff>
                    <xdr:row>115</xdr:row>
                    <xdr:rowOff>127000</xdr:rowOff>
                  </from>
                  <to>
                    <xdr:col>13</xdr:col>
                    <xdr:colOff>984250</xdr:colOff>
                    <xdr:row>117</xdr:row>
                    <xdr:rowOff>19050</xdr:rowOff>
                  </to>
                </anchor>
              </controlPr>
            </control>
          </mc:Choice>
        </mc:AlternateContent>
        <mc:AlternateContent xmlns:mc="http://schemas.openxmlformats.org/markup-compatibility/2006">
          <mc:Choice Requires="x14">
            <control shapeId="52335" r:id="rId114" name="Check Box 111">
              <controlPr defaultSize="0" autoFill="0" autoLine="0" autoPict="0">
                <anchor moveWithCells="1">
                  <from>
                    <xdr:col>13</xdr:col>
                    <xdr:colOff>0</xdr:colOff>
                    <xdr:row>116</xdr:row>
                    <xdr:rowOff>146050</xdr:rowOff>
                  </from>
                  <to>
                    <xdr:col>14</xdr:col>
                    <xdr:colOff>38100</xdr:colOff>
                    <xdr:row>118</xdr:row>
                    <xdr:rowOff>38100</xdr:rowOff>
                  </to>
                </anchor>
              </controlPr>
            </control>
          </mc:Choice>
        </mc:AlternateContent>
        <mc:AlternateContent xmlns:mc="http://schemas.openxmlformats.org/markup-compatibility/2006">
          <mc:Choice Requires="x14">
            <control shapeId="52336" r:id="rId115" name="Check Box 112">
              <controlPr defaultSize="0" autoFill="0" autoLine="0" autoPict="0">
                <anchor moveWithCells="1">
                  <from>
                    <xdr:col>10</xdr:col>
                    <xdr:colOff>838200</xdr:colOff>
                    <xdr:row>118</xdr:row>
                    <xdr:rowOff>19050</xdr:rowOff>
                  </from>
                  <to>
                    <xdr:col>13</xdr:col>
                    <xdr:colOff>1079500</xdr:colOff>
                    <xdr:row>119</xdr:row>
                    <xdr:rowOff>0</xdr:rowOff>
                  </to>
                </anchor>
              </controlPr>
            </control>
          </mc:Choice>
        </mc:AlternateContent>
        <mc:AlternateContent xmlns:mc="http://schemas.openxmlformats.org/markup-compatibility/2006">
          <mc:Choice Requires="x14">
            <control shapeId="52337" r:id="rId116" name="Check Box 113">
              <controlPr defaultSize="0" autoFill="0" autoLine="0" autoPict="0">
                <anchor moveWithCells="1">
                  <from>
                    <xdr:col>11</xdr:col>
                    <xdr:colOff>0</xdr:colOff>
                    <xdr:row>121</xdr:row>
                    <xdr:rowOff>457200</xdr:rowOff>
                  </from>
                  <to>
                    <xdr:col>11</xdr:col>
                    <xdr:colOff>1079500</xdr:colOff>
                    <xdr:row>123</xdr:row>
                    <xdr:rowOff>50800</xdr:rowOff>
                  </to>
                </anchor>
              </controlPr>
            </control>
          </mc:Choice>
        </mc:AlternateContent>
        <mc:AlternateContent xmlns:mc="http://schemas.openxmlformats.org/markup-compatibility/2006">
          <mc:Choice Requires="x14">
            <control shapeId="52338" r:id="rId117" name="Check Box 114">
              <controlPr defaultSize="0" autoFill="0" autoLine="0" autoPict="0">
                <anchor moveWithCells="1">
                  <from>
                    <xdr:col>11</xdr:col>
                    <xdr:colOff>0</xdr:colOff>
                    <xdr:row>122</xdr:row>
                    <xdr:rowOff>133350</xdr:rowOff>
                  </from>
                  <to>
                    <xdr:col>13</xdr:col>
                    <xdr:colOff>1943100</xdr:colOff>
                    <xdr:row>124</xdr:row>
                    <xdr:rowOff>19050</xdr:rowOff>
                  </to>
                </anchor>
              </controlPr>
            </control>
          </mc:Choice>
        </mc:AlternateContent>
        <mc:AlternateContent xmlns:mc="http://schemas.openxmlformats.org/markup-compatibility/2006">
          <mc:Choice Requires="x14">
            <control shapeId="52339" r:id="rId118" name="Check Box 115">
              <controlPr defaultSize="0" autoFill="0" autoLine="0" autoPict="0">
                <anchor moveWithCells="1">
                  <from>
                    <xdr:col>11</xdr:col>
                    <xdr:colOff>0</xdr:colOff>
                    <xdr:row>126</xdr:row>
                    <xdr:rowOff>0</xdr:rowOff>
                  </from>
                  <to>
                    <xdr:col>14</xdr:col>
                    <xdr:colOff>0</xdr:colOff>
                    <xdr:row>127</xdr:row>
                    <xdr:rowOff>12700</xdr:rowOff>
                  </to>
                </anchor>
              </controlPr>
            </control>
          </mc:Choice>
        </mc:AlternateContent>
        <mc:AlternateContent xmlns:mc="http://schemas.openxmlformats.org/markup-compatibility/2006">
          <mc:Choice Requires="x14">
            <control shapeId="52340" r:id="rId119" name="Check Box 116">
              <controlPr defaultSize="0" autoFill="0" autoLine="0" autoPict="0">
                <anchor moveWithCells="1">
                  <from>
                    <xdr:col>13</xdr:col>
                    <xdr:colOff>0</xdr:colOff>
                    <xdr:row>123</xdr:row>
                    <xdr:rowOff>133350</xdr:rowOff>
                  </from>
                  <to>
                    <xdr:col>13</xdr:col>
                    <xdr:colOff>1562100</xdr:colOff>
                    <xdr:row>125</xdr:row>
                    <xdr:rowOff>31750</xdr:rowOff>
                  </to>
                </anchor>
              </controlPr>
            </control>
          </mc:Choice>
        </mc:AlternateContent>
        <mc:AlternateContent xmlns:mc="http://schemas.openxmlformats.org/markup-compatibility/2006">
          <mc:Choice Requires="x14">
            <control shapeId="52341" r:id="rId120" name="Check Box 117">
              <controlPr defaultSize="0" autoFill="0" autoLine="0" autoPict="0">
                <anchor moveWithCells="1">
                  <from>
                    <xdr:col>11</xdr:col>
                    <xdr:colOff>0</xdr:colOff>
                    <xdr:row>127</xdr:row>
                    <xdr:rowOff>0</xdr:rowOff>
                  </from>
                  <to>
                    <xdr:col>13</xdr:col>
                    <xdr:colOff>1085850</xdr:colOff>
                    <xdr:row>128</xdr:row>
                    <xdr:rowOff>31750</xdr:rowOff>
                  </to>
                </anchor>
              </controlPr>
            </control>
          </mc:Choice>
        </mc:AlternateContent>
        <mc:AlternateContent xmlns:mc="http://schemas.openxmlformats.org/markup-compatibility/2006">
          <mc:Choice Requires="x14">
            <control shapeId="52342" r:id="rId121" name="Check Box 118">
              <controlPr defaultSize="0" autoFill="0" autoLine="0" autoPict="0">
                <anchor moveWithCells="1">
                  <from>
                    <xdr:col>11</xdr:col>
                    <xdr:colOff>0</xdr:colOff>
                    <xdr:row>124</xdr:row>
                    <xdr:rowOff>146050</xdr:rowOff>
                  </from>
                  <to>
                    <xdr:col>12</xdr:col>
                    <xdr:colOff>698500</xdr:colOff>
                    <xdr:row>126</xdr:row>
                    <xdr:rowOff>38100</xdr:rowOff>
                  </to>
                </anchor>
              </controlPr>
            </control>
          </mc:Choice>
        </mc:AlternateContent>
        <mc:AlternateContent xmlns:mc="http://schemas.openxmlformats.org/markup-compatibility/2006">
          <mc:Choice Requires="x14">
            <control shapeId="52343" r:id="rId122" name="Check Box 119">
              <controlPr defaultSize="0" autoFill="0" autoLine="0" autoPict="0">
                <anchor moveWithCells="1">
                  <from>
                    <xdr:col>12</xdr:col>
                    <xdr:colOff>1098550</xdr:colOff>
                    <xdr:row>124</xdr:row>
                    <xdr:rowOff>127000</xdr:rowOff>
                  </from>
                  <to>
                    <xdr:col>13</xdr:col>
                    <xdr:colOff>1098550</xdr:colOff>
                    <xdr:row>126</xdr:row>
                    <xdr:rowOff>19050</xdr:rowOff>
                  </to>
                </anchor>
              </controlPr>
            </control>
          </mc:Choice>
        </mc:AlternateContent>
        <mc:AlternateContent xmlns:mc="http://schemas.openxmlformats.org/markup-compatibility/2006">
          <mc:Choice Requires="x14">
            <control shapeId="52344" r:id="rId123" name="Check Box 120">
              <controlPr defaultSize="0" autoFill="0" autoLine="0" autoPict="0">
                <anchor moveWithCells="1">
                  <from>
                    <xdr:col>11</xdr:col>
                    <xdr:colOff>0</xdr:colOff>
                    <xdr:row>123</xdr:row>
                    <xdr:rowOff>133350</xdr:rowOff>
                  </from>
                  <to>
                    <xdr:col>12</xdr:col>
                    <xdr:colOff>984250</xdr:colOff>
                    <xdr:row>125</xdr:row>
                    <xdr:rowOff>31750</xdr:rowOff>
                  </to>
                </anchor>
              </controlPr>
            </control>
          </mc:Choice>
        </mc:AlternateContent>
        <mc:AlternateContent xmlns:mc="http://schemas.openxmlformats.org/markup-compatibility/2006">
          <mc:Choice Requires="x14">
            <control shapeId="52345" r:id="rId124" name="Check Box 121">
              <controlPr defaultSize="0" autoFill="0" autoLine="0" autoPict="0">
                <anchor moveWithCells="1">
                  <from>
                    <xdr:col>10</xdr:col>
                    <xdr:colOff>838200</xdr:colOff>
                    <xdr:row>118</xdr:row>
                    <xdr:rowOff>146050</xdr:rowOff>
                  </from>
                  <to>
                    <xdr:col>13</xdr:col>
                    <xdr:colOff>95250</xdr:colOff>
                    <xdr:row>120</xdr:row>
                    <xdr:rowOff>38100</xdr:rowOff>
                  </to>
                </anchor>
              </controlPr>
            </control>
          </mc:Choice>
        </mc:AlternateContent>
        <mc:AlternateContent xmlns:mc="http://schemas.openxmlformats.org/markup-compatibility/2006">
          <mc:Choice Requires="x14">
            <control shapeId="52346" r:id="rId125" name="Check Box 122">
              <controlPr defaultSize="0" autoFill="0" autoLine="0" autoPict="0">
                <anchor moveWithCells="1">
                  <from>
                    <xdr:col>10</xdr:col>
                    <xdr:colOff>838200</xdr:colOff>
                    <xdr:row>119</xdr:row>
                    <xdr:rowOff>146050</xdr:rowOff>
                  </from>
                  <to>
                    <xdr:col>13</xdr:col>
                    <xdr:colOff>946150</xdr:colOff>
                    <xdr:row>121</xdr:row>
                    <xdr:rowOff>38100</xdr:rowOff>
                  </to>
                </anchor>
              </controlPr>
            </control>
          </mc:Choice>
        </mc:AlternateContent>
        <mc:AlternateContent xmlns:mc="http://schemas.openxmlformats.org/markup-compatibility/2006">
          <mc:Choice Requires="x14">
            <control shapeId="52347" r:id="rId126" name="Check Box 123">
              <controlPr defaultSize="0" autoFill="0" autoLine="0" autoPict="0">
                <anchor moveWithCells="1">
                  <from>
                    <xdr:col>10</xdr:col>
                    <xdr:colOff>838200</xdr:colOff>
                    <xdr:row>111</xdr:row>
                    <xdr:rowOff>133350</xdr:rowOff>
                  </from>
                  <to>
                    <xdr:col>13</xdr:col>
                    <xdr:colOff>1847850</xdr:colOff>
                    <xdr:row>113</xdr:row>
                    <xdr:rowOff>31750</xdr:rowOff>
                  </to>
                </anchor>
              </controlPr>
            </control>
          </mc:Choice>
        </mc:AlternateContent>
        <mc:AlternateContent xmlns:mc="http://schemas.openxmlformats.org/markup-compatibility/2006">
          <mc:Choice Requires="x14">
            <control shapeId="52348" r:id="rId127" name="Check Box 124">
              <controlPr defaultSize="0" autoFill="0" autoLine="0" autoPict="0">
                <anchor moveWithCells="1">
                  <from>
                    <xdr:col>10</xdr:col>
                    <xdr:colOff>838200</xdr:colOff>
                    <xdr:row>112</xdr:row>
                    <xdr:rowOff>133350</xdr:rowOff>
                  </from>
                  <to>
                    <xdr:col>13</xdr:col>
                    <xdr:colOff>1847850</xdr:colOff>
                    <xdr:row>114</xdr:row>
                    <xdr:rowOff>31750</xdr:rowOff>
                  </to>
                </anchor>
              </controlPr>
            </control>
          </mc:Choice>
        </mc:AlternateContent>
        <mc:AlternateContent xmlns:mc="http://schemas.openxmlformats.org/markup-compatibility/2006">
          <mc:Choice Requires="x14">
            <control shapeId="52349" r:id="rId128" name="Check Box 125">
              <controlPr defaultSize="0" autoFill="0" autoLine="0" autoPict="0">
                <anchor moveWithCells="1">
                  <from>
                    <xdr:col>10</xdr:col>
                    <xdr:colOff>838200</xdr:colOff>
                    <xdr:row>113</xdr:row>
                    <xdr:rowOff>127000</xdr:rowOff>
                  </from>
                  <to>
                    <xdr:col>13</xdr:col>
                    <xdr:colOff>1847850</xdr:colOff>
                    <xdr:row>115</xdr:row>
                    <xdr:rowOff>19050</xdr:rowOff>
                  </to>
                </anchor>
              </controlPr>
            </control>
          </mc:Choice>
        </mc:AlternateContent>
        <mc:AlternateContent xmlns:mc="http://schemas.openxmlformats.org/markup-compatibility/2006">
          <mc:Choice Requires="x14">
            <control shapeId="52350" r:id="rId129" name="Check Box 126">
              <controlPr defaultSize="0" autoFill="0" autoLine="0" autoPict="0">
                <anchor moveWithCells="1">
                  <from>
                    <xdr:col>1</xdr:col>
                    <xdr:colOff>76200</xdr:colOff>
                    <xdr:row>132</xdr:row>
                    <xdr:rowOff>171450</xdr:rowOff>
                  </from>
                  <to>
                    <xdr:col>1</xdr:col>
                    <xdr:colOff>1117600</xdr:colOff>
                    <xdr:row>134</xdr:row>
                    <xdr:rowOff>69850</xdr:rowOff>
                  </to>
                </anchor>
              </controlPr>
            </control>
          </mc:Choice>
        </mc:AlternateContent>
        <mc:AlternateContent xmlns:mc="http://schemas.openxmlformats.org/markup-compatibility/2006">
          <mc:Choice Requires="x14">
            <control shapeId="52351" r:id="rId130" name="Check Box 127">
              <controlPr defaultSize="0" autoFill="0" autoLine="0" autoPict="0">
                <anchor moveWithCells="1">
                  <from>
                    <xdr:col>1</xdr:col>
                    <xdr:colOff>76200</xdr:colOff>
                    <xdr:row>133</xdr:row>
                    <xdr:rowOff>133350</xdr:rowOff>
                  </from>
                  <to>
                    <xdr:col>1</xdr:col>
                    <xdr:colOff>1117600</xdr:colOff>
                    <xdr:row>135</xdr:row>
                    <xdr:rowOff>38100</xdr:rowOff>
                  </to>
                </anchor>
              </controlPr>
            </control>
          </mc:Choice>
        </mc:AlternateContent>
        <mc:AlternateContent xmlns:mc="http://schemas.openxmlformats.org/markup-compatibility/2006">
          <mc:Choice Requires="x14">
            <control shapeId="52352" r:id="rId131" name="Check Box 128">
              <controlPr defaultSize="0" autoFill="0" autoLine="0" autoPict="0">
                <anchor moveWithCells="1">
                  <from>
                    <xdr:col>1</xdr:col>
                    <xdr:colOff>76200</xdr:colOff>
                    <xdr:row>134</xdr:row>
                    <xdr:rowOff>146050</xdr:rowOff>
                  </from>
                  <to>
                    <xdr:col>1</xdr:col>
                    <xdr:colOff>1117600</xdr:colOff>
                    <xdr:row>136</xdr:row>
                    <xdr:rowOff>31750</xdr:rowOff>
                  </to>
                </anchor>
              </controlPr>
            </control>
          </mc:Choice>
        </mc:AlternateContent>
        <mc:AlternateContent xmlns:mc="http://schemas.openxmlformats.org/markup-compatibility/2006">
          <mc:Choice Requires="x14">
            <control shapeId="52353" r:id="rId132" name="Check Box 129">
              <controlPr defaultSize="0" autoFill="0" autoLine="0" autoPict="0">
                <anchor moveWithCells="1">
                  <from>
                    <xdr:col>1</xdr:col>
                    <xdr:colOff>76200</xdr:colOff>
                    <xdr:row>135</xdr:row>
                    <xdr:rowOff>127000</xdr:rowOff>
                  </from>
                  <to>
                    <xdr:col>1</xdr:col>
                    <xdr:colOff>1117600</xdr:colOff>
                    <xdr:row>137</xdr:row>
                    <xdr:rowOff>12700</xdr:rowOff>
                  </to>
                </anchor>
              </controlPr>
            </control>
          </mc:Choice>
        </mc:AlternateContent>
        <mc:AlternateContent xmlns:mc="http://schemas.openxmlformats.org/markup-compatibility/2006">
          <mc:Choice Requires="x14">
            <control shapeId="52354" r:id="rId133" name="Check Box 130">
              <controlPr defaultSize="0" autoFill="0" autoLine="0" autoPict="0">
                <anchor moveWithCells="1">
                  <from>
                    <xdr:col>1</xdr:col>
                    <xdr:colOff>76200</xdr:colOff>
                    <xdr:row>136</xdr:row>
                    <xdr:rowOff>133350</xdr:rowOff>
                  </from>
                  <to>
                    <xdr:col>1</xdr:col>
                    <xdr:colOff>1117600</xdr:colOff>
                    <xdr:row>138</xdr:row>
                    <xdr:rowOff>31750</xdr:rowOff>
                  </to>
                </anchor>
              </controlPr>
            </control>
          </mc:Choice>
        </mc:AlternateContent>
        <mc:AlternateContent xmlns:mc="http://schemas.openxmlformats.org/markup-compatibility/2006">
          <mc:Choice Requires="x14">
            <control shapeId="52355" r:id="rId134" name="Check Box 131">
              <controlPr defaultSize="0" autoFill="0" autoLine="0" autoPict="0">
                <anchor moveWithCells="1">
                  <from>
                    <xdr:col>10</xdr:col>
                    <xdr:colOff>838200</xdr:colOff>
                    <xdr:row>133</xdr:row>
                    <xdr:rowOff>146050</xdr:rowOff>
                  </from>
                  <to>
                    <xdr:col>13</xdr:col>
                    <xdr:colOff>819150</xdr:colOff>
                    <xdr:row>135</xdr:row>
                    <xdr:rowOff>50800</xdr:rowOff>
                  </to>
                </anchor>
              </controlPr>
            </control>
          </mc:Choice>
        </mc:AlternateContent>
        <mc:AlternateContent xmlns:mc="http://schemas.openxmlformats.org/markup-compatibility/2006">
          <mc:Choice Requires="x14">
            <control shapeId="52356" r:id="rId135" name="Check Box 132">
              <controlPr defaultSize="0" autoFill="0" autoLine="0" autoPict="0">
                <anchor moveWithCells="1">
                  <from>
                    <xdr:col>10</xdr:col>
                    <xdr:colOff>838200</xdr:colOff>
                    <xdr:row>134</xdr:row>
                    <xdr:rowOff>146050</xdr:rowOff>
                  </from>
                  <to>
                    <xdr:col>13</xdr:col>
                    <xdr:colOff>819150</xdr:colOff>
                    <xdr:row>136</xdr:row>
                    <xdr:rowOff>31750</xdr:rowOff>
                  </to>
                </anchor>
              </controlPr>
            </control>
          </mc:Choice>
        </mc:AlternateContent>
        <mc:AlternateContent xmlns:mc="http://schemas.openxmlformats.org/markup-compatibility/2006">
          <mc:Choice Requires="x14">
            <control shapeId="52357" r:id="rId136" name="Check Box 133">
              <controlPr defaultSize="0" autoFill="0" autoLine="0" autoPict="0">
                <anchor moveWithCells="1">
                  <from>
                    <xdr:col>10</xdr:col>
                    <xdr:colOff>838200</xdr:colOff>
                    <xdr:row>135</xdr:row>
                    <xdr:rowOff>146050</xdr:rowOff>
                  </from>
                  <to>
                    <xdr:col>13</xdr:col>
                    <xdr:colOff>1936750</xdr:colOff>
                    <xdr:row>137</xdr:row>
                    <xdr:rowOff>31750</xdr:rowOff>
                  </to>
                </anchor>
              </controlPr>
            </control>
          </mc:Choice>
        </mc:AlternateContent>
        <mc:AlternateContent xmlns:mc="http://schemas.openxmlformats.org/markup-compatibility/2006">
          <mc:Choice Requires="x14">
            <control shapeId="52358" r:id="rId137" name="Check Box 134">
              <controlPr defaultSize="0" autoFill="0" autoLine="0" autoPict="0">
                <anchor moveWithCells="1">
                  <from>
                    <xdr:col>10</xdr:col>
                    <xdr:colOff>838200</xdr:colOff>
                    <xdr:row>136</xdr:row>
                    <xdr:rowOff>127000</xdr:rowOff>
                  </from>
                  <to>
                    <xdr:col>13</xdr:col>
                    <xdr:colOff>1924050</xdr:colOff>
                    <xdr:row>139</xdr:row>
                    <xdr:rowOff>50800</xdr:rowOff>
                  </to>
                </anchor>
              </controlPr>
            </control>
          </mc:Choice>
        </mc:AlternateContent>
        <mc:AlternateContent xmlns:mc="http://schemas.openxmlformats.org/markup-compatibility/2006">
          <mc:Choice Requires="x14">
            <control shapeId="52359" r:id="rId138" name="Check Box 135">
              <controlPr defaultSize="0" autoFill="0" autoLine="0" autoPict="0">
                <anchor moveWithCells="1">
                  <from>
                    <xdr:col>10</xdr:col>
                    <xdr:colOff>838200</xdr:colOff>
                    <xdr:row>138</xdr:row>
                    <xdr:rowOff>171450</xdr:rowOff>
                  </from>
                  <to>
                    <xdr:col>13</xdr:col>
                    <xdr:colOff>819150</xdr:colOff>
                    <xdr:row>140</xdr:row>
                    <xdr:rowOff>69850</xdr:rowOff>
                  </to>
                </anchor>
              </controlPr>
            </control>
          </mc:Choice>
        </mc:AlternateContent>
        <mc:AlternateContent xmlns:mc="http://schemas.openxmlformats.org/markup-compatibility/2006">
          <mc:Choice Requires="x14">
            <control shapeId="52360" r:id="rId139" name="Check Box 136">
              <controlPr defaultSize="0" autoFill="0" autoLine="0" autoPict="0">
                <anchor moveWithCells="1">
                  <from>
                    <xdr:col>10</xdr:col>
                    <xdr:colOff>838200</xdr:colOff>
                    <xdr:row>139</xdr:row>
                    <xdr:rowOff>146050</xdr:rowOff>
                  </from>
                  <to>
                    <xdr:col>13</xdr:col>
                    <xdr:colOff>819150</xdr:colOff>
                    <xdr:row>141</xdr:row>
                    <xdr:rowOff>38100</xdr:rowOff>
                  </to>
                </anchor>
              </controlPr>
            </control>
          </mc:Choice>
        </mc:AlternateContent>
        <mc:AlternateContent xmlns:mc="http://schemas.openxmlformats.org/markup-compatibility/2006">
          <mc:Choice Requires="x14">
            <control shapeId="52361" r:id="rId140" name="Check Box 137">
              <controlPr defaultSize="0" autoFill="0" autoLine="0" autoPict="0">
                <anchor moveWithCells="1">
                  <from>
                    <xdr:col>10</xdr:col>
                    <xdr:colOff>838200</xdr:colOff>
                    <xdr:row>143</xdr:row>
                    <xdr:rowOff>152400</xdr:rowOff>
                  </from>
                  <to>
                    <xdr:col>13</xdr:col>
                    <xdr:colOff>95250</xdr:colOff>
                    <xdr:row>145</xdr:row>
                    <xdr:rowOff>50800</xdr:rowOff>
                  </to>
                </anchor>
              </controlPr>
            </control>
          </mc:Choice>
        </mc:AlternateContent>
        <mc:AlternateContent xmlns:mc="http://schemas.openxmlformats.org/markup-compatibility/2006">
          <mc:Choice Requires="x14">
            <control shapeId="52362" r:id="rId141" name="Check Box 138">
              <controlPr defaultSize="0" autoFill="0" autoLine="0" autoPict="0">
                <anchor moveWithCells="1">
                  <from>
                    <xdr:col>10</xdr:col>
                    <xdr:colOff>838200</xdr:colOff>
                    <xdr:row>144</xdr:row>
                    <xdr:rowOff>171450</xdr:rowOff>
                  </from>
                  <to>
                    <xdr:col>13</xdr:col>
                    <xdr:colOff>95250</xdr:colOff>
                    <xdr:row>146</xdr:row>
                    <xdr:rowOff>31750</xdr:rowOff>
                  </to>
                </anchor>
              </controlPr>
            </control>
          </mc:Choice>
        </mc:AlternateContent>
        <mc:AlternateContent xmlns:mc="http://schemas.openxmlformats.org/markup-compatibility/2006">
          <mc:Choice Requires="x14">
            <control shapeId="52363" r:id="rId142" name="Check Box 139">
              <controlPr defaultSize="0" autoFill="0" autoLine="0" autoPict="0">
                <anchor moveWithCells="1">
                  <from>
                    <xdr:col>13</xdr:col>
                    <xdr:colOff>0</xdr:colOff>
                    <xdr:row>143</xdr:row>
                    <xdr:rowOff>133350</xdr:rowOff>
                  </from>
                  <to>
                    <xdr:col>13</xdr:col>
                    <xdr:colOff>984250</xdr:colOff>
                    <xdr:row>145</xdr:row>
                    <xdr:rowOff>31750</xdr:rowOff>
                  </to>
                </anchor>
              </controlPr>
            </control>
          </mc:Choice>
        </mc:AlternateContent>
        <mc:AlternateContent xmlns:mc="http://schemas.openxmlformats.org/markup-compatibility/2006">
          <mc:Choice Requires="x14">
            <control shapeId="52364" r:id="rId143" name="Check Box 140">
              <controlPr defaultSize="0" autoFill="0" autoLine="0" autoPict="0">
                <anchor moveWithCells="1">
                  <from>
                    <xdr:col>13</xdr:col>
                    <xdr:colOff>0</xdr:colOff>
                    <xdr:row>144</xdr:row>
                    <xdr:rowOff>127000</xdr:rowOff>
                  </from>
                  <to>
                    <xdr:col>13</xdr:col>
                    <xdr:colOff>984250</xdr:colOff>
                    <xdr:row>146</xdr:row>
                    <xdr:rowOff>19050</xdr:rowOff>
                  </to>
                </anchor>
              </controlPr>
            </control>
          </mc:Choice>
        </mc:AlternateContent>
        <mc:AlternateContent xmlns:mc="http://schemas.openxmlformats.org/markup-compatibility/2006">
          <mc:Choice Requires="x14">
            <control shapeId="52365" r:id="rId144" name="Check Box 141">
              <controlPr defaultSize="0" autoFill="0" autoLine="0" autoPict="0">
                <anchor moveWithCells="1">
                  <from>
                    <xdr:col>13</xdr:col>
                    <xdr:colOff>0</xdr:colOff>
                    <xdr:row>145</xdr:row>
                    <xdr:rowOff>146050</xdr:rowOff>
                  </from>
                  <to>
                    <xdr:col>14</xdr:col>
                    <xdr:colOff>38100</xdr:colOff>
                    <xdr:row>147</xdr:row>
                    <xdr:rowOff>38100</xdr:rowOff>
                  </to>
                </anchor>
              </controlPr>
            </control>
          </mc:Choice>
        </mc:AlternateContent>
        <mc:AlternateContent xmlns:mc="http://schemas.openxmlformats.org/markup-compatibility/2006">
          <mc:Choice Requires="x14">
            <control shapeId="52366" r:id="rId145" name="Check Box 142">
              <controlPr defaultSize="0" autoFill="0" autoLine="0" autoPict="0">
                <anchor moveWithCells="1">
                  <from>
                    <xdr:col>10</xdr:col>
                    <xdr:colOff>838200</xdr:colOff>
                    <xdr:row>147</xdr:row>
                    <xdr:rowOff>19050</xdr:rowOff>
                  </from>
                  <to>
                    <xdr:col>13</xdr:col>
                    <xdr:colOff>1079500</xdr:colOff>
                    <xdr:row>148</xdr:row>
                    <xdr:rowOff>0</xdr:rowOff>
                  </to>
                </anchor>
              </controlPr>
            </control>
          </mc:Choice>
        </mc:AlternateContent>
        <mc:AlternateContent xmlns:mc="http://schemas.openxmlformats.org/markup-compatibility/2006">
          <mc:Choice Requires="x14">
            <control shapeId="52367" r:id="rId146" name="Check Box 143">
              <controlPr defaultSize="0" autoFill="0" autoLine="0" autoPict="0">
                <anchor moveWithCells="1">
                  <from>
                    <xdr:col>11</xdr:col>
                    <xdr:colOff>0</xdr:colOff>
                    <xdr:row>150</xdr:row>
                    <xdr:rowOff>457200</xdr:rowOff>
                  </from>
                  <to>
                    <xdr:col>11</xdr:col>
                    <xdr:colOff>1079500</xdr:colOff>
                    <xdr:row>152</xdr:row>
                    <xdr:rowOff>50800</xdr:rowOff>
                  </to>
                </anchor>
              </controlPr>
            </control>
          </mc:Choice>
        </mc:AlternateContent>
        <mc:AlternateContent xmlns:mc="http://schemas.openxmlformats.org/markup-compatibility/2006">
          <mc:Choice Requires="x14">
            <control shapeId="52368" r:id="rId147" name="Check Box 144">
              <controlPr defaultSize="0" autoFill="0" autoLine="0" autoPict="0">
                <anchor moveWithCells="1">
                  <from>
                    <xdr:col>11</xdr:col>
                    <xdr:colOff>0</xdr:colOff>
                    <xdr:row>151</xdr:row>
                    <xdr:rowOff>133350</xdr:rowOff>
                  </from>
                  <to>
                    <xdr:col>13</xdr:col>
                    <xdr:colOff>1943100</xdr:colOff>
                    <xdr:row>153</xdr:row>
                    <xdr:rowOff>19050</xdr:rowOff>
                  </to>
                </anchor>
              </controlPr>
            </control>
          </mc:Choice>
        </mc:AlternateContent>
        <mc:AlternateContent xmlns:mc="http://schemas.openxmlformats.org/markup-compatibility/2006">
          <mc:Choice Requires="x14">
            <control shapeId="52369" r:id="rId148" name="Check Box 145">
              <controlPr defaultSize="0" autoFill="0" autoLine="0" autoPict="0">
                <anchor moveWithCells="1">
                  <from>
                    <xdr:col>11</xdr:col>
                    <xdr:colOff>0</xdr:colOff>
                    <xdr:row>155</xdr:row>
                    <xdr:rowOff>0</xdr:rowOff>
                  </from>
                  <to>
                    <xdr:col>14</xdr:col>
                    <xdr:colOff>0</xdr:colOff>
                    <xdr:row>156</xdr:row>
                    <xdr:rowOff>12700</xdr:rowOff>
                  </to>
                </anchor>
              </controlPr>
            </control>
          </mc:Choice>
        </mc:AlternateContent>
        <mc:AlternateContent xmlns:mc="http://schemas.openxmlformats.org/markup-compatibility/2006">
          <mc:Choice Requires="x14">
            <control shapeId="52370" r:id="rId149" name="Check Box 146">
              <controlPr defaultSize="0" autoFill="0" autoLine="0" autoPict="0">
                <anchor moveWithCells="1">
                  <from>
                    <xdr:col>13</xdr:col>
                    <xdr:colOff>0</xdr:colOff>
                    <xdr:row>152</xdr:row>
                    <xdr:rowOff>133350</xdr:rowOff>
                  </from>
                  <to>
                    <xdr:col>13</xdr:col>
                    <xdr:colOff>1562100</xdr:colOff>
                    <xdr:row>154</xdr:row>
                    <xdr:rowOff>31750</xdr:rowOff>
                  </to>
                </anchor>
              </controlPr>
            </control>
          </mc:Choice>
        </mc:AlternateContent>
        <mc:AlternateContent xmlns:mc="http://schemas.openxmlformats.org/markup-compatibility/2006">
          <mc:Choice Requires="x14">
            <control shapeId="52371" r:id="rId150" name="Check Box 147">
              <controlPr defaultSize="0" autoFill="0" autoLine="0" autoPict="0">
                <anchor moveWithCells="1">
                  <from>
                    <xdr:col>11</xdr:col>
                    <xdr:colOff>0</xdr:colOff>
                    <xdr:row>156</xdr:row>
                    <xdr:rowOff>0</xdr:rowOff>
                  </from>
                  <to>
                    <xdr:col>13</xdr:col>
                    <xdr:colOff>1085850</xdr:colOff>
                    <xdr:row>157</xdr:row>
                    <xdr:rowOff>31750</xdr:rowOff>
                  </to>
                </anchor>
              </controlPr>
            </control>
          </mc:Choice>
        </mc:AlternateContent>
        <mc:AlternateContent xmlns:mc="http://schemas.openxmlformats.org/markup-compatibility/2006">
          <mc:Choice Requires="x14">
            <control shapeId="52372" r:id="rId151" name="Check Box 148">
              <controlPr defaultSize="0" autoFill="0" autoLine="0" autoPict="0">
                <anchor moveWithCells="1">
                  <from>
                    <xdr:col>11</xdr:col>
                    <xdr:colOff>0</xdr:colOff>
                    <xdr:row>153</xdr:row>
                    <xdr:rowOff>146050</xdr:rowOff>
                  </from>
                  <to>
                    <xdr:col>12</xdr:col>
                    <xdr:colOff>698500</xdr:colOff>
                    <xdr:row>155</xdr:row>
                    <xdr:rowOff>38100</xdr:rowOff>
                  </to>
                </anchor>
              </controlPr>
            </control>
          </mc:Choice>
        </mc:AlternateContent>
        <mc:AlternateContent xmlns:mc="http://schemas.openxmlformats.org/markup-compatibility/2006">
          <mc:Choice Requires="x14">
            <control shapeId="52373" r:id="rId152" name="Check Box 149">
              <controlPr defaultSize="0" autoFill="0" autoLine="0" autoPict="0">
                <anchor moveWithCells="1">
                  <from>
                    <xdr:col>12</xdr:col>
                    <xdr:colOff>1098550</xdr:colOff>
                    <xdr:row>153</xdr:row>
                    <xdr:rowOff>127000</xdr:rowOff>
                  </from>
                  <to>
                    <xdr:col>13</xdr:col>
                    <xdr:colOff>1098550</xdr:colOff>
                    <xdr:row>155</xdr:row>
                    <xdr:rowOff>19050</xdr:rowOff>
                  </to>
                </anchor>
              </controlPr>
            </control>
          </mc:Choice>
        </mc:AlternateContent>
        <mc:AlternateContent xmlns:mc="http://schemas.openxmlformats.org/markup-compatibility/2006">
          <mc:Choice Requires="x14">
            <control shapeId="52374" r:id="rId153" name="Check Box 150">
              <controlPr defaultSize="0" autoFill="0" autoLine="0" autoPict="0">
                <anchor moveWithCells="1">
                  <from>
                    <xdr:col>11</xdr:col>
                    <xdr:colOff>0</xdr:colOff>
                    <xdr:row>152</xdr:row>
                    <xdr:rowOff>133350</xdr:rowOff>
                  </from>
                  <to>
                    <xdr:col>12</xdr:col>
                    <xdr:colOff>984250</xdr:colOff>
                    <xdr:row>154</xdr:row>
                    <xdr:rowOff>31750</xdr:rowOff>
                  </to>
                </anchor>
              </controlPr>
            </control>
          </mc:Choice>
        </mc:AlternateContent>
        <mc:AlternateContent xmlns:mc="http://schemas.openxmlformats.org/markup-compatibility/2006">
          <mc:Choice Requires="x14">
            <control shapeId="52375" r:id="rId154" name="Check Box 151">
              <controlPr defaultSize="0" autoFill="0" autoLine="0" autoPict="0">
                <anchor moveWithCells="1">
                  <from>
                    <xdr:col>10</xdr:col>
                    <xdr:colOff>838200</xdr:colOff>
                    <xdr:row>147</xdr:row>
                    <xdr:rowOff>146050</xdr:rowOff>
                  </from>
                  <to>
                    <xdr:col>13</xdr:col>
                    <xdr:colOff>95250</xdr:colOff>
                    <xdr:row>149</xdr:row>
                    <xdr:rowOff>38100</xdr:rowOff>
                  </to>
                </anchor>
              </controlPr>
            </control>
          </mc:Choice>
        </mc:AlternateContent>
        <mc:AlternateContent xmlns:mc="http://schemas.openxmlformats.org/markup-compatibility/2006">
          <mc:Choice Requires="x14">
            <control shapeId="52376" r:id="rId155" name="Check Box 152">
              <controlPr defaultSize="0" autoFill="0" autoLine="0" autoPict="0">
                <anchor moveWithCells="1">
                  <from>
                    <xdr:col>10</xdr:col>
                    <xdr:colOff>838200</xdr:colOff>
                    <xdr:row>148</xdr:row>
                    <xdr:rowOff>146050</xdr:rowOff>
                  </from>
                  <to>
                    <xdr:col>13</xdr:col>
                    <xdr:colOff>946150</xdr:colOff>
                    <xdr:row>150</xdr:row>
                    <xdr:rowOff>38100</xdr:rowOff>
                  </to>
                </anchor>
              </controlPr>
            </control>
          </mc:Choice>
        </mc:AlternateContent>
        <mc:AlternateContent xmlns:mc="http://schemas.openxmlformats.org/markup-compatibility/2006">
          <mc:Choice Requires="x14">
            <control shapeId="52377" r:id="rId156" name="Check Box 153">
              <controlPr defaultSize="0" autoFill="0" autoLine="0" autoPict="0">
                <anchor moveWithCells="1">
                  <from>
                    <xdr:col>10</xdr:col>
                    <xdr:colOff>838200</xdr:colOff>
                    <xdr:row>140</xdr:row>
                    <xdr:rowOff>133350</xdr:rowOff>
                  </from>
                  <to>
                    <xdr:col>13</xdr:col>
                    <xdr:colOff>1847850</xdr:colOff>
                    <xdr:row>142</xdr:row>
                    <xdr:rowOff>31750</xdr:rowOff>
                  </to>
                </anchor>
              </controlPr>
            </control>
          </mc:Choice>
        </mc:AlternateContent>
        <mc:AlternateContent xmlns:mc="http://schemas.openxmlformats.org/markup-compatibility/2006">
          <mc:Choice Requires="x14">
            <control shapeId="52378" r:id="rId157" name="Check Box 154">
              <controlPr defaultSize="0" autoFill="0" autoLine="0" autoPict="0">
                <anchor moveWithCells="1">
                  <from>
                    <xdr:col>10</xdr:col>
                    <xdr:colOff>838200</xdr:colOff>
                    <xdr:row>141</xdr:row>
                    <xdr:rowOff>133350</xdr:rowOff>
                  </from>
                  <to>
                    <xdr:col>13</xdr:col>
                    <xdr:colOff>1847850</xdr:colOff>
                    <xdr:row>143</xdr:row>
                    <xdr:rowOff>31750</xdr:rowOff>
                  </to>
                </anchor>
              </controlPr>
            </control>
          </mc:Choice>
        </mc:AlternateContent>
        <mc:AlternateContent xmlns:mc="http://schemas.openxmlformats.org/markup-compatibility/2006">
          <mc:Choice Requires="x14">
            <control shapeId="52379" r:id="rId158" name="Check Box 155">
              <controlPr defaultSize="0" autoFill="0" autoLine="0" autoPict="0">
                <anchor moveWithCells="1">
                  <from>
                    <xdr:col>10</xdr:col>
                    <xdr:colOff>838200</xdr:colOff>
                    <xdr:row>142</xdr:row>
                    <xdr:rowOff>127000</xdr:rowOff>
                  </from>
                  <to>
                    <xdr:col>13</xdr:col>
                    <xdr:colOff>1847850</xdr:colOff>
                    <xdr:row>144</xdr:row>
                    <xdr:rowOff>19050</xdr:rowOff>
                  </to>
                </anchor>
              </controlPr>
            </control>
          </mc:Choice>
        </mc:AlternateContent>
        <mc:AlternateContent xmlns:mc="http://schemas.openxmlformats.org/markup-compatibility/2006">
          <mc:Choice Requires="x14">
            <control shapeId="52380" r:id="rId159" name="Check Box 156">
              <controlPr defaultSize="0" autoFill="0" autoLine="0" autoPict="0">
                <anchor moveWithCells="1">
                  <from>
                    <xdr:col>1</xdr:col>
                    <xdr:colOff>76200</xdr:colOff>
                    <xdr:row>161</xdr:row>
                    <xdr:rowOff>171450</xdr:rowOff>
                  </from>
                  <to>
                    <xdr:col>1</xdr:col>
                    <xdr:colOff>1117600</xdr:colOff>
                    <xdr:row>163</xdr:row>
                    <xdr:rowOff>69850</xdr:rowOff>
                  </to>
                </anchor>
              </controlPr>
            </control>
          </mc:Choice>
        </mc:AlternateContent>
        <mc:AlternateContent xmlns:mc="http://schemas.openxmlformats.org/markup-compatibility/2006">
          <mc:Choice Requires="x14">
            <control shapeId="52381" r:id="rId160" name="Check Box 157">
              <controlPr defaultSize="0" autoFill="0" autoLine="0" autoPict="0">
                <anchor moveWithCells="1">
                  <from>
                    <xdr:col>1</xdr:col>
                    <xdr:colOff>76200</xdr:colOff>
                    <xdr:row>162</xdr:row>
                    <xdr:rowOff>133350</xdr:rowOff>
                  </from>
                  <to>
                    <xdr:col>1</xdr:col>
                    <xdr:colOff>1117600</xdr:colOff>
                    <xdr:row>164</xdr:row>
                    <xdr:rowOff>38100</xdr:rowOff>
                  </to>
                </anchor>
              </controlPr>
            </control>
          </mc:Choice>
        </mc:AlternateContent>
        <mc:AlternateContent xmlns:mc="http://schemas.openxmlformats.org/markup-compatibility/2006">
          <mc:Choice Requires="x14">
            <control shapeId="52382" r:id="rId161" name="Check Box 158">
              <controlPr defaultSize="0" autoFill="0" autoLine="0" autoPict="0">
                <anchor moveWithCells="1">
                  <from>
                    <xdr:col>1</xdr:col>
                    <xdr:colOff>76200</xdr:colOff>
                    <xdr:row>163</xdr:row>
                    <xdr:rowOff>146050</xdr:rowOff>
                  </from>
                  <to>
                    <xdr:col>1</xdr:col>
                    <xdr:colOff>1117600</xdr:colOff>
                    <xdr:row>165</xdr:row>
                    <xdr:rowOff>31750</xdr:rowOff>
                  </to>
                </anchor>
              </controlPr>
            </control>
          </mc:Choice>
        </mc:AlternateContent>
        <mc:AlternateContent xmlns:mc="http://schemas.openxmlformats.org/markup-compatibility/2006">
          <mc:Choice Requires="x14">
            <control shapeId="52383" r:id="rId162" name="Check Box 159">
              <controlPr defaultSize="0" autoFill="0" autoLine="0" autoPict="0">
                <anchor moveWithCells="1">
                  <from>
                    <xdr:col>1</xdr:col>
                    <xdr:colOff>76200</xdr:colOff>
                    <xdr:row>164</xdr:row>
                    <xdr:rowOff>127000</xdr:rowOff>
                  </from>
                  <to>
                    <xdr:col>1</xdr:col>
                    <xdr:colOff>1117600</xdr:colOff>
                    <xdr:row>166</xdr:row>
                    <xdr:rowOff>12700</xdr:rowOff>
                  </to>
                </anchor>
              </controlPr>
            </control>
          </mc:Choice>
        </mc:AlternateContent>
        <mc:AlternateContent xmlns:mc="http://schemas.openxmlformats.org/markup-compatibility/2006">
          <mc:Choice Requires="x14">
            <control shapeId="52384" r:id="rId163" name="Check Box 160">
              <controlPr defaultSize="0" autoFill="0" autoLine="0" autoPict="0">
                <anchor moveWithCells="1">
                  <from>
                    <xdr:col>1</xdr:col>
                    <xdr:colOff>76200</xdr:colOff>
                    <xdr:row>165</xdr:row>
                    <xdr:rowOff>133350</xdr:rowOff>
                  </from>
                  <to>
                    <xdr:col>1</xdr:col>
                    <xdr:colOff>1117600</xdr:colOff>
                    <xdr:row>167</xdr:row>
                    <xdr:rowOff>31750</xdr:rowOff>
                  </to>
                </anchor>
              </controlPr>
            </control>
          </mc:Choice>
        </mc:AlternateContent>
        <mc:AlternateContent xmlns:mc="http://schemas.openxmlformats.org/markup-compatibility/2006">
          <mc:Choice Requires="x14">
            <control shapeId="52385" r:id="rId164" name="Check Box 161">
              <controlPr defaultSize="0" autoFill="0" autoLine="0" autoPict="0">
                <anchor moveWithCells="1">
                  <from>
                    <xdr:col>10</xdr:col>
                    <xdr:colOff>838200</xdr:colOff>
                    <xdr:row>162</xdr:row>
                    <xdr:rowOff>146050</xdr:rowOff>
                  </from>
                  <to>
                    <xdr:col>13</xdr:col>
                    <xdr:colOff>819150</xdr:colOff>
                    <xdr:row>164</xdr:row>
                    <xdr:rowOff>50800</xdr:rowOff>
                  </to>
                </anchor>
              </controlPr>
            </control>
          </mc:Choice>
        </mc:AlternateContent>
        <mc:AlternateContent xmlns:mc="http://schemas.openxmlformats.org/markup-compatibility/2006">
          <mc:Choice Requires="x14">
            <control shapeId="52386" r:id="rId165" name="Check Box 162">
              <controlPr defaultSize="0" autoFill="0" autoLine="0" autoPict="0">
                <anchor moveWithCells="1">
                  <from>
                    <xdr:col>10</xdr:col>
                    <xdr:colOff>838200</xdr:colOff>
                    <xdr:row>163</xdr:row>
                    <xdr:rowOff>146050</xdr:rowOff>
                  </from>
                  <to>
                    <xdr:col>13</xdr:col>
                    <xdr:colOff>819150</xdr:colOff>
                    <xdr:row>165</xdr:row>
                    <xdr:rowOff>31750</xdr:rowOff>
                  </to>
                </anchor>
              </controlPr>
            </control>
          </mc:Choice>
        </mc:AlternateContent>
        <mc:AlternateContent xmlns:mc="http://schemas.openxmlformats.org/markup-compatibility/2006">
          <mc:Choice Requires="x14">
            <control shapeId="52387" r:id="rId166" name="Check Box 163">
              <controlPr defaultSize="0" autoFill="0" autoLine="0" autoPict="0">
                <anchor moveWithCells="1">
                  <from>
                    <xdr:col>10</xdr:col>
                    <xdr:colOff>838200</xdr:colOff>
                    <xdr:row>164</xdr:row>
                    <xdr:rowOff>146050</xdr:rowOff>
                  </from>
                  <to>
                    <xdr:col>13</xdr:col>
                    <xdr:colOff>1936750</xdr:colOff>
                    <xdr:row>166</xdr:row>
                    <xdr:rowOff>31750</xdr:rowOff>
                  </to>
                </anchor>
              </controlPr>
            </control>
          </mc:Choice>
        </mc:AlternateContent>
        <mc:AlternateContent xmlns:mc="http://schemas.openxmlformats.org/markup-compatibility/2006">
          <mc:Choice Requires="x14">
            <control shapeId="52388" r:id="rId167" name="Check Box 164">
              <controlPr defaultSize="0" autoFill="0" autoLine="0" autoPict="0">
                <anchor moveWithCells="1">
                  <from>
                    <xdr:col>10</xdr:col>
                    <xdr:colOff>838200</xdr:colOff>
                    <xdr:row>165</xdr:row>
                    <xdr:rowOff>127000</xdr:rowOff>
                  </from>
                  <to>
                    <xdr:col>13</xdr:col>
                    <xdr:colOff>1924050</xdr:colOff>
                    <xdr:row>168</xdr:row>
                    <xdr:rowOff>50800</xdr:rowOff>
                  </to>
                </anchor>
              </controlPr>
            </control>
          </mc:Choice>
        </mc:AlternateContent>
        <mc:AlternateContent xmlns:mc="http://schemas.openxmlformats.org/markup-compatibility/2006">
          <mc:Choice Requires="x14">
            <control shapeId="52389" r:id="rId168" name="Check Box 165">
              <controlPr defaultSize="0" autoFill="0" autoLine="0" autoPict="0">
                <anchor moveWithCells="1">
                  <from>
                    <xdr:col>10</xdr:col>
                    <xdr:colOff>838200</xdr:colOff>
                    <xdr:row>167</xdr:row>
                    <xdr:rowOff>171450</xdr:rowOff>
                  </from>
                  <to>
                    <xdr:col>13</xdr:col>
                    <xdr:colOff>819150</xdr:colOff>
                    <xdr:row>169</xdr:row>
                    <xdr:rowOff>69850</xdr:rowOff>
                  </to>
                </anchor>
              </controlPr>
            </control>
          </mc:Choice>
        </mc:AlternateContent>
        <mc:AlternateContent xmlns:mc="http://schemas.openxmlformats.org/markup-compatibility/2006">
          <mc:Choice Requires="x14">
            <control shapeId="52390" r:id="rId169" name="Check Box 166">
              <controlPr defaultSize="0" autoFill="0" autoLine="0" autoPict="0">
                <anchor moveWithCells="1">
                  <from>
                    <xdr:col>10</xdr:col>
                    <xdr:colOff>838200</xdr:colOff>
                    <xdr:row>168</xdr:row>
                    <xdr:rowOff>146050</xdr:rowOff>
                  </from>
                  <to>
                    <xdr:col>13</xdr:col>
                    <xdr:colOff>819150</xdr:colOff>
                    <xdr:row>170</xdr:row>
                    <xdr:rowOff>38100</xdr:rowOff>
                  </to>
                </anchor>
              </controlPr>
            </control>
          </mc:Choice>
        </mc:AlternateContent>
        <mc:AlternateContent xmlns:mc="http://schemas.openxmlformats.org/markup-compatibility/2006">
          <mc:Choice Requires="x14">
            <control shapeId="52391" r:id="rId170" name="Check Box 167">
              <controlPr defaultSize="0" autoFill="0" autoLine="0" autoPict="0">
                <anchor moveWithCells="1">
                  <from>
                    <xdr:col>10</xdr:col>
                    <xdr:colOff>838200</xdr:colOff>
                    <xdr:row>172</xdr:row>
                    <xdr:rowOff>152400</xdr:rowOff>
                  </from>
                  <to>
                    <xdr:col>13</xdr:col>
                    <xdr:colOff>95250</xdr:colOff>
                    <xdr:row>174</xdr:row>
                    <xdr:rowOff>50800</xdr:rowOff>
                  </to>
                </anchor>
              </controlPr>
            </control>
          </mc:Choice>
        </mc:AlternateContent>
        <mc:AlternateContent xmlns:mc="http://schemas.openxmlformats.org/markup-compatibility/2006">
          <mc:Choice Requires="x14">
            <control shapeId="52392" r:id="rId171" name="Check Box 168">
              <controlPr defaultSize="0" autoFill="0" autoLine="0" autoPict="0">
                <anchor moveWithCells="1">
                  <from>
                    <xdr:col>10</xdr:col>
                    <xdr:colOff>838200</xdr:colOff>
                    <xdr:row>173</xdr:row>
                    <xdr:rowOff>171450</xdr:rowOff>
                  </from>
                  <to>
                    <xdr:col>13</xdr:col>
                    <xdr:colOff>95250</xdr:colOff>
                    <xdr:row>175</xdr:row>
                    <xdr:rowOff>31750</xdr:rowOff>
                  </to>
                </anchor>
              </controlPr>
            </control>
          </mc:Choice>
        </mc:AlternateContent>
        <mc:AlternateContent xmlns:mc="http://schemas.openxmlformats.org/markup-compatibility/2006">
          <mc:Choice Requires="x14">
            <control shapeId="52393" r:id="rId172" name="Check Box 169">
              <controlPr defaultSize="0" autoFill="0" autoLine="0" autoPict="0">
                <anchor moveWithCells="1">
                  <from>
                    <xdr:col>13</xdr:col>
                    <xdr:colOff>0</xdr:colOff>
                    <xdr:row>172</xdr:row>
                    <xdr:rowOff>133350</xdr:rowOff>
                  </from>
                  <to>
                    <xdr:col>13</xdr:col>
                    <xdr:colOff>984250</xdr:colOff>
                    <xdr:row>174</xdr:row>
                    <xdr:rowOff>31750</xdr:rowOff>
                  </to>
                </anchor>
              </controlPr>
            </control>
          </mc:Choice>
        </mc:AlternateContent>
        <mc:AlternateContent xmlns:mc="http://schemas.openxmlformats.org/markup-compatibility/2006">
          <mc:Choice Requires="x14">
            <control shapeId="52394" r:id="rId173" name="Check Box 170">
              <controlPr defaultSize="0" autoFill="0" autoLine="0" autoPict="0">
                <anchor moveWithCells="1">
                  <from>
                    <xdr:col>13</xdr:col>
                    <xdr:colOff>0</xdr:colOff>
                    <xdr:row>173</xdr:row>
                    <xdr:rowOff>127000</xdr:rowOff>
                  </from>
                  <to>
                    <xdr:col>13</xdr:col>
                    <xdr:colOff>984250</xdr:colOff>
                    <xdr:row>175</xdr:row>
                    <xdr:rowOff>19050</xdr:rowOff>
                  </to>
                </anchor>
              </controlPr>
            </control>
          </mc:Choice>
        </mc:AlternateContent>
        <mc:AlternateContent xmlns:mc="http://schemas.openxmlformats.org/markup-compatibility/2006">
          <mc:Choice Requires="x14">
            <control shapeId="52395" r:id="rId174" name="Check Box 171">
              <controlPr defaultSize="0" autoFill="0" autoLine="0" autoPict="0">
                <anchor moveWithCells="1">
                  <from>
                    <xdr:col>13</xdr:col>
                    <xdr:colOff>0</xdr:colOff>
                    <xdr:row>174</xdr:row>
                    <xdr:rowOff>146050</xdr:rowOff>
                  </from>
                  <to>
                    <xdr:col>14</xdr:col>
                    <xdr:colOff>38100</xdr:colOff>
                    <xdr:row>176</xdr:row>
                    <xdr:rowOff>38100</xdr:rowOff>
                  </to>
                </anchor>
              </controlPr>
            </control>
          </mc:Choice>
        </mc:AlternateContent>
        <mc:AlternateContent xmlns:mc="http://schemas.openxmlformats.org/markup-compatibility/2006">
          <mc:Choice Requires="x14">
            <control shapeId="52396" r:id="rId175" name="Check Box 172">
              <controlPr defaultSize="0" autoFill="0" autoLine="0" autoPict="0">
                <anchor moveWithCells="1">
                  <from>
                    <xdr:col>10</xdr:col>
                    <xdr:colOff>838200</xdr:colOff>
                    <xdr:row>176</xdr:row>
                    <xdr:rowOff>19050</xdr:rowOff>
                  </from>
                  <to>
                    <xdr:col>13</xdr:col>
                    <xdr:colOff>1079500</xdr:colOff>
                    <xdr:row>177</xdr:row>
                    <xdr:rowOff>0</xdr:rowOff>
                  </to>
                </anchor>
              </controlPr>
            </control>
          </mc:Choice>
        </mc:AlternateContent>
        <mc:AlternateContent xmlns:mc="http://schemas.openxmlformats.org/markup-compatibility/2006">
          <mc:Choice Requires="x14">
            <control shapeId="52397" r:id="rId176" name="Check Box 173">
              <controlPr defaultSize="0" autoFill="0" autoLine="0" autoPict="0">
                <anchor moveWithCells="1">
                  <from>
                    <xdr:col>11</xdr:col>
                    <xdr:colOff>0</xdr:colOff>
                    <xdr:row>179</xdr:row>
                    <xdr:rowOff>457200</xdr:rowOff>
                  </from>
                  <to>
                    <xdr:col>11</xdr:col>
                    <xdr:colOff>1079500</xdr:colOff>
                    <xdr:row>181</xdr:row>
                    <xdr:rowOff>50800</xdr:rowOff>
                  </to>
                </anchor>
              </controlPr>
            </control>
          </mc:Choice>
        </mc:AlternateContent>
        <mc:AlternateContent xmlns:mc="http://schemas.openxmlformats.org/markup-compatibility/2006">
          <mc:Choice Requires="x14">
            <control shapeId="52398" r:id="rId177" name="Check Box 174">
              <controlPr defaultSize="0" autoFill="0" autoLine="0" autoPict="0">
                <anchor moveWithCells="1">
                  <from>
                    <xdr:col>11</xdr:col>
                    <xdr:colOff>0</xdr:colOff>
                    <xdr:row>180</xdr:row>
                    <xdr:rowOff>133350</xdr:rowOff>
                  </from>
                  <to>
                    <xdr:col>13</xdr:col>
                    <xdr:colOff>1943100</xdr:colOff>
                    <xdr:row>182</xdr:row>
                    <xdr:rowOff>19050</xdr:rowOff>
                  </to>
                </anchor>
              </controlPr>
            </control>
          </mc:Choice>
        </mc:AlternateContent>
        <mc:AlternateContent xmlns:mc="http://schemas.openxmlformats.org/markup-compatibility/2006">
          <mc:Choice Requires="x14">
            <control shapeId="52399" r:id="rId178" name="Check Box 175">
              <controlPr defaultSize="0" autoFill="0" autoLine="0" autoPict="0">
                <anchor moveWithCells="1">
                  <from>
                    <xdr:col>11</xdr:col>
                    <xdr:colOff>0</xdr:colOff>
                    <xdr:row>184</xdr:row>
                    <xdr:rowOff>0</xdr:rowOff>
                  </from>
                  <to>
                    <xdr:col>14</xdr:col>
                    <xdr:colOff>0</xdr:colOff>
                    <xdr:row>185</xdr:row>
                    <xdr:rowOff>12700</xdr:rowOff>
                  </to>
                </anchor>
              </controlPr>
            </control>
          </mc:Choice>
        </mc:AlternateContent>
        <mc:AlternateContent xmlns:mc="http://schemas.openxmlformats.org/markup-compatibility/2006">
          <mc:Choice Requires="x14">
            <control shapeId="52400" r:id="rId179" name="Check Box 176">
              <controlPr defaultSize="0" autoFill="0" autoLine="0" autoPict="0">
                <anchor moveWithCells="1">
                  <from>
                    <xdr:col>13</xdr:col>
                    <xdr:colOff>0</xdr:colOff>
                    <xdr:row>181</xdr:row>
                    <xdr:rowOff>133350</xdr:rowOff>
                  </from>
                  <to>
                    <xdr:col>13</xdr:col>
                    <xdr:colOff>1562100</xdr:colOff>
                    <xdr:row>183</xdr:row>
                    <xdr:rowOff>31750</xdr:rowOff>
                  </to>
                </anchor>
              </controlPr>
            </control>
          </mc:Choice>
        </mc:AlternateContent>
        <mc:AlternateContent xmlns:mc="http://schemas.openxmlformats.org/markup-compatibility/2006">
          <mc:Choice Requires="x14">
            <control shapeId="52401" r:id="rId180" name="Check Box 177">
              <controlPr defaultSize="0" autoFill="0" autoLine="0" autoPict="0">
                <anchor moveWithCells="1">
                  <from>
                    <xdr:col>11</xdr:col>
                    <xdr:colOff>0</xdr:colOff>
                    <xdr:row>185</xdr:row>
                    <xdr:rowOff>0</xdr:rowOff>
                  </from>
                  <to>
                    <xdr:col>13</xdr:col>
                    <xdr:colOff>1085850</xdr:colOff>
                    <xdr:row>186</xdr:row>
                    <xdr:rowOff>31750</xdr:rowOff>
                  </to>
                </anchor>
              </controlPr>
            </control>
          </mc:Choice>
        </mc:AlternateContent>
        <mc:AlternateContent xmlns:mc="http://schemas.openxmlformats.org/markup-compatibility/2006">
          <mc:Choice Requires="x14">
            <control shapeId="52402" r:id="rId181" name="Check Box 178">
              <controlPr defaultSize="0" autoFill="0" autoLine="0" autoPict="0">
                <anchor moveWithCells="1">
                  <from>
                    <xdr:col>11</xdr:col>
                    <xdr:colOff>0</xdr:colOff>
                    <xdr:row>182</xdr:row>
                    <xdr:rowOff>146050</xdr:rowOff>
                  </from>
                  <to>
                    <xdr:col>12</xdr:col>
                    <xdr:colOff>698500</xdr:colOff>
                    <xdr:row>184</xdr:row>
                    <xdr:rowOff>38100</xdr:rowOff>
                  </to>
                </anchor>
              </controlPr>
            </control>
          </mc:Choice>
        </mc:AlternateContent>
        <mc:AlternateContent xmlns:mc="http://schemas.openxmlformats.org/markup-compatibility/2006">
          <mc:Choice Requires="x14">
            <control shapeId="52403" r:id="rId182" name="Check Box 179">
              <controlPr defaultSize="0" autoFill="0" autoLine="0" autoPict="0">
                <anchor moveWithCells="1">
                  <from>
                    <xdr:col>12</xdr:col>
                    <xdr:colOff>1098550</xdr:colOff>
                    <xdr:row>182</xdr:row>
                    <xdr:rowOff>127000</xdr:rowOff>
                  </from>
                  <to>
                    <xdr:col>13</xdr:col>
                    <xdr:colOff>1098550</xdr:colOff>
                    <xdr:row>184</xdr:row>
                    <xdr:rowOff>19050</xdr:rowOff>
                  </to>
                </anchor>
              </controlPr>
            </control>
          </mc:Choice>
        </mc:AlternateContent>
        <mc:AlternateContent xmlns:mc="http://schemas.openxmlformats.org/markup-compatibility/2006">
          <mc:Choice Requires="x14">
            <control shapeId="52404" r:id="rId183" name="Check Box 180">
              <controlPr defaultSize="0" autoFill="0" autoLine="0" autoPict="0">
                <anchor moveWithCells="1">
                  <from>
                    <xdr:col>11</xdr:col>
                    <xdr:colOff>0</xdr:colOff>
                    <xdr:row>181</xdr:row>
                    <xdr:rowOff>133350</xdr:rowOff>
                  </from>
                  <to>
                    <xdr:col>12</xdr:col>
                    <xdr:colOff>984250</xdr:colOff>
                    <xdr:row>183</xdr:row>
                    <xdr:rowOff>31750</xdr:rowOff>
                  </to>
                </anchor>
              </controlPr>
            </control>
          </mc:Choice>
        </mc:AlternateContent>
        <mc:AlternateContent xmlns:mc="http://schemas.openxmlformats.org/markup-compatibility/2006">
          <mc:Choice Requires="x14">
            <control shapeId="52405" r:id="rId184" name="Check Box 181">
              <controlPr defaultSize="0" autoFill="0" autoLine="0" autoPict="0">
                <anchor moveWithCells="1">
                  <from>
                    <xdr:col>10</xdr:col>
                    <xdr:colOff>838200</xdr:colOff>
                    <xdr:row>176</xdr:row>
                    <xdr:rowOff>146050</xdr:rowOff>
                  </from>
                  <to>
                    <xdr:col>13</xdr:col>
                    <xdr:colOff>95250</xdr:colOff>
                    <xdr:row>178</xdr:row>
                    <xdr:rowOff>38100</xdr:rowOff>
                  </to>
                </anchor>
              </controlPr>
            </control>
          </mc:Choice>
        </mc:AlternateContent>
        <mc:AlternateContent xmlns:mc="http://schemas.openxmlformats.org/markup-compatibility/2006">
          <mc:Choice Requires="x14">
            <control shapeId="52406" r:id="rId185" name="Check Box 182">
              <controlPr defaultSize="0" autoFill="0" autoLine="0" autoPict="0">
                <anchor moveWithCells="1">
                  <from>
                    <xdr:col>10</xdr:col>
                    <xdr:colOff>838200</xdr:colOff>
                    <xdr:row>177</xdr:row>
                    <xdr:rowOff>146050</xdr:rowOff>
                  </from>
                  <to>
                    <xdr:col>13</xdr:col>
                    <xdr:colOff>946150</xdr:colOff>
                    <xdr:row>179</xdr:row>
                    <xdr:rowOff>38100</xdr:rowOff>
                  </to>
                </anchor>
              </controlPr>
            </control>
          </mc:Choice>
        </mc:AlternateContent>
        <mc:AlternateContent xmlns:mc="http://schemas.openxmlformats.org/markup-compatibility/2006">
          <mc:Choice Requires="x14">
            <control shapeId="52407" r:id="rId186" name="Check Box 183">
              <controlPr defaultSize="0" autoFill="0" autoLine="0" autoPict="0">
                <anchor moveWithCells="1">
                  <from>
                    <xdr:col>10</xdr:col>
                    <xdr:colOff>838200</xdr:colOff>
                    <xdr:row>169</xdr:row>
                    <xdr:rowOff>133350</xdr:rowOff>
                  </from>
                  <to>
                    <xdr:col>13</xdr:col>
                    <xdr:colOff>1847850</xdr:colOff>
                    <xdr:row>171</xdr:row>
                    <xdr:rowOff>31750</xdr:rowOff>
                  </to>
                </anchor>
              </controlPr>
            </control>
          </mc:Choice>
        </mc:AlternateContent>
        <mc:AlternateContent xmlns:mc="http://schemas.openxmlformats.org/markup-compatibility/2006">
          <mc:Choice Requires="x14">
            <control shapeId="52408" r:id="rId187" name="Check Box 184">
              <controlPr defaultSize="0" autoFill="0" autoLine="0" autoPict="0">
                <anchor moveWithCells="1">
                  <from>
                    <xdr:col>10</xdr:col>
                    <xdr:colOff>838200</xdr:colOff>
                    <xdr:row>170</xdr:row>
                    <xdr:rowOff>133350</xdr:rowOff>
                  </from>
                  <to>
                    <xdr:col>13</xdr:col>
                    <xdr:colOff>1847850</xdr:colOff>
                    <xdr:row>172</xdr:row>
                    <xdr:rowOff>31750</xdr:rowOff>
                  </to>
                </anchor>
              </controlPr>
            </control>
          </mc:Choice>
        </mc:AlternateContent>
        <mc:AlternateContent xmlns:mc="http://schemas.openxmlformats.org/markup-compatibility/2006">
          <mc:Choice Requires="x14">
            <control shapeId="52409" r:id="rId188" name="Check Box 185">
              <controlPr defaultSize="0" autoFill="0" autoLine="0" autoPict="0">
                <anchor moveWithCells="1">
                  <from>
                    <xdr:col>10</xdr:col>
                    <xdr:colOff>838200</xdr:colOff>
                    <xdr:row>171</xdr:row>
                    <xdr:rowOff>127000</xdr:rowOff>
                  </from>
                  <to>
                    <xdr:col>13</xdr:col>
                    <xdr:colOff>1847850</xdr:colOff>
                    <xdr:row>173</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pageSetUpPr fitToPage="1"/>
  </sheetPr>
  <dimension ref="A1:T194"/>
  <sheetViews>
    <sheetView zoomScale="90" zoomScaleNormal="90" zoomScaleSheetLayoutView="100" workbookViewId="0">
      <selection sqref="A1:N1"/>
    </sheetView>
  </sheetViews>
  <sheetFormatPr baseColWidth="10" defaultColWidth="11.453125" defaultRowHeight="14"/>
  <cols>
    <col min="1" max="1" width="4.26953125" style="164" customWidth="1"/>
    <col min="2" max="2" width="16.81640625" style="194" customWidth="1"/>
    <col min="3" max="3" width="7.81640625" style="164" customWidth="1"/>
    <col min="4" max="4" width="14.26953125" style="164" customWidth="1"/>
    <col min="5" max="5" width="16.26953125" style="164" customWidth="1"/>
    <col min="6" max="6" width="9.7265625" style="164" customWidth="1"/>
    <col min="7" max="7" width="28.26953125" style="164" customWidth="1"/>
    <col min="8" max="8" width="11.453125" style="194" customWidth="1"/>
    <col min="9" max="9" width="7" style="194" customWidth="1"/>
    <col min="10" max="10" width="11.26953125" style="194" customWidth="1"/>
    <col min="11" max="11" width="12.7265625" style="164" customWidth="1"/>
    <col min="12" max="12" width="16.453125" style="164" customWidth="1"/>
    <col min="13" max="13" width="15.1796875" style="164" customWidth="1"/>
    <col min="14" max="14" width="29.26953125" style="164" customWidth="1"/>
    <col min="15" max="15" width="11.453125" style="164"/>
    <col min="16" max="17" width="14.453125" style="164" bestFit="1" customWidth="1"/>
    <col min="18" max="16384" width="11.453125" style="164"/>
  </cols>
  <sheetData>
    <row r="1" spans="1:20">
      <c r="A1" s="357" t="s">
        <v>1</v>
      </c>
      <c r="B1" s="357"/>
      <c r="C1" s="357"/>
      <c r="D1" s="357"/>
      <c r="E1" s="357"/>
      <c r="F1" s="357"/>
      <c r="G1" s="357"/>
      <c r="H1" s="357"/>
      <c r="I1" s="357"/>
      <c r="J1" s="357"/>
      <c r="K1" s="357"/>
      <c r="L1" s="357"/>
      <c r="M1" s="357"/>
      <c r="N1" s="357"/>
    </row>
    <row r="2" spans="1:20">
      <c r="A2" s="357" t="s">
        <v>2</v>
      </c>
      <c r="B2" s="357"/>
      <c r="C2" s="357"/>
      <c r="D2" s="357"/>
      <c r="E2" s="357"/>
      <c r="F2" s="357"/>
      <c r="G2" s="357"/>
      <c r="H2" s="357"/>
      <c r="I2" s="357"/>
      <c r="J2" s="357"/>
      <c r="K2" s="357"/>
      <c r="L2" s="357"/>
      <c r="M2" s="357"/>
      <c r="N2" s="357"/>
    </row>
    <row r="3" spans="1:20">
      <c r="A3" s="357" t="s">
        <v>34</v>
      </c>
      <c r="B3" s="357"/>
      <c r="C3" s="357"/>
      <c r="D3" s="357"/>
      <c r="E3" s="357"/>
      <c r="F3" s="357"/>
      <c r="G3" s="357"/>
      <c r="H3" s="357"/>
      <c r="I3" s="357"/>
      <c r="J3" s="357"/>
      <c r="K3" s="357"/>
      <c r="L3" s="357"/>
      <c r="M3" s="357"/>
      <c r="N3" s="357"/>
    </row>
    <row r="4" spans="1:20">
      <c r="A4" s="357" t="s">
        <v>10</v>
      </c>
      <c r="B4" s="357"/>
      <c r="C4" s="357"/>
      <c r="D4" s="357"/>
      <c r="E4" s="357"/>
      <c r="F4" s="357"/>
      <c r="G4" s="357"/>
      <c r="H4" s="357"/>
      <c r="I4" s="357"/>
      <c r="J4" s="357"/>
      <c r="K4" s="357"/>
      <c r="L4" s="357"/>
      <c r="M4" s="357"/>
      <c r="N4" s="357"/>
    </row>
    <row r="5" spans="1:20" ht="15.75" customHeight="1">
      <c r="A5" s="165"/>
      <c r="B5" s="358"/>
      <c r="C5" s="358"/>
      <c r="D5" s="358"/>
      <c r="E5" s="358"/>
      <c r="F5" s="358"/>
      <c r="G5" s="358"/>
      <c r="H5" s="358"/>
      <c r="I5" s="358"/>
      <c r="J5" s="358"/>
      <c r="K5" s="358"/>
      <c r="L5" s="358"/>
      <c r="M5" s="358"/>
    </row>
    <row r="6" spans="1:20" ht="15.75" customHeight="1">
      <c r="A6" s="359" t="s">
        <v>7</v>
      </c>
      <c r="B6" s="360"/>
      <c r="C6" s="496" t="s">
        <v>30</v>
      </c>
      <c r="D6" s="497"/>
      <c r="E6" s="497"/>
      <c r="F6" s="497"/>
      <c r="G6" s="497"/>
      <c r="H6" s="497"/>
      <c r="I6" s="497"/>
      <c r="J6" s="497"/>
      <c r="K6" s="497"/>
      <c r="L6" s="498"/>
      <c r="M6" s="166" t="s">
        <v>35</v>
      </c>
      <c r="N6" s="167" t="s">
        <v>36</v>
      </c>
    </row>
    <row r="7" spans="1:20" ht="21.75" customHeight="1">
      <c r="A7" s="369" t="b">
        <v>1</v>
      </c>
      <c r="B7" s="370"/>
      <c r="C7" s="370"/>
      <c r="D7" s="370"/>
      <c r="E7" s="371" t="b">
        <v>1</v>
      </c>
      <c r="F7" s="371"/>
      <c r="G7" s="168" t="b">
        <v>0</v>
      </c>
      <c r="H7" s="371"/>
      <c r="I7" s="371"/>
      <c r="J7" s="371"/>
      <c r="K7" s="372" t="b">
        <v>0</v>
      </c>
      <c r="L7" s="373"/>
      <c r="M7" s="169">
        <v>907</v>
      </c>
      <c r="N7" s="170">
        <v>762</v>
      </c>
      <c r="P7" s="171"/>
      <c r="Q7" s="172"/>
      <c r="R7" s="172"/>
      <c r="S7" s="172"/>
      <c r="T7" s="172"/>
    </row>
    <row r="8" spans="1:20" ht="15" customHeight="1">
      <c r="A8" s="374" t="s">
        <v>37</v>
      </c>
      <c r="B8" s="375"/>
      <c r="C8" s="375"/>
      <c r="D8" s="375"/>
      <c r="E8" s="375"/>
      <c r="F8" s="375"/>
      <c r="G8" s="375"/>
      <c r="H8" s="375"/>
      <c r="I8" s="375"/>
      <c r="J8" s="376"/>
      <c r="K8" s="377" t="s">
        <v>38</v>
      </c>
      <c r="L8" s="378"/>
      <c r="M8" s="173" t="s">
        <v>39</v>
      </c>
      <c r="N8" s="174" t="s">
        <v>40</v>
      </c>
      <c r="P8" s="172"/>
      <c r="Q8" s="172"/>
      <c r="R8" s="172"/>
      <c r="S8" s="172"/>
      <c r="T8" s="172"/>
    </row>
    <row r="9" spans="1:20" ht="24" customHeight="1">
      <c r="A9" s="384" t="s">
        <v>41</v>
      </c>
      <c r="B9" s="386" t="s">
        <v>42</v>
      </c>
      <c r="C9" s="387"/>
      <c r="D9" s="387"/>
      <c r="E9" s="387"/>
      <c r="F9" s="387"/>
      <c r="G9" s="387"/>
      <c r="H9" s="387"/>
      <c r="I9" s="387"/>
      <c r="J9" s="467"/>
      <c r="K9" s="390">
        <f>SUM(IF(B46="CUMPLE",J18,0),IF(B75="CUMPLE",J47,0),IF(B104="CUMPLE",J76,0),IF(B133="CUMPLE",J105,0),IF(B162="CUMPLE",J134,0),IF(B191="CUMPLE",J163,0))</f>
        <v>1406.1960000000001</v>
      </c>
      <c r="L9" s="391"/>
      <c r="M9" s="362">
        <f>IF(E7=TRUE,M7,N7)</f>
        <v>907</v>
      </c>
      <c r="N9" s="364" t="str">
        <f>IF(K9&gt;=M9,"CUMPLE","NO CUMPLE")</f>
        <v>CUMPLE</v>
      </c>
      <c r="P9" s="172"/>
      <c r="Q9" s="172"/>
      <c r="R9" s="172"/>
      <c r="S9" s="172"/>
      <c r="T9" s="172"/>
    </row>
    <row r="10" spans="1:20" ht="15" customHeight="1">
      <c r="A10" s="385"/>
      <c r="B10" s="388"/>
      <c r="C10" s="389"/>
      <c r="D10" s="389"/>
      <c r="E10" s="389"/>
      <c r="F10" s="389"/>
      <c r="G10" s="389"/>
      <c r="H10" s="389"/>
      <c r="I10" s="389"/>
      <c r="J10" s="460"/>
      <c r="K10" s="392"/>
      <c r="L10" s="393"/>
      <c r="M10" s="363"/>
      <c r="N10" s="365"/>
      <c r="P10" s="172"/>
      <c r="Q10" s="172"/>
      <c r="R10" s="172"/>
      <c r="S10" s="172"/>
      <c r="T10" s="172"/>
    </row>
    <row r="11" spans="1:20" ht="39" customHeight="1">
      <c r="A11" s="124"/>
      <c r="B11" s="379" t="s">
        <v>45</v>
      </c>
      <c r="C11" s="379"/>
      <c r="D11" s="379"/>
      <c r="E11" s="379"/>
      <c r="F11" s="379"/>
      <c r="G11" s="379"/>
      <c r="H11" s="379"/>
      <c r="I11" s="379"/>
      <c r="J11" s="379"/>
      <c r="K11" s="380">
        <f>SUM(IF(B46="CUMPLE",1,0),IF(B75="CUMPLE",1,0),IF(B104="CUMPLE",1,0),IF(B133="CUMPLE",1,0),IF(B162="CUMPLE",1,0),IF(B191="CUMPLE",1,0))</f>
        <v>4</v>
      </c>
      <c r="L11" s="381"/>
      <c r="M11" s="175">
        <v>1</v>
      </c>
      <c r="N11" s="176" t="str">
        <f>IF(K11&gt;=M11,"CUMPLE","NO CUMPLE")</f>
        <v>CUMPLE</v>
      </c>
      <c r="P11" s="172"/>
      <c r="Q11" s="172"/>
      <c r="R11" s="172"/>
      <c r="S11" s="172"/>
      <c r="T11" s="172"/>
    </row>
    <row r="12" spans="1:20" ht="91.5" customHeight="1">
      <c r="A12" s="124" t="s">
        <v>46</v>
      </c>
      <c r="B12" s="379" t="s">
        <v>47</v>
      </c>
      <c r="C12" s="379"/>
      <c r="D12" s="379"/>
      <c r="E12" s="379"/>
      <c r="F12" s="379"/>
      <c r="G12" s="379"/>
      <c r="H12" s="379"/>
      <c r="I12" s="379"/>
      <c r="J12" s="379"/>
      <c r="K12" s="380">
        <f>SUM(IF(AND(K29="CUMPLE",B46="CUMPLE"),1,0),IF(AND(K58="CUMPLE",B75="CUMPLE"),1,0),IF(AND(K87="CUMPLE",B104="CUMPLE"),1,0),IF(AND(K116="CUMPLE",B133="CUMPLE"),1,0),IF(AND(K145="CUMPLE",B162="CUMPLE"),1,0),IF(AND(K174="CUMPLE",B191="CUMPLE"),1,0))</f>
        <v>4</v>
      </c>
      <c r="L12" s="381"/>
      <c r="M12" s="175">
        <v>1</v>
      </c>
      <c r="N12" s="176" t="str">
        <f t="shared" ref="N12:N15" si="0">IF(K12&gt;=M12,"CUMPLE","NO CUMPLE")</f>
        <v>CUMPLE</v>
      </c>
      <c r="P12" s="172"/>
      <c r="Q12" s="172"/>
      <c r="R12" s="172"/>
      <c r="S12" s="172"/>
      <c r="T12" s="172"/>
    </row>
    <row r="13" spans="1:20" ht="15" hidden="1" customHeight="1">
      <c r="A13" s="124"/>
      <c r="B13" s="366"/>
      <c r="C13" s="367"/>
      <c r="D13" s="367"/>
      <c r="E13" s="367"/>
      <c r="F13" s="367"/>
      <c r="G13" s="367"/>
      <c r="H13" s="367"/>
      <c r="I13" s="367"/>
      <c r="J13" s="368"/>
      <c r="K13" s="382"/>
      <c r="L13" s="383"/>
      <c r="M13" s="176"/>
      <c r="N13" s="176" t="str">
        <f t="shared" si="0"/>
        <v>CUMPLE</v>
      </c>
      <c r="Q13" s="164">
        <f>24+26</f>
        <v>50</v>
      </c>
    </row>
    <row r="14" spans="1:20" ht="15" customHeight="1">
      <c r="A14" s="124" t="s">
        <v>48</v>
      </c>
      <c r="B14" s="379" t="s">
        <v>49</v>
      </c>
      <c r="C14" s="379"/>
      <c r="D14" s="379"/>
      <c r="E14" s="379"/>
      <c r="F14" s="379"/>
      <c r="G14" s="379"/>
      <c r="H14" s="379"/>
      <c r="I14" s="379"/>
      <c r="J14" s="379"/>
      <c r="K14" s="394">
        <f>SUM(IF(AND(L30=TRUE,B46="CUMPLE"),1,0),IF(AND(L59=TRUE,B75="CUMPLE"),1,0),IF(AND(L88=TRUE,B104="CUMPLE"),1,0),IF(AND(L117=TRUE,B133="CUMPLE"),1,0),IF(AND(L146=TRUE,B162="CUMPLE"),1,0),IF(AND(L175=TRUE,B191="CUMPLE"),1,0))</f>
        <v>1</v>
      </c>
      <c r="L14" s="394"/>
      <c r="M14" s="175">
        <v>1</v>
      </c>
      <c r="N14" s="176" t="str">
        <f t="shared" si="0"/>
        <v>CUMPLE</v>
      </c>
    </row>
    <row r="15" spans="1:20" ht="18" customHeight="1">
      <c r="A15" s="124" t="s">
        <v>50</v>
      </c>
      <c r="B15" s="379" t="s">
        <v>51</v>
      </c>
      <c r="C15" s="379"/>
      <c r="D15" s="379"/>
      <c r="E15" s="379"/>
      <c r="F15" s="379"/>
      <c r="G15" s="379"/>
      <c r="H15" s="379"/>
      <c r="I15" s="379"/>
      <c r="J15" s="379"/>
      <c r="K15" s="394">
        <f>SUM(IF(SUM(IF(L29=TRUE,1,0),IF(L58=TRUE,1,0),IF(L87=TRUE,1,0),IF(L116=TRUE,1,0),IF(L145=TRUE,1,0),IF(L174=TRUE,1,0))&gt;0,1,0),IF(SUM(IF(L30=TRUE,1,0),IF(L59=TRUE,1,0),IF(L88=TRUE,1,0),IF(L117=TRUE,1,0),IF(L146=TRUE,1,0),IF(L175=TRUE,1,0))&gt;0,1,0),IF(SUM(IF(L31=TRUE,1,0),IF(L60=TRUE,1,0),IF(L89=TRUE,1,0),IF(L118=TRUE,1,0),IF(L147=TRUE,1,0),IF(L176=TRUE,1,0))&gt;0,1,0))</f>
        <v>3</v>
      </c>
      <c r="L15" s="394"/>
      <c r="M15" s="175">
        <v>2</v>
      </c>
      <c r="N15" s="176" t="str">
        <f t="shared" si="0"/>
        <v>CUMPLE</v>
      </c>
    </row>
    <row r="16" spans="1:20" ht="53.25" customHeight="1">
      <c r="A16" s="395" t="s">
        <v>6</v>
      </c>
      <c r="B16" s="396" t="s">
        <v>52</v>
      </c>
      <c r="C16" s="398" t="s">
        <v>53</v>
      </c>
      <c r="D16" s="395" t="s">
        <v>54</v>
      </c>
      <c r="E16" s="395" t="s">
        <v>55</v>
      </c>
      <c r="F16" s="400" t="s">
        <v>56</v>
      </c>
      <c r="G16" s="401"/>
      <c r="H16" s="398" t="s">
        <v>57</v>
      </c>
      <c r="I16" s="398" t="s">
        <v>58</v>
      </c>
      <c r="J16" s="398" t="s">
        <v>59</v>
      </c>
      <c r="K16" s="405" t="s">
        <v>60</v>
      </c>
      <c r="L16" s="406"/>
      <c r="M16" s="406"/>
      <c r="N16" s="407"/>
    </row>
    <row r="17" spans="1:15" s="42" customFormat="1" ht="42.75" customHeight="1">
      <c r="A17" s="396"/>
      <c r="B17" s="397"/>
      <c r="C17" s="399"/>
      <c r="D17" s="396"/>
      <c r="E17" s="396"/>
      <c r="F17" s="402"/>
      <c r="G17" s="403"/>
      <c r="H17" s="404"/>
      <c r="I17" s="404"/>
      <c r="J17" s="404"/>
      <c r="K17" s="408"/>
      <c r="L17" s="409"/>
      <c r="M17" s="409"/>
      <c r="N17" s="410"/>
    </row>
    <row r="18" spans="1:15" s="178" customFormat="1" ht="13.5" customHeight="1">
      <c r="A18" s="411">
        <v>1</v>
      </c>
      <c r="B18" s="177" t="b">
        <v>1</v>
      </c>
      <c r="C18" s="412">
        <v>20</v>
      </c>
      <c r="D18" s="415" t="s">
        <v>176</v>
      </c>
      <c r="E18" s="418" t="s">
        <v>30</v>
      </c>
      <c r="F18" s="421" t="s">
        <v>177</v>
      </c>
      <c r="G18" s="422"/>
      <c r="H18" s="427">
        <v>377.49</v>
      </c>
      <c r="I18" s="442">
        <v>1</v>
      </c>
      <c r="J18" s="445">
        <f>(H18*I18)</f>
        <v>377.49</v>
      </c>
      <c r="K18" s="448" t="s">
        <v>64</v>
      </c>
      <c r="L18" s="448" t="b">
        <v>1</v>
      </c>
      <c r="M18" s="448"/>
      <c r="N18" s="449"/>
    </row>
    <row r="19" spans="1:15" s="178" customFormat="1" ht="14.25" customHeight="1">
      <c r="A19" s="411"/>
      <c r="B19" s="179" t="b">
        <v>1</v>
      </c>
      <c r="C19" s="413"/>
      <c r="D19" s="416"/>
      <c r="E19" s="419"/>
      <c r="F19" s="423"/>
      <c r="G19" s="424"/>
      <c r="H19" s="428"/>
      <c r="I19" s="443"/>
      <c r="J19" s="446"/>
      <c r="K19" s="516" t="s">
        <v>178</v>
      </c>
      <c r="L19" s="451" t="b">
        <v>1</v>
      </c>
      <c r="M19" s="452"/>
      <c r="N19" s="453"/>
      <c r="O19" s="180"/>
    </row>
    <row r="20" spans="1:15" s="178" customFormat="1" ht="15" customHeight="1">
      <c r="A20" s="411"/>
      <c r="B20" s="179" t="b">
        <v>1</v>
      </c>
      <c r="C20" s="413"/>
      <c r="D20" s="416"/>
      <c r="E20" s="419"/>
      <c r="F20" s="423"/>
      <c r="G20" s="424"/>
      <c r="H20" s="428"/>
      <c r="I20" s="443"/>
      <c r="J20" s="446"/>
      <c r="K20" s="517"/>
      <c r="L20" s="454" t="b">
        <v>1</v>
      </c>
      <c r="M20" s="455"/>
      <c r="N20" s="456"/>
      <c r="O20" s="180"/>
    </row>
    <row r="21" spans="1:15" s="178" customFormat="1">
      <c r="A21" s="411"/>
      <c r="B21" s="184" t="b">
        <v>1</v>
      </c>
      <c r="C21" s="413"/>
      <c r="D21" s="416"/>
      <c r="E21" s="419"/>
      <c r="F21" s="423"/>
      <c r="G21" s="424"/>
      <c r="H21" s="428"/>
      <c r="I21" s="443"/>
      <c r="J21" s="446"/>
      <c r="K21" s="517"/>
      <c r="L21" s="454" t="b">
        <v>1</v>
      </c>
      <c r="M21" s="455"/>
      <c r="N21" s="456"/>
      <c r="O21" s="180"/>
    </row>
    <row r="22" spans="1:15" s="178" customFormat="1">
      <c r="A22" s="411"/>
      <c r="B22" s="184" t="b">
        <v>1</v>
      </c>
      <c r="C22" s="413"/>
      <c r="D22" s="416"/>
      <c r="E22" s="419"/>
      <c r="F22" s="423"/>
      <c r="G22" s="424"/>
      <c r="H22" s="428"/>
      <c r="I22" s="443"/>
      <c r="J22" s="446"/>
      <c r="K22" s="517"/>
      <c r="L22" s="454" t="b">
        <v>1</v>
      </c>
      <c r="M22" s="455"/>
      <c r="N22" s="456"/>
      <c r="O22" s="180"/>
    </row>
    <row r="23" spans="1:15" s="178" customFormat="1">
      <c r="A23" s="411"/>
      <c r="B23" s="184"/>
      <c r="C23" s="413"/>
      <c r="D23" s="416"/>
      <c r="E23" s="419"/>
      <c r="F23" s="423"/>
      <c r="G23" s="424"/>
      <c r="H23" s="428"/>
      <c r="I23" s="443"/>
      <c r="J23" s="446"/>
      <c r="K23" s="517"/>
      <c r="L23" s="454"/>
      <c r="M23" s="455"/>
      <c r="N23" s="456"/>
      <c r="O23" s="180"/>
    </row>
    <row r="24" spans="1:15" s="178" customFormat="1">
      <c r="A24" s="411"/>
      <c r="B24" s="184"/>
      <c r="C24" s="413"/>
      <c r="D24" s="416"/>
      <c r="E24" s="419"/>
      <c r="F24" s="423"/>
      <c r="G24" s="424"/>
      <c r="H24" s="428"/>
      <c r="I24" s="443"/>
      <c r="J24" s="446"/>
      <c r="K24" s="517"/>
      <c r="L24" s="454" t="b">
        <v>1</v>
      </c>
      <c r="M24" s="455"/>
      <c r="N24" s="456"/>
      <c r="O24" s="180"/>
    </row>
    <row r="25" spans="1:15" s="178" customFormat="1">
      <c r="A25" s="411"/>
      <c r="B25" s="184"/>
      <c r="C25" s="413"/>
      <c r="D25" s="416"/>
      <c r="E25" s="419"/>
      <c r="F25" s="423"/>
      <c r="G25" s="424"/>
      <c r="H25" s="428"/>
      <c r="I25" s="443"/>
      <c r="J25" s="446"/>
      <c r="K25" s="517"/>
      <c r="L25" s="181" t="b">
        <v>1</v>
      </c>
      <c r="M25" s="182"/>
      <c r="N25" s="183"/>
      <c r="O25" s="180"/>
    </row>
    <row r="26" spans="1:15" s="178" customFormat="1">
      <c r="A26" s="411"/>
      <c r="B26" s="184"/>
      <c r="C26" s="413"/>
      <c r="D26" s="416"/>
      <c r="E26" s="419"/>
      <c r="F26" s="423"/>
      <c r="G26" s="424"/>
      <c r="H26" s="428"/>
      <c r="I26" s="443"/>
      <c r="J26" s="446"/>
      <c r="K26" s="517"/>
      <c r="L26" s="181" t="b">
        <v>1</v>
      </c>
      <c r="M26" s="182"/>
      <c r="N26" s="183"/>
      <c r="O26" s="180"/>
    </row>
    <row r="27" spans="1:15" s="178" customFormat="1">
      <c r="A27" s="411"/>
      <c r="B27" s="184"/>
      <c r="C27" s="413"/>
      <c r="D27" s="416"/>
      <c r="E27" s="419"/>
      <c r="F27" s="423"/>
      <c r="G27" s="424"/>
      <c r="H27" s="428"/>
      <c r="I27" s="443"/>
      <c r="J27" s="446"/>
      <c r="K27" s="518"/>
      <c r="L27" s="181" t="b">
        <v>1</v>
      </c>
      <c r="M27" s="182"/>
      <c r="N27" s="183"/>
      <c r="O27" s="180"/>
    </row>
    <row r="28" spans="1:15" s="178" customFormat="1">
      <c r="A28" s="411"/>
      <c r="B28" s="184"/>
      <c r="C28" s="413"/>
      <c r="D28" s="416"/>
      <c r="E28" s="419"/>
      <c r="F28" s="423"/>
      <c r="G28" s="424"/>
      <c r="H28" s="428"/>
      <c r="I28" s="443"/>
      <c r="J28" s="446"/>
      <c r="K28" s="185" t="s">
        <v>128</v>
      </c>
      <c r="L28" s="515" t="b">
        <v>0</v>
      </c>
      <c r="M28" s="515"/>
      <c r="N28" s="515"/>
      <c r="O28" s="180"/>
    </row>
    <row r="29" spans="1:15" s="178" customFormat="1" ht="14.25" customHeight="1">
      <c r="A29" s="411"/>
      <c r="B29" s="184"/>
      <c r="C29" s="413"/>
      <c r="D29" s="416"/>
      <c r="E29" s="419"/>
      <c r="F29" s="423"/>
      <c r="G29" s="424"/>
      <c r="H29" s="428"/>
      <c r="I29" s="443"/>
      <c r="J29" s="446"/>
      <c r="K29" s="433" t="str">
        <f>IF(COUNTIF(L29:N31,"VERDADERO")&gt;0,"CUMPLE","NO CUMPLE")</f>
        <v>CUMPLE</v>
      </c>
      <c r="L29" s="434" t="b">
        <v>1</v>
      </c>
      <c r="M29" s="434"/>
      <c r="N29" s="187" t="b">
        <v>0</v>
      </c>
    </row>
    <row r="30" spans="1:15" s="178" customFormat="1">
      <c r="A30" s="411"/>
      <c r="B30" s="184"/>
      <c r="C30" s="413"/>
      <c r="D30" s="416"/>
      <c r="E30" s="419"/>
      <c r="F30" s="423"/>
      <c r="G30" s="424"/>
      <c r="H30" s="428"/>
      <c r="I30" s="443"/>
      <c r="J30" s="446"/>
      <c r="K30" s="433"/>
      <c r="L30" s="435" t="b">
        <v>1</v>
      </c>
      <c r="M30" s="436"/>
      <c r="N30" s="187" t="b">
        <v>0</v>
      </c>
    </row>
    <row r="31" spans="1:15" s="178" customFormat="1">
      <c r="A31" s="411"/>
      <c r="B31" s="184"/>
      <c r="C31" s="413"/>
      <c r="D31" s="416"/>
      <c r="E31" s="419"/>
      <c r="F31" s="423"/>
      <c r="G31" s="424"/>
      <c r="H31" s="428"/>
      <c r="I31" s="443"/>
      <c r="J31" s="446"/>
      <c r="K31" s="433"/>
      <c r="L31" s="437" t="b">
        <f>IF(COUNTIF(N29:N31,TRUE)&gt;0,TRUE,FALSE)</f>
        <v>0</v>
      </c>
      <c r="M31" s="438"/>
      <c r="N31" s="187" t="b">
        <v>0</v>
      </c>
    </row>
    <row r="32" spans="1:15" s="178" customFormat="1">
      <c r="A32" s="411"/>
      <c r="C32" s="413"/>
      <c r="D32" s="416"/>
      <c r="E32" s="419"/>
      <c r="F32" s="423"/>
      <c r="G32" s="424"/>
      <c r="H32" s="428"/>
      <c r="I32" s="443"/>
      <c r="J32" s="446"/>
      <c r="K32" s="186" t="str">
        <f>IF(COUNTIF(L32,"VERDADERO")&gt;0,"CUMPLE","NO CUMPLE")</f>
        <v>CUMPLE</v>
      </c>
      <c r="L32" s="439" t="b">
        <v>1</v>
      </c>
      <c r="M32" s="440"/>
      <c r="N32" s="441"/>
    </row>
    <row r="33" spans="1:15" s="178" customFormat="1">
      <c r="A33" s="411"/>
      <c r="B33" s="184"/>
      <c r="C33" s="413"/>
      <c r="D33" s="416"/>
      <c r="E33" s="419"/>
      <c r="F33" s="423"/>
      <c r="G33" s="424"/>
      <c r="H33" s="428"/>
      <c r="I33" s="443"/>
      <c r="J33" s="446"/>
      <c r="K33" s="186" t="str">
        <f t="shared" ref="K33:K34" si="1">IF(COUNTIF(L33,"VERDADERO")&gt;0,"CUMPLE","NO CUMPLE")</f>
        <v>CUMPLE</v>
      </c>
      <c r="L33" s="437" t="b">
        <v>1</v>
      </c>
      <c r="M33" s="459"/>
      <c r="N33" s="190"/>
    </row>
    <row r="34" spans="1:15" s="178" customFormat="1">
      <c r="A34" s="411"/>
      <c r="B34" s="191" t="str">
        <f>IF(COUNTIF(B18:B31,"VERDADERO")&gt;0,"CUMPLE","NO CUMPLE")</f>
        <v>CUMPLE</v>
      </c>
      <c r="C34" s="414"/>
      <c r="D34" s="417"/>
      <c r="E34" s="420"/>
      <c r="F34" s="425"/>
      <c r="G34" s="426"/>
      <c r="H34" s="429"/>
      <c r="I34" s="444"/>
      <c r="J34" s="447"/>
      <c r="K34" s="186" t="str">
        <f t="shared" si="1"/>
        <v>CUMPLE</v>
      </c>
      <c r="L34" s="437" t="b">
        <v>1</v>
      </c>
      <c r="M34" s="459"/>
      <c r="N34" s="438"/>
    </row>
    <row r="35" spans="1:15" s="178" customFormat="1" ht="37.5" customHeight="1">
      <c r="A35" s="411"/>
      <c r="B35" s="465" t="s">
        <v>66</v>
      </c>
      <c r="C35" s="466"/>
      <c r="D35" s="466"/>
      <c r="E35" s="466"/>
      <c r="F35" s="466"/>
      <c r="G35" s="466"/>
      <c r="H35" s="466"/>
      <c r="I35" s="466"/>
      <c r="J35" s="466"/>
      <c r="K35" s="466"/>
      <c r="L35" s="466"/>
      <c r="M35" s="466"/>
      <c r="N35" s="466"/>
    </row>
    <row r="36" spans="1:15" s="178" customFormat="1" ht="15" customHeight="1">
      <c r="A36" s="411"/>
      <c r="B36" s="387" t="s">
        <v>179</v>
      </c>
      <c r="C36" s="387"/>
      <c r="D36" s="387"/>
      <c r="E36" s="387"/>
      <c r="F36" s="387"/>
      <c r="G36" s="387"/>
      <c r="H36" s="387"/>
      <c r="I36" s="387"/>
      <c r="J36" s="467"/>
      <c r="K36" s="468" t="str">
        <f>IF(AND(IF(COUNTIF(L36,"VERDADERO")&gt;0,"CUMPLE","NO CUMPLE")="CUMPLE",IF(COUNTIF(L37,"VERDADERO")&gt;0,"CUMPLE","NO CUMPLE")="CUMPLE",IF(OR(COUNTIF(L38:N38,"VERDADERO")=0,COUNTIF(L38:N38,"VERDADERO")=2),"CUMPLE","NO CUMPLE")="CUMPLE",IF(OR(COUNTIF(L39:N39,"VERDADERO")=0,COUNTIF(L39:N39,"VERDADERO")=2),"CUMPLE","NO CUMPLE")="CUMPLE"),"CUMPLE","NO CUMPLE")</f>
        <v>CUMPLE</v>
      </c>
      <c r="L36" s="437" t="b">
        <v>1</v>
      </c>
      <c r="M36" s="459"/>
      <c r="N36" s="438"/>
    </row>
    <row r="37" spans="1:15" s="178" customFormat="1">
      <c r="A37" s="411"/>
      <c r="B37" s="457" t="s">
        <v>180</v>
      </c>
      <c r="C37" s="457"/>
      <c r="D37" s="457"/>
      <c r="E37" s="457"/>
      <c r="F37" s="457"/>
      <c r="G37" s="457"/>
      <c r="H37" s="457"/>
      <c r="I37" s="457"/>
      <c r="J37" s="458"/>
      <c r="K37" s="469"/>
      <c r="L37" s="437" t="b">
        <v>1</v>
      </c>
      <c r="M37" s="459"/>
      <c r="N37" s="438"/>
    </row>
    <row r="38" spans="1:15" s="178" customFormat="1">
      <c r="A38" s="411"/>
      <c r="B38" s="457"/>
      <c r="C38" s="457"/>
      <c r="D38" s="457"/>
      <c r="E38" s="457"/>
      <c r="F38" s="457"/>
      <c r="G38" s="457"/>
      <c r="H38" s="457"/>
      <c r="I38" s="457"/>
      <c r="J38" s="458"/>
      <c r="K38" s="469"/>
      <c r="L38" s="188" t="b">
        <v>0</v>
      </c>
      <c r="M38" s="192"/>
      <c r="N38" s="189" t="b">
        <v>0</v>
      </c>
    </row>
    <row r="39" spans="1:15" s="178" customFormat="1">
      <c r="A39" s="411"/>
      <c r="B39" s="457"/>
      <c r="C39" s="457"/>
      <c r="D39" s="457"/>
      <c r="E39" s="457"/>
      <c r="F39" s="457"/>
      <c r="G39" s="457"/>
      <c r="H39" s="457"/>
      <c r="I39" s="457"/>
      <c r="J39" s="458"/>
      <c r="K39" s="469"/>
      <c r="L39" s="188" t="b">
        <v>0</v>
      </c>
      <c r="M39" s="192"/>
      <c r="N39" s="189" t="b">
        <v>0</v>
      </c>
    </row>
    <row r="40" spans="1:15" s="178" customFormat="1">
      <c r="A40" s="411"/>
      <c r="B40" s="457" t="s">
        <v>69</v>
      </c>
      <c r="C40" s="457"/>
      <c r="D40" s="457"/>
      <c r="E40" s="457"/>
      <c r="F40" s="457"/>
      <c r="G40" s="457"/>
      <c r="H40" s="457"/>
      <c r="I40" s="457"/>
      <c r="J40" s="458"/>
      <c r="K40" s="469"/>
      <c r="L40" s="437" t="b">
        <v>1</v>
      </c>
      <c r="M40" s="459"/>
      <c r="N40" s="438"/>
    </row>
    <row r="41" spans="1:15" s="178" customFormat="1">
      <c r="A41" s="411"/>
      <c r="B41" s="389"/>
      <c r="C41" s="389"/>
      <c r="D41" s="389"/>
      <c r="E41" s="389"/>
      <c r="F41" s="389"/>
      <c r="G41" s="389"/>
      <c r="H41" s="389"/>
      <c r="I41" s="389"/>
      <c r="J41" s="460"/>
      <c r="K41" s="470"/>
      <c r="L41" s="437" t="b">
        <v>0</v>
      </c>
      <c r="M41" s="459"/>
      <c r="N41" s="438"/>
    </row>
    <row r="42" spans="1:15" s="178" customFormat="1" ht="15" customHeight="1">
      <c r="A42" s="411"/>
      <c r="B42" s="461" t="s">
        <v>71</v>
      </c>
      <c r="C42" s="462"/>
      <c r="D42" s="462"/>
      <c r="E42" s="462"/>
      <c r="F42" s="462"/>
      <c r="G42" s="462"/>
      <c r="H42" s="462"/>
      <c r="I42" s="462"/>
      <c r="J42" s="462"/>
      <c r="K42" s="462"/>
      <c r="L42" s="462"/>
      <c r="M42" s="462"/>
      <c r="N42" s="462"/>
    </row>
    <row r="43" spans="1:15" s="178" customFormat="1" ht="28.5" customHeight="1">
      <c r="A43" s="411"/>
      <c r="B43" s="463"/>
      <c r="C43" s="464"/>
      <c r="D43" s="464"/>
      <c r="E43" s="464"/>
      <c r="F43" s="464"/>
      <c r="G43" s="464"/>
      <c r="H43" s="464"/>
      <c r="I43" s="464"/>
      <c r="J43" s="464"/>
      <c r="K43" s="464"/>
      <c r="L43" s="464"/>
      <c r="M43" s="464"/>
      <c r="N43" s="464"/>
    </row>
    <row r="44" spans="1:15" s="178" customFormat="1" ht="15" customHeight="1">
      <c r="A44" s="411"/>
      <c r="B44" s="461" t="s">
        <v>98</v>
      </c>
      <c r="C44" s="462"/>
      <c r="D44" s="462"/>
      <c r="E44" s="462"/>
      <c r="F44" s="462"/>
      <c r="G44" s="462"/>
      <c r="H44" s="462"/>
      <c r="I44" s="462"/>
      <c r="J44" s="462"/>
      <c r="K44" s="462"/>
      <c r="L44" s="462"/>
      <c r="M44" s="462"/>
      <c r="N44" s="462"/>
    </row>
    <row r="45" spans="1:15" s="178" customFormat="1" ht="19.5" customHeight="1">
      <c r="A45" s="411"/>
      <c r="B45" s="471"/>
      <c r="C45" s="472"/>
      <c r="D45" s="472"/>
      <c r="E45" s="472"/>
      <c r="F45" s="472"/>
      <c r="G45" s="472"/>
      <c r="H45" s="472"/>
      <c r="I45" s="472"/>
      <c r="J45" s="472"/>
      <c r="K45" s="472"/>
      <c r="L45" s="472"/>
      <c r="M45" s="472"/>
      <c r="N45" s="472"/>
    </row>
    <row r="46" spans="1:15" s="178" customFormat="1" ht="15" customHeight="1">
      <c r="A46" s="411"/>
      <c r="B46" s="473" t="str">
        <f>IF(AND(B34="CUMPLE",K29="CUMPLE",K19="CUMPLE",K32="CUMPLE",K33="CUMPLE",K34="CUMPLE",K36="CUMPLE"),"CUMPLE","NO CUMPLE")</f>
        <v>CUMPLE</v>
      </c>
      <c r="C46" s="473"/>
      <c r="D46" s="473"/>
      <c r="E46" s="473"/>
      <c r="F46" s="473"/>
      <c r="G46" s="473"/>
      <c r="H46" s="473"/>
      <c r="I46" s="473"/>
      <c r="J46" s="473"/>
      <c r="K46" s="473"/>
      <c r="L46" s="473"/>
      <c r="M46" s="473"/>
      <c r="N46" s="474"/>
    </row>
    <row r="47" spans="1:15" s="178" customFormat="1" ht="13.5" customHeight="1">
      <c r="A47" s="411">
        <v>2</v>
      </c>
      <c r="B47" s="177" t="b">
        <v>1</v>
      </c>
      <c r="C47" s="412">
        <v>49</v>
      </c>
      <c r="D47" s="415" t="s">
        <v>181</v>
      </c>
      <c r="E47" s="418" t="s">
        <v>182</v>
      </c>
      <c r="F47" s="475" t="s">
        <v>183</v>
      </c>
      <c r="G47" s="476"/>
      <c r="H47" s="427">
        <v>1084.07</v>
      </c>
      <c r="I47" s="442">
        <v>0.8</v>
      </c>
      <c r="J47" s="445">
        <f>(H47*I47)</f>
        <v>867.25599999999997</v>
      </c>
      <c r="K47" s="448" t="s">
        <v>64</v>
      </c>
      <c r="L47" s="448" t="b">
        <v>0</v>
      </c>
      <c r="M47" s="448"/>
      <c r="N47" s="449"/>
    </row>
    <row r="48" spans="1:15" s="178" customFormat="1" ht="14.25" customHeight="1">
      <c r="A48" s="411"/>
      <c r="B48" s="179" t="b">
        <v>1</v>
      </c>
      <c r="C48" s="413"/>
      <c r="D48" s="416"/>
      <c r="E48" s="419"/>
      <c r="F48" s="477"/>
      <c r="G48" s="478"/>
      <c r="H48" s="428"/>
      <c r="I48" s="443"/>
      <c r="J48" s="446"/>
      <c r="K48" s="516" t="str">
        <f>IF(COUNTIF(L48:N56,"VERDADERO")=8,"CUMPLE","NO CUMPLE")</f>
        <v>CUMPLE</v>
      </c>
      <c r="L48" s="451" t="b">
        <v>1</v>
      </c>
      <c r="M48" s="452"/>
      <c r="N48" s="453"/>
      <c r="O48" s="180"/>
    </row>
    <row r="49" spans="1:15" s="178" customFormat="1" ht="15" customHeight="1">
      <c r="A49" s="411"/>
      <c r="B49" s="179" t="b">
        <v>1</v>
      </c>
      <c r="C49" s="413"/>
      <c r="D49" s="416"/>
      <c r="E49" s="419"/>
      <c r="F49" s="477"/>
      <c r="G49" s="478"/>
      <c r="H49" s="428"/>
      <c r="I49" s="443"/>
      <c r="J49" s="446"/>
      <c r="K49" s="517"/>
      <c r="L49" s="454" t="b">
        <v>1</v>
      </c>
      <c r="M49" s="455"/>
      <c r="N49" s="456"/>
      <c r="O49" s="180"/>
    </row>
    <row r="50" spans="1:15" s="178" customFormat="1">
      <c r="A50" s="411"/>
      <c r="B50" s="184" t="b">
        <v>1</v>
      </c>
      <c r="C50" s="413"/>
      <c r="D50" s="416"/>
      <c r="E50" s="419"/>
      <c r="F50" s="477"/>
      <c r="G50" s="478"/>
      <c r="H50" s="428"/>
      <c r="I50" s="443"/>
      <c r="J50" s="446"/>
      <c r="K50" s="517"/>
      <c r="L50" s="454" t="b">
        <v>1</v>
      </c>
      <c r="M50" s="455"/>
      <c r="N50" s="456"/>
      <c r="O50" s="180"/>
    </row>
    <row r="51" spans="1:15" s="178" customFormat="1">
      <c r="A51" s="411"/>
      <c r="B51" s="184" t="b">
        <v>1</v>
      </c>
      <c r="C51" s="413"/>
      <c r="D51" s="416"/>
      <c r="E51" s="419"/>
      <c r="F51" s="477"/>
      <c r="G51" s="478"/>
      <c r="H51" s="428"/>
      <c r="I51" s="443"/>
      <c r="J51" s="446"/>
      <c r="K51" s="517"/>
      <c r="L51" s="454" t="b">
        <v>1</v>
      </c>
      <c r="M51" s="455"/>
      <c r="N51" s="456"/>
      <c r="O51" s="180"/>
    </row>
    <row r="52" spans="1:15" s="178" customFormat="1">
      <c r="A52" s="411"/>
      <c r="B52" s="184"/>
      <c r="C52" s="413"/>
      <c r="D52" s="416"/>
      <c r="E52" s="419"/>
      <c r="F52" s="477"/>
      <c r="G52" s="478"/>
      <c r="H52" s="428"/>
      <c r="I52" s="443"/>
      <c r="J52" s="446"/>
      <c r="K52" s="517"/>
      <c r="L52" s="454"/>
      <c r="M52" s="455"/>
      <c r="N52" s="456"/>
      <c r="O52" s="180"/>
    </row>
    <row r="53" spans="1:15" s="178" customFormat="1">
      <c r="A53" s="411"/>
      <c r="B53" s="184"/>
      <c r="C53" s="413"/>
      <c r="D53" s="416"/>
      <c r="E53" s="419"/>
      <c r="F53" s="477"/>
      <c r="G53" s="478"/>
      <c r="H53" s="428"/>
      <c r="I53" s="443"/>
      <c r="J53" s="446"/>
      <c r="K53" s="517"/>
      <c r="L53" s="454" t="b">
        <v>1</v>
      </c>
      <c r="M53" s="455"/>
      <c r="N53" s="456"/>
      <c r="O53" s="180"/>
    </row>
    <row r="54" spans="1:15" s="178" customFormat="1">
      <c r="A54" s="411"/>
      <c r="B54" s="184"/>
      <c r="C54" s="413"/>
      <c r="D54" s="416"/>
      <c r="E54" s="419"/>
      <c r="F54" s="477"/>
      <c r="G54" s="478"/>
      <c r="H54" s="428"/>
      <c r="I54" s="443"/>
      <c r="J54" s="446"/>
      <c r="K54" s="517"/>
      <c r="L54" s="181" t="b">
        <v>1</v>
      </c>
      <c r="M54" s="182"/>
      <c r="N54" s="183"/>
      <c r="O54" s="180"/>
    </row>
    <row r="55" spans="1:15" s="178" customFormat="1">
      <c r="A55" s="411"/>
      <c r="B55" s="184"/>
      <c r="C55" s="413"/>
      <c r="D55" s="416"/>
      <c r="E55" s="419"/>
      <c r="F55" s="477"/>
      <c r="G55" s="478"/>
      <c r="H55" s="428"/>
      <c r="I55" s="443"/>
      <c r="J55" s="446"/>
      <c r="K55" s="517"/>
      <c r="L55" s="181" t="b">
        <v>1</v>
      </c>
      <c r="M55" s="182"/>
      <c r="N55" s="183"/>
      <c r="O55" s="180"/>
    </row>
    <row r="56" spans="1:15" s="178" customFormat="1">
      <c r="A56" s="411"/>
      <c r="B56" s="184"/>
      <c r="C56" s="413"/>
      <c r="D56" s="416"/>
      <c r="E56" s="419"/>
      <c r="F56" s="477"/>
      <c r="G56" s="478"/>
      <c r="H56" s="428"/>
      <c r="I56" s="443"/>
      <c r="J56" s="446"/>
      <c r="K56" s="518"/>
      <c r="L56" s="181" t="b">
        <v>1</v>
      </c>
      <c r="M56" s="182"/>
      <c r="N56" s="183"/>
      <c r="O56" s="180"/>
    </row>
    <row r="57" spans="1:15" s="178" customFormat="1">
      <c r="A57" s="411"/>
      <c r="B57" s="184"/>
      <c r="C57" s="413"/>
      <c r="D57" s="416"/>
      <c r="E57" s="419"/>
      <c r="F57" s="477"/>
      <c r="G57" s="478"/>
      <c r="H57" s="428"/>
      <c r="I57" s="443"/>
      <c r="J57" s="446"/>
      <c r="K57" s="185" t="s">
        <v>178</v>
      </c>
      <c r="L57" s="500" t="b">
        <v>0</v>
      </c>
      <c r="M57" s="501"/>
      <c r="N57" s="502"/>
      <c r="O57" s="180"/>
    </row>
    <row r="58" spans="1:15" s="178" customFormat="1" ht="14.25" customHeight="1">
      <c r="A58" s="411"/>
      <c r="B58" s="184"/>
      <c r="C58" s="413"/>
      <c r="D58" s="416"/>
      <c r="E58" s="419"/>
      <c r="F58" s="477"/>
      <c r="G58" s="478"/>
      <c r="H58" s="428"/>
      <c r="I58" s="443"/>
      <c r="J58" s="446"/>
      <c r="K58" s="479" t="str">
        <f>IF(COUNTIF(L58:N60,"VERDADERO")&gt;0,"CUMPLE","NO CUMPLE")</f>
        <v>CUMPLE</v>
      </c>
      <c r="L58" s="434" t="b">
        <v>1</v>
      </c>
      <c r="M58" s="434"/>
      <c r="N58" s="187" t="b">
        <v>0</v>
      </c>
    </row>
    <row r="59" spans="1:15" s="178" customFormat="1">
      <c r="A59" s="411"/>
      <c r="B59" s="184"/>
      <c r="C59" s="413"/>
      <c r="D59" s="416"/>
      <c r="E59" s="419"/>
      <c r="F59" s="477"/>
      <c r="G59" s="478"/>
      <c r="H59" s="428"/>
      <c r="I59" s="443"/>
      <c r="J59" s="446"/>
      <c r="K59" s="480"/>
      <c r="L59" s="435" t="b">
        <v>0</v>
      </c>
      <c r="M59" s="436"/>
      <c r="N59" s="187" t="b">
        <v>0</v>
      </c>
    </row>
    <row r="60" spans="1:15" s="178" customFormat="1">
      <c r="A60" s="411"/>
      <c r="B60" s="184"/>
      <c r="C60" s="413"/>
      <c r="D60" s="416"/>
      <c r="E60" s="419"/>
      <c r="F60" s="477"/>
      <c r="G60" s="478"/>
      <c r="H60" s="428"/>
      <c r="I60" s="443"/>
      <c r="J60" s="446"/>
      <c r="K60" s="480"/>
      <c r="L60" s="437" t="b">
        <f>IF(COUNTIF(N58:N60,TRUE)&gt;0,TRUE,FALSE)</f>
        <v>0</v>
      </c>
      <c r="M60" s="438"/>
      <c r="N60" s="187" t="b">
        <v>0</v>
      </c>
    </row>
    <row r="61" spans="1:15" s="178" customFormat="1">
      <c r="A61" s="411"/>
      <c r="C61" s="413"/>
      <c r="D61" s="416"/>
      <c r="E61" s="419"/>
      <c r="F61" s="477"/>
      <c r="G61" s="478"/>
      <c r="H61" s="428"/>
      <c r="I61" s="443"/>
      <c r="J61" s="446"/>
      <c r="K61" s="186" t="str">
        <f>IF(COUNTIF(L61,"VERDADERO")&gt;0,"CUMPLE","NO CUMPLE")</f>
        <v>CUMPLE</v>
      </c>
      <c r="L61" s="439" t="b">
        <v>1</v>
      </c>
      <c r="M61" s="440"/>
      <c r="N61" s="441"/>
    </row>
    <row r="62" spans="1:15" s="178" customFormat="1">
      <c r="A62" s="411"/>
      <c r="B62" s="184"/>
      <c r="C62" s="413"/>
      <c r="D62" s="416"/>
      <c r="E62" s="419"/>
      <c r="F62" s="477"/>
      <c r="G62" s="478"/>
      <c r="H62" s="428"/>
      <c r="I62" s="443"/>
      <c r="J62" s="446"/>
      <c r="K62" s="186" t="str">
        <f t="shared" ref="K62:K63" si="2">IF(COUNTIF(L62,"VERDADERO")&gt;0,"CUMPLE","NO CUMPLE")</f>
        <v>CUMPLE</v>
      </c>
      <c r="L62" s="437" t="b">
        <v>1</v>
      </c>
      <c r="M62" s="459"/>
      <c r="N62" s="190"/>
    </row>
    <row r="63" spans="1:15" s="178" customFormat="1">
      <c r="A63" s="411"/>
      <c r="B63" s="191" t="str">
        <f>IF(COUNTIF(B47:B60,"VERDADERO")&gt;0,"CUMPLE","NO CUMPLE")</f>
        <v>CUMPLE</v>
      </c>
      <c r="C63" s="414"/>
      <c r="D63" s="417"/>
      <c r="E63" s="420"/>
      <c r="F63" s="388"/>
      <c r="G63" s="460"/>
      <c r="H63" s="429"/>
      <c r="I63" s="444"/>
      <c r="J63" s="447"/>
      <c r="K63" s="186" t="str">
        <f t="shared" si="2"/>
        <v>CUMPLE</v>
      </c>
      <c r="L63" s="437" t="b">
        <v>1</v>
      </c>
      <c r="M63" s="459"/>
      <c r="N63" s="438"/>
    </row>
    <row r="64" spans="1:15" s="178" customFormat="1" ht="37.5" customHeight="1">
      <c r="A64" s="411"/>
      <c r="B64" s="465" t="s">
        <v>66</v>
      </c>
      <c r="C64" s="466"/>
      <c r="D64" s="466"/>
      <c r="E64" s="466"/>
      <c r="F64" s="466"/>
      <c r="G64" s="466"/>
      <c r="H64" s="466"/>
      <c r="I64" s="466"/>
      <c r="J64" s="466"/>
      <c r="K64" s="466"/>
      <c r="L64" s="466"/>
      <c r="M64" s="466"/>
      <c r="N64" s="466"/>
    </row>
    <row r="65" spans="1:15" s="178" customFormat="1" ht="15" customHeight="1">
      <c r="A65" s="411"/>
      <c r="B65" s="387" t="s">
        <v>184</v>
      </c>
      <c r="C65" s="387"/>
      <c r="D65" s="387"/>
      <c r="E65" s="387"/>
      <c r="F65" s="387"/>
      <c r="G65" s="387"/>
      <c r="H65" s="387"/>
      <c r="I65" s="387"/>
      <c r="J65" s="467"/>
      <c r="K65" s="468" t="str">
        <f>IF(AND(IF(COUNTIF(L65,"VERDADERO")&gt;0,"CUMPLE","NO CUMPLE")="CUMPLE",IF(COUNTIF(L66,"VERDADERO")&gt;0,"CUMPLE","NO CUMPLE")="CUMPLE",IF(OR(COUNTIF(L67:N67,"VERDADERO")=0,COUNTIF(L67:N67,"VERDADERO")=2),"CUMPLE","NO CUMPLE")="CUMPLE",IF(OR(COUNTIF(L68:N68,"VERDADERO")=0,COUNTIF(L68:N68,"VERDADERO")=2),"CUMPLE","NO CUMPLE")="CUMPLE"),"CUMPLE","NO CUMPLE")</f>
        <v>CUMPLE</v>
      </c>
      <c r="L65" s="437" t="b">
        <v>1</v>
      </c>
      <c r="M65" s="459"/>
      <c r="N65" s="438"/>
    </row>
    <row r="66" spans="1:15" s="178" customFormat="1">
      <c r="A66" s="411"/>
      <c r="B66" s="457" t="s">
        <v>185</v>
      </c>
      <c r="C66" s="457"/>
      <c r="D66" s="457"/>
      <c r="E66" s="457"/>
      <c r="F66" s="457"/>
      <c r="G66" s="457"/>
      <c r="H66" s="457"/>
      <c r="I66" s="457"/>
      <c r="J66" s="458"/>
      <c r="K66" s="469"/>
      <c r="L66" s="437" t="b">
        <v>1</v>
      </c>
      <c r="M66" s="459"/>
      <c r="N66" s="438"/>
    </row>
    <row r="67" spans="1:15" s="178" customFormat="1">
      <c r="A67" s="411"/>
      <c r="B67" s="457" t="s">
        <v>186</v>
      </c>
      <c r="C67" s="457"/>
      <c r="D67" s="457"/>
      <c r="E67" s="457"/>
      <c r="F67" s="457"/>
      <c r="G67" s="457"/>
      <c r="H67" s="457"/>
      <c r="I67" s="457"/>
      <c r="J67" s="458"/>
      <c r="K67" s="469"/>
      <c r="L67" s="188" t="b">
        <v>1</v>
      </c>
      <c r="M67" s="192"/>
      <c r="N67" s="189" t="b">
        <v>1</v>
      </c>
    </row>
    <row r="68" spans="1:15" s="178" customFormat="1">
      <c r="A68" s="411"/>
      <c r="B68" s="457"/>
      <c r="C68" s="457"/>
      <c r="D68" s="457"/>
      <c r="E68" s="457"/>
      <c r="F68" s="457"/>
      <c r="G68" s="457"/>
      <c r="H68" s="457"/>
      <c r="I68" s="457"/>
      <c r="J68" s="458"/>
      <c r="K68" s="469"/>
      <c r="L68" s="188" t="b">
        <v>0</v>
      </c>
      <c r="M68" s="192"/>
      <c r="N68" s="189" t="b">
        <v>0</v>
      </c>
    </row>
    <row r="69" spans="1:15" s="178" customFormat="1">
      <c r="A69" s="411"/>
      <c r="B69" s="457" t="s">
        <v>69</v>
      </c>
      <c r="C69" s="457"/>
      <c r="D69" s="457"/>
      <c r="E69" s="457"/>
      <c r="F69" s="457"/>
      <c r="G69" s="457"/>
      <c r="H69" s="457"/>
      <c r="I69" s="457"/>
      <c r="J69" s="458"/>
      <c r="K69" s="469"/>
      <c r="L69" s="437" t="b">
        <v>0</v>
      </c>
      <c r="M69" s="459"/>
      <c r="N69" s="438"/>
    </row>
    <row r="70" spans="1:15" s="178" customFormat="1">
      <c r="A70" s="411"/>
      <c r="B70" s="457" t="s">
        <v>187</v>
      </c>
      <c r="C70" s="457"/>
      <c r="D70" s="457"/>
      <c r="E70" s="457"/>
      <c r="F70" s="457"/>
      <c r="G70" s="457"/>
      <c r="H70" s="457"/>
      <c r="I70" s="457"/>
      <c r="J70" s="458"/>
      <c r="K70" s="470"/>
      <c r="L70" s="437" t="b">
        <v>0</v>
      </c>
      <c r="M70" s="459"/>
      <c r="N70" s="438"/>
    </row>
    <row r="71" spans="1:15" s="178" customFormat="1" ht="15" customHeight="1">
      <c r="A71" s="411"/>
      <c r="B71" s="461" t="s">
        <v>71</v>
      </c>
      <c r="C71" s="462"/>
      <c r="D71" s="462"/>
      <c r="E71" s="462"/>
      <c r="F71" s="462"/>
      <c r="G71" s="462"/>
      <c r="H71" s="462"/>
      <c r="I71" s="462"/>
      <c r="J71" s="462"/>
      <c r="K71" s="462"/>
      <c r="L71" s="462"/>
      <c r="M71" s="462"/>
      <c r="N71" s="462"/>
    </row>
    <row r="72" spans="1:15" s="178" customFormat="1" ht="48.75" customHeight="1">
      <c r="A72" s="411"/>
      <c r="B72" s="463" t="s">
        <v>188</v>
      </c>
      <c r="C72" s="464"/>
      <c r="D72" s="464"/>
      <c r="E72" s="464"/>
      <c r="F72" s="464"/>
      <c r="G72" s="464"/>
      <c r="H72" s="464"/>
      <c r="I72" s="464"/>
      <c r="J72" s="464"/>
      <c r="K72" s="464"/>
      <c r="L72" s="464"/>
      <c r="M72" s="464"/>
      <c r="N72" s="464"/>
    </row>
    <row r="73" spans="1:15" s="178" customFormat="1" ht="15" customHeight="1">
      <c r="A73" s="411"/>
      <c r="B73" s="461" t="s">
        <v>73</v>
      </c>
      <c r="C73" s="462"/>
      <c r="D73" s="462"/>
      <c r="E73" s="462"/>
      <c r="F73" s="462"/>
      <c r="G73" s="462"/>
      <c r="H73" s="462"/>
      <c r="I73" s="462"/>
      <c r="J73" s="462"/>
      <c r="K73" s="462"/>
      <c r="L73" s="462"/>
      <c r="M73" s="462"/>
      <c r="N73" s="462"/>
    </row>
    <row r="74" spans="1:15" s="178" customFormat="1" ht="18.75" customHeight="1">
      <c r="A74" s="411"/>
      <c r="B74" s="463"/>
      <c r="C74" s="472"/>
      <c r="D74" s="472"/>
      <c r="E74" s="472"/>
      <c r="F74" s="472"/>
      <c r="G74" s="472"/>
      <c r="H74" s="472"/>
      <c r="I74" s="472"/>
      <c r="J74" s="472"/>
      <c r="K74" s="472"/>
      <c r="L74" s="472"/>
      <c r="M74" s="472"/>
      <c r="N74" s="472"/>
    </row>
    <row r="75" spans="1:15" s="178" customFormat="1" ht="15" customHeight="1">
      <c r="A75" s="411"/>
      <c r="B75" s="473" t="str">
        <f>IF(AND(B63="CUMPLE",K58="CUMPLE",K48="CUMPLE",K61="CUMPLE",K62="CUMPLE",K63="CUMPLE",K65="CUMPLE"),"CUMPLE","NO CUMPLE")</f>
        <v>CUMPLE</v>
      </c>
      <c r="C75" s="473"/>
      <c r="D75" s="473"/>
      <c r="E75" s="473"/>
      <c r="F75" s="473"/>
      <c r="G75" s="473"/>
      <c r="H75" s="473"/>
      <c r="I75" s="473"/>
      <c r="J75" s="473"/>
      <c r="K75" s="473"/>
      <c r="L75" s="473"/>
      <c r="M75" s="473"/>
      <c r="N75" s="474"/>
    </row>
    <row r="76" spans="1:15" s="178" customFormat="1" ht="13.5" customHeight="1">
      <c r="A76" s="411">
        <v>3</v>
      </c>
      <c r="B76" s="177" t="b">
        <v>1</v>
      </c>
      <c r="C76" s="412">
        <v>56</v>
      </c>
      <c r="D76" s="415" t="s">
        <v>30</v>
      </c>
      <c r="E76" s="418" t="s">
        <v>189</v>
      </c>
      <c r="F76" s="421" t="s">
        <v>190</v>
      </c>
      <c r="G76" s="422"/>
      <c r="H76" s="427">
        <v>69.5</v>
      </c>
      <c r="I76" s="442">
        <v>1</v>
      </c>
      <c r="J76" s="445">
        <f>(H76*I76)</f>
        <v>69.5</v>
      </c>
      <c r="K76" s="448" t="s">
        <v>64</v>
      </c>
      <c r="L76" s="448" t="b">
        <v>1</v>
      </c>
      <c r="M76" s="448"/>
      <c r="N76" s="449"/>
    </row>
    <row r="77" spans="1:15" s="178" customFormat="1" ht="14.25" customHeight="1">
      <c r="A77" s="411"/>
      <c r="B77" s="179" t="b">
        <v>1</v>
      </c>
      <c r="C77" s="413"/>
      <c r="D77" s="416"/>
      <c r="E77" s="419"/>
      <c r="F77" s="423"/>
      <c r="G77" s="424"/>
      <c r="H77" s="428"/>
      <c r="I77" s="443"/>
      <c r="J77" s="446"/>
      <c r="K77" s="450" t="str">
        <f>IF(COUNTIF(L77:N85,"VERDADERO")=8,"CUMPLE","NO CUMPLE")</f>
        <v>CUMPLE</v>
      </c>
      <c r="L77" s="451" t="b">
        <v>1</v>
      </c>
      <c r="M77" s="452"/>
      <c r="N77" s="453"/>
      <c r="O77" s="180"/>
    </row>
    <row r="78" spans="1:15" s="178" customFormat="1" ht="15" customHeight="1">
      <c r="A78" s="411"/>
      <c r="B78" s="179" t="b">
        <v>1</v>
      </c>
      <c r="C78" s="413"/>
      <c r="D78" s="416"/>
      <c r="E78" s="419"/>
      <c r="F78" s="423"/>
      <c r="G78" s="424"/>
      <c r="H78" s="428"/>
      <c r="I78" s="443"/>
      <c r="J78" s="446"/>
      <c r="K78" s="450"/>
      <c r="L78" s="454" t="b">
        <v>1</v>
      </c>
      <c r="M78" s="455"/>
      <c r="N78" s="456"/>
      <c r="O78" s="180"/>
    </row>
    <row r="79" spans="1:15" s="178" customFormat="1">
      <c r="A79" s="411"/>
      <c r="B79" s="184" t="b">
        <v>1</v>
      </c>
      <c r="C79" s="413"/>
      <c r="D79" s="416"/>
      <c r="E79" s="419"/>
      <c r="F79" s="423"/>
      <c r="G79" s="424"/>
      <c r="H79" s="428"/>
      <c r="I79" s="443"/>
      <c r="J79" s="446"/>
      <c r="K79" s="450"/>
      <c r="L79" s="454" t="b">
        <v>1</v>
      </c>
      <c r="M79" s="455"/>
      <c r="N79" s="456"/>
      <c r="O79" s="180"/>
    </row>
    <row r="80" spans="1:15" s="178" customFormat="1">
      <c r="A80" s="411"/>
      <c r="B80" s="184" t="b">
        <v>1</v>
      </c>
      <c r="C80" s="413"/>
      <c r="D80" s="416"/>
      <c r="E80" s="419"/>
      <c r="F80" s="423"/>
      <c r="G80" s="424"/>
      <c r="H80" s="428"/>
      <c r="I80" s="443"/>
      <c r="J80" s="446"/>
      <c r="K80" s="450"/>
      <c r="L80" s="454" t="b">
        <v>1</v>
      </c>
      <c r="M80" s="455"/>
      <c r="N80" s="456"/>
      <c r="O80" s="180"/>
    </row>
    <row r="81" spans="1:15" s="178" customFormat="1">
      <c r="A81" s="411"/>
      <c r="B81" s="184"/>
      <c r="C81" s="413"/>
      <c r="D81" s="416"/>
      <c r="E81" s="419"/>
      <c r="F81" s="423"/>
      <c r="G81" s="424"/>
      <c r="H81" s="428"/>
      <c r="I81" s="443"/>
      <c r="J81" s="446"/>
      <c r="K81" s="450"/>
      <c r="L81" s="454"/>
      <c r="M81" s="455"/>
      <c r="N81" s="456"/>
      <c r="O81" s="180"/>
    </row>
    <row r="82" spans="1:15" s="178" customFormat="1">
      <c r="A82" s="411"/>
      <c r="B82" s="184"/>
      <c r="C82" s="413"/>
      <c r="D82" s="416"/>
      <c r="E82" s="419"/>
      <c r="F82" s="423"/>
      <c r="G82" s="424"/>
      <c r="H82" s="428"/>
      <c r="I82" s="443"/>
      <c r="J82" s="446"/>
      <c r="K82" s="450"/>
      <c r="L82" s="454" t="b">
        <v>1</v>
      </c>
      <c r="M82" s="455"/>
      <c r="N82" s="456"/>
      <c r="O82" s="180"/>
    </row>
    <row r="83" spans="1:15" s="178" customFormat="1">
      <c r="A83" s="411"/>
      <c r="B83" s="184"/>
      <c r="C83" s="413"/>
      <c r="D83" s="416"/>
      <c r="E83" s="419"/>
      <c r="F83" s="423"/>
      <c r="G83" s="424"/>
      <c r="H83" s="428"/>
      <c r="I83" s="443"/>
      <c r="J83" s="446"/>
      <c r="K83" s="450"/>
      <c r="L83" s="181" t="b">
        <v>1</v>
      </c>
      <c r="M83" s="182"/>
      <c r="N83" s="183"/>
      <c r="O83" s="180"/>
    </row>
    <row r="84" spans="1:15" s="178" customFormat="1">
      <c r="A84" s="411"/>
      <c r="B84" s="184"/>
      <c r="C84" s="413"/>
      <c r="D84" s="416"/>
      <c r="E84" s="419"/>
      <c r="F84" s="423"/>
      <c r="G84" s="424"/>
      <c r="H84" s="428"/>
      <c r="I84" s="443"/>
      <c r="J84" s="446"/>
      <c r="K84" s="450"/>
      <c r="L84" s="181" t="b">
        <v>1</v>
      </c>
      <c r="M84" s="182"/>
      <c r="N84" s="183"/>
      <c r="O84" s="180"/>
    </row>
    <row r="85" spans="1:15" s="178" customFormat="1">
      <c r="A85" s="411"/>
      <c r="B85" s="184"/>
      <c r="C85" s="413"/>
      <c r="D85" s="416"/>
      <c r="E85" s="419"/>
      <c r="F85" s="423"/>
      <c r="G85" s="424"/>
      <c r="H85" s="428"/>
      <c r="I85" s="443"/>
      <c r="J85" s="446"/>
      <c r="K85" s="450"/>
      <c r="L85" s="181" t="b">
        <v>1</v>
      </c>
      <c r="M85" s="182"/>
      <c r="N85" s="183"/>
      <c r="O85" s="180"/>
    </row>
    <row r="86" spans="1:15" s="178" customFormat="1">
      <c r="A86" s="411"/>
      <c r="B86" s="184"/>
      <c r="C86" s="413"/>
      <c r="D86" s="416"/>
      <c r="E86" s="419"/>
      <c r="F86" s="423"/>
      <c r="G86" s="424"/>
      <c r="H86" s="428"/>
      <c r="I86" s="443"/>
      <c r="J86" s="446"/>
      <c r="K86" s="185" t="s">
        <v>128</v>
      </c>
      <c r="L86" s="500" t="b">
        <v>0</v>
      </c>
      <c r="M86" s="501"/>
      <c r="N86" s="502"/>
      <c r="O86" s="180"/>
    </row>
    <row r="87" spans="1:15" s="178" customFormat="1" ht="14.25" customHeight="1">
      <c r="A87" s="411"/>
      <c r="B87" s="184"/>
      <c r="C87" s="413"/>
      <c r="D87" s="416"/>
      <c r="E87" s="419"/>
      <c r="F87" s="423"/>
      <c r="G87" s="424"/>
      <c r="H87" s="428"/>
      <c r="I87" s="443"/>
      <c r="J87" s="446"/>
      <c r="K87" s="479" t="str">
        <f>IF(COUNTIF(L87:N89,"VERDADERO")&gt;0,"CUMPLE","NO CUMPLE")</f>
        <v>CUMPLE</v>
      </c>
      <c r="L87" s="434" t="b">
        <v>1</v>
      </c>
      <c r="M87" s="434"/>
      <c r="N87" s="187" t="b">
        <v>0</v>
      </c>
    </row>
    <row r="88" spans="1:15" s="178" customFormat="1">
      <c r="A88" s="411"/>
      <c r="B88" s="184"/>
      <c r="C88" s="413"/>
      <c r="D88" s="416"/>
      <c r="E88" s="419"/>
      <c r="F88" s="423"/>
      <c r="G88" s="424"/>
      <c r="H88" s="428"/>
      <c r="I88" s="443"/>
      <c r="J88" s="446"/>
      <c r="K88" s="480"/>
      <c r="L88" s="435" t="b">
        <v>0</v>
      </c>
      <c r="M88" s="436"/>
      <c r="N88" s="187" t="b">
        <v>0</v>
      </c>
    </row>
    <row r="89" spans="1:15" s="178" customFormat="1">
      <c r="A89" s="411"/>
      <c r="B89" s="184"/>
      <c r="C89" s="413"/>
      <c r="D89" s="416"/>
      <c r="E89" s="419"/>
      <c r="F89" s="423"/>
      <c r="G89" s="424"/>
      <c r="H89" s="428"/>
      <c r="I89" s="443"/>
      <c r="J89" s="446"/>
      <c r="K89" s="480"/>
      <c r="L89" s="437" t="b">
        <f>IF(COUNTIF(N87:N89,TRUE)&gt;0,TRUE,FALSE)</f>
        <v>0</v>
      </c>
      <c r="M89" s="438"/>
      <c r="N89" s="187" t="b">
        <v>0</v>
      </c>
    </row>
    <row r="90" spans="1:15" s="178" customFormat="1">
      <c r="A90" s="411"/>
      <c r="C90" s="413"/>
      <c r="D90" s="416"/>
      <c r="E90" s="419"/>
      <c r="F90" s="423"/>
      <c r="G90" s="424"/>
      <c r="H90" s="428"/>
      <c r="I90" s="443"/>
      <c r="J90" s="446"/>
      <c r="K90" s="186" t="str">
        <f>IF(COUNTIF(L90,"VERDADERO")&gt;0,"CUMPLE","NO CUMPLE")</f>
        <v>CUMPLE</v>
      </c>
      <c r="L90" s="439" t="b">
        <v>1</v>
      </c>
      <c r="M90" s="440"/>
      <c r="N90" s="441"/>
    </row>
    <row r="91" spans="1:15" s="178" customFormat="1">
      <c r="A91" s="411"/>
      <c r="B91" s="184"/>
      <c r="C91" s="413"/>
      <c r="D91" s="416"/>
      <c r="E91" s="419"/>
      <c r="F91" s="423"/>
      <c r="G91" s="424"/>
      <c r="H91" s="428"/>
      <c r="I91" s="443"/>
      <c r="J91" s="446"/>
      <c r="K91" s="186" t="str">
        <f t="shared" ref="K91:K92" si="3">IF(COUNTIF(L91,"VERDADERO")&gt;0,"CUMPLE","NO CUMPLE")</f>
        <v>CUMPLE</v>
      </c>
      <c r="L91" s="437" t="b">
        <v>1</v>
      </c>
      <c r="M91" s="459"/>
      <c r="N91" s="190"/>
    </row>
    <row r="92" spans="1:15" s="178" customFormat="1" ht="42" customHeight="1">
      <c r="A92" s="411"/>
      <c r="B92" s="191" t="str">
        <f>IF(COUNTIF(B76:B89,"VERDADERO")&gt;0,"CUMPLE","NO CUMPLE")</f>
        <v>CUMPLE</v>
      </c>
      <c r="C92" s="414"/>
      <c r="D92" s="417"/>
      <c r="E92" s="420"/>
      <c r="F92" s="425"/>
      <c r="G92" s="426"/>
      <c r="H92" s="429"/>
      <c r="I92" s="444"/>
      <c r="J92" s="447"/>
      <c r="K92" s="186" t="str">
        <f t="shared" si="3"/>
        <v>CUMPLE</v>
      </c>
      <c r="L92" s="437" t="b">
        <v>1</v>
      </c>
      <c r="M92" s="459"/>
      <c r="N92" s="438"/>
    </row>
    <row r="93" spans="1:15" s="178" customFormat="1" ht="42" customHeight="1">
      <c r="A93" s="411"/>
      <c r="B93" s="465" t="s">
        <v>191</v>
      </c>
      <c r="C93" s="466"/>
      <c r="D93" s="466"/>
      <c r="E93" s="466"/>
      <c r="F93" s="466"/>
      <c r="G93" s="466"/>
      <c r="H93" s="466"/>
      <c r="I93" s="466"/>
      <c r="J93" s="466"/>
      <c r="K93" s="466"/>
      <c r="L93" s="466"/>
      <c r="M93" s="466"/>
      <c r="N93" s="466"/>
    </row>
    <row r="94" spans="1:15" s="178" customFormat="1" ht="15" customHeight="1">
      <c r="A94" s="411"/>
      <c r="B94" s="387" t="s">
        <v>192</v>
      </c>
      <c r="C94" s="387"/>
      <c r="D94" s="387"/>
      <c r="E94" s="387"/>
      <c r="F94" s="387"/>
      <c r="G94" s="387"/>
      <c r="H94" s="387"/>
      <c r="I94" s="387"/>
      <c r="J94" s="467"/>
      <c r="K94" s="468" t="str">
        <f>IF(AND(IF(COUNTIF(L94,"VERDADERO")&gt;0,"CUMPLE","NO CUMPLE")="CUMPLE",IF(COUNTIF(L95,"VERDADERO")&gt;0,"CUMPLE","NO CUMPLE")="CUMPLE",IF(OR(COUNTIF(L96:N96,"VERDADERO")=0,COUNTIF(L96:N96,"VERDADERO")=2),"CUMPLE","NO CUMPLE")="CUMPLE",IF(OR(COUNTIF(L97:N97,"VERDADERO")=0,COUNTIF(L97:N97,"VERDADERO")=2),"CUMPLE","NO CUMPLE")="CUMPLE"),"CUMPLE","NO CUMPLE")</f>
        <v>CUMPLE</v>
      </c>
      <c r="L94" s="437" t="b">
        <v>1</v>
      </c>
      <c r="M94" s="459"/>
      <c r="N94" s="438"/>
    </row>
    <row r="95" spans="1:15" s="178" customFormat="1">
      <c r="A95" s="411"/>
      <c r="B95" s="457" t="s">
        <v>193</v>
      </c>
      <c r="C95" s="457"/>
      <c r="D95" s="457"/>
      <c r="E95" s="457"/>
      <c r="F95" s="457"/>
      <c r="G95" s="457"/>
      <c r="H95" s="457"/>
      <c r="I95" s="457"/>
      <c r="J95" s="458"/>
      <c r="K95" s="469"/>
      <c r="L95" s="437" t="b">
        <v>1</v>
      </c>
      <c r="M95" s="459"/>
      <c r="N95" s="438"/>
    </row>
    <row r="96" spans="1:15" s="178" customFormat="1">
      <c r="A96" s="411"/>
      <c r="B96" s="457" t="s">
        <v>194</v>
      </c>
      <c r="C96" s="457"/>
      <c r="D96" s="457"/>
      <c r="E96" s="457"/>
      <c r="F96" s="457"/>
      <c r="G96" s="457"/>
      <c r="H96" s="457"/>
      <c r="I96" s="457"/>
      <c r="J96" s="458"/>
      <c r="K96" s="469"/>
      <c r="L96" s="188" t="b">
        <v>1</v>
      </c>
      <c r="M96" s="192"/>
      <c r="N96" s="189" t="b">
        <v>1</v>
      </c>
    </row>
    <row r="97" spans="1:15" s="178" customFormat="1">
      <c r="A97" s="411"/>
      <c r="B97" s="457"/>
      <c r="C97" s="457"/>
      <c r="D97" s="457"/>
      <c r="E97" s="457"/>
      <c r="F97" s="457"/>
      <c r="G97" s="457"/>
      <c r="H97" s="457"/>
      <c r="I97" s="457"/>
      <c r="J97" s="458"/>
      <c r="K97" s="469"/>
      <c r="L97" s="188" t="b">
        <v>0</v>
      </c>
      <c r="M97" s="192"/>
      <c r="N97" s="189" t="b">
        <v>0</v>
      </c>
    </row>
    <row r="98" spans="1:15" s="178" customFormat="1">
      <c r="A98" s="411"/>
      <c r="B98" s="457" t="s">
        <v>69</v>
      </c>
      <c r="C98" s="457"/>
      <c r="D98" s="457"/>
      <c r="E98" s="457"/>
      <c r="F98" s="457"/>
      <c r="G98" s="457"/>
      <c r="H98" s="457"/>
      <c r="I98" s="457"/>
      <c r="J98" s="458"/>
      <c r="K98" s="469"/>
      <c r="L98" s="437" t="b">
        <v>1</v>
      </c>
      <c r="M98" s="459"/>
      <c r="N98" s="438"/>
    </row>
    <row r="99" spans="1:15" s="178" customFormat="1">
      <c r="A99" s="411"/>
      <c r="B99" s="389"/>
      <c r="C99" s="389"/>
      <c r="D99" s="389"/>
      <c r="E99" s="389"/>
      <c r="F99" s="389"/>
      <c r="G99" s="389"/>
      <c r="H99" s="389"/>
      <c r="I99" s="389"/>
      <c r="J99" s="460"/>
      <c r="K99" s="470"/>
      <c r="L99" s="437" t="b">
        <v>0</v>
      </c>
      <c r="M99" s="459"/>
      <c r="N99" s="438"/>
    </row>
    <row r="100" spans="1:15" s="178" customFormat="1" ht="15" customHeight="1">
      <c r="A100" s="411"/>
      <c r="B100" s="461" t="s">
        <v>71</v>
      </c>
      <c r="C100" s="462"/>
      <c r="D100" s="462"/>
      <c r="E100" s="462"/>
      <c r="F100" s="462"/>
      <c r="G100" s="462"/>
      <c r="H100" s="462"/>
      <c r="I100" s="462"/>
      <c r="J100" s="462"/>
      <c r="K100" s="462"/>
      <c r="L100" s="462"/>
      <c r="M100" s="462"/>
      <c r="N100" s="462"/>
    </row>
    <row r="101" spans="1:15" s="178" customFormat="1" ht="28.5" customHeight="1">
      <c r="A101" s="411"/>
      <c r="B101" s="463"/>
      <c r="C101" s="464"/>
      <c r="D101" s="464"/>
      <c r="E101" s="464"/>
      <c r="F101" s="464"/>
      <c r="G101" s="464"/>
      <c r="H101" s="464"/>
      <c r="I101" s="464"/>
      <c r="J101" s="464"/>
      <c r="K101" s="464"/>
      <c r="L101" s="464"/>
      <c r="M101" s="464"/>
      <c r="N101" s="464"/>
    </row>
    <row r="102" spans="1:15" s="178" customFormat="1" ht="15" customHeight="1">
      <c r="A102" s="411"/>
      <c r="B102" s="461" t="s">
        <v>73</v>
      </c>
      <c r="C102" s="462"/>
      <c r="D102" s="462"/>
      <c r="E102" s="462"/>
      <c r="F102" s="462"/>
      <c r="G102" s="462"/>
      <c r="H102" s="462"/>
      <c r="I102" s="462"/>
      <c r="J102" s="462"/>
      <c r="K102" s="462"/>
      <c r="L102" s="462"/>
      <c r="M102" s="462"/>
      <c r="N102" s="462"/>
    </row>
    <row r="103" spans="1:15" s="178" customFormat="1" ht="84.75" customHeight="1">
      <c r="A103" s="411"/>
      <c r="B103" s="463" t="s">
        <v>195</v>
      </c>
      <c r="C103" s="464"/>
      <c r="D103" s="464"/>
      <c r="E103" s="464"/>
      <c r="F103" s="464"/>
      <c r="G103" s="464"/>
      <c r="H103" s="464"/>
      <c r="I103" s="464"/>
      <c r="J103" s="464"/>
      <c r="K103" s="464"/>
      <c r="L103" s="464"/>
      <c r="M103" s="464"/>
      <c r="N103" s="464"/>
    </row>
    <row r="104" spans="1:15" s="178" customFormat="1" ht="15" customHeight="1">
      <c r="A104" s="411"/>
      <c r="B104" s="473" t="str">
        <f>IF(AND(B92="CUMPLE",K87="CUMPLE",K77="CUMPLE",K90="CUMPLE",K91="CUMPLE",K92="CUMPLE",K94="CUMPLE"),"CUMPLE","NO CUMPLE")</f>
        <v>CUMPLE</v>
      </c>
      <c r="C104" s="473"/>
      <c r="D104" s="473"/>
      <c r="E104" s="473"/>
      <c r="F104" s="473"/>
      <c r="G104" s="473"/>
      <c r="H104" s="473"/>
      <c r="I104" s="473"/>
      <c r="J104" s="473"/>
      <c r="K104" s="473"/>
      <c r="L104" s="473"/>
      <c r="M104" s="473"/>
      <c r="N104" s="474"/>
    </row>
    <row r="105" spans="1:15" s="178" customFormat="1" ht="13.5" customHeight="1">
      <c r="A105" s="411">
        <v>4</v>
      </c>
      <c r="B105" s="177" t="b">
        <v>1</v>
      </c>
      <c r="C105" s="412">
        <v>15</v>
      </c>
      <c r="D105" s="415" t="s">
        <v>30</v>
      </c>
      <c r="E105" s="418" t="s">
        <v>189</v>
      </c>
      <c r="F105" s="475" t="s">
        <v>196</v>
      </c>
      <c r="G105" s="476"/>
      <c r="H105" s="427">
        <v>91.95</v>
      </c>
      <c r="I105" s="442">
        <v>1</v>
      </c>
      <c r="J105" s="445">
        <f>(H105*I105)</f>
        <v>91.95</v>
      </c>
      <c r="K105" s="448" t="s">
        <v>64</v>
      </c>
      <c r="L105" s="448" t="b">
        <v>1</v>
      </c>
      <c r="M105" s="448"/>
      <c r="N105" s="449"/>
    </row>
    <row r="106" spans="1:15" s="178" customFormat="1" ht="14.25" customHeight="1">
      <c r="A106" s="411"/>
      <c r="B106" s="179" t="b">
        <v>1</v>
      </c>
      <c r="C106" s="413"/>
      <c r="D106" s="416"/>
      <c r="E106" s="419"/>
      <c r="F106" s="477"/>
      <c r="G106" s="478"/>
      <c r="H106" s="428"/>
      <c r="I106" s="443"/>
      <c r="J106" s="446"/>
      <c r="K106" s="450" t="str">
        <f>IF(COUNTIF(L106:N114,"VERDADERO")=8,"CUMPLE","NO CUMPLE")</f>
        <v>CUMPLE</v>
      </c>
      <c r="L106" s="451" t="b">
        <v>1</v>
      </c>
      <c r="M106" s="452"/>
      <c r="N106" s="453"/>
      <c r="O106" s="180"/>
    </row>
    <row r="107" spans="1:15" s="178" customFormat="1" ht="15" customHeight="1">
      <c r="A107" s="411"/>
      <c r="B107" s="179" t="b">
        <v>1</v>
      </c>
      <c r="C107" s="413"/>
      <c r="D107" s="416"/>
      <c r="E107" s="419"/>
      <c r="F107" s="477"/>
      <c r="G107" s="478"/>
      <c r="H107" s="428"/>
      <c r="I107" s="443"/>
      <c r="J107" s="446"/>
      <c r="K107" s="450"/>
      <c r="L107" s="454" t="b">
        <v>1</v>
      </c>
      <c r="M107" s="455"/>
      <c r="N107" s="456"/>
      <c r="O107" s="180"/>
    </row>
    <row r="108" spans="1:15" s="178" customFormat="1">
      <c r="A108" s="411"/>
      <c r="B108" s="184" t="b">
        <v>1</v>
      </c>
      <c r="C108" s="413"/>
      <c r="D108" s="416"/>
      <c r="E108" s="419"/>
      <c r="F108" s="477"/>
      <c r="G108" s="478"/>
      <c r="H108" s="428"/>
      <c r="I108" s="443"/>
      <c r="J108" s="446"/>
      <c r="K108" s="450"/>
      <c r="L108" s="454" t="b">
        <v>1</v>
      </c>
      <c r="M108" s="455"/>
      <c r="N108" s="456"/>
      <c r="O108" s="180"/>
    </row>
    <row r="109" spans="1:15" s="178" customFormat="1">
      <c r="A109" s="411"/>
      <c r="B109" s="184" t="b">
        <v>1</v>
      </c>
      <c r="C109" s="413"/>
      <c r="D109" s="416"/>
      <c r="E109" s="419"/>
      <c r="F109" s="477"/>
      <c r="G109" s="478"/>
      <c r="H109" s="428"/>
      <c r="I109" s="443"/>
      <c r="J109" s="446"/>
      <c r="K109" s="450"/>
      <c r="L109" s="454" t="b">
        <v>1</v>
      </c>
      <c r="M109" s="455"/>
      <c r="N109" s="456"/>
      <c r="O109" s="180"/>
    </row>
    <row r="110" spans="1:15" s="178" customFormat="1">
      <c r="A110" s="411"/>
      <c r="B110" s="193"/>
      <c r="C110" s="413"/>
      <c r="D110" s="416"/>
      <c r="E110" s="419"/>
      <c r="F110" s="477"/>
      <c r="G110" s="478"/>
      <c r="H110" s="428"/>
      <c r="I110" s="443"/>
      <c r="J110" s="446"/>
      <c r="K110" s="450"/>
      <c r="L110" s="454"/>
      <c r="M110" s="455"/>
      <c r="N110" s="456"/>
      <c r="O110" s="180"/>
    </row>
    <row r="111" spans="1:15" s="178" customFormat="1">
      <c r="A111" s="411"/>
      <c r="B111" s="184"/>
      <c r="C111" s="413"/>
      <c r="D111" s="416"/>
      <c r="E111" s="419"/>
      <c r="F111" s="477"/>
      <c r="G111" s="478"/>
      <c r="H111" s="428"/>
      <c r="I111" s="443"/>
      <c r="J111" s="446"/>
      <c r="K111" s="450"/>
      <c r="L111" s="454" t="b">
        <v>1</v>
      </c>
      <c r="M111" s="455"/>
      <c r="N111" s="456"/>
      <c r="O111" s="180"/>
    </row>
    <row r="112" spans="1:15" s="178" customFormat="1">
      <c r="A112" s="411"/>
      <c r="B112" s="184"/>
      <c r="C112" s="413"/>
      <c r="D112" s="416"/>
      <c r="E112" s="419"/>
      <c r="F112" s="477"/>
      <c r="G112" s="478"/>
      <c r="H112" s="428"/>
      <c r="I112" s="443"/>
      <c r="J112" s="446"/>
      <c r="K112" s="450"/>
      <c r="L112" s="181" t="b">
        <v>1</v>
      </c>
      <c r="M112" s="182"/>
      <c r="N112" s="183"/>
      <c r="O112" s="180"/>
    </row>
    <row r="113" spans="1:15" s="178" customFormat="1">
      <c r="A113" s="411"/>
      <c r="B113" s="184"/>
      <c r="C113" s="413"/>
      <c r="D113" s="416"/>
      <c r="E113" s="419"/>
      <c r="F113" s="477"/>
      <c r="G113" s="478"/>
      <c r="H113" s="428"/>
      <c r="I113" s="443"/>
      <c r="J113" s="446"/>
      <c r="K113" s="450"/>
      <c r="L113" s="181" t="b">
        <v>1</v>
      </c>
      <c r="M113" s="182"/>
      <c r="N113" s="183"/>
      <c r="O113" s="180"/>
    </row>
    <row r="114" spans="1:15" s="178" customFormat="1">
      <c r="A114" s="411"/>
      <c r="B114" s="184"/>
      <c r="C114" s="413"/>
      <c r="D114" s="416"/>
      <c r="E114" s="419"/>
      <c r="F114" s="477"/>
      <c r="G114" s="478"/>
      <c r="H114" s="428"/>
      <c r="I114" s="443"/>
      <c r="J114" s="446"/>
      <c r="K114" s="450"/>
      <c r="L114" s="181" t="b">
        <v>1</v>
      </c>
      <c r="M114" s="182"/>
      <c r="N114" s="183"/>
      <c r="O114" s="180"/>
    </row>
    <row r="115" spans="1:15" s="178" customFormat="1">
      <c r="A115" s="411"/>
      <c r="B115" s="184"/>
      <c r="C115" s="413"/>
      <c r="D115" s="416"/>
      <c r="E115" s="419"/>
      <c r="F115" s="477"/>
      <c r="G115" s="478"/>
      <c r="H115" s="428"/>
      <c r="I115" s="443"/>
      <c r="J115" s="446"/>
      <c r="K115" s="185" t="s">
        <v>128</v>
      </c>
      <c r="L115" s="500" t="b">
        <v>0</v>
      </c>
      <c r="M115" s="501"/>
      <c r="N115" s="502"/>
    </row>
    <row r="116" spans="1:15" s="178" customFormat="1" ht="14.25" customHeight="1">
      <c r="A116" s="411"/>
      <c r="B116" s="184"/>
      <c r="C116" s="413"/>
      <c r="D116" s="416"/>
      <c r="E116" s="419"/>
      <c r="F116" s="477"/>
      <c r="G116" s="478"/>
      <c r="H116" s="428"/>
      <c r="I116" s="443"/>
      <c r="J116" s="446"/>
      <c r="K116" s="479" t="str">
        <f>IF(COUNTIF(L116:N118,"VERDADERO")&gt;0,"CUMPLE","NO CUMPLE")</f>
        <v>CUMPLE</v>
      </c>
      <c r="L116" s="434" t="b">
        <v>0</v>
      </c>
      <c r="M116" s="434"/>
      <c r="N116" s="187" t="b">
        <v>0</v>
      </c>
    </row>
    <row r="117" spans="1:15" s="178" customFormat="1">
      <c r="A117" s="411"/>
      <c r="B117" s="184"/>
      <c r="C117" s="413"/>
      <c r="D117" s="416"/>
      <c r="E117" s="419"/>
      <c r="F117" s="477"/>
      <c r="G117" s="478"/>
      <c r="H117" s="428"/>
      <c r="I117" s="443"/>
      <c r="J117" s="446"/>
      <c r="K117" s="480"/>
      <c r="L117" s="435" t="b">
        <v>0</v>
      </c>
      <c r="M117" s="436"/>
      <c r="N117" s="187" t="b">
        <v>1</v>
      </c>
    </row>
    <row r="118" spans="1:15" s="178" customFormat="1">
      <c r="A118" s="411"/>
      <c r="B118" s="184"/>
      <c r="C118" s="413"/>
      <c r="D118" s="416"/>
      <c r="E118" s="419"/>
      <c r="F118" s="477"/>
      <c r="G118" s="478"/>
      <c r="H118" s="428"/>
      <c r="I118" s="443"/>
      <c r="J118" s="446"/>
      <c r="K118" s="480"/>
      <c r="L118" s="437" t="b">
        <f>IF(COUNTIF(N116:N118,TRUE)&gt;0,TRUE,FALSE)</f>
        <v>1</v>
      </c>
      <c r="M118" s="438"/>
      <c r="N118" s="187" t="b">
        <v>0</v>
      </c>
    </row>
    <row r="119" spans="1:15" s="178" customFormat="1">
      <c r="A119" s="411"/>
      <c r="C119" s="413"/>
      <c r="D119" s="416"/>
      <c r="E119" s="419"/>
      <c r="F119" s="477"/>
      <c r="G119" s="478"/>
      <c r="H119" s="428"/>
      <c r="I119" s="443"/>
      <c r="J119" s="446"/>
      <c r="K119" s="186" t="str">
        <f>IF(COUNTIF(L119,"VERDADERO")&gt;0,"CUMPLE","NO CUMPLE")</f>
        <v>CUMPLE</v>
      </c>
      <c r="L119" s="439" t="b">
        <v>1</v>
      </c>
      <c r="M119" s="440"/>
      <c r="N119" s="441"/>
    </row>
    <row r="120" spans="1:15" s="178" customFormat="1">
      <c r="A120" s="411"/>
      <c r="B120" s="184"/>
      <c r="C120" s="413"/>
      <c r="D120" s="416"/>
      <c r="E120" s="419"/>
      <c r="F120" s="477"/>
      <c r="G120" s="478"/>
      <c r="H120" s="428"/>
      <c r="I120" s="443"/>
      <c r="J120" s="446"/>
      <c r="K120" s="186" t="str">
        <f t="shared" ref="K120:K121" si="4">IF(COUNTIF(L120,"VERDADERO")&gt;0,"CUMPLE","NO CUMPLE")</f>
        <v>CUMPLE</v>
      </c>
      <c r="L120" s="437" t="b">
        <v>1</v>
      </c>
      <c r="M120" s="459"/>
      <c r="N120" s="190"/>
    </row>
    <row r="121" spans="1:15" s="178" customFormat="1">
      <c r="A121" s="411"/>
      <c r="B121" s="191" t="str">
        <f>IF(COUNTIF(B105:B118,"VERDADERO")&gt;0,"CUMPLE","NO CUMPLE")</f>
        <v>CUMPLE</v>
      </c>
      <c r="C121" s="414"/>
      <c r="D121" s="417"/>
      <c r="E121" s="420"/>
      <c r="F121" s="388"/>
      <c r="G121" s="460"/>
      <c r="H121" s="429"/>
      <c r="I121" s="444"/>
      <c r="J121" s="447"/>
      <c r="K121" s="186" t="str">
        <f t="shared" si="4"/>
        <v>NO CUMPLE</v>
      </c>
      <c r="L121" s="437" t="b">
        <v>0</v>
      </c>
      <c r="M121" s="459"/>
      <c r="N121" s="438"/>
    </row>
    <row r="122" spans="1:15" s="178" customFormat="1" ht="36.75" customHeight="1">
      <c r="A122" s="411"/>
      <c r="B122" s="465" t="s">
        <v>66</v>
      </c>
      <c r="C122" s="466"/>
      <c r="D122" s="466"/>
      <c r="E122" s="466"/>
      <c r="F122" s="466"/>
      <c r="G122" s="466"/>
      <c r="H122" s="466"/>
      <c r="I122" s="466"/>
      <c r="J122" s="466"/>
      <c r="K122" s="466"/>
      <c r="L122" s="466"/>
      <c r="M122" s="466"/>
      <c r="N122" s="466"/>
    </row>
    <row r="123" spans="1:15" s="178" customFormat="1" ht="15" customHeight="1">
      <c r="A123" s="411"/>
      <c r="B123" s="387" t="s">
        <v>197</v>
      </c>
      <c r="C123" s="387"/>
      <c r="D123" s="387"/>
      <c r="E123" s="387"/>
      <c r="F123" s="387"/>
      <c r="G123" s="387"/>
      <c r="H123" s="387"/>
      <c r="I123" s="387"/>
      <c r="J123" s="467"/>
      <c r="K123" s="468" t="str">
        <f>IF(AND(IF(COUNTIF(L123,"VERDADERO")&gt;0,"CUMPLE","NO CUMPLE")="CUMPLE",IF(COUNTIF(L124,"VERDADERO")&gt;0,"CUMPLE","NO CUMPLE")="CUMPLE",IF(OR(COUNTIF(L125:N125,"VERDADERO")=0,COUNTIF(L125:N125,"VERDADERO")=2),"CUMPLE","NO CUMPLE")="CUMPLE",IF(OR(COUNTIF(L126:N126,"VERDADERO")=0,COUNTIF(L126:N126,"VERDADERO")=2),"CUMPLE","NO CUMPLE")="CUMPLE"),"CUMPLE","NO CUMPLE")</f>
        <v>CUMPLE</v>
      </c>
      <c r="L123" s="437" t="b">
        <v>1</v>
      </c>
      <c r="M123" s="459"/>
      <c r="N123" s="438"/>
    </row>
    <row r="124" spans="1:15" s="178" customFormat="1">
      <c r="A124" s="411"/>
      <c r="B124" s="457" t="s">
        <v>198</v>
      </c>
      <c r="C124" s="457"/>
      <c r="D124" s="457"/>
      <c r="E124" s="457"/>
      <c r="F124" s="457"/>
      <c r="G124" s="457"/>
      <c r="H124" s="457"/>
      <c r="I124" s="457"/>
      <c r="J124" s="458"/>
      <c r="K124" s="469"/>
      <c r="L124" s="437" t="b">
        <v>1</v>
      </c>
      <c r="M124" s="459"/>
      <c r="N124" s="438"/>
    </row>
    <row r="125" spans="1:15" s="178" customFormat="1">
      <c r="A125" s="411"/>
      <c r="B125" s="457" t="s">
        <v>199</v>
      </c>
      <c r="C125" s="457"/>
      <c r="D125" s="457"/>
      <c r="E125" s="457"/>
      <c r="F125" s="457"/>
      <c r="G125" s="457"/>
      <c r="H125" s="457"/>
      <c r="I125" s="457"/>
      <c r="J125" s="458"/>
      <c r="K125" s="469"/>
      <c r="L125" s="188" t="b">
        <v>1</v>
      </c>
      <c r="M125" s="192"/>
      <c r="N125" s="189" t="b">
        <v>1</v>
      </c>
    </row>
    <row r="126" spans="1:15" s="178" customFormat="1">
      <c r="A126" s="411"/>
      <c r="B126" s="457"/>
      <c r="C126" s="457"/>
      <c r="D126" s="457"/>
      <c r="E126" s="457"/>
      <c r="F126" s="457"/>
      <c r="G126" s="457"/>
      <c r="H126" s="457"/>
      <c r="I126" s="457"/>
      <c r="J126" s="458"/>
      <c r="K126" s="469"/>
      <c r="L126" s="188" t="b">
        <v>0</v>
      </c>
      <c r="M126" s="192"/>
      <c r="N126" s="189" t="b">
        <v>0</v>
      </c>
    </row>
    <row r="127" spans="1:15" s="178" customFormat="1">
      <c r="A127" s="411"/>
      <c r="B127" s="457" t="s">
        <v>69</v>
      </c>
      <c r="C127" s="457"/>
      <c r="D127" s="457"/>
      <c r="E127" s="457"/>
      <c r="F127" s="457"/>
      <c r="G127" s="457"/>
      <c r="H127" s="457"/>
      <c r="I127" s="457"/>
      <c r="J127" s="458"/>
      <c r="K127" s="469"/>
      <c r="L127" s="437" t="b">
        <v>1</v>
      </c>
      <c r="M127" s="459"/>
      <c r="N127" s="438"/>
    </row>
    <row r="128" spans="1:15" s="178" customFormat="1">
      <c r="A128" s="411"/>
      <c r="B128" s="389"/>
      <c r="C128" s="389"/>
      <c r="D128" s="389"/>
      <c r="E128" s="389"/>
      <c r="F128" s="389"/>
      <c r="G128" s="389"/>
      <c r="H128" s="389"/>
      <c r="I128" s="389"/>
      <c r="J128" s="460"/>
      <c r="K128" s="470"/>
      <c r="L128" s="437" t="b">
        <v>0</v>
      </c>
      <c r="M128" s="459"/>
      <c r="N128" s="438"/>
    </row>
    <row r="129" spans="1:15" s="178" customFormat="1" ht="15" customHeight="1">
      <c r="A129" s="411"/>
      <c r="B129" s="461" t="s">
        <v>71</v>
      </c>
      <c r="C129" s="462"/>
      <c r="D129" s="462"/>
      <c r="E129" s="462"/>
      <c r="F129" s="462"/>
      <c r="G129" s="462"/>
      <c r="H129" s="462"/>
      <c r="I129" s="462"/>
      <c r="J129" s="462"/>
      <c r="K129" s="462"/>
      <c r="L129" s="462"/>
      <c r="M129" s="462"/>
      <c r="N129" s="462"/>
    </row>
    <row r="130" spans="1:15" s="178" customFormat="1" ht="28.5" customHeight="1">
      <c r="A130" s="411"/>
      <c r="B130" s="463"/>
      <c r="C130" s="464"/>
      <c r="D130" s="464"/>
      <c r="E130" s="464"/>
      <c r="F130" s="464"/>
      <c r="G130" s="464"/>
      <c r="H130" s="464"/>
      <c r="I130" s="464"/>
      <c r="J130" s="464"/>
      <c r="K130" s="464"/>
      <c r="L130" s="464"/>
      <c r="M130" s="464"/>
      <c r="N130" s="464"/>
    </row>
    <row r="131" spans="1:15" s="178" customFormat="1" ht="15" customHeight="1">
      <c r="A131" s="411"/>
      <c r="B131" s="461" t="s">
        <v>73</v>
      </c>
      <c r="C131" s="462"/>
      <c r="D131" s="462"/>
      <c r="E131" s="462"/>
      <c r="F131" s="462"/>
      <c r="G131" s="462"/>
      <c r="H131" s="462"/>
      <c r="I131" s="462"/>
      <c r="J131" s="462"/>
      <c r="K131" s="462"/>
      <c r="L131" s="462"/>
      <c r="M131" s="462"/>
      <c r="N131" s="462"/>
    </row>
    <row r="132" spans="1:15" s="178" customFormat="1" ht="174" customHeight="1">
      <c r="A132" s="411"/>
      <c r="B132" s="463" t="s">
        <v>200</v>
      </c>
      <c r="C132" s="464"/>
      <c r="D132" s="464"/>
      <c r="E132" s="464"/>
      <c r="F132" s="464"/>
      <c r="G132" s="464"/>
      <c r="H132" s="464"/>
      <c r="I132" s="464"/>
      <c r="J132" s="464"/>
      <c r="K132" s="464"/>
      <c r="L132" s="464"/>
      <c r="M132" s="464"/>
      <c r="N132" s="464"/>
    </row>
    <row r="133" spans="1:15" s="178" customFormat="1" ht="15" customHeight="1">
      <c r="A133" s="411"/>
      <c r="B133" s="473" t="str">
        <f>IF(AND(B121="CUMPLE",K116="CUMPLE",K106="CUMPLE",K119="CUMPLE",K120="CUMPLE",K123="CUMPLE"),"CUMPLE","NO CUMPLE")</f>
        <v>CUMPLE</v>
      </c>
      <c r="C133" s="473"/>
      <c r="D133" s="473"/>
      <c r="E133" s="473"/>
      <c r="F133" s="473"/>
      <c r="G133" s="473"/>
      <c r="H133" s="473"/>
      <c r="I133" s="473"/>
      <c r="J133" s="473"/>
      <c r="K133" s="473"/>
      <c r="L133" s="473"/>
      <c r="M133" s="473"/>
      <c r="N133" s="474"/>
    </row>
    <row r="134" spans="1:15" s="178" customFormat="1" ht="13.5" customHeight="1">
      <c r="A134" s="411">
        <v>5</v>
      </c>
      <c r="B134" s="177" t="b">
        <v>1</v>
      </c>
      <c r="C134" s="412">
        <v>60</v>
      </c>
      <c r="D134" s="415" t="s">
        <v>30</v>
      </c>
      <c r="E134" s="418" t="s">
        <v>201</v>
      </c>
      <c r="F134" s="421" t="s">
        <v>202</v>
      </c>
      <c r="G134" s="422"/>
      <c r="H134" s="427">
        <v>37.06</v>
      </c>
      <c r="I134" s="442">
        <v>1</v>
      </c>
      <c r="J134" s="445">
        <f>(H134*I134)</f>
        <v>37.06</v>
      </c>
      <c r="K134" s="448" t="s">
        <v>64</v>
      </c>
      <c r="L134" s="448" t="b">
        <v>1</v>
      </c>
      <c r="M134" s="448"/>
      <c r="N134" s="449"/>
    </row>
    <row r="135" spans="1:15" s="178" customFormat="1" ht="14.25" customHeight="1">
      <c r="A135" s="411"/>
      <c r="B135" s="179" t="b">
        <v>1</v>
      </c>
      <c r="C135" s="413"/>
      <c r="D135" s="416"/>
      <c r="E135" s="419"/>
      <c r="F135" s="423"/>
      <c r="G135" s="424"/>
      <c r="H135" s="428"/>
      <c r="I135" s="443"/>
      <c r="J135" s="446"/>
      <c r="K135" s="450" t="str">
        <f>IF(COUNTIF(L135:N143,"VERDADERO")=8,"CUMPLE","NO CUMPLE")</f>
        <v>CUMPLE</v>
      </c>
      <c r="L135" s="451" t="b">
        <v>1</v>
      </c>
      <c r="M135" s="452"/>
      <c r="N135" s="453"/>
      <c r="O135" s="180"/>
    </row>
    <row r="136" spans="1:15" s="178" customFormat="1" ht="15" customHeight="1">
      <c r="A136" s="411"/>
      <c r="B136" s="179" t="b">
        <v>1</v>
      </c>
      <c r="C136" s="413"/>
      <c r="D136" s="416"/>
      <c r="E136" s="419"/>
      <c r="F136" s="423"/>
      <c r="G136" s="424"/>
      <c r="H136" s="428"/>
      <c r="I136" s="443"/>
      <c r="J136" s="446"/>
      <c r="K136" s="450"/>
      <c r="L136" s="454" t="b">
        <v>1</v>
      </c>
      <c r="M136" s="455"/>
      <c r="N136" s="456"/>
      <c r="O136" s="180"/>
    </row>
    <row r="137" spans="1:15" s="178" customFormat="1">
      <c r="A137" s="411"/>
      <c r="B137" s="184" t="b">
        <v>1</v>
      </c>
      <c r="C137" s="413"/>
      <c r="D137" s="416"/>
      <c r="E137" s="419"/>
      <c r="F137" s="423"/>
      <c r="G137" s="424"/>
      <c r="H137" s="428"/>
      <c r="I137" s="443"/>
      <c r="J137" s="446"/>
      <c r="K137" s="450"/>
      <c r="L137" s="454" t="b">
        <v>1</v>
      </c>
      <c r="M137" s="455"/>
      <c r="N137" s="456"/>
      <c r="O137" s="180"/>
    </row>
    <row r="138" spans="1:15" s="178" customFormat="1">
      <c r="A138" s="411"/>
      <c r="B138" s="184" t="b">
        <v>1</v>
      </c>
      <c r="C138" s="413"/>
      <c r="D138" s="416"/>
      <c r="E138" s="419"/>
      <c r="F138" s="423"/>
      <c r="G138" s="424"/>
      <c r="H138" s="428"/>
      <c r="I138" s="443"/>
      <c r="J138" s="446"/>
      <c r="K138" s="450"/>
      <c r="L138" s="454" t="b">
        <v>1</v>
      </c>
      <c r="M138" s="455"/>
      <c r="N138" s="456"/>
      <c r="O138" s="180"/>
    </row>
    <row r="139" spans="1:15" s="178" customFormat="1">
      <c r="A139" s="411"/>
      <c r="B139" s="184"/>
      <c r="C139" s="413"/>
      <c r="D139" s="416"/>
      <c r="E139" s="419"/>
      <c r="F139" s="423"/>
      <c r="G139" s="424"/>
      <c r="H139" s="428"/>
      <c r="I139" s="443"/>
      <c r="J139" s="446"/>
      <c r="K139" s="450"/>
      <c r="L139" s="454"/>
      <c r="M139" s="455"/>
      <c r="N139" s="456"/>
      <c r="O139" s="180"/>
    </row>
    <row r="140" spans="1:15" s="178" customFormat="1">
      <c r="A140" s="411"/>
      <c r="B140" s="184"/>
      <c r="C140" s="413"/>
      <c r="D140" s="416"/>
      <c r="E140" s="419"/>
      <c r="F140" s="423"/>
      <c r="G140" s="424"/>
      <c r="H140" s="428"/>
      <c r="I140" s="443"/>
      <c r="J140" s="446"/>
      <c r="K140" s="450"/>
      <c r="L140" s="454" t="b">
        <v>1</v>
      </c>
      <c r="M140" s="455"/>
      <c r="N140" s="456"/>
      <c r="O140" s="180"/>
    </row>
    <row r="141" spans="1:15" s="178" customFormat="1">
      <c r="A141" s="411"/>
      <c r="B141" s="184"/>
      <c r="C141" s="413"/>
      <c r="D141" s="416"/>
      <c r="E141" s="419"/>
      <c r="F141" s="423"/>
      <c r="G141" s="424"/>
      <c r="H141" s="428"/>
      <c r="I141" s="443"/>
      <c r="J141" s="446"/>
      <c r="K141" s="450"/>
      <c r="L141" s="181" t="b">
        <v>1</v>
      </c>
      <c r="M141" s="182"/>
      <c r="N141" s="183"/>
      <c r="O141" s="180"/>
    </row>
    <row r="142" spans="1:15" s="178" customFormat="1">
      <c r="A142" s="411"/>
      <c r="B142" s="184"/>
      <c r="C142" s="413"/>
      <c r="D142" s="416"/>
      <c r="E142" s="419"/>
      <c r="F142" s="423"/>
      <c r="G142" s="424"/>
      <c r="H142" s="428"/>
      <c r="I142" s="443"/>
      <c r="J142" s="446"/>
      <c r="K142" s="450"/>
      <c r="L142" s="181" t="b">
        <v>1</v>
      </c>
      <c r="M142" s="182"/>
      <c r="N142" s="183"/>
      <c r="O142" s="180"/>
    </row>
    <row r="143" spans="1:15" s="178" customFormat="1">
      <c r="A143" s="411"/>
      <c r="B143" s="184"/>
      <c r="C143" s="413"/>
      <c r="D143" s="416"/>
      <c r="E143" s="419"/>
      <c r="F143" s="423"/>
      <c r="G143" s="424"/>
      <c r="H143" s="428"/>
      <c r="I143" s="443"/>
      <c r="J143" s="446"/>
      <c r="K143" s="450"/>
      <c r="L143" s="181" t="b">
        <v>1</v>
      </c>
      <c r="M143" s="182"/>
      <c r="N143" s="183"/>
      <c r="O143" s="180"/>
    </row>
    <row r="144" spans="1:15" s="178" customFormat="1">
      <c r="A144" s="411"/>
      <c r="B144" s="184"/>
      <c r="C144" s="413"/>
      <c r="D144" s="416"/>
      <c r="E144" s="419"/>
      <c r="F144" s="423"/>
      <c r="G144" s="424"/>
      <c r="H144" s="428"/>
      <c r="I144" s="443"/>
      <c r="J144" s="446"/>
      <c r="K144" s="185" t="s">
        <v>128</v>
      </c>
      <c r="L144" s="500" t="b">
        <v>0</v>
      </c>
      <c r="M144" s="501"/>
      <c r="N144" s="502"/>
      <c r="O144" s="180"/>
    </row>
    <row r="145" spans="1:14" s="178" customFormat="1" ht="14.25" customHeight="1">
      <c r="A145" s="411"/>
      <c r="B145" s="184"/>
      <c r="C145" s="413"/>
      <c r="D145" s="416"/>
      <c r="E145" s="419"/>
      <c r="F145" s="423"/>
      <c r="G145" s="424"/>
      <c r="H145" s="428"/>
      <c r="I145" s="443"/>
      <c r="J145" s="446"/>
      <c r="K145" s="479" t="str">
        <f>IF(COUNTIF(L145:N147,"VERDADERO")&gt;0,"CUMPLE","NO CUMPLE")</f>
        <v>NO CUMPLE</v>
      </c>
      <c r="L145" s="434" t="b">
        <v>0</v>
      </c>
      <c r="M145" s="434"/>
      <c r="N145" s="187" t="b">
        <v>0</v>
      </c>
    </row>
    <row r="146" spans="1:14" s="178" customFormat="1">
      <c r="A146" s="411"/>
      <c r="B146" s="184"/>
      <c r="C146" s="413"/>
      <c r="D146" s="416"/>
      <c r="E146" s="419"/>
      <c r="F146" s="423"/>
      <c r="G146" s="424"/>
      <c r="H146" s="428"/>
      <c r="I146" s="443"/>
      <c r="J146" s="446"/>
      <c r="K146" s="480"/>
      <c r="L146" s="435" t="b">
        <v>0</v>
      </c>
      <c r="M146" s="436"/>
      <c r="N146" s="187" t="b">
        <v>0</v>
      </c>
    </row>
    <row r="147" spans="1:14" s="178" customFormat="1">
      <c r="A147" s="411"/>
      <c r="B147" s="184"/>
      <c r="C147" s="413"/>
      <c r="D147" s="416"/>
      <c r="E147" s="419"/>
      <c r="F147" s="423"/>
      <c r="G147" s="424"/>
      <c r="H147" s="428"/>
      <c r="I147" s="443"/>
      <c r="J147" s="446"/>
      <c r="K147" s="480"/>
      <c r="L147" s="437" t="b">
        <f>IF(COUNTIF(N145:N147,TRUE)&gt;0,TRUE,FALSE)</f>
        <v>0</v>
      </c>
      <c r="M147" s="438"/>
      <c r="N147" s="187" t="b">
        <v>0</v>
      </c>
    </row>
    <row r="148" spans="1:14" s="178" customFormat="1">
      <c r="A148" s="411"/>
      <c r="C148" s="413"/>
      <c r="D148" s="416"/>
      <c r="E148" s="419"/>
      <c r="F148" s="423"/>
      <c r="G148" s="424"/>
      <c r="H148" s="428"/>
      <c r="I148" s="443"/>
      <c r="J148" s="446"/>
      <c r="K148" s="186" t="str">
        <f>IF(COUNTIF(L148,"VERDADERO")&gt;0,"CUMPLE","NO CUMPLE")</f>
        <v>CUMPLE</v>
      </c>
      <c r="L148" s="439" t="b">
        <v>1</v>
      </c>
      <c r="M148" s="440"/>
      <c r="N148" s="441"/>
    </row>
    <row r="149" spans="1:14" s="178" customFormat="1">
      <c r="A149" s="411"/>
      <c r="B149" s="184"/>
      <c r="C149" s="413"/>
      <c r="D149" s="416"/>
      <c r="E149" s="419"/>
      <c r="F149" s="423"/>
      <c r="G149" s="424"/>
      <c r="H149" s="428"/>
      <c r="I149" s="443"/>
      <c r="J149" s="446"/>
      <c r="K149" s="186" t="str">
        <f t="shared" ref="K149:K150" si="5">IF(COUNTIF(L149,"VERDADERO")&gt;0,"CUMPLE","NO CUMPLE")</f>
        <v>CUMPLE</v>
      </c>
      <c r="L149" s="437" t="b">
        <v>1</v>
      </c>
      <c r="M149" s="459"/>
      <c r="N149" s="190"/>
    </row>
    <row r="150" spans="1:14" s="178" customFormat="1">
      <c r="A150" s="411"/>
      <c r="B150" s="191" t="str">
        <f>IF(COUNTIF(B134:B147,"VERDADERO")&gt;0,"CUMPLE","NO CUMPLE")</f>
        <v>CUMPLE</v>
      </c>
      <c r="C150" s="414"/>
      <c r="D150" s="417"/>
      <c r="E150" s="420"/>
      <c r="F150" s="425"/>
      <c r="G150" s="426"/>
      <c r="H150" s="429"/>
      <c r="I150" s="444"/>
      <c r="J150" s="447"/>
      <c r="K150" s="186" t="str">
        <f t="shared" si="5"/>
        <v>NO CUMPLE</v>
      </c>
      <c r="L150" s="437" t="b">
        <v>0</v>
      </c>
      <c r="M150" s="459"/>
      <c r="N150" s="438"/>
    </row>
    <row r="151" spans="1:14" s="178" customFormat="1" ht="36.75" customHeight="1">
      <c r="A151" s="411"/>
      <c r="B151" s="465" t="s">
        <v>66</v>
      </c>
      <c r="C151" s="466"/>
      <c r="D151" s="466"/>
      <c r="E151" s="466"/>
      <c r="F151" s="466"/>
      <c r="G151" s="466"/>
      <c r="H151" s="466"/>
      <c r="I151" s="466"/>
      <c r="J151" s="466"/>
      <c r="K151" s="466"/>
      <c r="L151" s="466"/>
      <c r="M151" s="466"/>
      <c r="N151" s="466"/>
    </row>
    <row r="152" spans="1:14" s="178" customFormat="1" ht="15" customHeight="1">
      <c r="A152" s="411"/>
      <c r="B152" s="387" t="s">
        <v>203</v>
      </c>
      <c r="C152" s="387"/>
      <c r="D152" s="387"/>
      <c r="E152" s="387"/>
      <c r="F152" s="387"/>
      <c r="G152" s="387"/>
      <c r="H152" s="387"/>
      <c r="I152" s="387"/>
      <c r="J152" s="467"/>
      <c r="K152" s="468" t="str">
        <f>IF(AND(IF(COUNTIF(L152,"VERDADERO")&gt;0,"CUMPLE","NO CUMPLE")="CUMPLE",IF(COUNTIF(L153,"VERDADERO")&gt;0,"CUMPLE","NO CUMPLE")="CUMPLE",IF(OR(COUNTIF(L154:N154,"VERDADERO")=0,COUNTIF(L154:N154,"VERDADERO")=2),"CUMPLE","NO CUMPLE")="CUMPLE",IF(OR(COUNTIF(L155:N155,"VERDADERO")=0,COUNTIF(L155:N155,"VERDADERO")=2),"CUMPLE","NO CUMPLE")="CUMPLE"),"CUMPLE","NO CUMPLE")</f>
        <v>CUMPLE</v>
      </c>
      <c r="L152" s="437" t="b">
        <v>1</v>
      </c>
      <c r="M152" s="459"/>
      <c r="N152" s="438"/>
    </row>
    <row r="153" spans="1:14" s="178" customFormat="1">
      <c r="A153" s="411"/>
      <c r="B153" s="457" t="s">
        <v>204</v>
      </c>
      <c r="C153" s="457"/>
      <c r="D153" s="457"/>
      <c r="E153" s="457"/>
      <c r="F153" s="457"/>
      <c r="G153" s="457"/>
      <c r="H153" s="457"/>
      <c r="I153" s="457"/>
      <c r="J153" s="458"/>
      <c r="K153" s="469"/>
      <c r="L153" s="437" t="b">
        <v>1</v>
      </c>
      <c r="M153" s="459"/>
      <c r="N153" s="438"/>
    </row>
    <row r="154" spans="1:14" s="178" customFormat="1" ht="14.25" customHeight="1">
      <c r="A154" s="411"/>
      <c r="B154" s="457" t="s">
        <v>205</v>
      </c>
      <c r="C154" s="457"/>
      <c r="D154" s="457"/>
      <c r="E154" s="457"/>
      <c r="F154" s="457"/>
      <c r="G154" s="457"/>
      <c r="H154" s="457"/>
      <c r="I154" s="457"/>
      <c r="J154" s="458"/>
      <c r="K154" s="469"/>
      <c r="L154" s="188" t="b">
        <v>0</v>
      </c>
      <c r="M154" s="192"/>
      <c r="N154" s="189" t="b">
        <v>0</v>
      </c>
    </row>
    <row r="155" spans="1:14" s="178" customFormat="1">
      <c r="A155" s="411"/>
      <c r="B155" s="457"/>
      <c r="C155" s="457"/>
      <c r="D155" s="457"/>
      <c r="E155" s="457"/>
      <c r="F155" s="457"/>
      <c r="G155" s="457"/>
      <c r="H155" s="457"/>
      <c r="I155" s="457"/>
      <c r="J155" s="458"/>
      <c r="K155" s="469"/>
      <c r="L155" s="188" t="b">
        <v>0</v>
      </c>
      <c r="M155" s="192"/>
      <c r="N155" s="189" t="b">
        <v>0</v>
      </c>
    </row>
    <row r="156" spans="1:14" s="178" customFormat="1">
      <c r="A156" s="411"/>
      <c r="B156" s="457" t="s">
        <v>69</v>
      </c>
      <c r="C156" s="457"/>
      <c r="D156" s="457"/>
      <c r="E156" s="457"/>
      <c r="F156" s="457"/>
      <c r="G156" s="457"/>
      <c r="H156" s="457"/>
      <c r="I156" s="457"/>
      <c r="J156" s="458"/>
      <c r="K156" s="469"/>
      <c r="L156" s="437" t="b">
        <v>1</v>
      </c>
      <c r="M156" s="459"/>
      <c r="N156" s="438"/>
    </row>
    <row r="157" spans="1:14" s="178" customFormat="1">
      <c r="A157" s="411"/>
      <c r="B157" s="389"/>
      <c r="C157" s="389"/>
      <c r="D157" s="389"/>
      <c r="E157" s="389"/>
      <c r="F157" s="389"/>
      <c r="G157" s="389"/>
      <c r="H157" s="389"/>
      <c r="I157" s="389"/>
      <c r="J157" s="460"/>
      <c r="K157" s="470"/>
      <c r="L157" s="437" t="b">
        <v>0</v>
      </c>
      <c r="M157" s="459"/>
      <c r="N157" s="438"/>
    </row>
    <row r="158" spans="1:14" s="178" customFormat="1" ht="15" customHeight="1">
      <c r="A158" s="411"/>
      <c r="B158" s="461" t="s">
        <v>71</v>
      </c>
      <c r="C158" s="462"/>
      <c r="D158" s="462"/>
      <c r="E158" s="462"/>
      <c r="F158" s="462"/>
      <c r="G158" s="462"/>
      <c r="H158" s="462"/>
      <c r="I158" s="462"/>
      <c r="J158" s="462"/>
      <c r="K158" s="462"/>
      <c r="L158" s="462"/>
      <c r="M158" s="462"/>
      <c r="N158" s="462"/>
    </row>
    <row r="159" spans="1:14" s="178" customFormat="1" ht="28.5" customHeight="1">
      <c r="A159" s="411"/>
      <c r="B159" s="463"/>
      <c r="C159" s="464"/>
      <c r="D159" s="464"/>
      <c r="E159" s="464"/>
      <c r="F159" s="464"/>
      <c r="G159" s="464"/>
      <c r="H159" s="464"/>
      <c r="I159" s="464"/>
      <c r="J159" s="464"/>
      <c r="K159" s="464"/>
      <c r="L159" s="464"/>
      <c r="M159" s="464"/>
      <c r="N159" s="464"/>
    </row>
    <row r="160" spans="1:14" s="178" customFormat="1" ht="15" customHeight="1">
      <c r="A160" s="411"/>
      <c r="B160" s="461" t="s">
        <v>73</v>
      </c>
      <c r="C160" s="462"/>
      <c r="D160" s="462"/>
      <c r="E160" s="462"/>
      <c r="F160" s="462"/>
      <c r="G160" s="462"/>
      <c r="H160" s="462"/>
      <c r="I160" s="462"/>
      <c r="J160" s="462"/>
      <c r="K160" s="462"/>
      <c r="L160" s="462"/>
      <c r="M160" s="462"/>
      <c r="N160" s="462"/>
    </row>
    <row r="161" spans="1:15" s="178" customFormat="1" ht="132" customHeight="1">
      <c r="A161" s="411"/>
      <c r="B161" s="463" t="s">
        <v>206</v>
      </c>
      <c r="C161" s="464"/>
      <c r="D161" s="464"/>
      <c r="E161" s="464"/>
      <c r="F161" s="464"/>
      <c r="G161" s="464"/>
      <c r="H161" s="464"/>
      <c r="I161" s="464"/>
      <c r="J161" s="464"/>
      <c r="K161" s="464"/>
      <c r="L161" s="464"/>
      <c r="M161" s="464"/>
      <c r="N161" s="464"/>
    </row>
    <row r="162" spans="1:15" s="178" customFormat="1" ht="15" customHeight="1">
      <c r="A162" s="411"/>
      <c r="B162" s="473" t="str">
        <f>IF(AND(B150="CUMPLE",K145="CUMPLE",K135="CUMPLE",K148="CUMPLE",K149="CUMPLE",K150="CUMPLE",K152="CUMPLE"),"CUMPLE","NO CUMPLE")</f>
        <v>NO CUMPLE</v>
      </c>
      <c r="C162" s="473"/>
      <c r="D162" s="473"/>
      <c r="E162" s="473"/>
      <c r="F162" s="473"/>
      <c r="G162" s="473"/>
      <c r="H162" s="473"/>
      <c r="I162" s="473"/>
      <c r="J162" s="473"/>
      <c r="K162" s="473"/>
      <c r="L162" s="473"/>
      <c r="M162" s="473"/>
      <c r="N162" s="474"/>
    </row>
    <row r="163" spans="1:15" s="178" customFormat="1" ht="13.5" customHeight="1">
      <c r="A163" s="411">
        <v>6</v>
      </c>
      <c r="B163" s="177" t="b">
        <v>0</v>
      </c>
      <c r="C163" s="412"/>
      <c r="D163" s="415"/>
      <c r="E163" s="418"/>
      <c r="F163" s="475"/>
      <c r="G163" s="476"/>
      <c r="H163" s="427"/>
      <c r="I163" s="442"/>
      <c r="J163" s="445">
        <f>(H163*I163)</f>
        <v>0</v>
      </c>
      <c r="K163" s="448" t="s">
        <v>64</v>
      </c>
      <c r="L163" s="448" t="b">
        <v>1</v>
      </c>
      <c r="M163" s="448"/>
      <c r="N163" s="449"/>
    </row>
    <row r="164" spans="1:15" s="178" customFormat="1" ht="14.25" customHeight="1">
      <c r="A164" s="411"/>
      <c r="B164" s="179" t="b">
        <v>0</v>
      </c>
      <c r="C164" s="413"/>
      <c r="D164" s="416"/>
      <c r="E164" s="419"/>
      <c r="F164" s="477"/>
      <c r="G164" s="478"/>
      <c r="H164" s="428"/>
      <c r="I164" s="443"/>
      <c r="J164" s="446"/>
      <c r="K164" s="450" t="str">
        <f>IF(COUNTIF(L164:N172,"VERDADERO")=8,"CUMPLE","NO CUMPLE")</f>
        <v>NO CUMPLE</v>
      </c>
      <c r="L164" s="451" t="b">
        <v>0</v>
      </c>
      <c r="M164" s="452"/>
      <c r="N164" s="453"/>
      <c r="O164" s="180"/>
    </row>
    <row r="165" spans="1:15" s="178" customFormat="1" ht="15" customHeight="1">
      <c r="A165" s="411"/>
      <c r="B165" s="179" t="b">
        <v>0</v>
      </c>
      <c r="C165" s="413"/>
      <c r="D165" s="416"/>
      <c r="E165" s="419"/>
      <c r="F165" s="477"/>
      <c r="G165" s="478"/>
      <c r="H165" s="428"/>
      <c r="I165" s="443"/>
      <c r="J165" s="446"/>
      <c r="K165" s="450"/>
      <c r="L165" s="454" t="b">
        <v>0</v>
      </c>
      <c r="M165" s="455"/>
      <c r="N165" s="456"/>
      <c r="O165" s="180"/>
    </row>
    <row r="166" spans="1:15" s="178" customFormat="1">
      <c r="A166" s="411"/>
      <c r="B166" s="184" t="b">
        <v>0</v>
      </c>
      <c r="C166" s="413"/>
      <c r="D166" s="416"/>
      <c r="E166" s="419"/>
      <c r="F166" s="477"/>
      <c r="G166" s="478"/>
      <c r="H166" s="428"/>
      <c r="I166" s="443"/>
      <c r="J166" s="446"/>
      <c r="K166" s="450"/>
      <c r="L166" s="454" t="b">
        <v>0</v>
      </c>
      <c r="M166" s="455"/>
      <c r="N166" s="456"/>
      <c r="O166" s="180"/>
    </row>
    <row r="167" spans="1:15" s="178" customFormat="1">
      <c r="A167" s="411"/>
      <c r="B167" s="184" t="b">
        <v>0</v>
      </c>
      <c r="C167" s="413"/>
      <c r="D167" s="416"/>
      <c r="E167" s="419"/>
      <c r="F167" s="477"/>
      <c r="G167" s="478"/>
      <c r="H167" s="428"/>
      <c r="I167" s="443"/>
      <c r="J167" s="446"/>
      <c r="K167" s="450"/>
      <c r="L167" s="454" t="b">
        <v>0</v>
      </c>
      <c r="M167" s="455"/>
      <c r="N167" s="456"/>
      <c r="O167" s="180"/>
    </row>
    <row r="168" spans="1:15" s="178" customFormat="1">
      <c r="A168" s="411"/>
      <c r="B168" s="184"/>
      <c r="C168" s="413"/>
      <c r="D168" s="416"/>
      <c r="E168" s="419"/>
      <c r="F168" s="477"/>
      <c r="G168" s="478"/>
      <c r="H168" s="428"/>
      <c r="I168" s="443"/>
      <c r="J168" s="446"/>
      <c r="K168" s="450"/>
      <c r="L168" s="454"/>
      <c r="M168" s="455"/>
      <c r="N168" s="456"/>
      <c r="O168" s="180"/>
    </row>
    <row r="169" spans="1:15" s="178" customFormat="1">
      <c r="A169" s="411"/>
      <c r="B169" s="184"/>
      <c r="C169" s="413"/>
      <c r="D169" s="416"/>
      <c r="E169" s="419"/>
      <c r="F169" s="477"/>
      <c r="G169" s="478"/>
      <c r="H169" s="428"/>
      <c r="I169" s="443"/>
      <c r="J169" s="446"/>
      <c r="K169" s="450"/>
      <c r="L169" s="454" t="b">
        <v>0</v>
      </c>
      <c r="M169" s="455"/>
      <c r="N169" s="456"/>
      <c r="O169" s="180"/>
    </row>
    <row r="170" spans="1:15" s="178" customFormat="1">
      <c r="A170" s="411"/>
      <c r="B170" s="184"/>
      <c r="C170" s="413"/>
      <c r="D170" s="416"/>
      <c r="E170" s="419"/>
      <c r="F170" s="477"/>
      <c r="G170" s="478"/>
      <c r="H170" s="428"/>
      <c r="I170" s="443"/>
      <c r="J170" s="446"/>
      <c r="K170" s="450"/>
      <c r="L170" s="181" t="b">
        <v>0</v>
      </c>
      <c r="M170" s="182"/>
      <c r="N170" s="183"/>
      <c r="O170" s="180"/>
    </row>
    <row r="171" spans="1:15" s="178" customFormat="1">
      <c r="A171" s="411"/>
      <c r="B171" s="184"/>
      <c r="C171" s="413"/>
      <c r="D171" s="416"/>
      <c r="E171" s="419"/>
      <c r="F171" s="477"/>
      <c r="G171" s="478"/>
      <c r="H171" s="428"/>
      <c r="I171" s="443"/>
      <c r="J171" s="446"/>
      <c r="K171" s="450"/>
      <c r="L171" s="181" t="b">
        <v>0</v>
      </c>
      <c r="M171" s="182"/>
      <c r="N171" s="183"/>
      <c r="O171" s="180"/>
    </row>
    <row r="172" spans="1:15" s="178" customFormat="1">
      <c r="A172" s="411"/>
      <c r="B172" s="184"/>
      <c r="C172" s="413"/>
      <c r="D172" s="416"/>
      <c r="E172" s="419"/>
      <c r="F172" s="477"/>
      <c r="G172" s="478"/>
      <c r="H172" s="428"/>
      <c r="I172" s="443"/>
      <c r="J172" s="446"/>
      <c r="K172" s="450"/>
      <c r="L172" s="181" t="b">
        <v>0</v>
      </c>
      <c r="M172" s="182"/>
      <c r="N172" s="183"/>
      <c r="O172" s="180"/>
    </row>
    <row r="173" spans="1:15" s="178" customFormat="1">
      <c r="A173" s="411"/>
      <c r="B173" s="184"/>
      <c r="C173" s="413"/>
      <c r="D173" s="416"/>
      <c r="E173" s="419"/>
      <c r="F173" s="477"/>
      <c r="G173" s="478"/>
      <c r="H173" s="428"/>
      <c r="I173" s="443"/>
      <c r="J173" s="446"/>
      <c r="K173" s="185" t="str">
        <f>IF(L173=TRUE,"CUMPLE","NO CUMPLE")</f>
        <v>NO CUMPLE</v>
      </c>
      <c r="L173" s="500" t="b">
        <v>0</v>
      </c>
      <c r="M173" s="501"/>
      <c r="N173" s="502"/>
      <c r="O173" s="180"/>
    </row>
    <row r="174" spans="1:15" s="178" customFormat="1" ht="14.25" customHeight="1">
      <c r="A174" s="411"/>
      <c r="B174" s="184"/>
      <c r="C174" s="413"/>
      <c r="D174" s="416"/>
      <c r="E174" s="419"/>
      <c r="F174" s="477"/>
      <c r="G174" s="478"/>
      <c r="H174" s="428"/>
      <c r="I174" s="443"/>
      <c r="J174" s="446"/>
      <c r="K174" s="479" t="str">
        <f>IF(COUNTIF(L174:N176,"VERDADERO")&gt;0,"CUMPLE","NO CUMPLE")</f>
        <v>NO CUMPLE</v>
      </c>
      <c r="L174" s="434" t="b">
        <v>0</v>
      </c>
      <c r="M174" s="434"/>
      <c r="N174" s="187" t="b">
        <v>0</v>
      </c>
    </row>
    <row r="175" spans="1:15" s="178" customFormat="1">
      <c r="A175" s="411"/>
      <c r="B175" s="184"/>
      <c r="C175" s="413"/>
      <c r="D175" s="416"/>
      <c r="E175" s="419"/>
      <c r="F175" s="477"/>
      <c r="G175" s="478"/>
      <c r="H175" s="428"/>
      <c r="I175" s="443"/>
      <c r="J175" s="446"/>
      <c r="K175" s="480"/>
      <c r="L175" s="435" t="b">
        <v>0</v>
      </c>
      <c r="M175" s="436"/>
      <c r="N175" s="187" t="b">
        <v>0</v>
      </c>
    </row>
    <row r="176" spans="1:15" s="178" customFormat="1">
      <c r="A176" s="411"/>
      <c r="B176" s="184"/>
      <c r="C176" s="413"/>
      <c r="D176" s="416"/>
      <c r="E176" s="419"/>
      <c r="F176" s="477"/>
      <c r="G176" s="478"/>
      <c r="H176" s="428"/>
      <c r="I176" s="443"/>
      <c r="J176" s="446"/>
      <c r="K176" s="480"/>
      <c r="L176" s="437" t="b">
        <f>IF(COUNTIF(N174:N176,TRUE)&gt;0,TRUE,FALSE)</f>
        <v>0</v>
      </c>
      <c r="M176" s="438"/>
      <c r="N176" s="187" t="b">
        <v>0</v>
      </c>
    </row>
    <row r="177" spans="1:14" s="178" customFormat="1">
      <c r="A177" s="411"/>
      <c r="C177" s="413"/>
      <c r="D177" s="416"/>
      <c r="E177" s="419"/>
      <c r="F177" s="477"/>
      <c r="G177" s="478"/>
      <c r="H177" s="428"/>
      <c r="I177" s="443"/>
      <c r="J177" s="446"/>
      <c r="K177" s="186" t="str">
        <f>IF(COUNTIF(L177,"VERDADERO")&gt;0,"CUMPLE","NO CUMPLE")</f>
        <v>NO CUMPLE</v>
      </c>
      <c r="L177" s="439" t="b">
        <v>0</v>
      </c>
      <c r="M177" s="440"/>
      <c r="N177" s="441"/>
    </row>
    <row r="178" spans="1:14" s="178" customFormat="1">
      <c r="A178" s="411"/>
      <c r="B178" s="184"/>
      <c r="C178" s="413"/>
      <c r="D178" s="416"/>
      <c r="E178" s="419"/>
      <c r="F178" s="477"/>
      <c r="G178" s="478"/>
      <c r="H178" s="428"/>
      <c r="I178" s="443"/>
      <c r="J178" s="446"/>
      <c r="K178" s="186" t="str">
        <f t="shared" ref="K178:K179" si="6">IF(COUNTIF(L178,"VERDADERO")&gt;0,"CUMPLE","NO CUMPLE")</f>
        <v>NO CUMPLE</v>
      </c>
      <c r="L178" s="437" t="b">
        <v>0</v>
      </c>
      <c r="M178" s="459"/>
      <c r="N178" s="190"/>
    </row>
    <row r="179" spans="1:14" s="178" customFormat="1">
      <c r="A179" s="411"/>
      <c r="B179" s="191" t="str">
        <f>IF(COUNTIF(B163:B176,"VERDADERO")&gt;0,"CUMPLE","NO CUMPLE")</f>
        <v>NO CUMPLE</v>
      </c>
      <c r="C179" s="414"/>
      <c r="D179" s="417"/>
      <c r="E179" s="420"/>
      <c r="F179" s="388"/>
      <c r="G179" s="460"/>
      <c r="H179" s="429"/>
      <c r="I179" s="444"/>
      <c r="J179" s="447"/>
      <c r="K179" s="186" t="str">
        <f t="shared" si="6"/>
        <v>NO CUMPLE</v>
      </c>
      <c r="L179" s="437" t="b">
        <v>0</v>
      </c>
      <c r="M179" s="459"/>
      <c r="N179" s="438"/>
    </row>
    <row r="180" spans="1:14" s="178" customFormat="1" ht="37.5" customHeight="1">
      <c r="A180" s="411"/>
      <c r="B180" s="465" t="s">
        <v>66</v>
      </c>
      <c r="C180" s="466"/>
      <c r="D180" s="466"/>
      <c r="E180" s="466"/>
      <c r="F180" s="466"/>
      <c r="G180" s="466"/>
      <c r="H180" s="466"/>
      <c r="I180" s="466"/>
      <c r="J180" s="466"/>
      <c r="K180" s="466"/>
      <c r="L180" s="466"/>
      <c r="M180" s="466"/>
      <c r="N180" s="466"/>
    </row>
    <row r="181" spans="1:14" s="178" customFormat="1" ht="15" customHeight="1">
      <c r="A181" s="411"/>
      <c r="B181" s="387"/>
      <c r="C181" s="387"/>
      <c r="D181" s="387"/>
      <c r="E181" s="387"/>
      <c r="F181" s="387"/>
      <c r="G181" s="387"/>
      <c r="H181" s="387"/>
      <c r="I181" s="387"/>
      <c r="J181" s="467"/>
      <c r="K181" s="468" t="str">
        <f>IF(AND(IF(COUNTIF(L181,"VERDADERO")&gt;0,"CUMPLE","NO CUMPLE")="CUMPLE",IF(COUNTIF(L182,"VERDADERO")&gt;0,"CUMPLE","NO CUMPLE")="CUMPLE",IF(OR(COUNTIF(L183:N183,"VERDADERO")=0,COUNTIF(L183:N183,"VERDADERO")=2),"CUMPLE","NO CUMPLE")="CUMPLE",IF(OR(COUNTIF(L184:N184,"VERDADERO")=0,COUNTIF(L184:N184,"VERDADERO")=2),"CUMPLE","NO CUMPLE")="CUMPLE"),"CUMPLE","NO CUMPLE")</f>
        <v>NO CUMPLE</v>
      </c>
      <c r="L181" s="437" t="b">
        <v>0</v>
      </c>
      <c r="M181" s="459"/>
      <c r="N181" s="438"/>
    </row>
    <row r="182" spans="1:14" s="178" customFormat="1">
      <c r="A182" s="411"/>
      <c r="B182" s="457"/>
      <c r="C182" s="457"/>
      <c r="D182" s="457"/>
      <c r="E182" s="457"/>
      <c r="F182" s="457"/>
      <c r="G182" s="457"/>
      <c r="H182" s="457"/>
      <c r="I182" s="457"/>
      <c r="J182" s="458"/>
      <c r="K182" s="469"/>
      <c r="L182" s="437" t="b">
        <v>0</v>
      </c>
      <c r="M182" s="459"/>
      <c r="N182" s="438"/>
    </row>
    <row r="183" spans="1:14" s="178" customFormat="1">
      <c r="A183" s="411"/>
      <c r="B183" s="457"/>
      <c r="C183" s="457"/>
      <c r="D183" s="457"/>
      <c r="E183" s="457"/>
      <c r="F183" s="457"/>
      <c r="G183" s="457"/>
      <c r="H183" s="457"/>
      <c r="I183" s="457"/>
      <c r="J183" s="458"/>
      <c r="K183" s="469"/>
      <c r="L183" s="188" t="b">
        <v>0</v>
      </c>
      <c r="M183" s="192"/>
      <c r="N183" s="189" t="b">
        <v>0</v>
      </c>
    </row>
    <row r="184" spans="1:14" s="178" customFormat="1">
      <c r="A184" s="411"/>
      <c r="B184" s="457"/>
      <c r="C184" s="457"/>
      <c r="D184" s="457"/>
      <c r="E184" s="457"/>
      <c r="F184" s="457"/>
      <c r="G184" s="457"/>
      <c r="H184" s="457"/>
      <c r="I184" s="457"/>
      <c r="J184" s="458"/>
      <c r="K184" s="469"/>
      <c r="L184" s="188" t="b">
        <v>0</v>
      </c>
      <c r="M184" s="192"/>
      <c r="N184" s="189" t="b">
        <v>0</v>
      </c>
    </row>
    <row r="185" spans="1:14" s="178" customFormat="1">
      <c r="A185" s="411"/>
      <c r="B185" s="457"/>
      <c r="C185" s="457"/>
      <c r="D185" s="457"/>
      <c r="E185" s="457"/>
      <c r="F185" s="457"/>
      <c r="G185" s="457"/>
      <c r="H185" s="457"/>
      <c r="I185" s="457"/>
      <c r="J185" s="458"/>
      <c r="K185" s="469"/>
      <c r="L185" s="437" t="b">
        <v>0</v>
      </c>
      <c r="M185" s="459"/>
      <c r="N185" s="438"/>
    </row>
    <row r="186" spans="1:14" s="178" customFormat="1">
      <c r="A186" s="411"/>
      <c r="B186" s="389"/>
      <c r="C186" s="389"/>
      <c r="D186" s="389"/>
      <c r="E186" s="389"/>
      <c r="F186" s="389"/>
      <c r="G186" s="389"/>
      <c r="H186" s="389"/>
      <c r="I186" s="389"/>
      <c r="J186" s="460"/>
      <c r="K186" s="470"/>
      <c r="L186" s="437" t="b">
        <v>0</v>
      </c>
      <c r="M186" s="459"/>
      <c r="N186" s="438"/>
    </row>
    <row r="187" spans="1:14" s="178" customFormat="1" ht="15" customHeight="1">
      <c r="A187" s="411"/>
      <c r="B187" s="461" t="s">
        <v>71</v>
      </c>
      <c r="C187" s="462"/>
      <c r="D187" s="462"/>
      <c r="E187" s="462"/>
      <c r="F187" s="462"/>
      <c r="G187" s="462"/>
      <c r="H187" s="462"/>
      <c r="I187" s="462"/>
      <c r="J187" s="462"/>
      <c r="K187" s="462"/>
      <c r="L187" s="462"/>
      <c r="M187" s="462"/>
      <c r="N187" s="462"/>
    </row>
    <row r="188" spans="1:14" s="178" customFormat="1" ht="28.5" customHeight="1">
      <c r="A188" s="411"/>
      <c r="B188" s="463"/>
      <c r="C188" s="464"/>
      <c r="D188" s="464"/>
      <c r="E188" s="464"/>
      <c r="F188" s="464"/>
      <c r="G188" s="464"/>
      <c r="H188" s="464"/>
      <c r="I188" s="464"/>
      <c r="J188" s="464"/>
      <c r="K188" s="464"/>
      <c r="L188" s="464"/>
      <c r="M188" s="464"/>
      <c r="N188" s="464"/>
    </row>
    <row r="189" spans="1:14" s="178" customFormat="1" ht="15" customHeight="1">
      <c r="A189" s="411"/>
      <c r="B189" s="461" t="s">
        <v>73</v>
      </c>
      <c r="C189" s="462"/>
      <c r="D189" s="462"/>
      <c r="E189" s="462"/>
      <c r="F189" s="462"/>
      <c r="G189" s="462"/>
      <c r="H189" s="462"/>
      <c r="I189" s="462"/>
      <c r="J189" s="462"/>
      <c r="K189" s="462"/>
      <c r="L189" s="462"/>
      <c r="M189" s="462"/>
      <c r="N189" s="462"/>
    </row>
    <row r="190" spans="1:14" s="178" customFormat="1" ht="19.5" customHeight="1">
      <c r="A190" s="411"/>
      <c r="B190" s="471"/>
      <c r="C190" s="472"/>
      <c r="D190" s="472"/>
      <c r="E190" s="472"/>
      <c r="F190" s="472"/>
      <c r="G190" s="472"/>
      <c r="H190" s="472"/>
      <c r="I190" s="472"/>
      <c r="J190" s="472"/>
      <c r="K190" s="472"/>
      <c r="L190" s="472"/>
      <c r="M190" s="472"/>
      <c r="N190" s="472"/>
    </row>
    <row r="191" spans="1:14" s="178" customFormat="1" ht="15" customHeight="1">
      <c r="A191" s="411"/>
      <c r="B191" s="473" t="s">
        <v>85</v>
      </c>
      <c r="C191" s="473"/>
      <c r="D191" s="473"/>
      <c r="E191" s="473"/>
      <c r="F191" s="473"/>
      <c r="G191" s="473"/>
      <c r="H191" s="473"/>
      <c r="I191" s="473"/>
      <c r="J191" s="473"/>
      <c r="K191" s="473"/>
      <c r="L191" s="473"/>
      <c r="M191" s="473"/>
      <c r="N191" s="474"/>
    </row>
    <row r="192" spans="1:14">
      <c r="A192" s="483"/>
      <c r="B192" s="483"/>
      <c r="C192" s="483"/>
      <c r="D192" s="483"/>
      <c r="E192" s="483"/>
      <c r="F192" s="483"/>
      <c r="G192" s="483"/>
      <c r="H192" s="483"/>
      <c r="I192" s="483"/>
      <c r="J192" s="483"/>
      <c r="K192" s="483"/>
      <c r="L192" s="483"/>
      <c r="M192" s="483"/>
      <c r="N192" s="483"/>
    </row>
    <row r="193" spans="1:14" ht="18" customHeight="1">
      <c r="A193" s="486" t="s">
        <v>16</v>
      </c>
      <c r="B193" s="486"/>
      <c r="C193" s="486"/>
      <c r="D193" s="486"/>
      <c r="E193" s="486"/>
      <c r="F193" s="486"/>
      <c r="G193" s="486"/>
      <c r="H193" s="486"/>
      <c r="I193" s="486"/>
      <c r="J193" s="486"/>
      <c r="K193" s="486"/>
      <c r="L193" s="486"/>
      <c r="M193" s="486"/>
      <c r="N193" s="486"/>
    </row>
    <row r="194" spans="1:14">
      <c r="C194" s="485"/>
      <c r="D194" s="485"/>
      <c r="E194" s="485"/>
      <c r="F194" s="485"/>
      <c r="G194" s="485"/>
      <c r="H194" s="485"/>
      <c r="I194" s="485"/>
      <c r="J194" s="485"/>
      <c r="K194" s="485"/>
      <c r="L194" s="485"/>
      <c r="M194" s="485"/>
      <c r="N194" s="485"/>
    </row>
  </sheetData>
  <mergeCells count="287">
    <mergeCell ref="A1:N1"/>
    <mergeCell ref="A2:N2"/>
    <mergeCell ref="A3:N3"/>
    <mergeCell ref="A4:N4"/>
    <mergeCell ref="B5:M5"/>
    <mergeCell ref="A6:B6"/>
    <mergeCell ref="C6:L6"/>
    <mergeCell ref="M9:M10"/>
    <mergeCell ref="N9:N10"/>
    <mergeCell ref="A7:D7"/>
    <mergeCell ref="E7:F7"/>
    <mergeCell ref="H7:J7"/>
    <mergeCell ref="K7:L7"/>
    <mergeCell ref="A8:J8"/>
    <mergeCell ref="K8:L8"/>
    <mergeCell ref="B11:J11"/>
    <mergeCell ref="K11:L11"/>
    <mergeCell ref="B12:J12"/>
    <mergeCell ref="K12:L12"/>
    <mergeCell ref="B13:J13"/>
    <mergeCell ref="K13:L13"/>
    <mergeCell ref="A9:A10"/>
    <mergeCell ref="K9:L10"/>
    <mergeCell ref="B9:J10"/>
    <mergeCell ref="B14:J14"/>
    <mergeCell ref="K14:L14"/>
    <mergeCell ref="B15:J15"/>
    <mergeCell ref="K15:L15"/>
    <mergeCell ref="A16:A17"/>
    <mergeCell ref="B16:B17"/>
    <mergeCell ref="C16:C17"/>
    <mergeCell ref="D16:D17"/>
    <mergeCell ref="E16:E17"/>
    <mergeCell ref="F16:G17"/>
    <mergeCell ref="H16:H17"/>
    <mergeCell ref="I16:I17"/>
    <mergeCell ref="J16:J17"/>
    <mergeCell ref="K16:N17"/>
    <mergeCell ref="A18:A46"/>
    <mergeCell ref="C18:C34"/>
    <mergeCell ref="D18:D34"/>
    <mergeCell ref="E18:E34"/>
    <mergeCell ref="F18:G34"/>
    <mergeCell ref="H18:H34"/>
    <mergeCell ref="L28:N28"/>
    <mergeCell ref="K29:K31"/>
    <mergeCell ref="L29:M29"/>
    <mergeCell ref="L30:M30"/>
    <mergeCell ref="L31:M31"/>
    <mergeCell ref="L32:N32"/>
    <mergeCell ref="I18:I34"/>
    <mergeCell ref="J18:J34"/>
    <mergeCell ref="K18:N18"/>
    <mergeCell ref="K19:K27"/>
    <mergeCell ref="L19:N19"/>
    <mergeCell ref="L20:N20"/>
    <mergeCell ref="L21:N21"/>
    <mergeCell ref="L22:N22"/>
    <mergeCell ref="L23:N23"/>
    <mergeCell ref="L24:N24"/>
    <mergeCell ref="B40:J40"/>
    <mergeCell ref="L40:N40"/>
    <mergeCell ref="B41:J41"/>
    <mergeCell ref="L41:N41"/>
    <mergeCell ref="B42:N42"/>
    <mergeCell ref="B43:N43"/>
    <mergeCell ref="L33:M33"/>
    <mergeCell ref="L34:N34"/>
    <mergeCell ref="B35:N35"/>
    <mergeCell ref="B36:J36"/>
    <mergeCell ref="K36:K41"/>
    <mergeCell ref="L36:N36"/>
    <mergeCell ref="B37:J37"/>
    <mergeCell ref="L37:N37"/>
    <mergeCell ref="B38:J38"/>
    <mergeCell ref="B39:J39"/>
    <mergeCell ref="B44:N44"/>
    <mergeCell ref="B45:N45"/>
    <mergeCell ref="B46:N46"/>
    <mergeCell ref="A47:A75"/>
    <mergeCell ref="C47:C63"/>
    <mergeCell ref="D47:D63"/>
    <mergeCell ref="E47:E63"/>
    <mergeCell ref="F47:G63"/>
    <mergeCell ref="H47:H63"/>
    <mergeCell ref="I47:I63"/>
    <mergeCell ref="K58:K60"/>
    <mergeCell ref="L58:M58"/>
    <mergeCell ref="L59:M59"/>
    <mergeCell ref="L60:M60"/>
    <mergeCell ref="L61:N61"/>
    <mergeCell ref="L62:M62"/>
    <mergeCell ref="J47:J63"/>
    <mergeCell ref="K47:N47"/>
    <mergeCell ref="K48:K56"/>
    <mergeCell ref="L48:N48"/>
    <mergeCell ref="L49:N49"/>
    <mergeCell ref="L50:N50"/>
    <mergeCell ref="L51:N51"/>
    <mergeCell ref="L52:N52"/>
    <mergeCell ref="L53:N53"/>
    <mergeCell ref="L57:N57"/>
    <mergeCell ref="L69:N69"/>
    <mergeCell ref="B70:J70"/>
    <mergeCell ref="L70:N70"/>
    <mergeCell ref="B71:N71"/>
    <mergeCell ref="B72:N72"/>
    <mergeCell ref="B73:N73"/>
    <mergeCell ref="L63:N63"/>
    <mergeCell ref="B64:N64"/>
    <mergeCell ref="B65:J65"/>
    <mergeCell ref="K65:K70"/>
    <mergeCell ref="L65:N65"/>
    <mergeCell ref="B66:J66"/>
    <mergeCell ref="L66:N66"/>
    <mergeCell ref="B67:J67"/>
    <mergeCell ref="B68:J68"/>
    <mergeCell ref="B69:J69"/>
    <mergeCell ref="B74:N74"/>
    <mergeCell ref="B75:N75"/>
    <mergeCell ref="A76:A104"/>
    <mergeCell ref="C76:C92"/>
    <mergeCell ref="D76:D92"/>
    <mergeCell ref="E76:E92"/>
    <mergeCell ref="F76:G92"/>
    <mergeCell ref="H76:H92"/>
    <mergeCell ref="I76:I92"/>
    <mergeCell ref="J76:J92"/>
    <mergeCell ref="L86:N86"/>
    <mergeCell ref="K87:K89"/>
    <mergeCell ref="L87:M87"/>
    <mergeCell ref="L88:M88"/>
    <mergeCell ref="L89:M89"/>
    <mergeCell ref="L90:N90"/>
    <mergeCell ref="K76:N76"/>
    <mergeCell ref="K77:K85"/>
    <mergeCell ref="L77:N77"/>
    <mergeCell ref="L78:N78"/>
    <mergeCell ref="L79:N79"/>
    <mergeCell ref="L80:N80"/>
    <mergeCell ref="L81:N81"/>
    <mergeCell ref="L82:N82"/>
    <mergeCell ref="B98:J98"/>
    <mergeCell ref="L98:N98"/>
    <mergeCell ref="B99:J99"/>
    <mergeCell ref="L99:N99"/>
    <mergeCell ref="B100:N100"/>
    <mergeCell ref="B101:N101"/>
    <mergeCell ref="L91:M91"/>
    <mergeCell ref="L92:N92"/>
    <mergeCell ref="B93:N93"/>
    <mergeCell ref="B94:J94"/>
    <mergeCell ref="K94:K99"/>
    <mergeCell ref="L94:N94"/>
    <mergeCell ref="B95:J95"/>
    <mergeCell ref="L95:N95"/>
    <mergeCell ref="B96:J96"/>
    <mergeCell ref="B97:J97"/>
    <mergeCell ref="B102:N102"/>
    <mergeCell ref="B103:N103"/>
    <mergeCell ref="B104:N104"/>
    <mergeCell ref="A105:A133"/>
    <mergeCell ref="C105:C121"/>
    <mergeCell ref="D105:D121"/>
    <mergeCell ref="E105:E121"/>
    <mergeCell ref="F105:G121"/>
    <mergeCell ref="H105:H121"/>
    <mergeCell ref="I105:I121"/>
    <mergeCell ref="K116:K118"/>
    <mergeCell ref="L116:M116"/>
    <mergeCell ref="L117:M117"/>
    <mergeCell ref="L118:M118"/>
    <mergeCell ref="L119:N119"/>
    <mergeCell ref="L120:M120"/>
    <mergeCell ref="J105:J121"/>
    <mergeCell ref="K105:N105"/>
    <mergeCell ref="K106:K114"/>
    <mergeCell ref="L106:N106"/>
    <mergeCell ref="L107:N107"/>
    <mergeCell ref="L108:N108"/>
    <mergeCell ref="L109:N109"/>
    <mergeCell ref="L110:N110"/>
    <mergeCell ref="L111:N111"/>
    <mergeCell ref="L115:N115"/>
    <mergeCell ref="L127:N127"/>
    <mergeCell ref="B128:J128"/>
    <mergeCell ref="L128:N128"/>
    <mergeCell ref="B129:N129"/>
    <mergeCell ref="B130:N130"/>
    <mergeCell ref="B131:N131"/>
    <mergeCell ref="L121:N121"/>
    <mergeCell ref="B122:N122"/>
    <mergeCell ref="B123:J123"/>
    <mergeCell ref="K123:K128"/>
    <mergeCell ref="L123:N123"/>
    <mergeCell ref="B124:J124"/>
    <mergeCell ref="L124:N124"/>
    <mergeCell ref="B125:J125"/>
    <mergeCell ref="B126:J126"/>
    <mergeCell ref="B127:J127"/>
    <mergeCell ref="B132:N132"/>
    <mergeCell ref="B133:N133"/>
    <mergeCell ref="A134:A162"/>
    <mergeCell ref="C134:C150"/>
    <mergeCell ref="D134:D150"/>
    <mergeCell ref="E134:E150"/>
    <mergeCell ref="F134:G150"/>
    <mergeCell ref="H134:H150"/>
    <mergeCell ref="I134:I150"/>
    <mergeCell ref="J134:J150"/>
    <mergeCell ref="L144:N144"/>
    <mergeCell ref="K145:K147"/>
    <mergeCell ref="L145:M145"/>
    <mergeCell ref="L146:M146"/>
    <mergeCell ref="L147:M147"/>
    <mergeCell ref="L148:N148"/>
    <mergeCell ref="K134:N134"/>
    <mergeCell ref="K135:K143"/>
    <mergeCell ref="L135:N135"/>
    <mergeCell ref="L136:N136"/>
    <mergeCell ref="L137:N137"/>
    <mergeCell ref="L138:N138"/>
    <mergeCell ref="L139:N139"/>
    <mergeCell ref="L140:N140"/>
    <mergeCell ref="B156:J156"/>
    <mergeCell ref="L156:N156"/>
    <mergeCell ref="B157:J157"/>
    <mergeCell ref="L157:N157"/>
    <mergeCell ref="B158:N158"/>
    <mergeCell ref="B159:N159"/>
    <mergeCell ref="L149:M149"/>
    <mergeCell ref="L150:N150"/>
    <mergeCell ref="B151:N151"/>
    <mergeCell ref="B152:J152"/>
    <mergeCell ref="K152:K157"/>
    <mergeCell ref="L152:N152"/>
    <mergeCell ref="B153:J153"/>
    <mergeCell ref="L153:N153"/>
    <mergeCell ref="B154:J154"/>
    <mergeCell ref="B155:J155"/>
    <mergeCell ref="B160:N160"/>
    <mergeCell ref="B161:N161"/>
    <mergeCell ref="B162:N162"/>
    <mergeCell ref="A163:A191"/>
    <mergeCell ref="C163:C179"/>
    <mergeCell ref="D163:D179"/>
    <mergeCell ref="E163:E179"/>
    <mergeCell ref="F163:G179"/>
    <mergeCell ref="H163:H179"/>
    <mergeCell ref="I163:I179"/>
    <mergeCell ref="K174:K176"/>
    <mergeCell ref="L174:M174"/>
    <mergeCell ref="L175:M175"/>
    <mergeCell ref="L176:M176"/>
    <mergeCell ref="L177:N177"/>
    <mergeCell ref="L178:M178"/>
    <mergeCell ref="J163:J179"/>
    <mergeCell ref="K163:N163"/>
    <mergeCell ref="K164:K172"/>
    <mergeCell ref="L164:N164"/>
    <mergeCell ref="L165:N165"/>
    <mergeCell ref="L166:N166"/>
    <mergeCell ref="L167:N167"/>
    <mergeCell ref="L168:N168"/>
    <mergeCell ref="L169:N169"/>
    <mergeCell ref="L173:N173"/>
    <mergeCell ref="L179:N179"/>
    <mergeCell ref="B180:N180"/>
    <mergeCell ref="B181:J181"/>
    <mergeCell ref="K181:K186"/>
    <mergeCell ref="L181:N181"/>
    <mergeCell ref="B182:J182"/>
    <mergeCell ref="L182:N182"/>
    <mergeCell ref="B183:J183"/>
    <mergeCell ref="B184:J184"/>
    <mergeCell ref="B185:J185"/>
    <mergeCell ref="B190:N190"/>
    <mergeCell ref="B191:N191"/>
    <mergeCell ref="A192:N192"/>
    <mergeCell ref="A193:N193"/>
    <mergeCell ref="C194:N194"/>
    <mergeCell ref="L185:N185"/>
    <mergeCell ref="B186:J186"/>
    <mergeCell ref="L186:N186"/>
    <mergeCell ref="B187:N187"/>
    <mergeCell ref="B188:N188"/>
    <mergeCell ref="B189:N189"/>
  </mergeCells>
  <conditionalFormatting sqref="A193">
    <cfRule type="containsBlanks" dxfId="452" priority="11">
      <formula>LEN(TRIM(A193))=0</formula>
    </cfRule>
  </conditionalFormatting>
  <conditionalFormatting sqref="K19 K28:K34 B34 K36 B46 K48 K57:K63 B63 K65 B75 K77 K86:K92 B92 K94 B104 K106 K115:K121 B121 K123 B133 K135 K144:K150 B150 K152 B162 K164 K173:K179 B179 K181 B191">
    <cfRule type="cellIs" dxfId="451" priority="9" operator="equal">
      <formula>"NO CUMPLE"</formula>
    </cfRule>
    <cfRule type="cellIs" dxfId="450" priority="10" operator="equal">
      <formula>"CUMPLE"</formula>
    </cfRule>
  </conditionalFormatting>
  <conditionalFormatting sqref="K28">
    <cfRule type="cellIs" dxfId="449" priority="6" operator="equal">
      <formula>"""NO CUMPLE"""</formula>
    </cfRule>
  </conditionalFormatting>
  <conditionalFormatting sqref="K57">
    <cfRule type="cellIs" dxfId="448" priority="1" operator="equal">
      <formula>"""NO CUMPLE"""</formula>
    </cfRule>
  </conditionalFormatting>
  <conditionalFormatting sqref="K86">
    <cfRule type="cellIs" dxfId="447" priority="5" operator="equal">
      <formula>"""NO CUMPLE"""</formula>
    </cfRule>
  </conditionalFormatting>
  <conditionalFormatting sqref="K115">
    <cfRule type="cellIs" dxfId="446" priority="4" operator="equal">
      <formula>"""NO CUMPLE"""</formula>
    </cfRule>
  </conditionalFormatting>
  <conditionalFormatting sqref="K144">
    <cfRule type="cellIs" dxfId="445" priority="3" operator="equal">
      <formula>"""NO CUMPLE"""</formula>
    </cfRule>
  </conditionalFormatting>
  <conditionalFormatting sqref="K173">
    <cfRule type="cellIs" dxfId="444" priority="2" operator="equal">
      <formula>"""NO CUMPLE"""</formula>
    </cfRule>
  </conditionalFormatting>
  <conditionalFormatting sqref="M7">
    <cfRule type="expression" dxfId="443" priority="8">
      <formula>$E$7=TRUE</formula>
    </cfRule>
  </conditionalFormatting>
  <conditionalFormatting sqref="N7">
    <cfRule type="expression" dxfId="442" priority="7">
      <formula>$E$7=FALSE</formula>
    </cfRule>
  </conditionalFormatting>
  <dataValidations count="3">
    <dataValidation type="list" allowBlank="1" showInputMessage="1" showErrorMessage="1" sqref="K135 K106 K19 K48 K77 K164">
      <formula1>"CUMPLE,NO CUMPLE"</formula1>
    </dataValidation>
    <dataValidation type="list" allowBlank="1" showInputMessage="1" showErrorMessage="1" sqref="A193">
      <formula1>"HABILITA, NO HABILITA"</formula1>
    </dataValidation>
    <dataValidation type="list" allowBlank="1" showInputMessage="1" showErrorMessage="1" sqref="N9 N11:N15">
      <formula1>"CUMPLE, NO CUMPLE"</formula1>
    </dataValidation>
  </dataValidations>
  <printOptions horizontalCentered="1"/>
  <pageMargins left="0.23622047244094491" right="0.23622047244094491" top="0.74803149606299213" bottom="0.74803149606299213" header="0.31496062992125984" footer="0.31496062992125984"/>
  <pageSetup scale="58" fitToHeight="0" orientation="landscape" horizontalDpi="4294967294" verticalDpi="4294967294" r:id="rId1"/>
  <headerFooter>
    <oddHeader>&amp;LCMA-05-2024&amp;REvaluación Técnica - Habilitantes</oddHeader>
    <oddFooter>&amp;L&amp;A&amp;RPag.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3249" r:id="rId4" name="Check Box 1">
              <controlPr defaultSize="0" autoFill="0" autoLine="0" autoPict="0">
                <anchor moveWithCells="1">
                  <from>
                    <xdr:col>1</xdr:col>
                    <xdr:colOff>76200</xdr:colOff>
                    <xdr:row>16</xdr:row>
                    <xdr:rowOff>495300</xdr:rowOff>
                  </from>
                  <to>
                    <xdr:col>1</xdr:col>
                    <xdr:colOff>1117600</xdr:colOff>
                    <xdr:row>18</xdr:row>
                    <xdr:rowOff>38100</xdr:rowOff>
                  </to>
                </anchor>
              </controlPr>
            </control>
          </mc:Choice>
        </mc:AlternateContent>
        <mc:AlternateContent xmlns:mc="http://schemas.openxmlformats.org/markup-compatibility/2006">
          <mc:Choice Requires="x14">
            <control shapeId="53250" r:id="rId5" name="Check Box 2">
              <controlPr defaultSize="0" autoFill="0" autoLine="0" autoPict="0">
                <anchor moveWithCells="1">
                  <from>
                    <xdr:col>1</xdr:col>
                    <xdr:colOff>76200</xdr:colOff>
                    <xdr:row>17</xdr:row>
                    <xdr:rowOff>133350</xdr:rowOff>
                  </from>
                  <to>
                    <xdr:col>1</xdr:col>
                    <xdr:colOff>1117600</xdr:colOff>
                    <xdr:row>19</xdr:row>
                    <xdr:rowOff>38100</xdr:rowOff>
                  </to>
                </anchor>
              </controlPr>
            </control>
          </mc:Choice>
        </mc:AlternateContent>
        <mc:AlternateContent xmlns:mc="http://schemas.openxmlformats.org/markup-compatibility/2006">
          <mc:Choice Requires="x14">
            <control shapeId="53251" r:id="rId6" name="Check Box 3">
              <controlPr defaultSize="0" autoFill="0" autoLine="0" autoPict="0">
                <anchor moveWithCells="1">
                  <from>
                    <xdr:col>1</xdr:col>
                    <xdr:colOff>76200</xdr:colOff>
                    <xdr:row>18</xdr:row>
                    <xdr:rowOff>146050</xdr:rowOff>
                  </from>
                  <to>
                    <xdr:col>1</xdr:col>
                    <xdr:colOff>1117600</xdr:colOff>
                    <xdr:row>20</xdr:row>
                    <xdr:rowOff>31750</xdr:rowOff>
                  </to>
                </anchor>
              </controlPr>
            </control>
          </mc:Choice>
        </mc:AlternateContent>
        <mc:AlternateContent xmlns:mc="http://schemas.openxmlformats.org/markup-compatibility/2006">
          <mc:Choice Requires="x14">
            <control shapeId="53252" r:id="rId7" name="Check Box 4">
              <controlPr defaultSize="0" autoFill="0" autoLine="0" autoPict="0">
                <anchor moveWithCells="1">
                  <from>
                    <xdr:col>1</xdr:col>
                    <xdr:colOff>76200</xdr:colOff>
                    <xdr:row>19</xdr:row>
                    <xdr:rowOff>127000</xdr:rowOff>
                  </from>
                  <to>
                    <xdr:col>1</xdr:col>
                    <xdr:colOff>1117600</xdr:colOff>
                    <xdr:row>21</xdr:row>
                    <xdr:rowOff>12700</xdr:rowOff>
                  </to>
                </anchor>
              </controlPr>
            </control>
          </mc:Choice>
        </mc:AlternateContent>
        <mc:AlternateContent xmlns:mc="http://schemas.openxmlformats.org/markup-compatibility/2006">
          <mc:Choice Requires="x14">
            <control shapeId="53253" r:id="rId8" name="Check Box 5">
              <controlPr defaultSize="0" autoFill="0" autoLine="0" autoPict="0">
                <anchor moveWithCells="1">
                  <from>
                    <xdr:col>1</xdr:col>
                    <xdr:colOff>76200</xdr:colOff>
                    <xdr:row>20</xdr:row>
                    <xdr:rowOff>133350</xdr:rowOff>
                  </from>
                  <to>
                    <xdr:col>1</xdr:col>
                    <xdr:colOff>1117600</xdr:colOff>
                    <xdr:row>22</xdr:row>
                    <xdr:rowOff>31750</xdr:rowOff>
                  </to>
                </anchor>
              </controlPr>
            </control>
          </mc:Choice>
        </mc:AlternateContent>
        <mc:AlternateContent xmlns:mc="http://schemas.openxmlformats.org/markup-compatibility/2006">
          <mc:Choice Requires="x14">
            <control shapeId="53254" r:id="rId9" name="Check Box 6">
              <controlPr defaultSize="0" autoFill="0" autoLine="0" autoPict="0">
                <anchor moveWithCells="1">
                  <from>
                    <xdr:col>10</xdr:col>
                    <xdr:colOff>838200</xdr:colOff>
                    <xdr:row>17</xdr:row>
                    <xdr:rowOff>146050</xdr:rowOff>
                  </from>
                  <to>
                    <xdr:col>13</xdr:col>
                    <xdr:colOff>819150</xdr:colOff>
                    <xdr:row>19</xdr:row>
                    <xdr:rowOff>50800</xdr:rowOff>
                  </to>
                </anchor>
              </controlPr>
            </control>
          </mc:Choice>
        </mc:AlternateContent>
        <mc:AlternateContent xmlns:mc="http://schemas.openxmlformats.org/markup-compatibility/2006">
          <mc:Choice Requires="x14">
            <control shapeId="53255" r:id="rId10" name="Check Box 7">
              <controlPr defaultSize="0" autoFill="0" autoLine="0" autoPict="0">
                <anchor moveWithCells="1">
                  <from>
                    <xdr:col>10</xdr:col>
                    <xdr:colOff>838200</xdr:colOff>
                    <xdr:row>18</xdr:row>
                    <xdr:rowOff>146050</xdr:rowOff>
                  </from>
                  <to>
                    <xdr:col>13</xdr:col>
                    <xdr:colOff>819150</xdr:colOff>
                    <xdr:row>20</xdr:row>
                    <xdr:rowOff>31750</xdr:rowOff>
                  </to>
                </anchor>
              </controlPr>
            </control>
          </mc:Choice>
        </mc:AlternateContent>
        <mc:AlternateContent xmlns:mc="http://schemas.openxmlformats.org/markup-compatibility/2006">
          <mc:Choice Requires="x14">
            <control shapeId="53256" r:id="rId11" name="Check Box 8">
              <controlPr defaultSize="0" autoFill="0" autoLine="0" autoPict="0">
                <anchor moveWithCells="1">
                  <from>
                    <xdr:col>10</xdr:col>
                    <xdr:colOff>838200</xdr:colOff>
                    <xdr:row>19</xdr:row>
                    <xdr:rowOff>146050</xdr:rowOff>
                  </from>
                  <to>
                    <xdr:col>13</xdr:col>
                    <xdr:colOff>1936750</xdr:colOff>
                    <xdr:row>21</xdr:row>
                    <xdr:rowOff>31750</xdr:rowOff>
                  </to>
                </anchor>
              </controlPr>
            </control>
          </mc:Choice>
        </mc:AlternateContent>
        <mc:AlternateContent xmlns:mc="http://schemas.openxmlformats.org/markup-compatibility/2006">
          <mc:Choice Requires="x14">
            <control shapeId="53257" r:id="rId12" name="Check Box 9">
              <controlPr defaultSize="0" autoFill="0" autoLine="0" autoPict="0">
                <anchor moveWithCells="1">
                  <from>
                    <xdr:col>10</xdr:col>
                    <xdr:colOff>838200</xdr:colOff>
                    <xdr:row>20</xdr:row>
                    <xdr:rowOff>127000</xdr:rowOff>
                  </from>
                  <to>
                    <xdr:col>13</xdr:col>
                    <xdr:colOff>1924050</xdr:colOff>
                    <xdr:row>23</xdr:row>
                    <xdr:rowOff>50800</xdr:rowOff>
                  </to>
                </anchor>
              </controlPr>
            </control>
          </mc:Choice>
        </mc:AlternateContent>
        <mc:AlternateContent xmlns:mc="http://schemas.openxmlformats.org/markup-compatibility/2006">
          <mc:Choice Requires="x14">
            <control shapeId="53258" r:id="rId13" name="Check Box 10">
              <controlPr defaultSize="0" autoFill="0" autoLine="0" autoPict="0">
                <anchor moveWithCells="1">
                  <from>
                    <xdr:col>10</xdr:col>
                    <xdr:colOff>838200</xdr:colOff>
                    <xdr:row>22</xdr:row>
                    <xdr:rowOff>171450</xdr:rowOff>
                  </from>
                  <to>
                    <xdr:col>13</xdr:col>
                    <xdr:colOff>819150</xdr:colOff>
                    <xdr:row>24</xdr:row>
                    <xdr:rowOff>69850</xdr:rowOff>
                  </to>
                </anchor>
              </controlPr>
            </control>
          </mc:Choice>
        </mc:AlternateContent>
        <mc:AlternateContent xmlns:mc="http://schemas.openxmlformats.org/markup-compatibility/2006">
          <mc:Choice Requires="x14">
            <control shapeId="53259" r:id="rId14" name="Check Box 11">
              <controlPr defaultSize="0" autoFill="0" autoLine="0" autoPict="0">
                <anchor moveWithCells="1">
                  <from>
                    <xdr:col>10</xdr:col>
                    <xdr:colOff>838200</xdr:colOff>
                    <xdr:row>23</xdr:row>
                    <xdr:rowOff>146050</xdr:rowOff>
                  </from>
                  <to>
                    <xdr:col>13</xdr:col>
                    <xdr:colOff>819150</xdr:colOff>
                    <xdr:row>25</xdr:row>
                    <xdr:rowOff>38100</xdr:rowOff>
                  </to>
                </anchor>
              </controlPr>
            </control>
          </mc:Choice>
        </mc:AlternateContent>
        <mc:AlternateContent xmlns:mc="http://schemas.openxmlformats.org/markup-compatibility/2006">
          <mc:Choice Requires="x14">
            <control shapeId="53260" r:id="rId15" name="Check Box 12">
              <controlPr defaultSize="0" autoFill="0" autoLine="0" autoPict="0">
                <anchor moveWithCells="1">
                  <from>
                    <xdr:col>10</xdr:col>
                    <xdr:colOff>838200</xdr:colOff>
                    <xdr:row>27</xdr:row>
                    <xdr:rowOff>152400</xdr:rowOff>
                  </from>
                  <to>
                    <xdr:col>13</xdr:col>
                    <xdr:colOff>95250</xdr:colOff>
                    <xdr:row>29</xdr:row>
                    <xdr:rowOff>50800</xdr:rowOff>
                  </to>
                </anchor>
              </controlPr>
            </control>
          </mc:Choice>
        </mc:AlternateContent>
        <mc:AlternateContent xmlns:mc="http://schemas.openxmlformats.org/markup-compatibility/2006">
          <mc:Choice Requires="x14">
            <control shapeId="53261" r:id="rId16" name="Check Box 13">
              <controlPr defaultSize="0" autoFill="0" autoLine="0" autoPict="0">
                <anchor moveWithCells="1">
                  <from>
                    <xdr:col>10</xdr:col>
                    <xdr:colOff>838200</xdr:colOff>
                    <xdr:row>28</xdr:row>
                    <xdr:rowOff>171450</xdr:rowOff>
                  </from>
                  <to>
                    <xdr:col>13</xdr:col>
                    <xdr:colOff>95250</xdr:colOff>
                    <xdr:row>30</xdr:row>
                    <xdr:rowOff>31750</xdr:rowOff>
                  </to>
                </anchor>
              </controlPr>
            </control>
          </mc:Choice>
        </mc:AlternateContent>
        <mc:AlternateContent xmlns:mc="http://schemas.openxmlformats.org/markup-compatibility/2006">
          <mc:Choice Requires="x14">
            <control shapeId="53262" r:id="rId17" name="Check Box 14">
              <controlPr defaultSize="0" autoFill="0" autoLine="0" autoPict="0">
                <anchor moveWithCells="1">
                  <from>
                    <xdr:col>13</xdr:col>
                    <xdr:colOff>0</xdr:colOff>
                    <xdr:row>27</xdr:row>
                    <xdr:rowOff>133350</xdr:rowOff>
                  </from>
                  <to>
                    <xdr:col>13</xdr:col>
                    <xdr:colOff>984250</xdr:colOff>
                    <xdr:row>29</xdr:row>
                    <xdr:rowOff>31750</xdr:rowOff>
                  </to>
                </anchor>
              </controlPr>
            </control>
          </mc:Choice>
        </mc:AlternateContent>
        <mc:AlternateContent xmlns:mc="http://schemas.openxmlformats.org/markup-compatibility/2006">
          <mc:Choice Requires="x14">
            <control shapeId="53263" r:id="rId18" name="Check Box 15">
              <controlPr defaultSize="0" autoFill="0" autoLine="0" autoPict="0">
                <anchor moveWithCells="1">
                  <from>
                    <xdr:col>13</xdr:col>
                    <xdr:colOff>0</xdr:colOff>
                    <xdr:row>28</xdr:row>
                    <xdr:rowOff>127000</xdr:rowOff>
                  </from>
                  <to>
                    <xdr:col>13</xdr:col>
                    <xdr:colOff>984250</xdr:colOff>
                    <xdr:row>30</xdr:row>
                    <xdr:rowOff>19050</xdr:rowOff>
                  </to>
                </anchor>
              </controlPr>
            </control>
          </mc:Choice>
        </mc:AlternateContent>
        <mc:AlternateContent xmlns:mc="http://schemas.openxmlformats.org/markup-compatibility/2006">
          <mc:Choice Requires="x14">
            <control shapeId="53264" r:id="rId19" name="Check Box 16">
              <controlPr defaultSize="0" autoFill="0" autoLine="0" autoPict="0">
                <anchor moveWithCells="1">
                  <from>
                    <xdr:col>13</xdr:col>
                    <xdr:colOff>0</xdr:colOff>
                    <xdr:row>29</xdr:row>
                    <xdr:rowOff>146050</xdr:rowOff>
                  </from>
                  <to>
                    <xdr:col>14</xdr:col>
                    <xdr:colOff>38100</xdr:colOff>
                    <xdr:row>31</xdr:row>
                    <xdr:rowOff>38100</xdr:rowOff>
                  </to>
                </anchor>
              </controlPr>
            </control>
          </mc:Choice>
        </mc:AlternateContent>
        <mc:AlternateContent xmlns:mc="http://schemas.openxmlformats.org/markup-compatibility/2006">
          <mc:Choice Requires="x14">
            <control shapeId="53265" r:id="rId20" name="Check Box 17">
              <controlPr defaultSize="0" autoFill="0" autoLine="0" autoPict="0">
                <anchor moveWithCells="1">
                  <from>
                    <xdr:col>10</xdr:col>
                    <xdr:colOff>838200</xdr:colOff>
                    <xdr:row>31</xdr:row>
                    <xdr:rowOff>19050</xdr:rowOff>
                  </from>
                  <to>
                    <xdr:col>13</xdr:col>
                    <xdr:colOff>1079500</xdr:colOff>
                    <xdr:row>32</xdr:row>
                    <xdr:rowOff>0</xdr:rowOff>
                  </to>
                </anchor>
              </controlPr>
            </control>
          </mc:Choice>
        </mc:AlternateContent>
        <mc:AlternateContent xmlns:mc="http://schemas.openxmlformats.org/markup-compatibility/2006">
          <mc:Choice Requires="x14">
            <control shapeId="53266" r:id="rId21" name="Check Box 18">
              <controlPr defaultSize="0" autoFill="0" autoLine="0" autoPict="0">
                <anchor moveWithCells="1">
                  <from>
                    <xdr:col>11</xdr:col>
                    <xdr:colOff>0</xdr:colOff>
                    <xdr:row>34</xdr:row>
                    <xdr:rowOff>457200</xdr:rowOff>
                  </from>
                  <to>
                    <xdr:col>11</xdr:col>
                    <xdr:colOff>1079500</xdr:colOff>
                    <xdr:row>36</xdr:row>
                    <xdr:rowOff>50800</xdr:rowOff>
                  </to>
                </anchor>
              </controlPr>
            </control>
          </mc:Choice>
        </mc:AlternateContent>
        <mc:AlternateContent xmlns:mc="http://schemas.openxmlformats.org/markup-compatibility/2006">
          <mc:Choice Requires="x14">
            <control shapeId="53267" r:id="rId22" name="Check Box 19">
              <controlPr defaultSize="0" autoFill="0" autoLine="0" autoPict="0">
                <anchor moveWithCells="1">
                  <from>
                    <xdr:col>11</xdr:col>
                    <xdr:colOff>0</xdr:colOff>
                    <xdr:row>35</xdr:row>
                    <xdr:rowOff>133350</xdr:rowOff>
                  </from>
                  <to>
                    <xdr:col>13</xdr:col>
                    <xdr:colOff>1943100</xdr:colOff>
                    <xdr:row>37</xdr:row>
                    <xdr:rowOff>19050</xdr:rowOff>
                  </to>
                </anchor>
              </controlPr>
            </control>
          </mc:Choice>
        </mc:AlternateContent>
        <mc:AlternateContent xmlns:mc="http://schemas.openxmlformats.org/markup-compatibility/2006">
          <mc:Choice Requires="x14">
            <control shapeId="53268" r:id="rId23" name="Check Box 20">
              <controlPr defaultSize="0" autoFill="0" autoLine="0" autoPict="0">
                <anchor moveWithCells="1">
                  <from>
                    <xdr:col>11</xdr:col>
                    <xdr:colOff>0</xdr:colOff>
                    <xdr:row>39</xdr:row>
                    <xdr:rowOff>0</xdr:rowOff>
                  </from>
                  <to>
                    <xdr:col>14</xdr:col>
                    <xdr:colOff>0</xdr:colOff>
                    <xdr:row>40</xdr:row>
                    <xdr:rowOff>12700</xdr:rowOff>
                  </to>
                </anchor>
              </controlPr>
            </control>
          </mc:Choice>
        </mc:AlternateContent>
        <mc:AlternateContent xmlns:mc="http://schemas.openxmlformats.org/markup-compatibility/2006">
          <mc:Choice Requires="x14">
            <control shapeId="53269" r:id="rId24" name="Check Box 21">
              <controlPr defaultSize="0" autoFill="0" autoLine="0" autoPict="0">
                <anchor moveWithCells="1">
                  <from>
                    <xdr:col>13</xdr:col>
                    <xdr:colOff>0</xdr:colOff>
                    <xdr:row>36</xdr:row>
                    <xdr:rowOff>133350</xdr:rowOff>
                  </from>
                  <to>
                    <xdr:col>13</xdr:col>
                    <xdr:colOff>1562100</xdr:colOff>
                    <xdr:row>38</xdr:row>
                    <xdr:rowOff>31750</xdr:rowOff>
                  </to>
                </anchor>
              </controlPr>
            </control>
          </mc:Choice>
        </mc:AlternateContent>
        <mc:AlternateContent xmlns:mc="http://schemas.openxmlformats.org/markup-compatibility/2006">
          <mc:Choice Requires="x14">
            <control shapeId="53270" r:id="rId25" name="Check Box 22">
              <controlPr defaultSize="0" autoFill="0" autoLine="0" autoPict="0">
                <anchor moveWithCells="1">
                  <from>
                    <xdr:col>11</xdr:col>
                    <xdr:colOff>0</xdr:colOff>
                    <xdr:row>40</xdr:row>
                    <xdr:rowOff>0</xdr:rowOff>
                  </from>
                  <to>
                    <xdr:col>13</xdr:col>
                    <xdr:colOff>1085850</xdr:colOff>
                    <xdr:row>41</xdr:row>
                    <xdr:rowOff>31750</xdr:rowOff>
                  </to>
                </anchor>
              </controlPr>
            </control>
          </mc:Choice>
        </mc:AlternateContent>
        <mc:AlternateContent xmlns:mc="http://schemas.openxmlformats.org/markup-compatibility/2006">
          <mc:Choice Requires="x14">
            <control shapeId="53271" r:id="rId26" name="Check Box 23">
              <controlPr defaultSize="0" autoFill="0" autoLine="0" autoPict="0">
                <anchor moveWithCells="1">
                  <from>
                    <xdr:col>11</xdr:col>
                    <xdr:colOff>0</xdr:colOff>
                    <xdr:row>37</xdr:row>
                    <xdr:rowOff>146050</xdr:rowOff>
                  </from>
                  <to>
                    <xdr:col>12</xdr:col>
                    <xdr:colOff>698500</xdr:colOff>
                    <xdr:row>39</xdr:row>
                    <xdr:rowOff>38100</xdr:rowOff>
                  </to>
                </anchor>
              </controlPr>
            </control>
          </mc:Choice>
        </mc:AlternateContent>
        <mc:AlternateContent xmlns:mc="http://schemas.openxmlformats.org/markup-compatibility/2006">
          <mc:Choice Requires="x14">
            <control shapeId="53272" r:id="rId27" name="Check Box 24">
              <controlPr defaultSize="0" autoFill="0" autoLine="0" autoPict="0">
                <anchor moveWithCells="1">
                  <from>
                    <xdr:col>12</xdr:col>
                    <xdr:colOff>1098550</xdr:colOff>
                    <xdr:row>37</xdr:row>
                    <xdr:rowOff>127000</xdr:rowOff>
                  </from>
                  <to>
                    <xdr:col>13</xdr:col>
                    <xdr:colOff>1098550</xdr:colOff>
                    <xdr:row>39</xdr:row>
                    <xdr:rowOff>19050</xdr:rowOff>
                  </to>
                </anchor>
              </controlPr>
            </control>
          </mc:Choice>
        </mc:AlternateContent>
        <mc:AlternateContent xmlns:mc="http://schemas.openxmlformats.org/markup-compatibility/2006">
          <mc:Choice Requires="x14">
            <control shapeId="53273" r:id="rId28" name="Check Box 25">
              <controlPr defaultSize="0" autoFill="0" autoLine="0" autoPict="0">
                <anchor moveWithCells="1">
                  <from>
                    <xdr:col>11</xdr:col>
                    <xdr:colOff>0</xdr:colOff>
                    <xdr:row>36</xdr:row>
                    <xdr:rowOff>133350</xdr:rowOff>
                  </from>
                  <to>
                    <xdr:col>12</xdr:col>
                    <xdr:colOff>984250</xdr:colOff>
                    <xdr:row>38</xdr:row>
                    <xdr:rowOff>31750</xdr:rowOff>
                  </to>
                </anchor>
              </controlPr>
            </control>
          </mc:Choice>
        </mc:AlternateContent>
        <mc:AlternateContent xmlns:mc="http://schemas.openxmlformats.org/markup-compatibility/2006">
          <mc:Choice Requires="x14">
            <control shapeId="53274" r:id="rId29" name="Check Box 26">
              <controlPr defaultSize="0" autoFill="0" autoLine="0" autoPict="0">
                <anchor moveWithCells="1">
                  <from>
                    <xdr:col>0</xdr:col>
                    <xdr:colOff>0</xdr:colOff>
                    <xdr:row>6</xdr:row>
                    <xdr:rowOff>31750</xdr:rowOff>
                  </from>
                  <to>
                    <xdr:col>3</xdr:col>
                    <xdr:colOff>755650</xdr:colOff>
                    <xdr:row>6</xdr:row>
                    <xdr:rowOff>203200</xdr:rowOff>
                  </to>
                </anchor>
              </controlPr>
            </control>
          </mc:Choice>
        </mc:AlternateContent>
        <mc:AlternateContent xmlns:mc="http://schemas.openxmlformats.org/markup-compatibility/2006">
          <mc:Choice Requires="x14">
            <control shapeId="53275" r:id="rId30" name="Check Box 27">
              <controlPr defaultSize="0" autoFill="0" autoLine="0" autoPict="0">
                <anchor moveWithCells="1">
                  <from>
                    <xdr:col>4</xdr:col>
                    <xdr:colOff>38100</xdr:colOff>
                    <xdr:row>6</xdr:row>
                    <xdr:rowOff>38100</xdr:rowOff>
                  </from>
                  <to>
                    <xdr:col>5</xdr:col>
                    <xdr:colOff>298450</xdr:colOff>
                    <xdr:row>6</xdr:row>
                    <xdr:rowOff>222250</xdr:rowOff>
                  </to>
                </anchor>
              </controlPr>
            </control>
          </mc:Choice>
        </mc:AlternateContent>
        <mc:AlternateContent xmlns:mc="http://schemas.openxmlformats.org/markup-compatibility/2006">
          <mc:Choice Requires="x14">
            <control shapeId="53276" r:id="rId31" name="Check Box 28">
              <controlPr defaultSize="0" autoFill="0" autoLine="0" autoPict="0">
                <anchor moveWithCells="1">
                  <from>
                    <xdr:col>6</xdr:col>
                    <xdr:colOff>0</xdr:colOff>
                    <xdr:row>6</xdr:row>
                    <xdr:rowOff>31750</xdr:rowOff>
                  </from>
                  <to>
                    <xdr:col>6</xdr:col>
                    <xdr:colOff>1504950</xdr:colOff>
                    <xdr:row>6</xdr:row>
                    <xdr:rowOff>228600</xdr:rowOff>
                  </to>
                </anchor>
              </controlPr>
            </control>
          </mc:Choice>
        </mc:AlternateContent>
        <mc:AlternateContent xmlns:mc="http://schemas.openxmlformats.org/markup-compatibility/2006">
          <mc:Choice Requires="x14">
            <control shapeId="53277" r:id="rId32" name="Check Box 29">
              <controlPr defaultSize="0" autoFill="0" autoLine="0" autoPict="0">
                <anchor moveWithCells="1">
                  <from>
                    <xdr:col>6</xdr:col>
                    <xdr:colOff>1314450</xdr:colOff>
                    <xdr:row>6</xdr:row>
                    <xdr:rowOff>12700</xdr:rowOff>
                  </from>
                  <to>
                    <xdr:col>9</xdr:col>
                    <xdr:colOff>361950</xdr:colOff>
                    <xdr:row>6</xdr:row>
                    <xdr:rowOff>247650</xdr:rowOff>
                  </to>
                </anchor>
              </controlPr>
            </control>
          </mc:Choice>
        </mc:AlternateContent>
        <mc:AlternateContent xmlns:mc="http://schemas.openxmlformats.org/markup-compatibility/2006">
          <mc:Choice Requires="x14">
            <control shapeId="53278" r:id="rId33" name="Check Box 30">
              <controlPr defaultSize="0" autoFill="0" autoLine="0" autoPict="0">
                <anchor moveWithCells="1">
                  <from>
                    <xdr:col>10</xdr:col>
                    <xdr:colOff>838200</xdr:colOff>
                    <xdr:row>31</xdr:row>
                    <xdr:rowOff>146050</xdr:rowOff>
                  </from>
                  <to>
                    <xdr:col>13</xdr:col>
                    <xdr:colOff>95250</xdr:colOff>
                    <xdr:row>33</xdr:row>
                    <xdr:rowOff>38100</xdr:rowOff>
                  </to>
                </anchor>
              </controlPr>
            </control>
          </mc:Choice>
        </mc:AlternateContent>
        <mc:AlternateContent xmlns:mc="http://schemas.openxmlformats.org/markup-compatibility/2006">
          <mc:Choice Requires="x14">
            <control shapeId="53279" r:id="rId34" name="Check Box 31">
              <controlPr defaultSize="0" autoFill="0" autoLine="0" autoPict="0">
                <anchor moveWithCells="1">
                  <from>
                    <xdr:col>10</xdr:col>
                    <xdr:colOff>838200</xdr:colOff>
                    <xdr:row>32</xdr:row>
                    <xdr:rowOff>146050</xdr:rowOff>
                  </from>
                  <to>
                    <xdr:col>13</xdr:col>
                    <xdr:colOff>946150</xdr:colOff>
                    <xdr:row>34</xdr:row>
                    <xdr:rowOff>38100</xdr:rowOff>
                  </to>
                </anchor>
              </controlPr>
            </control>
          </mc:Choice>
        </mc:AlternateContent>
        <mc:AlternateContent xmlns:mc="http://schemas.openxmlformats.org/markup-compatibility/2006">
          <mc:Choice Requires="x14">
            <control shapeId="53280" r:id="rId35" name="Check Box 32">
              <controlPr defaultSize="0" autoFill="0" autoLine="0" autoPict="0">
                <anchor moveWithCells="1">
                  <from>
                    <xdr:col>9</xdr:col>
                    <xdr:colOff>723900</xdr:colOff>
                    <xdr:row>6</xdr:row>
                    <xdr:rowOff>12700</xdr:rowOff>
                  </from>
                  <to>
                    <xdr:col>11</xdr:col>
                    <xdr:colOff>1041400</xdr:colOff>
                    <xdr:row>6</xdr:row>
                    <xdr:rowOff>247650</xdr:rowOff>
                  </to>
                </anchor>
              </controlPr>
            </control>
          </mc:Choice>
        </mc:AlternateContent>
        <mc:AlternateContent xmlns:mc="http://schemas.openxmlformats.org/markup-compatibility/2006">
          <mc:Choice Requires="x14">
            <control shapeId="53281" r:id="rId36" name="Check Box 33">
              <controlPr defaultSize="0" autoFill="0" autoLine="0" autoPict="0">
                <anchor moveWithCells="1">
                  <from>
                    <xdr:col>10</xdr:col>
                    <xdr:colOff>838200</xdr:colOff>
                    <xdr:row>24</xdr:row>
                    <xdr:rowOff>133350</xdr:rowOff>
                  </from>
                  <to>
                    <xdr:col>13</xdr:col>
                    <xdr:colOff>1847850</xdr:colOff>
                    <xdr:row>26</xdr:row>
                    <xdr:rowOff>31750</xdr:rowOff>
                  </to>
                </anchor>
              </controlPr>
            </control>
          </mc:Choice>
        </mc:AlternateContent>
        <mc:AlternateContent xmlns:mc="http://schemas.openxmlformats.org/markup-compatibility/2006">
          <mc:Choice Requires="x14">
            <control shapeId="53282" r:id="rId37" name="Check Box 34">
              <controlPr defaultSize="0" autoFill="0" autoLine="0" autoPict="0">
                <anchor moveWithCells="1">
                  <from>
                    <xdr:col>10</xdr:col>
                    <xdr:colOff>838200</xdr:colOff>
                    <xdr:row>25</xdr:row>
                    <xdr:rowOff>133350</xdr:rowOff>
                  </from>
                  <to>
                    <xdr:col>13</xdr:col>
                    <xdr:colOff>1847850</xdr:colOff>
                    <xdr:row>27</xdr:row>
                    <xdr:rowOff>31750</xdr:rowOff>
                  </to>
                </anchor>
              </controlPr>
            </control>
          </mc:Choice>
        </mc:AlternateContent>
        <mc:AlternateContent xmlns:mc="http://schemas.openxmlformats.org/markup-compatibility/2006">
          <mc:Choice Requires="x14">
            <control shapeId="53283" r:id="rId38" name="Check Box 35">
              <controlPr defaultSize="0" autoFill="0" autoLine="0" autoPict="0">
                <anchor moveWithCells="1">
                  <from>
                    <xdr:col>10</xdr:col>
                    <xdr:colOff>838200</xdr:colOff>
                    <xdr:row>26</xdr:row>
                    <xdr:rowOff>127000</xdr:rowOff>
                  </from>
                  <to>
                    <xdr:col>13</xdr:col>
                    <xdr:colOff>1847850</xdr:colOff>
                    <xdr:row>28</xdr:row>
                    <xdr:rowOff>19050</xdr:rowOff>
                  </to>
                </anchor>
              </controlPr>
            </control>
          </mc:Choice>
        </mc:AlternateContent>
        <mc:AlternateContent xmlns:mc="http://schemas.openxmlformats.org/markup-compatibility/2006">
          <mc:Choice Requires="x14">
            <control shapeId="53284" r:id="rId39" name="Check Box 36">
              <controlPr defaultSize="0" autoFill="0" autoLine="0" autoPict="0">
                <anchor moveWithCells="1">
                  <from>
                    <xdr:col>1</xdr:col>
                    <xdr:colOff>76200</xdr:colOff>
                    <xdr:row>45</xdr:row>
                    <xdr:rowOff>152400</xdr:rowOff>
                  </from>
                  <to>
                    <xdr:col>1</xdr:col>
                    <xdr:colOff>1117600</xdr:colOff>
                    <xdr:row>47</xdr:row>
                    <xdr:rowOff>50800</xdr:rowOff>
                  </to>
                </anchor>
              </controlPr>
            </control>
          </mc:Choice>
        </mc:AlternateContent>
        <mc:AlternateContent xmlns:mc="http://schemas.openxmlformats.org/markup-compatibility/2006">
          <mc:Choice Requires="x14">
            <control shapeId="53285" r:id="rId40" name="Check Box 37">
              <controlPr defaultSize="0" autoFill="0" autoLine="0" autoPict="0">
                <anchor moveWithCells="1">
                  <from>
                    <xdr:col>1</xdr:col>
                    <xdr:colOff>76200</xdr:colOff>
                    <xdr:row>46</xdr:row>
                    <xdr:rowOff>133350</xdr:rowOff>
                  </from>
                  <to>
                    <xdr:col>1</xdr:col>
                    <xdr:colOff>1117600</xdr:colOff>
                    <xdr:row>48</xdr:row>
                    <xdr:rowOff>38100</xdr:rowOff>
                  </to>
                </anchor>
              </controlPr>
            </control>
          </mc:Choice>
        </mc:AlternateContent>
        <mc:AlternateContent xmlns:mc="http://schemas.openxmlformats.org/markup-compatibility/2006">
          <mc:Choice Requires="x14">
            <control shapeId="53286" r:id="rId41" name="Check Box 38">
              <controlPr defaultSize="0" autoFill="0" autoLine="0" autoPict="0">
                <anchor moveWithCells="1">
                  <from>
                    <xdr:col>1</xdr:col>
                    <xdr:colOff>76200</xdr:colOff>
                    <xdr:row>47</xdr:row>
                    <xdr:rowOff>146050</xdr:rowOff>
                  </from>
                  <to>
                    <xdr:col>1</xdr:col>
                    <xdr:colOff>1117600</xdr:colOff>
                    <xdr:row>49</xdr:row>
                    <xdr:rowOff>31750</xdr:rowOff>
                  </to>
                </anchor>
              </controlPr>
            </control>
          </mc:Choice>
        </mc:AlternateContent>
        <mc:AlternateContent xmlns:mc="http://schemas.openxmlformats.org/markup-compatibility/2006">
          <mc:Choice Requires="x14">
            <control shapeId="53287" r:id="rId42" name="Check Box 39">
              <controlPr defaultSize="0" autoFill="0" autoLine="0" autoPict="0">
                <anchor moveWithCells="1">
                  <from>
                    <xdr:col>1</xdr:col>
                    <xdr:colOff>76200</xdr:colOff>
                    <xdr:row>48</xdr:row>
                    <xdr:rowOff>127000</xdr:rowOff>
                  </from>
                  <to>
                    <xdr:col>1</xdr:col>
                    <xdr:colOff>1117600</xdr:colOff>
                    <xdr:row>50</xdr:row>
                    <xdr:rowOff>12700</xdr:rowOff>
                  </to>
                </anchor>
              </controlPr>
            </control>
          </mc:Choice>
        </mc:AlternateContent>
        <mc:AlternateContent xmlns:mc="http://schemas.openxmlformats.org/markup-compatibility/2006">
          <mc:Choice Requires="x14">
            <control shapeId="53288" r:id="rId43" name="Check Box 40">
              <controlPr defaultSize="0" autoFill="0" autoLine="0" autoPict="0">
                <anchor moveWithCells="1">
                  <from>
                    <xdr:col>1</xdr:col>
                    <xdr:colOff>76200</xdr:colOff>
                    <xdr:row>49</xdr:row>
                    <xdr:rowOff>133350</xdr:rowOff>
                  </from>
                  <to>
                    <xdr:col>1</xdr:col>
                    <xdr:colOff>1117600</xdr:colOff>
                    <xdr:row>51</xdr:row>
                    <xdr:rowOff>31750</xdr:rowOff>
                  </to>
                </anchor>
              </controlPr>
            </control>
          </mc:Choice>
        </mc:AlternateContent>
        <mc:AlternateContent xmlns:mc="http://schemas.openxmlformats.org/markup-compatibility/2006">
          <mc:Choice Requires="x14">
            <control shapeId="53289" r:id="rId44" name="Check Box 41">
              <controlPr defaultSize="0" autoFill="0" autoLine="0" autoPict="0">
                <anchor moveWithCells="1">
                  <from>
                    <xdr:col>10</xdr:col>
                    <xdr:colOff>838200</xdr:colOff>
                    <xdr:row>46</xdr:row>
                    <xdr:rowOff>146050</xdr:rowOff>
                  </from>
                  <to>
                    <xdr:col>13</xdr:col>
                    <xdr:colOff>819150</xdr:colOff>
                    <xdr:row>48</xdr:row>
                    <xdr:rowOff>50800</xdr:rowOff>
                  </to>
                </anchor>
              </controlPr>
            </control>
          </mc:Choice>
        </mc:AlternateContent>
        <mc:AlternateContent xmlns:mc="http://schemas.openxmlformats.org/markup-compatibility/2006">
          <mc:Choice Requires="x14">
            <control shapeId="53290" r:id="rId45" name="Check Box 42">
              <controlPr defaultSize="0" autoFill="0" autoLine="0" autoPict="0">
                <anchor moveWithCells="1">
                  <from>
                    <xdr:col>10</xdr:col>
                    <xdr:colOff>838200</xdr:colOff>
                    <xdr:row>47</xdr:row>
                    <xdr:rowOff>146050</xdr:rowOff>
                  </from>
                  <to>
                    <xdr:col>13</xdr:col>
                    <xdr:colOff>819150</xdr:colOff>
                    <xdr:row>49</xdr:row>
                    <xdr:rowOff>31750</xdr:rowOff>
                  </to>
                </anchor>
              </controlPr>
            </control>
          </mc:Choice>
        </mc:AlternateContent>
        <mc:AlternateContent xmlns:mc="http://schemas.openxmlformats.org/markup-compatibility/2006">
          <mc:Choice Requires="x14">
            <control shapeId="53291" r:id="rId46" name="Check Box 43">
              <controlPr defaultSize="0" autoFill="0" autoLine="0" autoPict="0">
                <anchor moveWithCells="1">
                  <from>
                    <xdr:col>10</xdr:col>
                    <xdr:colOff>838200</xdr:colOff>
                    <xdr:row>48</xdr:row>
                    <xdr:rowOff>146050</xdr:rowOff>
                  </from>
                  <to>
                    <xdr:col>13</xdr:col>
                    <xdr:colOff>1936750</xdr:colOff>
                    <xdr:row>50</xdr:row>
                    <xdr:rowOff>31750</xdr:rowOff>
                  </to>
                </anchor>
              </controlPr>
            </control>
          </mc:Choice>
        </mc:AlternateContent>
        <mc:AlternateContent xmlns:mc="http://schemas.openxmlformats.org/markup-compatibility/2006">
          <mc:Choice Requires="x14">
            <control shapeId="53292" r:id="rId47" name="Check Box 44">
              <controlPr defaultSize="0" autoFill="0" autoLine="0" autoPict="0">
                <anchor moveWithCells="1">
                  <from>
                    <xdr:col>10</xdr:col>
                    <xdr:colOff>838200</xdr:colOff>
                    <xdr:row>49</xdr:row>
                    <xdr:rowOff>127000</xdr:rowOff>
                  </from>
                  <to>
                    <xdr:col>13</xdr:col>
                    <xdr:colOff>1924050</xdr:colOff>
                    <xdr:row>52</xdr:row>
                    <xdr:rowOff>50800</xdr:rowOff>
                  </to>
                </anchor>
              </controlPr>
            </control>
          </mc:Choice>
        </mc:AlternateContent>
        <mc:AlternateContent xmlns:mc="http://schemas.openxmlformats.org/markup-compatibility/2006">
          <mc:Choice Requires="x14">
            <control shapeId="53293" r:id="rId48" name="Check Box 45">
              <controlPr defaultSize="0" autoFill="0" autoLine="0" autoPict="0">
                <anchor moveWithCells="1">
                  <from>
                    <xdr:col>10</xdr:col>
                    <xdr:colOff>838200</xdr:colOff>
                    <xdr:row>51</xdr:row>
                    <xdr:rowOff>171450</xdr:rowOff>
                  </from>
                  <to>
                    <xdr:col>13</xdr:col>
                    <xdr:colOff>819150</xdr:colOff>
                    <xdr:row>53</xdr:row>
                    <xdr:rowOff>69850</xdr:rowOff>
                  </to>
                </anchor>
              </controlPr>
            </control>
          </mc:Choice>
        </mc:AlternateContent>
        <mc:AlternateContent xmlns:mc="http://schemas.openxmlformats.org/markup-compatibility/2006">
          <mc:Choice Requires="x14">
            <control shapeId="53294" r:id="rId49" name="Check Box 46">
              <controlPr defaultSize="0" autoFill="0" autoLine="0" autoPict="0">
                <anchor moveWithCells="1">
                  <from>
                    <xdr:col>10</xdr:col>
                    <xdr:colOff>838200</xdr:colOff>
                    <xdr:row>52</xdr:row>
                    <xdr:rowOff>146050</xdr:rowOff>
                  </from>
                  <to>
                    <xdr:col>13</xdr:col>
                    <xdr:colOff>819150</xdr:colOff>
                    <xdr:row>54</xdr:row>
                    <xdr:rowOff>38100</xdr:rowOff>
                  </to>
                </anchor>
              </controlPr>
            </control>
          </mc:Choice>
        </mc:AlternateContent>
        <mc:AlternateContent xmlns:mc="http://schemas.openxmlformats.org/markup-compatibility/2006">
          <mc:Choice Requires="x14">
            <control shapeId="53295" r:id="rId50" name="Check Box 47">
              <controlPr defaultSize="0" autoFill="0" autoLine="0" autoPict="0">
                <anchor moveWithCells="1">
                  <from>
                    <xdr:col>10</xdr:col>
                    <xdr:colOff>838200</xdr:colOff>
                    <xdr:row>56</xdr:row>
                    <xdr:rowOff>152400</xdr:rowOff>
                  </from>
                  <to>
                    <xdr:col>13</xdr:col>
                    <xdr:colOff>95250</xdr:colOff>
                    <xdr:row>58</xdr:row>
                    <xdr:rowOff>50800</xdr:rowOff>
                  </to>
                </anchor>
              </controlPr>
            </control>
          </mc:Choice>
        </mc:AlternateContent>
        <mc:AlternateContent xmlns:mc="http://schemas.openxmlformats.org/markup-compatibility/2006">
          <mc:Choice Requires="x14">
            <control shapeId="53296" r:id="rId51" name="Check Box 48">
              <controlPr defaultSize="0" autoFill="0" autoLine="0" autoPict="0">
                <anchor moveWithCells="1">
                  <from>
                    <xdr:col>10</xdr:col>
                    <xdr:colOff>838200</xdr:colOff>
                    <xdr:row>57</xdr:row>
                    <xdr:rowOff>171450</xdr:rowOff>
                  </from>
                  <to>
                    <xdr:col>13</xdr:col>
                    <xdr:colOff>95250</xdr:colOff>
                    <xdr:row>59</xdr:row>
                    <xdr:rowOff>31750</xdr:rowOff>
                  </to>
                </anchor>
              </controlPr>
            </control>
          </mc:Choice>
        </mc:AlternateContent>
        <mc:AlternateContent xmlns:mc="http://schemas.openxmlformats.org/markup-compatibility/2006">
          <mc:Choice Requires="x14">
            <control shapeId="53297" r:id="rId52" name="Check Box 49">
              <controlPr defaultSize="0" autoFill="0" autoLine="0" autoPict="0">
                <anchor moveWithCells="1">
                  <from>
                    <xdr:col>13</xdr:col>
                    <xdr:colOff>0</xdr:colOff>
                    <xdr:row>56</xdr:row>
                    <xdr:rowOff>133350</xdr:rowOff>
                  </from>
                  <to>
                    <xdr:col>13</xdr:col>
                    <xdr:colOff>984250</xdr:colOff>
                    <xdr:row>58</xdr:row>
                    <xdr:rowOff>31750</xdr:rowOff>
                  </to>
                </anchor>
              </controlPr>
            </control>
          </mc:Choice>
        </mc:AlternateContent>
        <mc:AlternateContent xmlns:mc="http://schemas.openxmlformats.org/markup-compatibility/2006">
          <mc:Choice Requires="x14">
            <control shapeId="53298" r:id="rId53" name="Check Box 50">
              <controlPr defaultSize="0" autoFill="0" autoLine="0" autoPict="0">
                <anchor moveWithCells="1">
                  <from>
                    <xdr:col>13</xdr:col>
                    <xdr:colOff>0</xdr:colOff>
                    <xdr:row>57</xdr:row>
                    <xdr:rowOff>127000</xdr:rowOff>
                  </from>
                  <to>
                    <xdr:col>13</xdr:col>
                    <xdr:colOff>984250</xdr:colOff>
                    <xdr:row>59</xdr:row>
                    <xdr:rowOff>19050</xdr:rowOff>
                  </to>
                </anchor>
              </controlPr>
            </control>
          </mc:Choice>
        </mc:AlternateContent>
        <mc:AlternateContent xmlns:mc="http://schemas.openxmlformats.org/markup-compatibility/2006">
          <mc:Choice Requires="x14">
            <control shapeId="53299" r:id="rId54" name="Check Box 51">
              <controlPr defaultSize="0" autoFill="0" autoLine="0" autoPict="0">
                <anchor moveWithCells="1">
                  <from>
                    <xdr:col>13</xdr:col>
                    <xdr:colOff>0</xdr:colOff>
                    <xdr:row>58</xdr:row>
                    <xdr:rowOff>146050</xdr:rowOff>
                  </from>
                  <to>
                    <xdr:col>14</xdr:col>
                    <xdr:colOff>38100</xdr:colOff>
                    <xdr:row>60</xdr:row>
                    <xdr:rowOff>38100</xdr:rowOff>
                  </to>
                </anchor>
              </controlPr>
            </control>
          </mc:Choice>
        </mc:AlternateContent>
        <mc:AlternateContent xmlns:mc="http://schemas.openxmlformats.org/markup-compatibility/2006">
          <mc:Choice Requires="x14">
            <control shapeId="53300" r:id="rId55" name="Check Box 52">
              <controlPr defaultSize="0" autoFill="0" autoLine="0" autoPict="0">
                <anchor moveWithCells="1">
                  <from>
                    <xdr:col>10</xdr:col>
                    <xdr:colOff>838200</xdr:colOff>
                    <xdr:row>60</xdr:row>
                    <xdr:rowOff>19050</xdr:rowOff>
                  </from>
                  <to>
                    <xdr:col>13</xdr:col>
                    <xdr:colOff>1079500</xdr:colOff>
                    <xdr:row>61</xdr:row>
                    <xdr:rowOff>0</xdr:rowOff>
                  </to>
                </anchor>
              </controlPr>
            </control>
          </mc:Choice>
        </mc:AlternateContent>
        <mc:AlternateContent xmlns:mc="http://schemas.openxmlformats.org/markup-compatibility/2006">
          <mc:Choice Requires="x14">
            <control shapeId="53301" r:id="rId56" name="Check Box 53">
              <controlPr defaultSize="0" autoFill="0" autoLine="0" autoPict="0">
                <anchor moveWithCells="1">
                  <from>
                    <xdr:col>11</xdr:col>
                    <xdr:colOff>0</xdr:colOff>
                    <xdr:row>63</xdr:row>
                    <xdr:rowOff>457200</xdr:rowOff>
                  </from>
                  <to>
                    <xdr:col>11</xdr:col>
                    <xdr:colOff>1079500</xdr:colOff>
                    <xdr:row>65</xdr:row>
                    <xdr:rowOff>50800</xdr:rowOff>
                  </to>
                </anchor>
              </controlPr>
            </control>
          </mc:Choice>
        </mc:AlternateContent>
        <mc:AlternateContent xmlns:mc="http://schemas.openxmlformats.org/markup-compatibility/2006">
          <mc:Choice Requires="x14">
            <control shapeId="53302" r:id="rId57" name="Check Box 54">
              <controlPr defaultSize="0" autoFill="0" autoLine="0" autoPict="0">
                <anchor moveWithCells="1">
                  <from>
                    <xdr:col>11</xdr:col>
                    <xdr:colOff>0</xdr:colOff>
                    <xdr:row>64</xdr:row>
                    <xdr:rowOff>133350</xdr:rowOff>
                  </from>
                  <to>
                    <xdr:col>13</xdr:col>
                    <xdr:colOff>1943100</xdr:colOff>
                    <xdr:row>66</xdr:row>
                    <xdr:rowOff>19050</xdr:rowOff>
                  </to>
                </anchor>
              </controlPr>
            </control>
          </mc:Choice>
        </mc:AlternateContent>
        <mc:AlternateContent xmlns:mc="http://schemas.openxmlformats.org/markup-compatibility/2006">
          <mc:Choice Requires="x14">
            <control shapeId="53303" r:id="rId58" name="Check Box 55">
              <controlPr defaultSize="0" autoFill="0" autoLine="0" autoPict="0">
                <anchor moveWithCells="1">
                  <from>
                    <xdr:col>11</xdr:col>
                    <xdr:colOff>0</xdr:colOff>
                    <xdr:row>68</xdr:row>
                    <xdr:rowOff>0</xdr:rowOff>
                  </from>
                  <to>
                    <xdr:col>14</xdr:col>
                    <xdr:colOff>0</xdr:colOff>
                    <xdr:row>69</xdr:row>
                    <xdr:rowOff>12700</xdr:rowOff>
                  </to>
                </anchor>
              </controlPr>
            </control>
          </mc:Choice>
        </mc:AlternateContent>
        <mc:AlternateContent xmlns:mc="http://schemas.openxmlformats.org/markup-compatibility/2006">
          <mc:Choice Requires="x14">
            <control shapeId="53304" r:id="rId59" name="Check Box 56">
              <controlPr defaultSize="0" autoFill="0" autoLine="0" autoPict="0">
                <anchor moveWithCells="1">
                  <from>
                    <xdr:col>13</xdr:col>
                    <xdr:colOff>0</xdr:colOff>
                    <xdr:row>65</xdr:row>
                    <xdr:rowOff>133350</xdr:rowOff>
                  </from>
                  <to>
                    <xdr:col>13</xdr:col>
                    <xdr:colOff>1562100</xdr:colOff>
                    <xdr:row>67</xdr:row>
                    <xdr:rowOff>31750</xdr:rowOff>
                  </to>
                </anchor>
              </controlPr>
            </control>
          </mc:Choice>
        </mc:AlternateContent>
        <mc:AlternateContent xmlns:mc="http://schemas.openxmlformats.org/markup-compatibility/2006">
          <mc:Choice Requires="x14">
            <control shapeId="53305" r:id="rId60" name="Check Box 57">
              <controlPr defaultSize="0" autoFill="0" autoLine="0" autoPict="0">
                <anchor moveWithCells="1">
                  <from>
                    <xdr:col>11</xdr:col>
                    <xdr:colOff>0</xdr:colOff>
                    <xdr:row>69</xdr:row>
                    <xdr:rowOff>0</xdr:rowOff>
                  </from>
                  <to>
                    <xdr:col>13</xdr:col>
                    <xdr:colOff>1085850</xdr:colOff>
                    <xdr:row>70</xdr:row>
                    <xdr:rowOff>31750</xdr:rowOff>
                  </to>
                </anchor>
              </controlPr>
            </control>
          </mc:Choice>
        </mc:AlternateContent>
        <mc:AlternateContent xmlns:mc="http://schemas.openxmlformats.org/markup-compatibility/2006">
          <mc:Choice Requires="x14">
            <control shapeId="53306" r:id="rId61" name="Check Box 58">
              <controlPr defaultSize="0" autoFill="0" autoLine="0" autoPict="0">
                <anchor moveWithCells="1">
                  <from>
                    <xdr:col>11</xdr:col>
                    <xdr:colOff>0</xdr:colOff>
                    <xdr:row>66</xdr:row>
                    <xdr:rowOff>146050</xdr:rowOff>
                  </from>
                  <to>
                    <xdr:col>12</xdr:col>
                    <xdr:colOff>698500</xdr:colOff>
                    <xdr:row>68</xdr:row>
                    <xdr:rowOff>38100</xdr:rowOff>
                  </to>
                </anchor>
              </controlPr>
            </control>
          </mc:Choice>
        </mc:AlternateContent>
        <mc:AlternateContent xmlns:mc="http://schemas.openxmlformats.org/markup-compatibility/2006">
          <mc:Choice Requires="x14">
            <control shapeId="53307" r:id="rId62" name="Check Box 59">
              <controlPr defaultSize="0" autoFill="0" autoLine="0" autoPict="0">
                <anchor moveWithCells="1">
                  <from>
                    <xdr:col>12</xdr:col>
                    <xdr:colOff>1098550</xdr:colOff>
                    <xdr:row>66</xdr:row>
                    <xdr:rowOff>127000</xdr:rowOff>
                  </from>
                  <to>
                    <xdr:col>13</xdr:col>
                    <xdr:colOff>1098550</xdr:colOff>
                    <xdr:row>68</xdr:row>
                    <xdr:rowOff>19050</xdr:rowOff>
                  </to>
                </anchor>
              </controlPr>
            </control>
          </mc:Choice>
        </mc:AlternateContent>
        <mc:AlternateContent xmlns:mc="http://schemas.openxmlformats.org/markup-compatibility/2006">
          <mc:Choice Requires="x14">
            <control shapeId="53308" r:id="rId63" name="Check Box 60">
              <controlPr defaultSize="0" autoFill="0" autoLine="0" autoPict="0">
                <anchor moveWithCells="1">
                  <from>
                    <xdr:col>11</xdr:col>
                    <xdr:colOff>0</xdr:colOff>
                    <xdr:row>65</xdr:row>
                    <xdr:rowOff>133350</xdr:rowOff>
                  </from>
                  <to>
                    <xdr:col>12</xdr:col>
                    <xdr:colOff>984250</xdr:colOff>
                    <xdr:row>67</xdr:row>
                    <xdr:rowOff>31750</xdr:rowOff>
                  </to>
                </anchor>
              </controlPr>
            </control>
          </mc:Choice>
        </mc:AlternateContent>
        <mc:AlternateContent xmlns:mc="http://schemas.openxmlformats.org/markup-compatibility/2006">
          <mc:Choice Requires="x14">
            <control shapeId="53309" r:id="rId64" name="Check Box 61">
              <controlPr defaultSize="0" autoFill="0" autoLine="0" autoPict="0">
                <anchor moveWithCells="1">
                  <from>
                    <xdr:col>10</xdr:col>
                    <xdr:colOff>838200</xdr:colOff>
                    <xdr:row>60</xdr:row>
                    <xdr:rowOff>146050</xdr:rowOff>
                  </from>
                  <to>
                    <xdr:col>13</xdr:col>
                    <xdr:colOff>95250</xdr:colOff>
                    <xdr:row>62</xdr:row>
                    <xdr:rowOff>38100</xdr:rowOff>
                  </to>
                </anchor>
              </controlPr>
            </control>
          </mc:Choice>
        </mc:AlternateContent>
        <mc:AlternateContent xmlns:mc="http://schemas.openxmlformats.org/markup-compatibility/2006">
          <mc:Choice Requires="x14">
            <control shapeId="53310" r:id="rId65" name="Check Box 62">
              <controlPr defaultSize="0" autoFill="0" autoLine="0" autoPict="0">
                <anchor moveWithCells="1">
                  <from>
                    <xdr:col>10</xdr:col>
                    <xdr:colOff>838200</xdr:colOff>
                    <xdr:row>61</xdr:row>
                    <xdr:rowOff>146050</xdr:rowOff>
                  </from>
                  <to>
                    <xdr:col>13</xdr:col>
                    <xdr:colOff>946150</xdr:colOff>
                    <xdr:row>63</xdr:row>
                    <xdr:rowOff>38100</xdr:rowOff>
                  </to>
                </anchor>
              </controlPr>
            </control>
          </mc:Choice>
        </mc:AlternateContent>
        <mc:AlternateContent xmlns:mc="http://schemas.openxmlformats.org/markup-compatibility/2006">
          <mc:Choice Requires="x14">
            <control shapeId="53311" r:id="rId66" name="Check Box 63">
              <controlPr defaultSize="0" autoFill="0" autoLine="0" autoPict="0">
                <anchor moveWithCells="1">
                  <from>
                    <xdr:col>10</xdr:col>
                    <xdr:colOff>838200</xdr:colOff>
                    <xdr:row>53</xdr:row>
                    <xdr:rowOff>133350</xdr:rowOff>
                  </from>
                  <to>
                    <xdr:col>13</xdr:col>
                    <xdr:colOff>1847850</xdr:colOff>
                    <xdr:row>55</xdr:row>
                    <xdr:rowOff>31750</xdr:rowOff>
                  </to>
                </anchor>
              </controlPr>
            </control>
          </mc:Choice>
        </mc:AlternateContent>
        <mc:AlternateContent xmlns:mc="http://schemas.openxmlformats.org/markup-compatibility/2006">
          <mc:Choice Requires="x14">
            <control shapeId="53312" r:id="rId67" name="Check Box 64">
              <controlPr defaultSize="0" autoFill="0" autoLine="0" autoPict="0">
                <anchor moveWithCells="1">
                  <from>
                    <xdr:col>10</xdr:col>
                    <xdr:colOff>838200</xdr:colOff>
                    <xdr:row>54</xdr:row>
                    <xdr:rowOff>133350</xdr:rowOff>
                  </from>
                  <to>
                    <xdr:col>13</xdr:col>
                    <xdr:colOff>1847850</xdr:colOff>
                    <xdr:row>56</xdr:row>
                    <xdr:rowOff>31750</xdr:rowOff>
                  </to>
                </anchor>
              </controlPr>
            </control>
          </mc:Choice>
        </mc:AlternateContent>
        <mc:AlternateContent xmlns:mc="http://schemas.openxmlformats.org/markup-compatibility/2006">
          <mc:Choice Requires="x14">
            <control shapeId="53313" r:id="rId68" name="Check Box 65">
              <controlPr defaultSize="0" autoFill="0" autoLine="0" autoPict="0">
                <anchor moveWithCells="1">
                  <from>
                    <xdr:col>10</xdr:col>
                    <xdr:colOff>838200</xdr:colOff>
                    <xdr:row>55</xdr:row>
                    <xdr:rowOff>127000</xdr:rowOff>
                  </from>
                  <to>
                    <xdr:col>13</xdr:col>
                    <xdr:colOff>1847850</xdr:colOff>
                    <xdr:row>57</xdr:row>
                    <xdr:rowOff>19050</xdr:rowOff>
                  </to>
                </anchor>
              </controlPr>
            </control>
          </mc:Choice>
        </mc:AlternateContent>
        <mc:AlternateContent xmlns:mc="http://schemas.openxmlformats.org/markup-compatibility/2006">
          <mc:Choice Requires="x14">
            <control shapeId="53314" r:id="rId69" name="Check Box 66">
              <controlPr defaultSize="0" autoFill="0" autoLine="0" autoPict="0">
                <anchor moveWithCells="1">
                  <from>
                    <xdr:col>1</xdr:col>
                    <xdr:colOff>76200</xdr:colOff>
                    <xdr:row>74</xdr:row>
                    <xdr:rowOff>165100</xdr:rowOff>
                  </from>
                  <to>
                    <xdr:col>1</xdr:col>
                    <xdr:colOff>1117600</xdr:colOff>
                    <xdr:row>76</xdr:row>
                    <xdr:rowOff>57150</xdr:rowOff>
                  </to>
                </anchor>
              </controlPr>
            </control>
          </mc:Choice>
        </mc:AlternateContent>
        <mc:AlternateContent xmlns:mc="http://schemas.openxmlformats.org/markup-compatibility/2006">
          <mc:Choice Requires="x14">
            <control shapeId="53315" r:id="rId70" name="Check Box 67">
              <controlPr defaultSize="0" autoFill="0" autoLine="0" autoPict="0">
                <anchor moveWithCells="1">
                  <from>
                    <xdr:col>1</xdr:col>
                    <xdr:colOff>76200</xdr:colOff>
                    <xdr:row>75</xdr:row>
                    <xdr:rowOff>133350</xdr:rowOff>
                  </from>
                  <to>
                    <xdr:col>1</xdr:col>
                    <xdr:colOff>1117600</xdr:colOff>
                    <xdr:row>77</xdr:row>
                    <xdr:rowOff>38100</xdr:rowOff>
                  </to>
                </anchor>
              </controlPr>
            </control>
          </mc:Choice>
        </mc:AlternateContent>
        <mc:AlternateContent xmlns:mc="http://schemas.openxmlformats.org/markup-compatibility/2006">
          <mc:Choice Requires="x14">
            <control shapeId="53316" r:id="rId71" name="Check Box 68">
              <controlPr defaultSize="0" autoFill="0" autoLine="0" autoPict="0">
                <anchor moveWithCells="1">
                  <from>
                    <xdr:col>1</xdr:col>
                    <xdr:colOff>76200</xdr:colOff>
                    <xdr:row>76</xdr:row>
                    <xdr:rowOff>146050</xdr:rowOff>
                  </from>
                  <to>
                    <xdr:col>1</xdr:col>
                    <xdr:colOff>1117600</xdr:colOff>
                    <xdr:row>78</xdr:row>
                    <xdr:rowOff>31750</xdr:rowOff>
                  </to>
                </anchor>
              </controlPr>
            </control>
          </mc:Choice>
        </mc:AlternateContent>
        <mc:AlternateContent xmlns:mc="http://schemas.openxmlformats.org/markup-compatibility/2006">
          <mc:Choice Requires="x14">
            <control shapeId="53317" r:id="rId72" name="Check Box 69">
              <controlPr defaultSize="0" autoFill="0" autoLine="0" autoPict="0">
                <anchor moveWithCells="1">
                  <from>
                    <xdr:col>1</xdr:col>
                    <xdr:colOff>76200</xdr:colOff>
                    <xdr:row>77</xdr:row>
                    <xdr:rowOff>127000</xdr:rowOff>
                  </from>
                  <to>
                    <xdr:col>1</xdr:col>
                    <xdr:colOff>1117600</xdr:colOff>
                    <xdr:row>79</xdr:row>
                    <xdr:rowOff>12700</xdr:rowOff>
                  </to>
                </anchor>
              </controlPr>
            </control>
          </mc:Choice>
        </mc:AlternateContent>
        <mc:AlternateContent xmlns:mc="http://schemas.openxmlformats.org/markup-compatibility/2006">
          <mc:Choice Requires="x14">
            <control shapeId="53318" r:id="rId73" name="Check Box 70">
              <controlPr defaultSize="0" autoFill="0" autoLine="0" autoPict="0">
                <anchor moveWithCells="1">
                  <from>
                    <xdr:col>1</xdr:col>
                    <xdr:colOff>76200</xdr:colOff>
                    <xdr:row>78</xdr:row>
                    <xdr:rowOff>133350</xdr:rowOff>
                  </from>
                  <to>
                    <xdr:col>1</xdr:col>
                    <xdr:colOff>1117600</xdr:colOff>
                    <xdr:row>80</xdr:row>
                    <xdr:rowOff>31750</xdr:rowOff>
                  </to>
                </anchor>
              </controlPr>
            </control>
          </mc:Choice>
        </mc:AlternateContent>
        <mc:AlternateContent xmlns:mc="http://schemas.openxmlformats.org/markup-compatibility/2006">
          <mc:Choice Requires="x14">
            <control shapeId="53319" r:id="rId74" name="Check Box 71">
              <controlPr defaultSize="0" autoFill="0" autoLine="0" autoPict="0">
                <anchor moveWithCells="1">
                  <from>
                    <xdr:col>10</xdr:col>
                    <xdr:colOff>838200</xdr:colOff>
                    <xdr:row>75</xdr:row>
                    <xdr:rowOff>146050</xdr:rowOff>
                  </from>
                  <to>
                    <xdr:col>13</xdr:col>
                    <xdr:colOff>819150</xdr:colOff>
                    <xdr:row>77</xdr:row>
                    <xdr:rowOff>50800</xdr:rowOff>
                  </to>
                </anchor>
              </controlPr>
            </control>
          </mc:Choice>
        </mc:AlternateContent>
        <mc:AlternateContent xmlns:mc="http://schemas.openxmlformats.org/markup-compatibility/2006">
          <mc:Choice Requires="x14">
            <control shapeId="53320" r:id="rId75" name="Check Box 72">
              <controlPr defaultSize="0" autoFill="0" autoLine="0" autoPict="0">
                <anchor moveWithCells="1">
                  <from>
                    <xdr:col>10</xdr:col>
                    <xdr:colOff>838200</xdr:colOff>
                    <xdr:row>76</xdr:row>
                    <xdr:rowOff>146050</xdr:rowOff>
                  </from>
                  <to>
                    <xdr:col>13</xdr:col>
                    <xdr:colOff>819150</xdr:colOff>
                    <xdr:row>78</xdr:row>
                    <xdr:rowOff>31750</xdr:rowOff>
                  </to>
                </anchor>
              </controlPr>
            </control>
          </mc:Choice>
        </mc:AlternateContent>
        <mc:AlternateContent xmlns:mc="http://schemas.openxmlformats.org/markup-compatibility/2006">
          <mc:Choice Requires="x14">
            <control shapeId="53321" r:id="rId76" name="Check Box 73">
              <controlPr defaultSize="0" autoFill="0" autoLine="0" autoPict="0">
                <anchor moveWithCells="1">
                  <from>
                    <xdr:col>10</xdr:col>
                    <xdr:colOff>838200</xdr:colOff>
                    <xdr:row>77</xdr:row>
                    <xdr:rowOff>146050</xdr:rowOff>
                  </from>
                  <to>
                    <xdr:col>13</xdr:col>
                    <xdr:colOff>1936750</xdr:colOff>
                    <xdr:row>79</xdr:row>
                    <xdr:rowOff>31750</xdr:rowOff>
                  </to>
                </anchor>
              </controlPr>
            </control>
          </mc:Choice>
        </mc:AlternateContent>
        <mc:AlternateContent xmlns:mc="http://schemas.openxmlformats.org/markup-compatibility/2006">
          <mc:Choice Requires="x14">
            <control shapeId="53322" r:id="rId77" name="Check Box 74">
              <controlPr defaultSize="0" autoFill="0" autoLine="0" autoPict="0">
                <anchor moveWithCells="1">
                  <from>
                    <xdr:col>10</xdr:col>
                    <xdr:colOff>838200</xdr:colOff>
                    <xdr:row>78</xdr:row>
                    <xdr:rowOff>127000</xdr:rowOff>
                  </from>
                  <to>
                    <xdr:col>13</xdr:col>
                    <xdr:colOff>1924050</xdr:colOff>
                    <xdr:row>81</xdr:row>
                    <xdr:rowOff>50800</xdr:rowOff>
                  </to>
                </anchor>
              </controlPr>
            </control>
          </mc:Choice>
        </mc:AlternateContent>
        <mc:AlternateContent xmlns:mc="http://schemas.openxmlformats.org/markup-compatibility/2006">
          <mc:Choice Requires="x14">
            <control shapeId="53323" r:id="rId78" name="Check Box 75">
              <controlPr defaultSize="0" autoFill="0" autoLine="0" autoPict="0">
                <anchor moveWithCells="1">
                  <from>
                    <xdr:col>10</xdr:col>
                    <xdr:colOff>838200</xdr:colOff>
                    <xdr:row>80</xdr:row>
                    <xdr:rowOff>171450</xdr:rowOff>
                  </from>
                  <to>
                    <xdr:col>13</xdr:col>
                    <xdr:colOff>819150</xdr:colOff>
                    <xdr:row>82</xdr:row>
                    <xdr:rowOff>69850</xdr:rowOff>
                  </to>
                </anchor>
              </controlPr>
            </control>
          </mc:Choice>
        </mc:AlternateContent>
        <mc:AlternateContent xmlns:mc="http://schemas.openxmlformats.org/markup-compatibility/2006">
          <mc:Choice Requires="x14">
            <control shapeId="53324" r:id="rId79" name="Check Box 76">
              <controlPr defaultSize="0" autoFill="0" autoLine="0" autoPict="0">
                <anchor moveWithCells="1">
                  <from>
                    <xdr:col>10</xdr:col>
                    <xdr:colOff>838200</xdr:colOff>
                    <xdr:row>81</xdr:row>
                    <xdr:rowOff>146050</xdr:rowOff>
                  </from>
                  <to>
                    <xdr:col>13</xdr:col>
                    <xdr:colOff>819150</xdr:colOff>
                    <xdr:row>83</xdr:row>
                    <xdr:rowOff>38100</xdr:rowOff>
                  </to>
                </anchor>
              </controlPr>
            </control>
          </mc:Choice>
        </mc:AlternateContent>
        <mc:AlternateContent xmlns:mc="http://schemas.openxmlformats.org/markup-compatibility/2006">
          <mc:Choice Requires="x14">
            <control shapeId="53325" r:id="rId80" name="Check Box 77">
              <controlPr defaultSize="0" autoFill="0" autoLine="0" autoPict="0">
                <anchor moveWithCells="1">
                  <from>
                    <xdr:col>10</xdr:col>
                    <xdr:colOff>838200</xdr:colOff>
                    <xdr:row>85</xdr:row>
                    <xdr:rowOff>152400</xdr:rowOff>
                  </from>
                  <to>
                    <xdr:col>13</xdr:col>
                    <xdr:colOff>95250</xdr:colOff>
                    <xdr:row>87</xdr:row>
                    <xdr:rowOff>50800</xdr:rowOff>
                  </to>
                </anchor>
              </controlPr>
            </control>
          </mc:Choice>
        </mc:AlternateContent>
        <mc:AlternateContent xmlns:mc="http://schemas.openxmlformats.org/markup-compatibility/2006">
          <mc:Choice Requires="x14">
            <control shapeId="53326" r:id="rId81" name="Check Box 78">
              <controlPr defaultSize="0" autoFill="0" autoLine="0" autoPict="0">
                <anchor moveWithCells="1">
                  <from>
                    <xdr:col>10</xdr:col>
                    <xdr:colOff>838200</xdr:colOff>
                    <xdr:row>86</xdr:row>
                    <xdr:rowOff>171450</xdr:rowOff>
                  </from>
                  <to>
                    <xdr:col>13</xdr:col>
                    <xdr:colOff>95250</xdr:colOff>
                    <xdr:row>88</xdr:row>
                    <xdr:rowOff>31750</xdr:rowOff>
                  </to>
                </anchor>
              </controlPr>
            </control>
          </mc:Choice>
        </mc:AlternateContent>
        <mc:AlternateContent xmlns:mc="http://schemas.openxmlformats.org/markup-compatibility/2006">
          <mc:Choice Requires="x14">
            <control shapeId="53327" r:id="rId82" name="Check Box 79">
              <controlPr defaultSize="0" autoFill="0" autoLine="0" autoPict="0">
                <anchor moveWithCells="1">
                  <from>
                    <xdr:col>13</xdr:col>
                    <xdr:colOff>0</xdr:colOff>
                    <xdr:row>85</xdr:row>
                    <xdr:rowOff>133350</xdr:rowOff>
                  </from>
                  <to>
                    <xdr:col>13</xdr:col>
                    <xdr:colOff>984250</xdr:colOff>
                    <xdr:row>87</xdr:row>
                    <xdr:rowOff>31750</xdr:rowOff>
                  </to>
                </anchor>
              </controlPr>
            </control>
          </mc:Choice>
        </mc:AlternateContent>
        <mc:AlternateContent xmlns:mc="http://schemas.openxmlformats.org/markup-compatibility/2006">
          <mc:Choice Requires="x14">
            <control shapeId="53328" r:id="rId83" name="Check Box 80">
              <controlPr defaultSize="0" autoFill="0" autoLine="0" autoPict="0">
                <anchor moveWithCells="1">
                  <from>
                    <xdr:col>13</xdr:col>
                    <xdr:colOff>0</xdr:colOff>
                    <xdr:row>86</xdr:row>
                    <xdr:rowOff>127000</xdr:rowOff>
                  </from>
                  <to>
                    <xdr:col>13</xdr:col>
                    <xdr:colOff>984250</xdr:colOff>
                    <xdr:row>88</xdr:row>
                    <xdr:rowOff>19050</xdr:rowOff>
                  </to>
                </anchor>
              </controlPr>
            </control>
          </mc:Choice>
        </mc:AlternateContent>
        <mc:AlternateContent xmlns:mc="http://schemas.openxmlformats.org/markup-compatibility/2006">
          <mc:Choice Requires="x14">
            <control shapeId="53329" r:id="rId84" name="Check Box 81">
              <controlPr defaultSize="0" autoFill="0" autoLine="0" autoPict="0">
                <anchor moveWithCells="1">
                  <from>
                    <xdr:col>13</xdr:col>
                    <xdr:colOff>0</xdr:colOff>
                    <xdr:row>87</xdr:row>
                    <xdr:rowOff>146050</xdr:rowOff>
                  </from>
                  <to>
                    <xdr:col>14</xdr:col>
                    <xdr:colOff>38100</xdr:colOff>
                    <xdr:row>89</xdr:row>
                    <xdr:rowOff>38100</xdr:rowOff>
                  </to>
                </anchor>
              </controlPr>
            </control>
          </mc:Choice>
        </mc:AlternateContent>
        <mc:AlternateContent xmlns:mc="http://schemas.openxmlformats.org/markup-compatibility/2006">
          <mc:Choice Requires="x14">
            <control shapeId="53330" r:id="rId85" name="Check Box 82">
              <controlPr defaultSize="0" autoFill="0" autoLine="0" autoPict="0">
                <anchor moveWithCells="1">
                  <from>
                    <xdr:col>10</xdr:col>
                    <xdr:colOff>838200</xdr:colOff>
                    <xdr:row>89</xdr:row>
                    <xdr:rowOff>19050</xdr:rowOff>
                  </from>
                  <to>
                    <xdr:col>13</xdr:col>
                    <xdr:colOff>1079500</xdr:colOff>
                    <xdr:row>90</xdr:row>
                    <xdr:rowOff>0</xdr:rowOff>
                  </to>
                </anchor>
              </controlPr>
            </control>
          </mc:Choice>
        </mc:AlternateContent>
        <mc:AlternateContent xmlns:mc="http://schemas.openxmlformats.org/markup-compatibility/2006">
          <mc:Choice Requires="x14">
            <control shapeId="53331" r:id="rId86" name="Check Box 83">
              <controlPr defaultSize="0" autoFill="0" autoLine="0" autoPict="0">
                <anchor moveWithCells="1">
                  <from>
                    <xdr:col>11</xdr:col>
                    <xdr:colOff>0</xdr:colOff>
                    <xdr:row>92</xdr:row>
                    <xdr:rowOff>1733550</xdr:rowOff>
                  </from>
                  <to>
                    <xdr:col>11</xdr:col>
                    <xdr:colOff>1079500</xdr:colOff>
                    <xdr:row>94</xdr:row>
                    <xdr:rowOff>76200</xdr:rowOff>
                  </to>
                </anchor>
              </controlPr>
            </control>
          </mc:Choice>
        </mc:AlternateContent>
        <mc:AlternateContent xmlns:mc="http://schemas.openxmlformats.org/markup-compatibility/2006">
          <mc:Choice Requires="x14">
            <control shapeId="53332" r:id="rId87" name="Check Box 84">
              <controlPr defaultSize="0" autoFill="0" autoLine="0" autoPict="0">
                <anchor moveWithCells="1">
                  <from>
                    <xdr:col>11</xdr:col>
                    <xdr:colOff>0</xdr:colOff>
                    <xdr:row>93</xdr:row>
                    <xdr:rowOff>133350</xdr:rowOff>
                  </from>
                  <to>
                    <xdr:col>13</xdr:col>
                    <xdr:colOff>1943100</xdr:colOff>
                    <xdr:row>95</xdr:row>
                    <xdr:rowOff>19050</xdr:rowOff>
                  </to>
                </anchor>
              </controlPr>
            </control>
          </mc:Choice>
        </mc:AlternateContent>
        <mc:AlternateContent xmlns:mc="http://schemas.openxmlformats.org/markup-compatibility/2006">
          <mc:Choice Requires="x14">
            <control shapeId="53333" r:id="rId88" name="Check Box 85">
              <controlPr defaultSize="0" autoFill="0" autoLine="0" autoPict="0">
                <anchor moveWithCells="1">
                  <from>
                    <xdr:col>11</xdr:col>
                    <xdr:colOff>0</xdr:colOff>
                    <xdr:row>97</xdr:row>
                    <xdr:rowOff>0</xdr:rowOff>
                  </from>
                  <to>
                    <xdr:col>14</xdr:col>
                    <xdr:colOff>0</xdr:colOff>
                    <xdr:row>98</xdr:row>
                    <xdr:rowOff>12700</xdr:rowOff>
                  </to>
                </anchor>
              </controlPr>
            </control>
          </mc:Choice>
        </mc:AlternateContent>
        <mc:AlternateContent xmlns:mc="http://schemas.openxmlformats.org/markup-compatibility/2006">
          <mc:Choice Requires="x14">
            <control shapeId="53334" r:id="rId89" name="Check Box 86">
              <controlPr defaultSize="0" autoFill="0" autoLine="0" autoPict="0">
                <anchor moveWithCells="1">
                  <from>
                    <xdr:col>13</xdr:col>
                    <xdr:colOff>0</xdr:colOff>
                    <xdr:row>94</xdr:row>
                    <xdr:rowOff>133350</xdr:rowOff>
                  </from>
                  <to>
                    <xdr:col>13</xdr:col>
                    <xdr:colOff>1562100</xdr:colOff>
                    <xdr:row>96</xdr:row>
                    <xdr:rowOff>31750</xdr:rowOff>
                  </to>
                </anchor>
              </controlPr>
            </control>
          </mc:Choice>
        </mc:AlternateContent>
        <mc:AlternateContent xmlns:mc="http://schemas.openxmlformats.org/markup-compatibility/2006">
          <mc:Choice Requires="x14">
            <control shapeId="53335" r:id="rId90" name="Check Box 87">
              <controlPr defaultSize="0" autoFill="0" autoLine="0" autoPict="0">
                <anchor moveWithCells="1">
                  <from>
                    <xdr:col>11</xdr:col>
                    <xdr:colOff>0</xdr:colOff>
                    <xdr:row>98</xdr:row>
                    <xdr:rowOff>0</xdr:rowOff>
                  </from>
                  <to>
                    <xdr:col>13</xdr:col>
                    <xdr:colOff>1085850</xdr:colOff>
                    <xdr:row>99</xdr:row>
                    <xdr:rowOff>31750</xdr:rowOff>
                  </to>
                </anchor>
              </controlPr>
            </control>
          </mc:Choice>
        </mc:AlternateContent>
        <mc:AlternateContent xmlns:mc="http://schemas.openxmlformats.org/markup-compatibility/2006">
          <mc:Choice Requires="x14">
            <control shapeId="53336" r:id="rId91" name="Check Box 88">
              <controlPr defaultSize="0" autoFill="0" autoLine="0" autoPict="0">
                <anchor moveWithCells="1">
                  <from>
                    <xdr:col>11</xdr:col>
                    <xdr:colOff>0</xdr:colOff>
                    <xdr:row>95</xdr:row>
                    <xdr:rowOff>146050</xdr:rowOff>
                  </from>
                  <to>
                    <xdr:col>12</xdr:col>
                    <xdr:colOff>698500</xdr:colOff>
                    <xdr:row>97</xdr:row>
                    <xdr:rowOff>38100</xdr:rowOff>
                  </to>
                </anchor>
              </controlPr>
            </control>
          </mc:Choice>
        </mc:AlternateContent>
        <mc:AlternateContent xmlns:mc="http://schemas.openxmlformats.org/markup-compatibility/2006">
          <mc:Choice Requires="x14">
            <control shapeId="53337" r:id="rId92" name="Check Box 89">
              <controlPr defaultSize="0" autoFill="0" autoLine="0" autoPict="0">
                <anchor moveWithCells="1">
                  <from>
                    <xdr:col>12</xdr:col>
                    <xdr:colOff>1098550</xdr:colOff>
                    <xdr:row>95</xdr:row>
                    <xdr:rowOff>127000</xdr:rowOff>
                  </from>
                  <to>
                    <xdr:col>13</xdr:col>
                    <xdr:colOff>1098550</xdr:colOff>
                    <xdr:row>97</xdr:row>
                    <xdr:rowOff>19050</xdr:rowOff>
                  </to>
                </anchor>
              </controlPr>
            </control>
          </mc:Choice>
        </mc:AlternateContent>
        <mc:AlternateContent xmlns:mc="http://schemas.openxmlformats.org/markup-compatibility/2006">
          <mc:Choice Requires="x14">
            <control shapeId="53338" r:id="rId93" name="Check Box 90">
              <controlPr defaultSize="0" autoFill="0" autoLine="0" autoPict="0">
                <anchor moveWithCells="1">
                  <from>
                    <xdr:col>11</xdr:col>
                    <xdr:colOff>0</xdr:colOff>
                    <xdr:row>94</xdr:row>
                    <xdr:rowOff>133350</xdr:rowOff>
                  </from>
                  <to>
                    <xdr:col>12</xdr:col>
                    <xdr:colOff>984250</xdr:colOff>
                    <xdr:row>96</xdr:row>
                    <xdr:rowOff>31750</xdr:rowOff>
                  </to>
                </anchor>
              </controlPr>
            </control>
          </mc:Choice>
        </mc:AlternateContent>
        <mc:AlternateContent xmlns:mc="http://schemas.openxmlformats.org/markup-compatibility/2006">
          <mc:Choice Requires="x14">
            <control shapeId="53339" r:id="rId94" name="Check Box 91">
              <controlPr defaultSize="0" autoFill="0" autoLine="0" autoPict="0">
                <anchor moveWithCells="1">
                  <from>
                    <xdr:col>10</xdr:col>
                    <xdr:colOff>838200</xdr:colOff>
                    <xdr:row>89</xdr:row>
                    <xdr:rowOff>146050</xdr:rowOff>
                  </from>
                  <to>
                    <xdr:col>13</xdr:col>
                    <xdr:colOff>95250</xdr:colOff>
                    <xdr:row>91</xdr:row>
                    <xdr:rowOff>38100</xdr:rowOff>
                  </to>
                </anchor>
              </controlPr>
            </control>
          </mc:Choice>
        </mc:AlternateContent>
        <mc:AlternateContent xmlns:mc="http://schemas.openxmlformats.org/markup-compatibility/2006">
          <mc:Choice Requires="x14">
            <control shapeId="53340" r:id="rId95" name="Check Box 92">
              <controlPr defaultSize="0" autoFill="0" autoLine="0" autoPict="0">
                <anchor moveWithCells="1">
                  <from>
                    <xdr:col>10</xdr:col>
                    <xdr:colOff>838200</xdr:colOff>
                    <xdr:row>90</xdr:row>
                    <xdr:rowOff>146050</xdr:rowOff>
                  </from>
                  <to>
                    <xdr:col>13</xdr:col>
                    <xdr:colOff>946150</xdr:colOff>
                    <xdr:row>91</xdr:row>
                    <xdr:rowOff>222250</xdr:rowOff>
                  </to>
                </anchor>
              </controlPr>
            </control>
          </mc:Choice>
        </mc:AlternateContent>
        <mc:AlternateContent xmlns:mc="http://schemas.openxmlformats.org/markup-compatibility/2006">
          <mc:Choice Requires="x14">
            <control shapeId="53341" r:id="rId96" name="Check Box 93">
              <controlPr defaultSize="0" autoFill="0" autoLine="0" autoPict="0">
                <anchor moveWithCells="1">
                  <from>
                    <xdr:col>10</xdr:col>
                    <xdr:colOff>838200</xdr:colOff>
                    <xdr:row>82</xdr:row>
                    <xdr:rowOff>133350</xdr:rowOff>
                  </from>
                  <to>
                    <xdr:col>13</xdr:col>
                    <xdr:colOff>1847850</xdr:colOff>
                    <xdr:row>84</xdr:row>
                    <xdr:rowOff>31750</xdr:rowOff>
                  </to>
                </anchor>
              </controlPr>
            </control>
          </mc:Choice>
        </mc:AlternateContent>
        <mc:AlternateContent xmlns:mc="http://schemas.openxmlformats.org/markup-compatibility/2006">
          <mc:Choice Requires="x14">
            <control shapeId="53342" r:id="rId97" name="Check Box 94">
              <controlPr defaultSize="0" autoFill="0" autoLine="0" autoPict="0">
                <anchor moveWithCells="1">
                  <from>
                    <xdr:col>10</xdr:col>
                    <xdr:colOff>838200</xdr:colOff>
                    <xdr:row>83</xdr:row>
                    <xdr:rowOff>133350</xdr:rowOff>
                  </from>
                  <to>
                    <xdr:col>13</xdr:col>
                    <xdr:colOff>1847850</xdr:colOff>
                    <xdr:row>85</xdr:row>
                    <xdr:rowOff>31750</xdr:rowOff>
                  </to>
                </anchor>
              </controlPr>
            </control>
          </mc:Choice>
        </mc:AlternateContent>
        <mc:AlternateContent xmlns:mc="http://schemas.openxmlformats.org/markup-compatibility/2006">
          <mc:Choice Requires="x14">
            <control shapeId="53343" r:id="rId98" name="Check Box 95">
              <controlPr defaultSize="0" autoFill="0" autoLine="0" autoPict="0">
                <anchor moveWithCells="1">
                  <from>
                    <xdr:col>10</xdr:col>
                    <xdr:colOff>838200</xdr:colOff>
                    <xdr:row>84</xdr:row>
                    <xdr:rowOff>127000</xdr:rowOff>
                  </from>
                  <to>
                    <xdr:col>13</xdr:col>
                    <xdr:colOff>1847850</xdr:colOff>
                    <xdr:row>86</xdr:row>
                    <xdr:rowOff>19050</xdr:rowOff>
                  </to>
                </anchor>
              </controlPr>
            </control>
          </mc:Choice>
        </mc:AlternateContent>
        <mc:AlternateContent xmlns:mc="http://schemas.openxmlformats.org/markup-compatibility/2006">
          <mc:Choice Requires="x14">
            <control shapeId="53344" r:id="rId99" name="Check Box 96">
              <controlPr defaultSize="0" autoFill="0" autoLine="0" autoPict="0">
                <anchor moveWithCells="1">
                  <from>
                    <xdr:col>1</xdr:col>
                    <xdr:colOff>76200</xdr:colOff>
                    <xdr:row>103</xdr:row>
                    <xdr:rowOff>165100</xdr:rowOff>
                  </from>
                  <to>
                    <xdr:col>1</xdr:col>
                    <xdr:colOff>1117600</xdr:colOff>
                    <xdr:row>105</xdr:row>
                    <xdr:rowOff>57150</xdr:rowOff>
                  </to>
                </anchor>
              </controlPr>
            </control>
          </mc:Choice>
        </mc:AlternateContent>
        <mc:AlternateContent xmlns:mc="http://schemas.openxmlformats.org/markup-compatibility/2006">
          <mc:Choice Requires="x14">
            <control shapeId="53345" r:id="rId100" name="Check Box 97">
              <controlPr defaultSize="0" autoFill="0" autoLine="0" autoPict="0">
                <anchor moveWithCells="1">
                  <from>
                    <xdr:col>1</xdr:col>
                    <xdr:colOff>76200</xdr:colOff>
                    <xdr:row>104</xdr:row>
                    <xdr:rowOff>133350</xdr:rowOff>
                  </from>
                  <to>
                    <xdr:col>1</xdr:col>
                    <xdr:colOff>1117600</xdr:colOff>
                    <xdr:row>106</xdr:row>
                    <xdr:rowOff>38100</xdr:rowOff>
                  </to>
                </anchor>
              </controlPr>
            </control>
          </mc:Choice>
        </mc:AlternateContent>
        <mc:AlternateContent xmlns:mc="http://schemas.openxmlformats.org/markup-compatibility/2006">
          <mc:Choice Requires="x14">
            <control shapeId="53346" r:id="rId101" name="Check Box 98">
              <controlPr defaultSize="0" autoFill="0" autoLine="0" autoPict="0">
                <anchor moveWithCells="1">
                  <from>
                    <xdr:col>1</xdr:col>
                    <xdr:colOff>76200</xdr:colOff>
                    <xdr:row>105</xdr:row>
                    <xdr:rowOff>146050</xdr:rowOff>
                  </from>
                  <to>
                    <xdr:col>1</xdr:col>
                    <xdr:colOff>1117600</xdr:colOff>
                    <xdr:row>107</xdr:row>
                    <xdr:rowOff>31750</xdr:rowOff>
                  </to>
                </anchor>
              </controlPr>
            </control>
          </mc:Choice>
        </mc:AlternateContent>
        <mc:AlternateContent xmlns:mc="http://schemas.openxmlformats.org/markup-compatibility/2006">
          <mc:Choice Requires="x14">
            <control shapeId="53347" r:id="rId102" name="Check Box 99">
              <controlPr defaultSize="0" autoFill="0" autoLine="0" autoPict="0">
                <anchor moveWithCells="1">
                  <from>
                    <xdr:col>1</xdr:col>
                    <xdr:colOff>76200</xdr:colOff>
                    <xdr:row>106</xdr:row>
                    <xdr:rowOff>127000</xdr:rowOff>
                  </from>
                  <to>
                    <xdr:col>1</xdr:col>
                    <xdr:colOff>1117600</xdr:colOff>
                    <xdr:row>108</xdr:row>
                    <xdr:rowOff>12700</xdr:rowOff>
                  </to>
                </anchor>
              </controlPr>
            </control>
          </mc:Choice>
        </mc:AlternateContent>
        <mc:AlternateContent xmlns:mc="http://schemas.openxmlformats.org/markup-compatibility/2006">
          <mc:Choice Requires="x14">
            <control shapeId="53348" r:id="rId103" name="Check Box 100">
              <controlPr defaultSize="0" autoFill="0" autoLine="0" autoPict="0">
                <anchor moveWithCells="1">
                  <from>
                    <xdr:col>1</xdr:col>
                    <xdr:colOff>76200</xdr:colOff>
                    <xdr:row>107</xdr:row>
                    <xdr:rowOff>133350</xdr:rowOff>
                  </from>
                  <to>
                    <xdr:col>1</xdr:col>
                    <xdr:colOff>1117600</xdr:colOff>
                    <xdr:row>109</xdr:row>
                    <xdr:rowOff>31750</xdr:rowOff>
                  </to>
                </anchor>
              </controlPr>
            </control>
          </mc:Choice>
        </mc:AlternateContent>
        <mc:AlternateContent xmlns:mc="http://schemas.openxmlformats.org/markup-compatibility/2006">
          <mc:Choice Requires="x14">
            <control shapeId="53349" r:id="rId104" name="Check Box 101">
              <controlPr defaultSize="0" autoFill="0" autoLine="0" autoPict="0">
                <anchor moveWithCells="1">
                  <from>
                    <xdr:col>10</xdr:col>
                    <xdr:colOff>838200</xdr:colOff>
                    <xdr:row>104</xdr:row>
                    <xdr:rowOff>146050</xdr:rowOff>
                  </from>
                  <to>
                    <xdr:col>13</xdr:col>
                    <xdr:colOff>819150</xdr:colOff>
                    <xdr:row>106</xdr:row>
                    <xdr:rowOff>50800</xdr:rowOff>
                  </to>
                </anchor>
              </controlPr>
            </control>
          </mc:Choice>
        </mc:AlternateContent>
        <mc:AlternateContent xmlns:mc="http://schemas.openxmlformats.org/markup-compatibility/2006">
          <mc:Choice Requires="x14">
            <control shapeId="53350" r:id="rId105" name="Check Box 102">
              <controlPr defaultSize="0" autoFill="0" autoLine="0" autoPict="0">
                <anchor moveWithCells="1">
                  <from>
                    <xdr:col>10</xdr:col>
                    <xdr:colOff>838200</xdr:colOff>
                    <xdr:row>105</xdr:row>
                    <xdr:rowOff>146050</xdr:rowOff>
                  </from>
                  <to>
                    <xdr:col>13</xdr:col>
                    <xdr:colOff>819150</xdr:colOff>
                    <xdr:row>107</xdr:row>
                    <xdr:rowOff>31750</xdr:rowOff>
                  </to>
                </anchor>
              </controlPr>
            </control>
          </mc:Choice>
        </mc:AlternateContent>
        <mc:AlternateContent xmlns:mc="http://schemas.openxmlformats.org/markup-compatibility/2006">
          <mc:Choice Requires="x14">
            <control shapeId="53351" r:id="rId106" name="Check Box 103">
              <controlPr defaultSize="0" autoFill="0" autoLine="0" autoPict="0">
                <anchor moveWithCells="1">
                  <from>
                    <xdr:col>10</xdr:col>
                    <xdr:colOff>838200</xdr:colOff>
                    <xdr:row>106</xdr:row>
                    <xdr:rowOff>146050</xdr:rowOff>
                  </from>
                  <to>
                    <xdr:col>13</xdr:col>
                    <xdr:colOff>1936750</xdr:colOff>
                    <xdr:row>108</xdr:row>
                    <xdr:rowOff>31750</xdr:rowOff>
                  </to>
                </anchor>
              </controlPr>
            </control>
          </mc:Choice>
        </mc:AlternateContent>
        <mc:AlternateContent xmlns:mc="http://schemas.openxmlformats.org/markup-compatibility/2006">
          <mc:Choice Requires="x14">
            <control shapeId="53352" r:id="rId107" name="Check Box 104">
              <controlPr defaultSize="0" autoFill="0" autoLine="0" autoPict="0">
                <anchor moveWithCells="1">
                  <from>
                    <xdr:col>10</xdr:col>
                    <xdr:colOff>838200</xdr:colOff>
                    <xdr:row>107</xdr:row>
                    <xdr:rowOff>127000</xdr:rowOff>
                  </from>
                  <to>
                    <xdr:col>13</xdr:col>
                    <xdr:colOff>1924050</xdr:colOff>
                    <xdr:row>110</xdr:row>
                    <xdr:rowOff>50800</xdr:rowOff>
                  </to>
                </anchor>
              </controlPr>
            </control>
          </mc:Choice>
        </mc:AlternateContent>
        <mc:AlternateContent xmlns:mc="http://schemas.openxmlformats.org/markup-compatibility/2006">
          <mc:Choice Requires="x14">
            <control shapeId="53353" r:id="rId108" name="Check Box 105">
              <controlPr defaultSize="0" autoFill="0" autoLine="0" autoPict="0">
                <anchor moveWithCells="1">
                  <from>
                    <xdr:col>10</xdr:col>
                    <xdr:colOff>838200</xdr:colOff>
                    <xdr:row>109</xdr:row>
                    <xdr:rowOff>171450</xdr:rowOff>
                  </from>
                  <to>
                    <xdr:col>13</xdr:col>
                    <xdr:colOff>819150</xdr:colOff>
                    <xdr:row>111</xdr:row>
                    <xdr:rowOff>69850</xdr:rowOff>
                  </to>
                </anchor>
              </controlPr>
            </control>
          </mc:Choice>
        </mc:AlternateContent>
        <mc:AlternateContent xmlns:mc="http://schemas.openxmlformats.org/markup-compatibility/2006">
          <mc:Choice Requires="x14">
            <control shapeId="53354" r:id="rId109" name="Check Box 106">
              <controlPr defaultSize="0" autoFill="0" autoLine="0" autoPict="0">
                <anchor moveWithCells="1">
                  <from>
                    <xdr:col>10</xdr:col>
                    <xdr:colOff>838200</xdr:colOff>
                    <xdr:row>110</xdr:row>
                    <xdr:rowOff>146050</xdr:rowOff>
                  </from>
                  <to>
                    <xdr:col>13</xdr:col>
                    <xdr:colOff>819150</xdr:colOff>
                    <xdr:row>112</xdr:row>
                    <xdr:rowOff>38100</xdr:rowOff>
                  </to>
                </anchor>
              </controlPr>
            </control>
          </mc:Choice>
        </mc:AlternateContent>
        <mc:AlternateContent xmlns:mc="http://schemas.openxmlformats.org/markup-compatibility/2006">
          <mc:Choice Requires="x14">
            <control shapeId="53355" r:id="rId110" name="Check Box 107">
              <controlPr defaultSize="0" autoFill="0" autoLine="0" autoPict="0">
                <anchor moveWithCells="1">
                  <from>
                    <xdr:col>10</xdr:col>
                    <xdr:colOff>838200</xdr:colOff>
                    <xdr:row>114</xdr:row>
                    <xdr:rowOff>152400</xdr:rowOff>
                  </from>
                  <to>
                    <xdr:col>13</xdr:col>
                    <xdr:colOff>95250</xdr:colOff>
                    <xdr:row>116</xdr:row>
                    <xdr:rowOff>50800</xdr:rowOff>
                  </to>
                </anchor>
              </controlPr>
            </control>
          </mc:Choice>
        </mc:AlternateContent>
        <mc:AlternateContent xmlns:mc="http://schemas.openxmlformats.org/markup-compatibility/2006">
          <mc:Choice Requires="x14">
            <control shapeId="53356" r:id="rId111" name="Check Box 108">
              <controlPr defaultSize="0" autoFill="0" autoLine="0" autoPict="0">
                <anchor moveWithCells="1">
                  <from>
                    <xdr:col>10</xdr:col>
                    <xdr:colOff>838200</xdr:colOff>
                    <xdr:row>115</xdr:row>
                    <xdr:rowOff>171450</xdr:rowOff>
                  </from>
                  <to>
                    <xdr:col>13</xdr:col>
                    <xdr:colOff>95250</xdr:colOff>
                    <xdr:row>117</xdr:row>
                    <xdr:rowOff>31750</xdr:rowOff>
                  </to>
                </anchor>
              </controlPr>
            </control>
          </mc:Choice>
        </mc:AlternateContent>
        <mc:AlternateContent xmlns:mc="http://schemas.openxmlformats.org/markup-compatibility/2006">
          <mc:Choice Requires="x14">
            <control shapeId="53357" r:id="rId112" name="Check Box 109">
              <controlPr defaultSize="0" autoFill="0" autoLine="0" autoPict="0">
                <anchor moveWithCells="1">
                  <from>
                    <xdr:col>13</xdr:col>
                    <xdr:colOff>0</xdr:colOff>
                    <xdr:row>114</xdr:row>
                    <xdr:rowOff>133350</xdr:rowOff>
                  </from>
                  <to>
                    <xdr:col>13</xdr:col>
                    <xdr:colOff>984250</xdr:colOff>
                    <xdr:row>116</xdr:row>
                    <xdr:rowOff>31750</xdr:rowOff>
                  </to>
                </anchor>
              </controlPr>
            </control>
          </mc:Choice>
        </mc:AlternateContent>
        <mc:AlternateContent xmlns:mc="http://schemas.openxmlformats.org/markup-compatibility/2006">
          <mc:Choice Requires="x14">
            <control shapeId="53358" r:id="rId113" name="Check Box 110">
              <controlPr defaultSize="0" autoFill="0" autoLine="0" autoPict="0">
                <anchor moveWithCells="1">
                  <from>
                    <xdr:col>13</xdr:col>
                    <xdr:colOff>0</xdr:colOff>
                    <xdr:row>115</xdr:row>
                    <xdr:rowOff>127000</xdr:rowOff>
                  </from>
                  <to>
                    <xdr:col>13</xdr:col>
                    <xdr:colOff>984250</xdr:colOff>
                    <xdr:row>117</xdr:row>
                    <xdr:rowOff>19050</xdr:rowOff>
                  </to>
                </anchor>
              </controlPr>
            </control>
          </mc:Choice>
        </mc:AlternateContent>
        <mc:AlternateContent xmlns:mc="http://schemas.openxmlformats.org/markup-compatibility/2006">
          <mc:Choice Requires="x14">
            <control shapeId="53359" r:id="rId114" name="Check Box 111">
              <controlPr defaultSize="0" autoFill="0" autoLine="0" autoPict="0">
                <anchor moveWithCells="1">
                  <from>
                    <xdr:col>13</xdr:col>
                    <xdr:colOff>0</xdr:colOff>
                    <xdr:row>116</xdr:row>
                    <xdr:rowOff>146050</xdr:rowOff>
                  </from>
                  <to>
                    <xdr:col>14</xdr:col>
                    <xdr:colOff>38100</xdr:colOff>
                    <xdr:row>118</xdr:row>
                    <xdr:rowOff>38100</xdr:rowOff>
                  </to>
                </anchor>
              </controlPr>
            </control>
          </mc:Choice>
        </mc:AlternateContent>
        <mc:AlternateContent xmlns:mc="http://schemas.openxmlformats.org/markup-compatibility/2006">
          <mc:Choice Requires="x14">
            <control shapeId="53360" r:id="rId115" name="Check Box 112">
              <controlPr defaultSize="0" autoFill="0" autoLine="0" autoPict="0">
                <anchor moveWithCells="1">
                  <from>
                    <xdr:col>10</xdr:col>
                    <xdr:colOff>838200</xdr:colOff>
                    <xdr:row>118</xdr:row>
                    <xdr:rowOff>19050</xdr:rowOff>
                  </from>
                  <to>
                    <xdr:col>13</xdr:col>
                    <xdr:colOff>1079500</xdr:colOff>
                    <xdr:row>119</xdr:row>
                    <xdr:rowOff>0</xdr:rowOff>
                  </to>
                </anchor>
              </controlPr>
            </control>
          </mc:Choice>
        </mc:AlternateContent>
        <mc:AlternateContent xmlns:mc="http://schemas.openxmlformats.org/markup-compatibility/2006">
          <mc:Choice Requires="x14">
            <control shapeId="53361" r:id="rId116" name="Check Box 113">
              <controlPr defaultSize="0" autoFill="0" autoLine="0" autoPict="0">
                <anchor moveWithCells="1">
                  <from>
                    <xdr:col>11</xdr:col>
                    <xdr:colOff>0</xdr:colOff>
                    <xdr:row>121</xdr:row>
                    <xdr:rowOff>1581150</xdr:rowOff>
                  </from>
                  <to>
                    <xdr:col>11</xdr:col>
                    <xdr:colOff>1079500</xdr:colOff>
                    <xdr:row>123</xdr:row>
                    <xdr:rowOff>69850</xdr:rowOff>
                  </to>
                </anchor>
              </controlPr>
            </control>
          </mc:Choice>
        </mc:AlternateContent>
        <mc:AlternateContent xmlns:mc="http://schemas.openxmlformats.org/markup-compatibility/2006">
          <mc:Choice Requires="x14">
            <control shapeId="53362" r:id="rId117" name="Check Box 114">
              <controlPr defaultSize="0" autoFill="0" autoLine="0" autoPict="0">
                <anchor moveWithCells="1">
                  <from>
                    <xdr:col>11</xdr:col>
                    <xdr:colOff>0</xdr:colOff>
                    <xdr:row>122</xdr:row>
                    <xdr:rowOff>133350</xdr:rowOff>
                  </from>
                  <to>
                    <xdr:col>13</xdr:col>
                    <xdr:colOff>1943100</xdr:colOff>
                    <xdr:row>124</xdr:row>
                    <xdr:rowOff>19050</xdr:rowOff>
                  </to>
                </anchor>
              </controlPr>
            </control>
          </mc:Choice>
        </mc:AlternateContent>
        <mc:AlternateContent xmlns:mc="http://schemas.openxmlformats.org/markup-compatibility/2006">
          <mc:Choice Requires="x14">
            <control shapeId="53363" r:id="rId118" name="Check Box 115">
              <controlPr defaultSize="0" autoFill="0" autoLine="0" autoPict="0">
                <anchor moveWithCells="1">
                  <from>
                    <xdr:col>11</xdr:col>
                    <xdr:colOff>0</xdr:colOff>
                    <xdr:row>126</xdr:row>
                    <xdr:rowOff>0</xdr:rowOff>
                  </from>
                  <to>
                    <xdr:col>14</xdr:col>
                    <xdr:colOff>0</xdr:colOff>
                    <xdr:row>127</xdr:row>
                    <xdr:rowOff>12700</xdr:rowOff>
                  </to>
                </anchor>
              </controlPr>
            </control>
          </mc:Choice>
        </mc:AlternateContent>
        <mc:AlternateContent xmlns:mc="http://schemas.openxmlformats.org/markup-compatibility/2006">
          <mc:Choice Requires="x14">
            <control shapeId="53364" r:id="rId119" name="Check Box 116">
              <controlPr defaultSize="0" autoFill="0" autoLine="0" autoPict="0">
                <anchor moveWithCells="1">
                  <from>
                    <xdr:col>13</xdr:col>
                    <xdr:colOff>0</xdr:colOff>
                    <xdr:row>123</xdr:row>
                    <xdr:rowOff>133350</xdr:rowOff>
                  </from>
                  <to>
                    <xdr:col>13</xdr:col>
                    <xdr:colOff>1562100</xdr:colOff>
                    <xdr:row>125</xdr:row>
                    <xdr:rowOff>31750</xdr:rowOff>
                  </to>
                </anchor>
              </controlPr>
            </control>
          </mc:Choice>
        </mc:AlternateContent>
        <mc:AlternateContent xmlns:mc="http://schemas.openxmlformats.org/markup-compatibility/2006">
          <mc:Choice Requires="x14">
            <control shapeId="53365" r:id="rId120" name="Check Box 117">
              <controlPr defaultSize="0" autoFill="0" autoLine="0" autoPict="0">
                <anchor moveWithCells="1">
                  <from>
                    <xdr:col>11</xdr:col>
                    <xdr:colOff>0</xdr:colOff>
                    <xdr:row>127</xdr:row>
                    <xdr:rowOff>0</xdr:rowOff>
                  </from>
                  <to>
                    <xdr:col>13</xdr:col>
                    <xdr:colOff>1085850</xdr:colOff>
                    <xdr:row>128</xdr:row>
                    <xdr:rowOff>31750</xdr:rowOff>
                  </to>
                </anchor>
              </controlPr>
            </control>
          </mc:Choice>
        </mc:AlternateContent>
        <mc:AlternateContent xmlns:mc="http://schemas.openxmlformats.org/markup-compatibility/2006">
          <mc:Choice Requires="x14">
            <control shapeId="53366" r:id="rId121" name="Check Box 118">
              <controlPr defaultSize="0" autoFill="0" autoLine="0" autoPict="0">
                <anchor moveWithCells="1">
                  <from>
                    <xdr:col>11</xdr:col>
                    <xdr:colOff>0</xdr:colOff>
                    <xdr:row>124</xdr:row>
                    <xdr:rowOff>146050</xdr:rowOff>
                  </from>
                  <to>
                    <xdr:col>12</xdr:col>
                    <xdr:colOff>698500</xdr:colOff>
                    <xdr:row>126</xdr:row>
                    <xdr:rowOff>38100</xdr:rowOff>
                  </to>
                </anchor>
              </controlPr>
            </control>
          </mc:Choice>
        </mc:AlternateContent>
        <mc:AlternateContent xmlns:mc="http://schemas.openxmlformats.org/markup-compatibility/2006">
          <mc:Choice Requires="x14">
            <control shapeId="53367" r:id="rId122" name="Check Box 119">
              <controlPr defaultSize="0" autoFill="0" autoLine="0" autoPict="0">
                <anchor moveWithCells="1">
                  <from>
                    <xdr:col>12</xdr:col>
                    <xdr:colOff>1098550</xdr:colOff>
                    <xdr:row>124</xdr:row>
                    <xdr:rowOff>127000</xdr:rowOff>
                  </from>
                  <to>
                    <xdr:col>13</xdr:col>
                    <xdr:colOff>1098550</xdr:colOff>
                    <xdr:row>126</xdr:row>
                    <xdr:rowOff>19050</xdr:rowOff>
                  </to>
                </anchor>
              </controlPr>
            </control>
          </mc:Choice>
        </mc:AlternateContent>
        <mc:AlternateContent xmlns:mc="http://schemas.openxmlformats.org/markup-compatibility/2006">
          <mc:Choice Requires="x14">
            <control shapeId="53368" r:id="rId123" name="Check Box 120">
              <controlPr defaultSize="0" autoFill="0" autoLine="0" autoPict="0">
                <anchor moveWithCells="1">
                  <from>
                    <xdr:col>11</xdr:col>
                    <xdr:colOff>0</xdr:colOff>
                    <xdr:row>123</xdr:row>
                    <xdr:rowOff>133350</xdr:rowOff>
                  </from>
                  <to>
                    <xdr:col>12</xdr:col>
                    <xdr:colOff>984250</xdr:colOff>
                    <xdr:row>125</xdr:row>
                    <xdr:rowOff>31750</xdr:rowOff>
                  </to>
                </anchor>
              </controlPr>
            </control>
          </mc:Choice>
        </mc:AlternateContent>
        <mc:AlternateContent xmlns:mc="http://schemas.openxmlformats.org/markup-compatibility/2006">
          <mc:Choice Requires="x14">
            <control shapeId="53369" r:id="rId124" name="Check Box 121">
              <controlPr defaultSize="0" autoFill="0" autoLine="0" autoPict="0">
                <anchor moveWithCells="1">
                  <from>
                    <xdr:col>10</xdr:col>
                    <xdr:colOff>838200</xdr:colOff>
                    <xdr:row>118</xdr:row>
                    <xdr:rowOff>146050</xdr:rowOff>
                  </from>
                  <to>
                    <xdr:col>13</xdr:col>
                    <xdr:colOff>95250</xdr:colOff>
                    <xdr:row>120</xdr:row>
                    <xdr:rowOff>38100</xdr:rowOff>
                  </to>
                </anchor>
              </controlPr>
            </control>
          </mc:Choice>
        </mc:AlternateContent>
        <mc:AlternateContent xmlns:mc="http://schemas.openxmlformats.org/markup-compatibility/2006">
          <mc:Choice Requires="x14">
            <control shapeId="53370" r:id="rId125" name="Check Box 122">
              <controlPr defaultSize="0" autoFill="0" autoLine="0" autoPict="0">
                <anchor moveWithCells="1">
                  <from>
                    <xdr:col>10</xdr:col>
                    <xdr:colOff>838200</xdr:colOff>
                    <xdr:row>119</xdr:row>
                    <xdr:rowOff>146050</xdr:rowOff>
                  </from>
                  <to>
                    <xdr:col>13</xdr:col>
                    <xdr:colOff>946150</xdr:colOff>
                    <xdr:row>121</xdr:row>
                    <xdr:rowOff>38100</xdr:rowOff>
                  </to>
                </anchor>
              </controlPr>
            </control>
          </mc:Choice>
        </mc:AlternateContent>
        <mc:AlternateContent xmlns:mc="http://schemas.openxmlformats.org/markup-compatibility/2006">
          <mc:Choice Requires="x14">
            <control shapeId="53371" r:id="rId126" name="Check Box 123">
              <controlPr defaultSize="0" autoFill="0" autoLine="0" autoPict="0">
                <anchor moveWithCells="1">
                  <from>
                    <xdr:col>10</xdr:col>
                    <xdr:colOff>838200</xdr:colOff>
                    <xdr:row>111</xdr:row>
                    <xdr:rowOff>133350</xdr:rowOff>
                  </from>
                  <to>
                    <xdr:col>13</xdr:col>
                    <xdr:colOff>1847850</xdr:colOff>
                    <xdr:row>113</xdr:row>
                    <xdr:rowOff>31750</xdr:rowOff>
                  </to>
                </anchor>
              </controlPr>
            </control>
          </mc:Choice>
        </mc:AlternateContent>
        <mc:AlternateContent xmlns:mc="http://schemas.openxmlformats.org/markup-compatibility/2006">
          <mc:Choice Requires="x14">
            <control shapeId="53372" r:id="rId127" name="Check Box 124">
              <controlPr defaultSize="0" autoFill="0" autoLine="0" autoPict="0">
                <anchor moveWithCells="1">
                  <from>
                    <xdr:col>10</xdr:col>
                    <xdr:colOff>838200</xdr:colOff>
                    <xdr:row>112</xdr:row>
                    <xdr:rowOff>133350</xdr:rowOff>
                  </from>
                  <to>
                    <xdr:col>13</xdr:col>
                    <xdr:colOff>1847850</xdr:colOff>
                    <xdr:row>114</xdr:row>
                    <xdr:rowOff>31750</xdr:rowOff>
                  </to>
                </anchor>
              </controlPr>
            </control>
          </mc:Choice>
        </mc:AlternateContent>
        <mc:AlternateContent xmlns:mc="http://schemas.openxmlformats.org/markup-compatibility/2006">
          <mc:Choice Requires="x14">
            <control shapeId="53373" r:id="rId128" name="Check Box 125">
              <controlPr defaultSize="0" autoFill="0" autoLine="0" autoPict="0">
                <anchor moveWithCells="1">
                  <from>
                    <xdr:col>10</xdr:col>
                    <xdr:colOff>838200</xdr:colOff>
                    <xdr:row>113</xdr:row>
                    <xdr:rowOff>127000</xdr:rowOff>
                  </from>
                  <to>
                    <xdr:col>13</xdr:col>
                    <xdr:colOff>1847850</xdr:colOff>
                    <xdr:row>115</xdr:row>
                    <xdr:rowOff>19050</xdr:rowOff>
                  </to>
                </anchor>
              </controlPr>
            </control>
          </mc:Choice>
        </mc:AlternateContent>
        <mc:AlternateContent xmlns:mc="http://schemas.openxmlformats.org/markup-compatibility/2006">
          <mc:Choice Requires="x14">
            <control shapeId="53374" r:id="rId129" name="Check Box 126">
              <controlPr defaultSize="0" autoFill="0" autoLine="0" autoPict="0">
                <anchor moveWithCells="1">
                  <from>
                    <xdr:col>1</xdr:col>
                    <xdr:colOff>76200</xdr:colOff>
                    <xdr:row>132</xdr:row>
                    <xdr:rowOff>171450</xdr:rowOff>
                  </from>
                  <to>
                    <xdr:col>1</xdr:col>
                    <xdr:colOff>1117600</xdr:colOff>
                    <xdr:row>134</xdr:row>
                    <xdr:rowOff>69850</xdr:rowOff>
                  </to>
                </anchor>
              </controlPr>
            </control>
          </mc:Choice>
        </mc:AlternateContent>
        <mc:AlternateContent xmlns:mc="http://schemas.openxmlformats.org/markup-compatibility/2006">
          <mc:Choice Requires="x14">
            <control shapeId="53375" r:id="rId130" name="Check Box 127">
              <controlPr defaultSize="0" autoFill="0" autoLine="0" autoPict="0">
                <anchor moveWithCells="1">
                  <from>
                    <xdr:col>1</xdr:col>
                    <xdr:colOff>76200</xdr:colOff>
                    <xdr:row>133</xdr:row>
                    <xdr:rowOff>133350</xdr:rowOff>
                  </from>
                  <to>
                    <xdr:col>1</xdr:col>
                    <xdr:colOff>1117600</xdr:colOff>
                    <xdr:row>135</xdr:row>
                    <xdr:rowOff>38100</xdr:rowOff>
                  </to>
                </anchor>
              </controlPr>
            </control>
          </mc:Choice>
        </mc:AlternateContent>
        <mc:AlternateContent xmlns:mc="http://schemas.openxmlformats.org/markup-compatibility/2006">
          <mc:Choice Requires="x14">
            <control shapeId="53376" r:id="rId131" name="Check Box 128">
              <controlPr defaultSize="0" autoFill="0" autoLine="0" autoPict="0">
                <anchor moveWithCells="1">
                  <from>
                    <xdr:col>1</xdr:col>
                    <xdr:colOff>76200</xdr:colOff>
                    <xdr:row>134</xdr:row>
                    <xdr:rowOff>146050</xdr:rowOff>
                  </from>
                  <to>
                    <xdr:col>1</xdr:col>
                    <xdr:colOff>1117600</xdr:colOff>
                    <xdr:row>136</xdr:row>
                    <xdr:rowOff>31750</xdr:rowOff>
                  </to>
                </anchor>
              </controlPr>
            </control>
          </mc:Choice>
        </mc:AlternateContent>
        <mc:AlternateContent xmlns:mc="http://schemas.openxmlformats.org/markup-compatibility/2006">
          <mc:Choice Requires="x14">
            <control shapeId="53377" r:id="rId132" name="Check Box 129">
              <controlPr defaultSize="0" autoFill="0" autoLine="0" autoPict="0">
                <anchor moveWithCells="1">
                  <from>
                    <xdr:col>1</xdr:col>
                    <xdr:colOff>76200</xdr:colOff>
                    <xdr:row>135</xdr:row>
                    <xdr:rowOff>127000</xdr:rowOff>
                  </from>
                  <to>
                    <xdr:col>1</xdr:col>
                    <xdr:colOff>1117600</xdr:colOff>
                    <xdr:row>137</xdr:row>
                    <xdr:rowOff>12700</xdr:rowOff>
                  </to>
                </anchor>
              </controlPr>
            </control>
          </mc:Choice>
        </mc:AlternateContent>
        <mc:AlternateContent xmlns:mc="http://schemas.openxmlformats.org/markup-compatibility/2006">
          <mc:Choice Requires="x14">
            <control shapeId="53378" r:id="rId133" name="Check Box 130">
              <controlPr defaultSize="0" autoFill="0" autoLine="0" autoPict="0">
                <anchor moveWithCells="1">
                  <from>
                    <xdr:col>1</xdr:col>
                    <xdr:colOff>76200</xdr:colOff>
                    <xdr:row>136</xdr:row>
                    <xdr:rowOff>133350</xdr:rowOff>
                  </from>
                  <to>
                    <xdr:col>1</xdr:col>
                    <xdr:colOff>1117600</xdr:colOff>
                    <xdr:row>138</xdr:row>
                    <xdr:rowOff>31750</xdr:rowOff>
                  </to>
                </anchor>
              </controlPr>
            </control>
          </mc:Choice>
        </mc:AlternateContent>
        <mc:AlternateContent xmlns:mc="http://schemas.openxmlformats.org/markup-compatibility/2006">
          <mc:Choice Requires="x14">
            <control shapeId="53379" r:id="rId134" name="Check Box 131">
              <controlPr defaultSize="0" autoFill="0" autoLine="0" autoPict="0">
                <anchor moveWithCells="1">
                  <from>
                    <xdr:col>10</xdr:col>
                    <xdr:colOff>838200</xdr:colOff>
                    <xdr:row>133</xdr:row>
                    <xdr:rowOff>146050</xdr:rowOff>
                  </from>
                  <to>
                    <xdr:col>13</xdr:col>
                    <xdr:colOff>819150</xdr:colOff>
                    <xdr:row>135</xdr:row>
                    <xdr:rowOff>50800</xdr:rowOff>
                  </to>
                </anchor>
              </controlPr>
            </control>
          </mc:Choice>
        </mc:AlternateContent>
        <mc:AlternateContent xmlns:mc="http://schemas.openxmlformats.org/markup-compatibility/2006">
          <mc:Choice Requires="x14">
            <control shapeId="53380" r:id="rId135" name="Check Box 132">
              <controlPr defaultSize="0" autoFill="0" autoLine="0" autoPict="0">
                <anchor moveWithCells="1">
                  <from>
                    <xdr:col>10</xdr:col>
                    <xdr:colOff>838200</xdr:colOff>
                    <xdr:row>134</xdr:row>
                    <xdr:rowOff>146050</xdr:rowOff>
                  </from>
                  <to>
                    <xdr:col>13</xdr:col>
                    <xdr:colOff>819150</xdr:colOff>
                    <xdr:row>136</xdr:row>
                    <xdr:rowOff>31750</xdr:rowOff>
                  </to>
                </anchor>
              </controlPr>
            </control>
          </mc:Choice>
        </mc:AlternateContent>
        <mc:AlternateContent xmlns:mc="http://schemas.openxmlformats.org/markup-compatibility/2006">
          <mc:Choice Requires="x14">
            <control shapeId="53381" r:id="rId136" name="Check Box 133">
              <controlPr defaultSize="0" autoFill="0" autoLine="0" autoPict="0">
                <anchor moveWithCells="1">
                  <from>
                    <xdr:col>10</xdr:col>
                    <xdr:colOff>838200</xdr:colOff>
                    <xdr:row>135</xdr:row>
                    <xdr:rowOff>146050</xdr:rowOff>
                  </from>
                  <to>
                    <xdr:col>13</xdr:col>
                    <xdr:colOff>1936750</xdr:colOff>
                    <xdr:row>137</xdr:row>
                    <xdr:rowOff>31750</xdr:rowOff>
                  </to>
                </anchor>
              </controlPr>
            </control>
          </mc:Choice>
        </mc:AlternateContent>
        <mc:AlternateContent xmlns:mc="http://schemas.openxmlformats.org/markup-compatibility/2006">
          <mc:Choice Requires="x14">
            <control shapeId="53382" r:id="rId137" name="Check Box 134">
              <controlPr defaultSize="0" autoFill="0" autoLine="0" autoPict="0">
                <anchor moveWithCells="1">
                  <from>
                    <xdr:col>10</xdr:col>
                    <xdr:colOff>838200</xdr:colOff>
                    <xdr:row>136</xdr:row>
                    <xdr:rowOff>127000</xdr:rowOff>
                  </from>
                  <to>
                    <xdr:col>13</xdr:col>
                    <xdr:colOff>1924050</xdr:colOff>
                    <xdr:row>139</xdr:row>
                    <xdr:rowOff>50800</xdr:rowOff>
                  </to>
                </anchor>
              </controlPr>
            </control>
          </mc:Choice>
        </mc:AlternateContent>
        <mc:AlternateContent xmlns:mc="http://schemas.openxmlformats.org/markup-compatibility/2006">
          <mc:Choice Requires="x14">
            <control shapeId="53383" r:id="rId138" name="Check Box 135">
              <controlPr defaultSize="0" autoFill="0" autoLine="0" autoPict="0">
                <anchor moveWithCells="1">
                  <from>
                    <xdr:col>10</xdr:col>
                    <xdr:colOff>838200</xdr:colOff>
                    <xdr:row>138</xdr:row>
                    <xdr:rowOff>171450</xdr:rowOff>
                  </from>
                  <to>
                    <xdr:col>13</xdr:col>
                    <xdr:colOff>819150</xdr:colOff>
                    <xdr:row>140</xdr:row>
                    <xdr:rowOff>69850</xdr:rowOff>
                  </to>
                </anchor>
              </controlPr>
            </control>
          </mc:Choice>
        </mc:AlternateContent>
        <mc:AlternateContent xmlns:mc="http://schemas.openxmlformats.org/markup-compatibility/2006">
          <mc:Choice Requires="x14">
            <control shapeId="53384" r:id="rId139" name="Check Box 136">
              <controlPr defaultSize="0" autoFill="0" autoLine="0" autoPict="0">
                <anchor moveWithCells="1">
                  <from>
                    <xdr:col>10</xdr:col>
                    <xdr:colOff>838200</xdr:colOff>
                    <xdr:row>139</xdr:row>
                    <xdr:rowOff>146050</xdr:rowOff>
                  </from>
                  <to>
                    <xdr:col>13</xdr:col>
                    <xdr:colOff>819150</xdr:colOff>
                    <xdr:row>141</xdr:row>
                    <xdr:rowOff>38100</xdr:rowOff>
                  </to>
                </anchor>
              </controlPr>
            </control>
          </mc:Choice>
        </mc:AlternateContent>
        <mc:AlternateContent xmlns:mc="http://schemas.openxmlformats.org/markup-compatibility/2006">
          <mc:Choice Requires="x14">
            <control shapeId="53385" r:id="rId140" name="Check Box 137">
              <controlPr defaultSize="0" autoFill="0" autoLine="0" autoPict="0">
                <anchor moveWithCells="1">
                  <from>
                    <xdr:col>10</xdr:col>
                    <xdr:colOff>838200</xdr:colOff>
                    <xdr:row>143</xdr:row>
                    <xdr:rowOff>152400</xdr:rowOff>
                  </from>
                  <to>
                    <xdr:col>13</xdr:col>
                    <xdr:colOff>95250</xdr:colOff>
                    <xdr:row>145</xdr:row>
                    <xdr:rowOff>50800</xdr:rowOff>
                  </to>
                </anchor>
              </controlPr>
            </control>
          </mc:Choice>
        </mc:AlternateContent>
        <mc:AlternateContent xmlns:mc="http://schemas.openxmlformats.org/markup-compatibility/2006">
          <mc:Choice Requires="x14">
            <control shapeId="53386" r:id="rId141" name="Check Box 138">
              <controlPr defaultSize="0" autoFill="0" autoLine="0" autoPict="0">
                <anchor moveWithCells="1">
                  <from>
                    <xdr:col>10</xdr:col>
                    <xdr:colOff>838200</xdr:colOff>
                    <xdr:row>144</xdr:row>
                    <xdr:rowOff>171450</xdr:rowOff>
                  </from>
                  <to>
                    <xdr:col>13</xdr:col>
                    <xdr:colOff>95250</xdr:colOff>
                    <xdr:row>146</xdr:row>
                    <xdr:rowOff>31750</xdr:rowOff>
                  </to>
                </anchor>
              </controlPr>
            </control>
          </mc:Choice>
        </mc:AlternateContent>
        <mc:AlternateContent xmlns:mc="http://schemas.openxmlformats.org/markup-compatibility/2006">
          <mc:Choice Requires="x14">
            <control shapeId="53387" r:id="rId142" name="Check Box 139">
              <controlPr defaultSize="0" autoFill="0" autoLine="0" autoPict="0">
                <anchor moveWithCells="1">
                  <from>
                    <xdr:col>13</xdr:col>
                    <xdr:colOff>0</xdr:colOff>
                    <xdr:row>143</xdr:row>
                    <xdr:rowOff>133350</xdr:rowOff>
                  </from>
                  <to>
                    <xdr:col>13</xdr:col>
                    <xdr:colOff>984250</xdr:colOff>
                    <xdr:row>145</xdr:row>
                    <xdr:rowOff>31750</xdr:rowOff>
                  </to>
                </anchor>
              </controlPr>
            </control>
          </mc:Choice>
        </mc:AlternateContent>
        <mc:AlternateContent xmlns:mc="http://schemas.openxmlformats.org/markup-compatibility/2006">
          <mc:Choice Requires="x14">
            <control shapeId="53388" r:id="rId143" name="Check Box 140">
              <controlPr defaultSize="0" autoFill="0" autoLine="0" autoPict="0">
                <anchor moveWithCells="1">
                  <from>
                    <xdr:col>13</xdr:col>
                    <xdr:colOff>0</xdr:colOff>
                    <xdr:row>144</xdr:row>
                    <xdr:rowOff>127000</xdr:rowOff>
                  </from>
                  <to>
                    <xdr:col>13</xdr:col>
                    <xdr:colOff>984250</xdr:colOff>
                    <xdr:row>146</xdr:row>
                    <xdr:rowOff>19050</xdr:rowOff>
                  </to>
                </anchor>
              </controlPr>
            </control>
          </mc:Choice>
        </mc:AlternateContent>
        <mc:AlternateContent xmlns:mc="http://schemas.openxmlformats.org/markup-compatibility/2006">
          <mc:Choice Requires="x14">
            <control shapeId="53389" r:id="rId144" name="Check Box 141">
              <controlPr defaultSize="0" autoFill="0" autoLine="0" autoPict="0">
                <anchor moveWithCells="1">
                  <from>
                    <xdr:col>13</xdr:col>
                    <xdr:colOff>0</xdr:colOff>
                    <xdr:row>145</xdr:row>
                    <xdr:rowOff>146050</xdr:rowOff>
                  </from>
                  <to>
                    <xdr:col>14</xdr:col>
                    <xdr:colOff>38100</xdr:colOff>
                    <xdr:row>147</xdr:row>
                    <xdr:rowOff>38100</xdr:rowOff>
                  </to>
                </anchor>
              </controlPr>
            </control>
          </mc:Choice>
        </mc:AlternateContent>
        <mc:AlternateContent xmlns:mc="http://schemas.openxmlformats.org/markup-compatibility/2006">
          <mc:Choice Requires="x14">
            <control shapeId="53390" r:id="rId145" name="Check Box 142">
              <controlPr defaultSize="0" autoFill="0" autoLine="0" autoPict="0">
                <anchor moveWithCells="1">
                  <from>
                    <xdr:col>10</xdr:col>
                    <xdr:colOff>838200</xdr:colOff>
                    <xdr:row>147</xdr:row>
                    <xdr:rowOff>19050</xdr:rowOff>
                  </from>
                  <to>
                    <xdr:col>13</xdr:col>
                    <xdr:colOff>1079500</xdr:colOff>
                    <xdr:row>148</xdr:row>
                    <xdr:rowOff>0</xdr:rowOff>
                  </to>
                </anchor>
              </controlPr>
            </control>
          </mc:Choice>
        </mc:AlternateContent>
        <mc:AlternateContent xmlns:mc="http://schemas.openxmlformats.org/markup-compatibility/2006">
          <mc:Choice Requires="x14">
            <control shapeId="53391" r:id="rId146" name="Check Box 143">
              <controlPr defaultSize="0" autoFill="0" autoLine="0" autoPict="0">
                <anchor moveWithCells="1">
                  <from>
                    <xdr:col>10</xdr:col>
                    <xdr:colOff>850900</xdr:colOff>
                    <xdr:row>150</xdr:row>
                    <xdr:rowOff>438150</xdr:rowOff>
                  </from>
                  <to>
                    <xdr:col>11</xdr:col>
                    <xdr:colOff>1079500</xdr:colOff>
                    <xdr:row>152</xdr:row>
                    <xdr:rowOff>38100</xdr:rowOff>
                  </to>
                </anchor>
              </controlPr>
            </control>
          </mc:Choice>
        </mc:AlternateContent>
        <mc:AlternateContent xmlns:mc="http://schemas.openxmlformats.org/markup-compatibility/2006">
          <mc:Choice Requires="x14">
            <control shapeId="53392" r:id="rId147" name="Check Box 144">
              <controlPr defaultSize="0" autoFill="0" autoLine="0" autoPict="0">
                <anchor moveWithCells="1">
                  <from>
                    <xdr:col>11</xdr:col>
                    <xdr:colOff>0</xdr:colOff>
                    <xdr:row>151</xdr:row>
                    <xdr:rowOff>133350</xdr:rowOff>
                  </from>
                  <to>
                    <xdr:col>13</xdr:col>
                    <xdr:colOff>1943100</xdr:colOff>
                    <xdr:row>153</xdr:row>
                    <xdr:rowOff>19050</xdr:rowOff>
                  </to>
                </anchor>
              </controlPr>
            </control>
          </mc:Choice>
        </mc:AlternateContent>
        <mc:AlternateContent xmlns:mc="http://schemas.openxmlformats.org/markup-compatibility/2006">
          <mc:Choice Requires="x14">
            <control shapeId="53393" r:id="rId148" name="Check Box 145">
              <controlPr defaultSize="0" autoFill="0" autoLine="0" autoPict="0">
                <anchor moveWithCells="1">
                  <from>
                    <xdr:col>11</xdr:col>
                    <xdr:colOff>0</xdr:colOff>
                    <xdr:row>155</xdr:row>
                    <xdr:rowOff>0</xdr:rowOff>
                  </from>
                  <to>
                    <xdr:col>14</xdr:col>
                    <xdr:colOff>0</xdr:colOff>
                    <xdr:row>156</xdr:row>
                    <xdr:rowOff>12700</xdr:rowOff>
                  </to>
                </anchor>
              </controlPr>
            </control>
          </mc:Choice>
        </mc:AlternateContent>
        <mc:AlternateContent xmlns:mc="http://schemas.openxmlformats.org/markup-compatibility/2006">
          <mc:Choice Requires="x14">
            <control shapeId="53394" r:id="rId149" name="Check Box 146">
              <controlPr defaultSize="0" autoFill="0" autoLine="0" autoPict="0">
                <anchor moveWithCells="1">
                  <from>
                    <xdr:col>13</xdr:col>
                    <xdr:colOff>0</xdr:colOff>
                    <xdr:row>152</xdr:row>
                    <xdr:rowOff>133350</xdr:rowOff>
                  </from>
                  <to>
                    <xdr:col>13</xdr:col>
                    <xdr:colOff>1562100</xdr:colOff>
                    <xdr:row>154</xdr:row>
                    <xdr:rowOff>31750</xdr:rowOff>
                  </to>
                </anchor>
              </controlPr>
            </control>
          </mc:Choice>
        </mc:AlternateContent>
        <mc:AlternateContent xmlns:mc="http://schemas.openxmlformats.org/markup-compatibility/2006">
          <mc:Choice Requires="x14">
            <control shapeId="53395" r:id="rId150" name="Check Box 147">
              <controlPr defaultSize="0" autoFill="0" autoLine="0" autoPict="0">
                <anchor moveWithCells="1">
                  <from>
                    <xdr:col>11</xdr:col>
                    <xdr:colOff>0</xdr:colOff>
                    <xdr:row>156</xdr:row>
                    <xdr:rowOff>0</xdr:rowOff>
                  </from>
                  <to>
                    <xdr:col>13</xdr:col>
                    <xdr:colOff>1085850</xdr:colOff>
                    <xdr:row>157</xdr:row>
                    <xdr:rowOff>31750</xdr:rowOff>
                  </to>
                </anchor>
              </controlPr>
            </control>
          </mc:Choice>
        </mc:AlternateContent>
        <mc:AlternateContent xmlns:mc="http://schemas.openxmlformats.org/markup-compatibility/2006">
          <mc:Choice Requires="x14">
            <control shapeId="53396" r:id="rId151" name="Check Box 148">
              <controlPr defaultSize="0" autoFill="0" autoLine="0" autoPict="0">
                <anchor moveWithCells="1">
                  <from>
                    <xdr:col>11</xdr:col>
                    <xdr:colOff>0</xdr:colOff>
                    <xdr:row>153</xdr:row>
                    <xdr:rowOff>146050</xdr:rowOff>
                  </from>
                  <to>
                    <xdr:col>12</xdr:col>
                    <xdr:colOff>698500</xdr:colOff>
                    <xdr:row>155</xdr:row>
                    <xdr:rowOff>38100</xdr:rowOff>
                  </to>
                </anchor>
              </controlPr>
            </control>
          </mc:Choice>
        </mc:AlternateContent>
        <mc:AlternateContent xmlns:mc="http://schemas.openxmlformats.org/markup-compatibility/2006">
          <mc:Choice Requires="x14">
            <control shapeId="53397" r:id="rId152" name="Check Box 149">
              <controlPr defaultSize="0" autoFill="0" autoLine="0" autoPict="0">
                <anchor moveWithCells="1">
                  <from>
                    <xdr:col>12</xdr:col>
                    <xdr:colOff>1098550</xdr:colOff>
                    <xdr:row>153</xdr:row>
                    <xdr:rowOff>127000</xdr:rowOff>
                  </from>
                  <to>
                    <xdr:col>13</xdr:col>
                    <xdr:colOff>1098550</xdr:colOff>
                    <xdr:row>155</xdr:row>
                    <xdr:rowOff>19050</xdr:rowOff>
                  </to>
                </anchor>
              </controlPr>
            </control>
          </mc:Choice>
        </mc:AlternateContent>
        <mc:AlternateContent xmlns:mc="http://schemas.openxmlformats.org/markup-compatibility/2006">
          <mc:Choice Requires="x14">
            <control shapeId="53398" r:id="rId153" name="Check Box 150">
              <controlPr defaultSize="0" autoFill="0" autoLine="0" autoPict="0">
                <anchor moveWithCells="1">
                  <from>
                    <xdr:col>11</xdr:col>
                    <xdr:colOff>0</xdr:colOff>
                    <xdr:row>152</xdr:row>
                    <xdr:rowOff>133350</xdr:rowOff>
                  </from>
                  <to>
                    <xdr:col>12</xdr:col>
                    <xdr:colOff>984250</xdr:colOff>
                    <xdr:row>154</xdr:row>
                    <xdr:rowOff>31750</xdr:rowOff>
                  </to>
                </anchor>
              </controlPr>
            </control>
          </mc:Choice>
        </mc:AlternateContent>
        <mc:AlternateContent xmlns:mc="http://schemas.openxmlformats.org/markup-compatibility/2006">
          <mc:Choice Requires="x14">
            <control shapeId="53399" r:id="rId154" name="Check Box 151">
              <controlPr defaultSize="0" autoFill="0" autoLine="0" autoPict="0">
                <anchor moveWithCells="1">
                  <from>
                    <xdr:col>10</xdr:col>
                    <xdr:colOff>838200</xdr:colOff>
                    <xdr:row>147</xdr:row>
                    <xdr:rowOff>146050</xdr:rowOff>
                  </from>
                  <to>
                    <xdr:col>13</xdr:col>
                    <xdr:colOff>95250</xdr:colOff>
                    <xdr:row>149</xdr:row>
                    <xdr:rowOff>38100</xdr:rowOff>
                  </to>
                </anchor>
              </controlPr>
            </control>
          </mc:Choice>
        </mc:AlternateContent>
        <mc:AlternateContent xmlns:mc="http://schemas.openxmlformats.org/markup-compatibility/2006">
          <mc:Choice Requires="x14">
            <control shapeId="53400" r:id="rId155" name="Check Box 152">
              <controlPr defaultSize="0" autoFill="0" autoLine="0" autoPict="0">
                <anchor moveWithCells="1">
                  <from>
                    <xdr:col>10</xdr:col>
                    <xdr:colOff>838200</xdr:colOff>
                    <xdr:row>148</xdr:row>
                    <xdr:rowOff>146050</xdr:rowOff>
                  </from>
                  <to>
                    <xdr:col>13</xdr:col>
                    <xdr:colOff>946150</xdr:colOff>
                    <xdr:row>150</xdr:row>
                    <xdr:rowOff>38100</xdr:rowOff>
                  </to>
                </anchor>
              </controlPr>
            </control>
          </mc:Choice>
        </mc:AlternateContent>
        <mc:AlternateContent xmlns:mc="http://schemas.openxmlformats.org/markup-compatibility/2006">
          <mc:Choice Requires="x14">
            <control shapeId="53401" r:id="rId156" name="Check Box 153">
              <controlPr defaultSize="0" autoFill="0" autoLine="0" autoPict="0">
                <anchor moveWithCells="1">
                  <from>
                    <xdr:col>10</xdr:col>
                    <xdr:colOff>838200</xdr:colOff>
                    <xdr:row>140</xdr:row>
                    <xdr:rowOff>133350</xdr:rowOff>
                  </from>
                  <to>
                    <xdr:col>13</xdr:col>
                    <xdr:colOff>1847850</xdr:colOff>
                    <xdr:row>142</xdr:row>
                    <xdr:rowOff>31750</xdr:rowOff>
                  </to>
                </anchor>
              </controlPr>
            </control>
          </mc:Choice>
        </mc:AlternateContent>
        <mc:AlternateContent xmlns:mc="http://schemas.openxmlformats.org/markup-compatibility/2006">
          <mc:Choice Requires="x14">
            <control shapeId="53402" r:id="rId157" name="Check Box 154">
              <controlPr defaultSize="0" autoFill="0" autoLine="0" autoPict="0">
                <anchor moveWithCells="1">
                  <from>
                    <xdr:col>10</xdr:col>
                    <xdr:colOff>838200</xdr:colOff>
                    <xdr:row>141</xdr:row>
                    <xdr:rowOff>133350</xdr:rowOff>
                  </from>
                  <to>
                    <xdr:col>13</xdr:col>
                    <xdr:colOff>1847850</xdr:colOff>
                    <xdr:row>143</xdr:row>
                    <xdr:rowOff>31750</xdr:rowOff>
                  </to>
                </anchor>
              </controlPr>
            </control>
          </mc:Choice>
        </mc:AlternateContent>
        <mc:AlternateContent xmlns:mc="http://schemas.openxmlformats.org/markup-compatibility/2006">
          <mc:Choice Requires="x14">
            <control shapeId="53403" r:id="rId158" name="Check Box 155">
              <controlPr defaultSize="0" autoFill="0" autoLine="0" autoPict="0">
                <anchor moveWithCells="1">
                  <from>
                    <xdr:col>10</xdr:col>
                    <xdr:colOff>838200</xdr:colOff>
                    <xdr:row>142</xdr:row>
                    <xdr:rowOff>127000</xdr:rowOff>
                  </from>
                  <to>
                    <xdr:col>13</xdr:col>
                    <xdr:colOff>1847850</xdr:colOff>
                    <xdr:row>144</xdr:row>
                    <xdr:rowOff>19050</xdr:rowOff>
                  </to>
                </anchor>
              </controlPr>
            </control>
          </mc:Choice>
        </mc:AlternateContent>
        <mc:AlternateContent xmlns:mc="http://schemas.openxmlformats.org/markup-compatibility/2006">
          <mc:Choice Requires="x14">
            <control shapeId="53404" r:id="rId159" name="Check Box 156">
              <controlPr defaultSize="0" autoFill="0" autoLine="0" autoPict="0">
                <anchor moveWithCells="1">
                  <from>
                    <xdr:col>1</xdr:col>
                    <xdr:colOff>76200</xdr:colOff>
                    <xdr:row>161</xdr:row>
                    <xdr:rowOff>171450</xdr:rowOff>
                  </from>
                  <to>
                    <xdr:col>1</xdr:col>
                    <xdr:colOff>1117600</xdr:colOff>
                    <xdr:row>163</xdr:row>
                    <xdr:rowOff>69850</xdr:rowOff>
                  </to>
                </anchor>
              </controlPr>
            </control>
          </mc:Choice>
        </mc:AlternateContent>
        <mc:AlternateContent xmlns:mc="http://schemas.openxmlformats.org/markup-compatibility/2006">
          <mc:Choice Requires="x14">
            <control shapeId="53405" r:id="rId160" name="Check Box 157">
              <controlPr defaultSize="0" autoFill="0" autoLine="0" autoPict="0">
                <anchor moveWithCells="1">
                  <from>
                    <xdr:col>1</xdr:col>
                    <xdr:colOff>76200</xdr:colOff>
                    <xdr:row>162</xdr:row>
                    <xdr:rowOff>133350</xdr:rowOff>
                  </from>
                  <to>
                    <xdr:col>1</xdr:col>
                    <xdr:colOff>1117600</xdr:colOff>
                    <xdr:row>164</xdr:row>
                    <xdr:rowOff>38100</xdr:rowOff>
                  </to>
                </anchor>
              </controlPr>
            </control>
          </mc:Choice>
        </mc:AlternateContent>
        <mc:AlternateContent xmlns:mc="http://schemas.openxmlformats.org/markup-compatibility/2006">
          <mc:Choice Requires="x14">
            <control shapeId="53406" r:id="rId161" name="Check Box 158">
              <controlPr defaultSize="0" autoFill="0" autoLine="0" autoPict="0">
                <anchor moveWithCells="1">
                  <from>
                    <xdr:col>1</xdr:col>
                    <xdr:colOff>76200</xdr:colOff>
                    <xdr:row>163</xdr:row>
                    <xdr:rowOff>146050</xdr:rowOff>
                  </from>
                  <to>
                    <xdr:col>1</xdr:col>
                    <xdr:colOff>1117600</xdr:colOff>
                    <xdr:row>165</xdr:row>
                    <xdr:rowOff>31750</xdr:rowOff>
                  </to>
                </anchor>
              </controlPr>
            </control>
          </mc:Choice>
        </mc:AlternateContent>
        <mc:AlternateContent xmlns:mc="http://schemas.openxmlformats.org/markup-compatibility/2006">
          <mc:Choice Requires="x14">
            <control shapeId="53407" r:id="rId162" name="Check Box 159">
              <controlPr defaultSize="0" autoFill="0" autoLine="0" autoPict="0">
                <anchor moveWithCells="1">
                  <from>
                    <xdr:col>1</xdr:col>
                    <xdr:colOff>76200</xdr:colOff>
                    <xdr:row>164</xdr:row>
                    <xdr:rowOff>127000</xdr:rowOff>
                  </from>
                  <to>
                    <xdr:col>1</xdr:col>
                    <xdr:colOff>1117600</xdr:colOff>
                    <xdr:row>166</xdr:row>
                    <xdr:rowOff>12700</xdr:rowOff>
                  </to>
                </anchor>
              </controlPr>
            </control>
          </mc:Choice>
        </mc:AlternateContent>
        <mc:AlternateContent xmlns:mc="http://schemas.openxmlformats.org/markup-compatibility/2006">
          <mc:Choice Requires="x14">
            <control shapeId="53408" r:id="rId163" name="Check Box 160">
              <controlPr defaultSize="0" autoFill="0" autoLine="0" autoPict="0">
                <anchor moveWithCells="1">
                  <from>
                    <xdr:col>1</xdr:col>
                    <xdr:colOff>76200</xdr:colOff>
                    <xdr:row>165</xdr:row>
                    <xdr:rowOff>133350</xdr:rowOff>
                  </from>
                  <to>
                    <xdr:col>1</xdr:col>
                    <xdr:colOff>1117600</xdr:colOff>
                    <xdr:row>167</xdr:row>
                    <xdr:rowOff>31750</xdr:rowOff>
                  </to>
                </anchor>
              </controlPr>
            </control>
          </mc:Choice>
        </mc:AlternateContent>
        <mc:AlternateContent xmlns:mc="http://schemas.openxmlformats.org/markup-compatibility/2006">
          <mc:Choice Requires="x14">
            <control shapeId="53409" r:id="rId164" name="Check Box 161">
              <controlPr defaultSize="0" autoFill="0" autoLine="0" autoPict="0">
                <anchor moveWithCells="1">
                  <from>
                    <xdr:col>10</xdr:col>
                    <xdr:colOff>838200</xdr:colOff>
                    <xdr:row>162</xdr:row>
                    <xdr:rowOff>146050</xdr:rowOff>
                  </from>
                  <to>
                    <xdr:col>13</xdr:col>
                    <xdr:colOff>819150</xdr:colOff>
                    <xdr:row>164</xdr:row>
                    <xdr:rowOff>50800</xdr:rowOff>
                  </to>
                </anchor>
              </controlPr>
            </control>
          </mc:Choice>
        </mc:AlternateContent>
        <mc:AlternateContent xmlns:mc="http://schemas.openxmlformats.org/markup-compatibility/2006">
          <mc:Choice Requires="x14">
            <control shapeId="53410" r:id="rId165" name="Check Box 162">
              <controlPr defaultSize="0" autoFill="0" autoLine="0" autoPict="0">
                <anchor moveWithCells="1">
                  <from>
                    <xdr:col>10</xdr:col>
                    <xdr:colOff>838200</xdr:colOff>
                    <xdr:row>163</xdr:row>
                    <xdr:rowOff>146050</xdr:rowOff>
                  </from>
                  <to>
                    <xdr:col>13</xdr:col>
                    <xdr:colOff>819150</xdr:colOff>
                    <xdr:row>165</xdr:row>
                    <xdr:rowOff>31750</xdr:rowOff>
                  </to>
                </anchor>
              </controlPr>
            </control>
          </mc:Choice>
        </mc:AlternateContent>
        <mc:AlternateContent xmlns:mc="http://schemas.openxmlformats.org/markup-compatibility/2006">
          <mc:Choice Requires="x14">
            <control shapeId="53411" r:id="rId166" name="Check Box 163">
              <controlPr defaultSize="0" autoFill="0" autoLine="0" autoPict="0">
                <anchor moveWithCells="1">
                  <from>
                    <xdr:col>10</xdr:col>
                    <xdr:colOff>838200</xdr:colOff>
                    <xdr:row>164</xdr:row>
                    <xdr:rowOff>146050</xdr:rowOff>
                  </from>
                  <to>
                    <xdr:col>13</xdr:col>
                    <xdr:colOff>1936750</xdr:colOff>
                    <xdr:row>166</xdr:row>
                    <xdr:rowOff>31750</xdr:rowOff>
                  </to>
                </anchor>
              </controlPr>
            </control>
          </mc:Choice>
        </mc:AlternateContent>
        <mc:AlternateContent xmlns:mc="http://schemas.openxmlformats.org/markup-compatibility/2006">
          <mc:Choice Requires="x14">
            <control shapeId="53412" r:id="rId167" name="Check Box 164">
              <controlPr defaultSize="0" autoFill="0" autoLine="0" autoPict="0">
                <anchor moveWithCells="1">
                  <from>
                    <xdr:col>10</xdr:col>
                    <xdr:colOff>838200</xdr:colOff>
                    <xdr:row>165</xdr:row>
                    <xdr:rowOff>127000</xdr:rowOff>
                  </from>
                  <to>
                    <xdr:col>13</xdr:col>
                    <xdr:colOff>1924050</xdr:colOff>
                    <xdr:row>168</xdr:row>
                    <xdr:rowOff>50800</xdr:rowOff>
                  </to>
                </anchor>
              </controlPr>
            </control>
          </mc:Choice>
        </mc:AlternateContent>
        <mc:AlternateContent xmlns:mc="http://schemas.openxmlformats.org/markup-compatibility/2006">
          <mc:Choice Requires="x14">
            <control shapeId="53413" r:id="rId168" name="Check Box 165">
              <controlPr defaultSize="0" autoFill="0" autoLine="0" autoPict="0">
                <anchor moveWithCells="1">
                  <from>
                    <xdr:col>10</xdr:col>
                    <xdr:colOff>838200</xdr:colOff>
                    <xdr:row>167</xdr:row>
                    <xdr:rowOff>171450</xdr:rowOff>
                  </from>
                  <to>
                    <xdr:col>13</xdr:col>
                    <xdr:colOff>819150</xdr:colOff>
                    <xdr:row>169</xdr:row>
                    <xdr:rowOff>69850</xdr:rowOff>
                  </to>
                </anchor>
              </controlPr>
            </control>
          </mc:Choice>
        </mc:AlternateContent>
        <mc:AlternateContent xmlns:mc="http://schemas.openxmlformats.org/markup-compatibility/2006">
          <mc:Choice Requires="x14">
            <control shapeId="53414" r:id="rId169" name="Check Box 166">
              <controlPr defaultSize="0" autoFill="0" autoLine="0" autoPict="0">
                <anchor moveWithCells="1">
                  <from>
                    <xdr:col>10</xdr:col>
                    <xdr:colOff>838200</xdr:colOff>
                    <xdr:row>168</xdr:row>
                    <xdr:rowOff>146050</xdr:rowOff>
                  </from>
                  <to>
                    <xdr:col>13</xdr:col>
                    <xdr:colOff>819150</xdr:colOff>
                    <xdr:row>170</xdr:row>
                    <xdr:rowOff>38100</xdr:rowOff>
                  </to>
                </anchor>
              </controlPr>
            </control>
          </mc:Choice>
        </mc:AlternateContent>
        <mc:AlternateContent xmlns:mc="http://schemas.openxmlformats.org/markup-compatibility/2006">
          <mc:Choice Requires="x14">
            <control shapeId="53415" r:id="rId170" name="Check Box 167">
              <controlPr defaultSize="0" autoFill="0" autoLine="0" autoPict="0">
                <anchor moveWithCells="1">
                  <from>
                    <xdr:col>10</xdr:col>
                    <xdr:colOff>838200</xdr:colOff>
                    <xdr:row>172</xdr:row>
                    <xdr:rowOff>152400</xdr:rowOff>
                  </from>
                  <to>
                    <xdr:col>13</xdr:col>
                    <xdr:colOff>95250</xdr:colOff>
                    <xdr:row>174</xdr:row>
                    <xdr:rowOff>50800</xdr:rowOff>
                  </to>
                </anchor>
              </controlPr>
            </control>
          </mc:Choice>
        </mc:AlternateContent>
        <mc:AlternateContent xmlns:mc="http://schemas.openxmlformats.org/markup-compatibility/2006">
          <mc:Choice Requires="x14">
            <control shapeId="53416" r:id="rId171" name="Check Box 168">
              <controlPr defaultSize="0" autoFill="0" autoLine="0" autoPict="0">
                <anchor moveWithCells="1">
                  <from>
                    <xdr:col>10</xdr:col>
                    <xdr:colOff>838200</xdr:colOff>
                    <xdr:row>173</xdr:row>
                    <xdr:rowOff>171450</xdr:rowOff>
                  </from>
                  <to>
                    <xdr:col>13</xdr:col>
                    <xdr:colOff>95250</xdr:colOff>
                    <xdr:row>175</xdr:row>
                    <xdr:rowOff>31750</xdr:rowOff>
                  </to>
                </anchor>
              </controlPr>
            </control>
          </mc:Choice>
        </mc:AlternateContent>
        <mc:AlternateContent xmlns:mc="http://schemas.openxmlformats.org/markup-compatibility/2006">
          <mc:Choice Requires="x14">
            <control shapeId="53417" r:id="rId172" name="Check Box 169">
              <controlPr defaultSize="0" autoFill="0" autoLine="0" autoPict="0">
                <anchor moveWithCells="1">
                  <from>
                    <xdr:col>13</xdr:col>
                    <xdr:colOff>0</xdr:colOff>
                    <xdr:row>172</xdr:row>
                    <xdr:rowOff>133350</xdr:rowOff>
                  </from>
                  <to>
                    <xdr:col>13</xdr:col>
                    <xdr:colOff>984250</xdr:colOff>
                    <xdr:row>174</xdr:row>
                    <xdr:rowOff>31750</xdr:rowOff>
                  </to>
                </anchor>
              </controlPr>
            </control>
          </mc:Choice>
        </mc:AlternateContent>
        <mc:AlternateContent xmlns:mc="http://schemas.openxmlformats.org/markup-compatibility/2006">
          <mc:Choice Requires="x14">
            <control shapeId="53418" r:id="rId173" name="Check Box 170">
              <controlPr defaultSize="0" autoFill="0" autoLine="0" autoPict="0">
                <anchor moveWithCells="1">
                  <from>
                    <xdr:col>13</xdr:col>
                    <xdr:colOff>0</xdr:colOff>
                    <xdr:row>173</xdr:row>
                    <xdr:rowOff>127000</xdr:rowOff>
                  </from>
                  <to>
                    <xdr:col>13</xdr:col>
                    <xdr:colOff>984250</xdr:colOff>
                    <xdr:row>175</xdr:row>
                    <xdr:rowOff>19050</xdr:rowOff>
                  </to>
                </anchor>
              </controlPr>
            </control>
          </mc:Choice>
        </mc:AlternateContent>
        <mc:AlternateContent xmlns:mc="http://schemas.openxmlformats.org/markup-compatibility/2006">
          <mc:Choice Requires="x14">
            <control shapeId="53419" r:id="rId174" name="Check Box 171">
              <controlPr defaultSize="0" autoFill="0" autoLine="0" autoPict="0">
                <anchor moveWithCells="1">
                  <from>
                    <xdr:col>13</xdr:col>
                    <xdr:colOff>0</xdr:colOff>
                    <xdr:row>174</xdr:row>
                    <xdr:rowOff>146050</xdr:rowOff>
                  </from>
                  <to>
                    <xdr:col>14</xdr:col>
                    <xdr:colOff>38100</xdr:colOff>
                    <xdr:row>176</xdr:row>
                    <xdr:rowOff>38100</xdr:rowOff>
                  </to>
                </anchor>
              </controlPr>
            </control>
          </mc:Choice>
        </mc:AlternateContent>
        <mc:AlternateContent xmlns:mc="http://schemas.openxmlformats.org/markup-compatibility/2006">
          <mc:Choice Requires="x14">
            <control shapeId="53420" r:id="rId175" name="Check Box 172">
              <controlPr defaultSize="0" autoFill="0" autoLine="0" autoPict="0">
                <anchor moveWithCells="1">
                  <from>
                    <xdr:col>10</xdr:col>
                    <xdr:colOff>838200</xdr:colOff>
                    <xdr:row>176</xdr:row>
                    <xdr:rowOff>19050</xdr:rowOff>
                  </from>
                  <to>
                    <xdr:col>13</xdr:col>
                    <xdr:colOff>1079500</xdr:colOff>
                    <xdr:row>177</xdr:row>
                    <xdr:rowOff>0</xdr:rowOff>
                  </to>
                </anchor>
              </controlPr>
            </control>
          </mc:Choice>
        </mc:AlternateContent>
        <mc:AlternateContent xmlns:mc="http://schemas.openxmlformats.org/markup-compatibility/2006">
          <mc:Choice Requires="x14">
            <control shapeId="53421" r:id="rId176" name="Check Box 173">
              <controlPr defaultSize="0" autoFill="0" autoLine="0" autoPict="0">
                <anchor moveWithCells="1">
                  <from>
                    <xdr:col>11</xdr:col>
                    <xdr:colOff>0</xdr:colOff>
                    <xdr:row>179</xdr:row>
                    <xdr:rowOff>457200</xdr:rowOff>
                  </from>
                  <to>
                    <xdr:col>11</xdr:col>
                    <xdr:colOff>1079500</xdr:colOff>
                    <xdr:row>181</xdr:row>
                    <xdr:rowOff>50800</xdr:rowOff>
                  </to>
                </anchor>
              </controlPr>
            </control>
          </mc:Choice>
        </mc:AlternateContent>
        <mc:AlternateContent xmlns:mc="http://schemas.openxmlformats.org/markup-compatibility/2006">
          <mc:Choice Requires="x14">
            <control shapeId="53422" r:id="rId177" name="Check Box 174">
              <controlPr defaultSize="0" autoFill="0" autoLine="0" autoPict="0">
                <anchor moveWithCells="1">
                  <from>
                    <xdr:col>11</xdr:col>
                    <xdr:colOff>0</xdr:colOff>
                    <xdr:row>180</xdr:row>
                    <xdr:rowOff>133350</xdr:rowOff>
                  </from>
                  <to>
                    <xdr:col>13</xdr:col>
                    <xdr:colOff>1943100</xdr:colOff>
                    <xdr:row>182</xdr:row>
                    <xdr:rowOff>19050</xdr:rowOff>
                  </to>
                </anchor>
              </controlPr>
            </control>
          </mc:Choice>
        </mc:AlternateContent>
        <mc:AlternateContent xmlns:mc="http://schemas.openxmlformats.org/markup-compatibility/2006">
          <mc:Choice Requires="x14">
            <control shapeId="53423" r:id="rId178" name="Check Box 175">
              <controlPr defaultSize="0" autoFill="0" autoLine="0" autoPict="0">
                <anchor moveWithCells="1">
                  <from>
                    <xdr:col>11</xdr:col>
                    <xdr:colOff>0</xdr:colOff>
                    <xdr:row>184</xdr:row>
                    <xdr:rowOff>0</xdr:rowOff>
                  </from>
                  <to>
                    <xdr:col>14</xdr:col>
                    <xdr:colOff>0</xdr:colOff>
                    <xdr:row>185</xdr:row>
                    <xdr:rowOff>12700</xdr:rowOff>
                  </to>
                </anchor>
              </controlPr>
            </control>
          </mc:Choice>
        </mc:AlternateContent>
        <mc:AlternateContent xmlns:mc="http://schemas.openxmlformats.org/markup-compatibility/2006">
          <mc:Choice Requires="x14">
            <control shapeId="53424" r:id="rId179" name="Check Box 176">
              <controlPr defaultSize="0" autoFill="0" autoLine="0" autoPict="0">
                <anchor moveWithCells="1">
                  <from>
                    <xdr:col>13</xdr:col>
                    <xdr:colOff>0</xdr:colOff>
                    <xdr:row>181</xdr:row>
                    <xdr:rowOff>133350</xdr:rowOff>
                  </from>
                  <to>
                    <xdr:col>13</xdr:col>
                    <xdr:colOff>1562100</xdr:colOff>
                    <xdr:row>183</xdr:row>
                    <xdr:rowOff>31750</xdr:rowOff>
                  </to>
                </anchor>
              </controlPr>
            </control>
          </mc:Choice>
        </mc:AlternateContent>
        <mc:AlternateContent xmlns:mc="http://schemas.openxmlformats.org/markup-compatibility/2006">
          <mc:Choice Requires="x14">
            <control shapeId="53425" r:id="rId180" name="Check Box 177">
              <controlPr defaultSize="0" autoFill="0" autoLine="0" autoPict="0">
                <anchor moveWithCells="1">
                  <from>
                    <xdr:col>11</xdr:col>
                    <xdr:colOff>0</xdr:colOff>
                    <xdr:row>185</xdr:row>
                    <xdr:rowOff>0</xdr:rowOff>
                  </from>
                  <to>
                    <xdr:col>13</xdr:col>
                    <xdr:colOff>1085850</xdr:colOff>
                    <xdr:row>186</xdr:row>
                    <xdr:rowOff>31750</xdr:rowOff>
                  </to>
                </anchor>
              </controlPr>
            </control>
          </mc:Choice>
        </mc:AlternateContent>
        <mc:AlternateContent xmlns:mc="http://schemas.openxmlformats.org/markup-compatibility/2006">
          <mc:Choice Requires="x14">
            <control shapeId="53426" r:id="rId181" name="Check Box 178">
              <controlPr defaultSize="0" autoFill="0" autoLine="0" autoPict="0">
                <anchor moveWithCells="1">
                  <from>
                    <xdr:col>11</xdr:col>
                    <xdr:colOff>0</xdr:colOff>
                    <xdr:row>182</xdr:row>
                    <xdr:rowOff>146050</xdr:rowOff>
                  </from>
                  <to>
                    <xdr:col>12</xdr:col>
                    <xdr:colOff>698500</xdr:colOff>
                    <xdr:row>184</xdr:row>
                    <xdr:rowOff>38100</xdr:rowOff>
                  </to>
                </anchor>
              </controlPr>
            </control>
          </mc:Choice>
        </mc:AlternateContent>
        <mc:AlternateContent xmlns:mc="http://schemas.openxmlformats.org/markup-compatibility/2006">
          <mc:Choice Requires="x14">
            <control shapeId="53427" r:id="rId182" name="Check Box 179">
              <controlPr defaultSize="0" autoFill="0" autoLine="0" autoPict="0">
                <anchor moveWithCells="1">
                  <from>
                    <xdr:col>12</xdr:col>
                    <xdr:colOff>1098550</xdr:colOff>
                    <xdr:row>182</xdr:row>
                    <xdr:rowOff>127000</xdr:rowOff>
                  </from>
                  <to>
                    <xdr:col>13</xdr:col>
                    <xdr:colOff>1098550</xdr:colOff>
                    <xdr:row>184</xdr:row>
                    <xdr:rowOff>19050</xdr:rowOff>
                  </to>
                </anchor>
              </controlPr>
            </control>
          </mc:Choice>
        </mc:AlternateContent>
        <mc:AlternateContent xmlns:mc="http://schemas.openxmlformats.org/markup-compatibility/2006">
          <mc:Choice Requires="x14">
            <control shapeId="53428" r:id="rId183" name="Check Box 180">
              <controlPr defaultSize="0" autoFill="0" autoLine="0" autoPict="0">
                <anchor moveWithCells="1">
                  <from>
                    <xdr:col>11</xdr:col>
                    <xdr:colOff>0</xdr:colOff>
                    <xdr:row>181</xdr:row>
                    <xdr:rowOff>133350</xdr:rowOff>
                  </from>
                  <to>
                    <xdr:col>12</xdr:col>
                    <xdr:colOff>984250</xdr:colOff>
                    <xdr:row>183</xdr:row>
                    <xdr:rowOff>31750</xdr:rowOff>
                  </to>
                </anchor>
              </controlPr>
            </control>
          </mc:Choice>
        </mc:AlternateContent>
        <mc:AlternateContent xmlns:mc="http://schemas.openxmlformats.org/markup-compatibility/2006">
          <mc:Choice Requires="x14">
            <control shapeId="53429" r:id="rId184" name="Check Box 181">
              <controlPr defaultSize="0" autoFill="0" autoLine="0" autoPict="0">
                <anchor moveWithCells="1">
                  <from>
                    <xdr:col>10</xdr:col>
                    <xdr:colOff>838200</xdr:colOff>
                    <xdr:row>176</xdr:row>
                    <xdr:rowOff>146050</xdr:rowOff>
                  </from>
                  <to>
                    <xdr:col>13</xdr:col>
                    <xdr:colOff>95250</xdr:colOff>
                    <xdr:row>178</xdr:row>
                    <xdr:rowOff>38100</xdr:rowOff>
                  </to>
                </anchor>
              </controlPr>
            </control>
          </mc:Choice>
        </mc:AlternateContent>
        <mc:AlternateContent xmlns:mc="http://schemas.openxmlformats.org/markup-compatibility/2006">
          <mc:Choice Requires="x14">
            <control shapeId="53430" r:id="rId185" name="Check Box 182">
              <controlPr defaultSize="0" autoFill="0" autoLine="0" autoPict="0">
                <anchor moveWithCells="1">
                  <from>
                    <xdr:col>10</xdr:col>
                    <xdr:colOff>838200</xdr:colOff>
                    <xdr:row>177</xdr:row>
                    <xdr:rowOff>146050</xdr:rowOff>
                  </from>
                  <to>
                    <xdr:col>13</xdr:col>
                    <xdr:colOff>946150</xdr:colOff>
                    <xdr:row>179</xdr:row>
                    <xdr:rowOff>38100</xdr:rowOff>
                  </to>
                </anchor>
              </controlPr>
            </control>
          </mc:Choice>
        </mc:AlternateContent>
        <mc:AlternateContent xmlns:mc="http://schemas.openxmlformats.org/markup-compatibility/2006">
          <mc:Choice Requires="x14">
            <control shapeId="53431" r:id="rId186" name="Check Box 183">
              <controlPr defaultSize="0" autoFill="0" autoLine="0" autoPict="0">
                <anchor moveWithCells="1">
                  <from>
                    <xdr:col>10</xdr:col>
                    <xdr:colOff>838200</xdr:colOff>
                    <xdr:row>169</xdr:row>
                    <xdr:rowOff>133350</xdr:rowOff>
                  </from>
                  <to>
                    <xdr:col>13</xdr:col>
                    <xdr:colOff>1847850</xdr:colOff>
                    <xdr:row>171</xdr:row>
                    <xdr:rowOff>31750</xdr:rowOff>
                  </to>
                </anchor>
              </controlPr>
            </control>
          </mc:Choice>
        </mc:AlternateContent>
        <mc:AlternateContent xmlns:mc="http://schemas.openxmlformats.org/markup-compatibility/2006">
          <mc:Choice Requires="x14">
            <control shapeId="53432" r:id="rId187" name="Check Box 184">
              <controlPr defaultSize="0" autoFill="0" autoLine="0" autoPict="0">
                <anchor moveWithCells="1">
                  <from>
                    <xdr:col>10</xdr:col>
                    <xdr:colOff>838200</xdr:colOff>
                    <xdr:row>170</xdr:row>
                    <xdr:rowOff>133350</xdr:rowOff>
                  </from>
                  <to>
                    <xdr:col>13</xdr:col>
                    <xdr:colOff>1847850</xdr:colOff>
                    <xdr:row>172</xdr:row>
                    <xdr:rowOff>31750</xdr:rowOff>
                  </to>
                </anchor>
              </controlPr>
            </control>
          </mc:Choice>
        </mc:AlternateContent>
        <mc:AlternateContent xmlns:mc="http://schemas.openxmlformats.org/markup-compatibility/2006">
          <mc:Choice Requires="x14">
            <control shapeId="53433" r:id="rId188" name="Check Box 185">
              <controlPr defaultSize="0" autoFill="0" autoLine="0" autoPict="0">
                <anchor moveWithCells="1">
                  <from>
                    <xdr:col>10</xdr:col>
                    <xdr:colOff>838200</xdr:colOff>
                    <xdr:row>171</xdr:row>
                    <xdr:rowOff>127000</xdr:rowOff>
                  </from>
                  <to>
                    <xdr:col>13</xdr:col>
                    <xdr:colOff>1847850</xdr:colOff>
                    <xdr:row>173</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AH283"/>
  <sheetViews>
    <sheetView zoomScale="90" zoomScaleNormal="90" zoomScaleSheetLayoutView="91" workbookViewId="0">
      <selection activeCell="B1" sqref="B1:X1"/>
    </sheetView>
  </sheetViews>
  <sheetFormatPr baseColWidth="10" defaultColWidth="11.453125" defaultRowHeight="11.5"/>
  <cols>
    <col min="1" max="1" width="5.26953125" style="41" customWidth="1"/>
    <col min="2" max="2" width="5.54296875" style="42" customWidth="1"/>
    <col min="3" max="3" width="6.1796875" style="42" customWidth="1"/>
    <col min="4" max="4" width="10.54296875" style="42" customWidth="1"/>
    <col min="5" max="5" width="4.7265625" style="42" customWidth="1"/>
    <col min="6" max="6" width="14.1796875" style="42" customWidth="1"/>
    <col min="7" max="7" width="8.7265625" style="42" customWidth="1"/>
    <col min="8" max="8" width="14.453125" style="42" customWidth="1"/>
    <col min="9" max="9" width="13.7265625" style="42" customWidth="1"/>
    <col min="10" max="10" width="10.26953125" style="42" customWidth="1"/>
    <col min="11" max="11" width="11.81640625" style="42" customWidth="1"/>
    <col min="12" max="12" width="10.54296875" style="42" customWidth="1"/>
    <col min="13" max="13" width="8.7265625" style="42" customWidth="1"/>
    <col min="14" max="14" width="7.1796875" style="42" customWidth="1"/>
    <col min="15" max="15" width="9.7265625" style="42" customWidth="1"/>
    <col min="16" max="16" width="8" style="42" customWidth="1"/>
    <col min="17" max="17" width="4.453125" style="42" bestFit="1" customWidth="1"/>
    <col min="18" max="18" width="7.54296875" style="42" customWidth="1"/>
    <col min="19" max="19" width="4.1796875" style="42" customWidth="1"/>
    <col min="20" max="20" width="5.7265625" style="42" customWidth="1"/>
    <col min="21" max="21" width="6.1796875" style="42" customWidth="1"/>
    <col min="22" max="22" width="4.26953125" style="42" customWidth="1"/>
    <col min="23" max="23" width="5.26953125" style="42" customWidth="1"/>
    <col min="24" max="24" width="4.7265625" style="42" customWidth="1"/>
    <col min="25" max="25" width="75" style="42" customWidth="1"/>
    <col min="26" max="26" width="7.81640625" style="42" hidden="1" customWidth="1"/>
    <col min="27" max="27" width="88.54296875" style="42" customWidth="1"/>
    <col min="28" max="28" width="30.1796875" style="42" hidden="1" customWidth="1"/>
    <col min="29" max="31" width="3.7265625" style="41" hidden="1" customWidth="1"/>
    <col min="32" max="33" width="11.453125" style="142" customWidth="1"/>
    <col min="34" max="34" width="11.453125" style="42" customWidth="1"/>
    <col min="35" max="35" width="22" style="42" customWidth="1"/>
    <col min="36" max="36" width="21" style="42" customWidth="1"/>
    <col min="37" max="16384" width="11.453125" style="42"/>
  </cols>
  <sheetData>
    <row r="1" spans="1:33" ht="14">
      <c r="A1" s="42"/>
      <c r="B1" s="357" t="s">
        <v>0</v>
      </c>
      <c r="C1" s="357"/>
      <c r="D1" s="357"/>
      <c r="E1" s="357"/>
      <c r="F1" s="357"/>
      <c r="G1" s="357"/>
      <c r="H1" s="357"/>
      <c r="I1" s="357"/>
      <c r="J1" s="357"/>
      <c r="K1" s="357"/>
      <c r="L1" s="357"/>
      <c r="M1" s="357"/>
      <c r="N1" s="357"/>
      <c r="O1" s="357"/>
      <c r="P1" s="357"/>
      <c r="Q1" s="357"/>
      <c r="R1" s="357"/>
      <c r="S1" s="357"/>
      <c r="T1" s="357"/>
      <c r="U1" s="357"/>
      <c r="V1" s="357"/>
      <c r="W1" s="357"/>
      <c r="X1" s="520"/>
    </row>
    <row r="2" spans="1:33" ht="14">
      <c r="A2" s="42"/>
      <c r="B2" s="357" t="s">
        <v>2</v>
      </c>
      <c r="C2" s="357"/>
      <c r="D2" s="357"/>
      <c r="E2" s="357"/>
      <c r="F2" s="357"/>
      <c r="G2" s="357"/>
      <c r="H2" s="357"/>
      <c r="I2" s="357"/>
      <c r="J2" s="357"/>
      <c r="K2" s="357"/>
      <c r="L2" s="357"/>
      <c r="M2" s="357"/>
      <c r="N2" s="357"/>
      <c r="O2" s="357"/>
      <c r="P2" s="357"/>
      <c r="Q2" s="357"/>
      <c r="R2" s="357"/>
      <c r="S2" s="357"/>
      <c r="T2" s="357"/>
      <c r="U2" s="357"/>
      <c r="V2" s="357"/>
      <c r="W2" s="357"/>
      <c r="X2" s="520"/>
    </row>
    <row r="3" spans="1:33" ht="14">
      <c r="A3" s="42"/>
      <c r="B3" s="357" t="s">
        <v>34</v>
      </c>
      <c r="C3" s="357"/>
      <c r="D3" s="357"/>
      <c r="E3" s="357"/>
      <c r="F3" s="357"/>
      <c r="G3" s="357"/>
      <c r="H3" s="357"/>
      <c r="I3" s="357"/>
      <c r="J3" s="357"/>
      <c r="K3" s="357"/>
      <c r="L3" s="357"/>
      <c r="M3" s="357"/>
      <c r="N3" s="357"/>
      <c r="O3" s="357"/>
      <c r="P3" s="357"/>
      <c r="Q3" s="357"/>
      <c r="R3" s="357"/>
      <c r="S3" s="357"/>
      <c r="T3" s="357"/>
      <c r="U3" s="357"/>
      <c r="V3" s="357"/>
      <c r="W3" s="357"/>
      <c r="X3" s="520"/>
    </row>
    <row r="4" spans="1:33" ht="14">
      <c r="A4" s="42"/>
      <c r="B4" s="357" t="s">
        <v>11</v>
      </c>
      <c r="C4" s="357"/>
      <c r="D4" s="357"/>
      <c r="E4" s="357"/>
      <c r="F4" s="357"/>
      <c r="G4" s="357"/>
      <c r="H4" s="357"/>
      <c r="I4" s="357"/>
      <c r="J4" s="357"/>
      <c r="K4" s="357"/>
      <c r="L4" s="357"/>
      <c r="M4" s="357"/>
      <c r="N4" s="357"/>
      <c r="O4" s="357"/>
      <c r="P4" s="357"/>
      <c r="Q4" s="357"/>
      <c r="R4" s="357"/>
      <c r="S4" s="357"/>
      <c r="T4" s="357"/>
      <c r="U4" s="357"/>
      <c r="V4" s="357"/>
      <c r="W4" s="357"/>
      <c r="X4" s="520"/>
    </row>
    <row r="5" spans="1:33" ht="5.25" customHeight="1">
      <c r="A5" s="42"/>
      <c r="B5" s="43"/>
      <c r="C5" s="43"/>
      <c r="D5" s="43"/>
      <c r="E5" s="43"/>
      <c r="F5" s="43"/>
      <c r="G5" s="43"/>
      <c r="H5" s="43"/>
      <c r="I5" s="43"/>
      <c r="J5" s="43"/>
      <c r="K5" s="43"/>
      <c r="L5" s="43"/>
      <c r="M5" s="43"/>
      <c r="N5" s="43"/>
      <c r="O5" s="43"/>
      <c r="P5" s="43"/>
      <c r="Q5" s="43"/>
      <c r="R5" s="43"/>
      <c r="S5" s="43"/>
      <c r="T5" s="43"/>
      <c r="U5" s="43"/>
      <c r="V5" s="43"/>
      <c r="W5" s="43"/>
      <c r="X5" s="44"/>
    </row>
    <row r="6" spans="1:33" s="46" customFormat="1" ht="13">
      <c r="B6" s="521" t="s">
        <v>7</v>
      </c>
      <c r="C6" s="521"/>
      <c r="D6" s="521"/>
      <c r="E6" s="522" t="s">
        <v>15</v>
      </c>
      <c r="F6" s="523"/>
      <c r="G6" s="523"/>
      <c r="H6" s="523"/>
      <c r="I6" s="523"/>
      <c r="J6" s="523"/>
      <c r="K6" s="523"/>
      <c r="L6" s="523"/>
      <c r="M6" s="523"/>
      <c r="N6" s="523"/>
      <c r="O6" s="523"/>
      <c r="P6" s="523"/>
      <c r="Q6" s="523"/>
      <c r="R6" s="523"/>
      <c r="S6" s="523"/>
      <c r="T6" s="523"/>
      <c r="U6" s="523"/>
      <c r="V6" s="523"/>
      <c r="W6" s="523"/>
      <c r="X6" s="524"/>
      <c r="AC6" s="45"/>
      <c r="AD6" s="45"/>
      <c r="AE6" s="45"/>
      <c r="AF6" s="143"/>
      <c r="AG6" s="143"/>
    </row>
    <row r="7" spans="1:33" s="46" customFormat="1" ht="13">
      <c r="A7" s="607" t="s">
        <v>207</v>
      </c>
      <c r="B7" s="598" t="s">
        <v>208</v>
      </c>
      <c r="C7" s="598"/>
      <c r="D7" s="598"/>
      <c r="E7" s="598"/>
      <c r="F7" s="598"/>
      <c r="G7" s="598"/>
      <c r="H7" s="598"/>
      <c r="I7" s="598"/>
      <c r="J7" s="598"/>
      <c r="K7" s="598"/>
      <c r="L7" s="598"/>
      <c r="M7" s="598"/>
      <c r="N7" s="598"/>
      <c r="O7" s="598"/>
      <c r="P7" s="598"/>
      <c r="Q7" s="598"/>
      <c r="R7" s="598"/>
      <c r="S7" s="598"/>
      <c r="T7" s="598"/>
      <c r="U7" s="598"/>
      <c r="V7" s="598"/>
      <c r="W7" s="598"/>
      <c r="X7" s="598"/>
      <c r="AC7" s="45"/>
      <c r="AD7" s="45"/>
      <c r="AE7" s="45"/>
      <c r="AF7" s="143"/>
      <c r="AG7" s="143"/>
    </row>
    <row r="8" spans="1:33" s="46" customFormat="1" ht="25.5" customHeight="1">
      <c r="A8" s="607"/>
      <c r="B8" s="47" t="s">
        <v>209</v>
      </c>
      <c r="C8" s="48" t="s">
        <v>210</v>
      </c>
      <c r="D8" s="599" t="s">
        <v>211</v>
      </c>
      <c r="E8" s="599"/>
      <c r="F8" s="608" t="s">
        <v>212</v>
      </c>
      <c r="G8" s="608"/>
      <c r="H8" s="609" t="s">
        <v>213</v>
      </c>
      <c r="I8" s="609"/>
      <c r="J8" s="609"/>
      <c r="K8" s="609"/>
      <c r="L8" s="609"/>
      <c r="M8" s="599" t="s">
        <v>214</v>
      </c>
      <c r="N8" s="599"/>
      <c r="O8" s="599"/>
      <c r="P8" s="599"/>
      <c r="Q8" s="599"/>
      <c r="R8" s="599"/>
      <c r="S8" s="599"/>
      <c r="T8" s="599"/>
      <c r="U8" s="599"/>
      <c r="V8" s="599"/>
      <c r="W8" s="599"/>
      <c r="X8" s="599"/>
      <c r="AC8" s="45"/>
      <c r="AD8" s="45"/>
      <c r="AE8" s="45"/>
      <c r="AF8" s="143"/>
      <c r="AG8" s="143"/>
    </row>
    <row r="9" spans="1:33" s="46" customFormat="1" ht="168" customHeight="1">
      <c r="A9" s="607"/>
      <c r="B9" s="49">
        <v>1</v>
      </c>
      <c r="C9" s="49">
        <v>1</v>
      </c>
      <c r="D9" s="603" t="s">
        <v>215</v>
      </c>
      <c r="E9" s="603"/>
      <c r="F9" s="610" t="s">
        <v>216</v>
      </c>
      <c r="G9" s="610"/>
      <c r="H9" s="610" t="s">
        <v>217</v>
      </c>
      <c r="I9" s="610"/>
      <c r="J9" s="610"/>
      <c r="K9" s="610"/>
      <c r="L9" s="610"/>
      <c r="M9" s="610" t="s">
        <v>218</v>
      </c>
      <c r="N9" s="610"/>
      <c r="O9" s="610"/>
      <c r="P9" s="610"/>
      <c r="Q9" s="610"/>
      <c r="R9" s="610"/>
      <c r="S9" s="610"/>
      <c r="T9" s="610"/>
      <c r="U9" s="610"/>
      <c r="V9" s="610"/>
      <c r="W9" s="610"/>
      <c r="X9" s="610"/>
      <c r="AC9" s="45"/>
      <c r="AD9" s="45"/>
      <c r="AE9" s="45"/>
      <c r="AF9" s="143"/>
      <c r="AG9" s="143"/>
    </row>
    <row r="10" spans="1:33" s="46" customFormat="1" ht="12.75" customHeight="1">
      <c r="A10" s="607"/>
      <c r="B10" s="530" t="s">
        <v>219</v>
      </c>
      <c r="C10" s="530"/>
      <c r="D10" s="530"/>
      <c r="E10" s="530"/>
      <c r="F10" s="530"/>
      <c r="G10" s="530"/>
      <c r="H10" s="530"/>
      <c r="I10" s="530"/>
      <c r="J10" s="530"/>
      <c r="K10" s="530"/>
      <c r="L10" s="530"/>
      <c r="M10" s="530"/>
      <c r="N10" s="530"/>
      <c r="O10" s="530"/>
      <c r="P10" s="530"/>
      <c r="Q10" s="530"/>
      <c r="R10" s="530"/>
      <c r="S10" s="530"/>
      <c r="T10" s="530"/>
      <c r="U10" s="530"/>
      <c r="V10" s="530"/>
      <c r="W10" s="530"/>
      <c r="X10" s="530"/>
      <c r="AC10" s="45"/>
      <c r="AD10" s="45"/>
      <c r="AE10" s="45"/>
      <c r="AF10" s="143"/>
      <c r="AG10" s="143"/>
    </row>
    <row r="11" spans="1:33" s="46" customFormat="1" ht="12.75" customHeight="1">
      <c r="A11" s="607"/>
      <c r="B11" s="530" t="s">
        <v>220</v>
      </c>
      <c r="C11" s="530"/>
      <c r="D11" s="530"/>
      <c r="E11" s="530"/>
      <c r="F11" s="530"/>
      <c r="G11" s="530"/>
      <c r="H11" s="530"/>
      <c r="I11" s="530"/>
      <c r="J11" s="530"/>
      <c r="K11" s="530"/>
      <c r="L11" s="530"/>
      <c r="M11" s="530"/>
      <c r="N11" s="530"/>
      <c r="O11" s="530"/>
      <c r="P11" s="530"/>
      <c r="Q11" s="530"/>
      <c r="R11" s="530"/>
      <c r="S11" s="530"/>
      <c r="T11" s="530"/>
      <c r="U11" s="530"/>
      <c r="V11" s="530"/>
      <c r="W11" s="530"/>
      <c r="X11" s="530"/>
      <c r="AC11" s="45"/>
      <c r="AD11" s="45"/>
      <c r="AE11" s="45"/>
      <c r="AF11" s="143"/>
      <c r="AG11" s="143"/>
    </row>
    <row r="12" spans="1:33" s="46" customFormat="1" ht="27" customHeight="1">
      <c r="A12" s="607"/>
      <c r="B12" s="531" t="s">
        <v>221</v>
      </c>
      <c r="C12" s="531"/>
      <c r="D12" s="531"/>
      <c r="E12" s="532" t="s">
        <v>222</v>
      </c>
      <c r="F12" s="532"/>
      <c r="G12" s="532"/>
      <c r="H12" s="532"/>
      <c r="I12" s="533" t="s">
        <v>223</v>
      </c>
      <c r="J12" s="533"/>
      <c r="K12" s="534" t="s">
        <v>224</v>
      </c>
      <c r="L12" s="534"/>
      <c r="M12" s="52" t="s">
        <v>225</v>
      </c>
      <c r="N12" s="535">
        <v>1110446336</v>
      </c>
      <c r="O12" s="535"/>
      <c r="P12" s="536"/>
      <c r="Q12" s="536"/>
      <c r="R12" s="536"/>
      <c r="S12" s="536"/>
      <c r="T12" s="536"/>
      <c r="U12" s="536"/>
      <c r="V12" s="536"/>
      <c r="W12" s="536"/>
      <c r="X12" s="536"/>
      <c r="AC12" s="45"/>
      <c r="AD12" s="45"/>
      <c r="AE12" s="45"/>
      <c r="AF12" s="143"/>
      <c r="AG12" s="143"/>
    </row>
    <row r="13" spans="1:33" s="46" customFormat="1" ht="12.75" customHeight="1">
      <c r="A13" s="607"/>
      <c r="B13" s="525" t="s">
        <v>226</v>
      </c>
      <c r="C13" s="525"/>
      <c r="D13" s="525"/>
      <c r="E13" s="525"/>
      <c r="F13" s="525"/>
      <c r="G13" s="525"/>
      <c r="H13" s="53" t="s">
        <v>227</v>
      </c>
      <c r="I13" s="526" t="s">
        <v>228</v>
      </c>
      <c r="J13" s="526"/>
      <c r="K13" s="526"/>
      <c r="L13" s="525" t="s">
        <v>226</v>
      </c>
      <c r="M13" s="525"/>
      <c r="N13" s="525"/>
      <c r="O13" s="54" t="s">
        <v>227</v>
      </c>
      <c r="P13" s="525" t="s">
        <v>228</v>
      </c>
      <c r="Q13" s="525"/>
      <c r="R13" s="525"/>
      <c r="S13" s="525"/>
      <c r="T13" s="525"/>
      <c r="U13" s="525"/>
      <c r="V13" s="525"/>
      <c r="W13" s="525"/>
      <c r="X13" s="525"/>
      <c r="AC13" s="45"/>
      <c r="AD13" s="45"/>
      <c r="AE13" s="45"/>
      <c r="AF13" s="143"/>
      <c r="AG13" s="143"/>
    </row>
    <row r="14" spans="1:33" s="46" customFormat="1" ht="12.75" customHeight="1">
      <c r="A14" s="607"/>
      <c r="B14" s="527" t="s">
        <v>229</v>
      </c>
      <c r="C14" s="527"/>
      <c r="D14" s="527"/>
      <c r="E14" s="527"/>
      <c r="F14" s="527"/>
      <c r="G14" s="527"/>
      <c r="H14" s="55" t="s">
        <v>230</v>
      </c>
      <c r="I14" s="528" t="s">
        <v>231</v>
      </c>
      <c r="J14" s="528"/>
      <c r="K14" s="528"/>
      <c r="L14" s="529" t="s">
        <v>232</v>
      </c>
      <c r="M14" s="529"/>
      <c r="N14" s="529"/>
      <c r="O14" s="55" t="s">
        <v>230</v>
      </c>
      <c r="P14" s="379" t="s">
        <v>233</v>
      </c>
      <c r="Q14" s="379"/>
      <c r="R14" s="379"/>
      <c r="S14" s="379"/>
      <c r="T14" s="379"/>
      <c r="U14" s="379"/>
      <c r="V14" s="379"/>
      <c r="W14" s="379"/>
      <c r="X14" s="379"/>
      <c r="AC14" s="45"/>
      <c r="AD14" s="45"/>
      <c r="AE14" s="45"/>
      <c r="AF14" s="143"/>
      <c r="AG14" s="143"/>
    </row>
    <row r="15" spans="1:33" s="46" customFormat="1" ht="12.75" customHeight="1">
      <c r="A15" s="607"/>
      <c r="B15" s="527" t="s">
        <v>234</v>
      </c>
      <c r="C15" s="527"/>
      <c r="D15" s="527"/>
      <c r="E15" s="527"/>
      <c r="F15" s="527"/>
      <c r="G15" s="527"/>
      <c r="H15" s="55" t="s">
        <v>230</v>
      </c>
      <c r="I15" s="543" t="s">
        <v>235</v>
      </c>
      <c r="J15" s="543"/>
      <c r="K15" s="543"/>
      <c r="L15" s="529" t="s">
        <v>236</v>
      </c>
      <c r="M15" s="529"/>
      <c r="N15" s="529"/>
      <c r="O15" s="55" t="s">
        <v>230</v>
      </c>
      <c r="P15" s="379" t="s">
        <v>237</v>
      </c>
      <c r="Q15" s="379"/>
      <c r="R15" s="379"/>
      <c r="S15" s="379"/>
      <c r="T15" s="379"/>
      <c r="U15" s="379"/>
      <c r="V15" s="379"/>
      <c r="W15" s="379"/>
      <c r="X15" s="379"/>
      <c r="Y15" s="57"/>
      <c r="Z15" s="57"/>
      <c r="AA15" s="57"/>
      <c r="AB15" s="57"/>
      <c r="AC15" s="45"/>
      <c r="AD15" s="45"/>
      <c r="AE15" s="45"/>
      <c r="AF15" s="143"/>
      <c r="AG15" s="143"/>
    </row>
    <row r="16" spans="1:33" s="46" customFormat="1" ht="25.5" customHeight="1">
      <c r="A16" s="607"/>
      <c r="B16" s="527" t="s">
        <v>238</v>
      </c>
      <c r="C16" s="527"/>
      <c r="D16" s="527"/>
      <c r="E16" s="527"/>
      <c r="F16" s="527"/>
      <c r="G16" s="527"/>
      <c r="H16" s="58" t="s">
        <v>230</v>
      </c>
      <c r="I16" s="538" t="s">
        <v>239</v>
      </c>
      <c r="J16" s="538"/>
      <c r="K16" s="538"/>
      <c r="L16" s="527" t="s">
        <v>240</v>
      </c>
      <c r="M16" s="527"/>
      <c r="N16" s="527"/>
      <c r="O16" s="55" t="s">
        <v>241</v>
      </c>
      <c r="P16" s="544" t="s">
        <v>242</v>
      </c>
      <c r="Q16" s="544"/>
      <c r="R16" s="544"/>
      <c r="S16" s="544"/>
      <c r="T16" s="544"/>
      <c r="U16" s="544"/>
      <c r="V16" s="544"/>
      <c r="W16" s="544"/>
      <c r="X16" s="544"/>
      <c r="AC16" s="45"/>
      <c r="AD16" s="45"/>
      <c r="AE16" s="45"/>
      <c r="AF16" s="143"/>
      <c r="AG16" s="143"/>
    </row>
    <row r="17" spans="1:34" s="46" customFormat="1" ht="17.25" customHeight="1">
      <c r="A17" s="607"/>
      <c r="B17" s="525" t="s">
        <v>243</v>
      </c>
      <c r="C17" s="525"/>
      <c r="D17" s="525"/>
      <c r="E17" s="525"/>
      <c r="F17" s="525"/>
      <c r="G17" s="525"/>
      <c r="H17" s="525"/>
      <c r="I17" s="525"/>
      <c r="J17" s="525"/>
      <c r="K17" s="525"/>
      <c r="L17" s="525"/>
      <c r="M17" s="525"/>
      <c r="N17" s="525"/>
      <c r="O17" s="525"/>
      <c r="P17" s="525"/>
      <c r="Q17" s="525"/>
      <c r="R17" s="525"/>
      <c r="S17" s="525"/>
      <c r="T17" s="525"/>
      <c r="U17" s="525"/>
      <c r="V17" s="525"/>
      <c r="W17" s="525"/>
      <c r="X17" s="525"/>
      <c r="AC17" s="45"/>
      <c r="AD17" s="45"/>
      <c r="AE17" s="45"/>
      <c r="AF17" s="143"/>
      <c r="AG17" s="143"/>
    </row>
    <row r="18" spans="1:34" s="46" customFormat="1" ht="15" customHeight="1">
      <c r="A18" s="607"/>
      <c r="B18" s="537" t="s">
        <v>244</v>
      </c>
      <c r="C18" s="537"/>
      <c r="D18" s="537"/>
      <c r="E18" s="538" t="s">
        <v>245</v>
      </c>
      <c r="F18" s="538"/>
      <c r="G18" s="538"/>
      <c r="H18" s="538"/>
      <c r="I18" s="61" t="s">
        <v>246</v>
      </c>
      <c r="J18" s="539" t="s">
        <v>247</v>
      </c>
      <c r="K18" s="539"/>
      <c r="L18" s="539"/>
      <c r="M18" s="539"/>
      <c r="N18" s="539"/>
      <c r="O18" s="62" t="s">
        <v>248</v>
      </c>
      <c r="P18" s="540">
        <v>39557</v>
      </c>
      <c r="Q18" s="541"/>
      <c r="R18" s="542" t="s">
        <v>249</v>
      </c>
      <c r="S18" s="542"/>
      <c r="T18" s="542"/>
      <c r="U18" s="542"/>
      <c r="V18" s="542"/>
      <c r="W18" s="542"/>
      <c r="X18" s="542"/>
      <c r="AC18" s="45"/>
      <c r="AD18" s="45"/>
      <c r="AE18" s="45"/>
      <c r="AF18" s="143"/>
      <c r="AG18" s="143"/>
    </row>
    <row r="19" spans="1:34" s="46" customFormat="1" ht="32.25" customHeight="1">
      <c r="A19" s="607"/>
      <c r="B19" s="537" t="s">
        <v>250</v>
      </c>
      <c r="C19" s="537"/>
      <c r="D19" s="537"/>
      <c r="E19" s="538" t="s">
        <v>251</v>
      </c>
      <c r="F19" s="538"/>
      <c r="G19" s="538"/>
      <c r="H19" s="538"/>
      <c r="I19" s="62" t="s">
        <v>252</v>
      </c>
      <c r="J19" s="551" t="s">
        <v>253</v>
      </c>
      <c r="K19" s="551"/>
      <c r="L19" s="551"/>
      <c r="M19" s="551"/>
      <c r="N19" s="551"/>
      <c r="O19" s="62" t="s">
        <v>248</v>
      </c>
      <c r="P19" s="540">
        <v>42626</v>
      </c>
      <c r="Q19" s="541"/>
      <c r="R19" s="552" t="s">
        <v>254</v>
      </c>
      <c r="S19" s="553"/>
      <c r="T19" s="554"/>
      <c r="U19" s="547" t="s">
        <v>255</v>
      </c>
      <c r="V19" s="555"/>
      <c r="W19" s="555"/>
      <c r="X19" s="548"/>
      <c r="AC19" s="45"/>
      <c r="AD19" s="45"/>
      <c r="AE19" s="45"/>
      <c r="AF19" s="143"/>
      <c r="AG19" s="143"/>
    </row>
    <row r="20" spans="1:34" s="46" customFormat="1" ht="13">
      <c r="A20" s="607"/>
      <c r="B20" s="545" t="s">
        <v>256</v>
      </c>
      <c r="C20" s="545"/>
      <c r="D20" s="545"/>
      <c r="E20" s="538" t="s">
        <v>257</v>
      </c>
      <c r="F20" s="538"/>
      <c r="G20" s="546" t="s">
        <v>258</v>
      </c>
      <c r="H20" s="546"/>
      <c r="I20" s="547">
        <v>40773</v>
      </c>
      <c r="J20" s="548"/>
      <c r="K20" s="549" t="s">
        <v>40</v>
      </c>
      <c r="L20" s="549"/>
      <c r="M20" s="550" t="s">
        <v>259</v>
      </c>
      <c r="N20" s="550"/>
      <c r="O20" s="550"/>
      <c r="P20" s="550"/>
      <c r="Q20" s="550"/>
      <c r="R20" s="550"/>
      <c r="S20" s="550"/>
      <c r="T20" s="550"/>
      <c r="U20" s="550"/>
      <c r="V20" s="550"/>
      <c r="W20" s="550"/>
      <c r="X20" s="550"/>
      <c r="AC20" s="45"/>
      <c r="AD20" s="45"/>
      <c r="AE20" s="45"/>
      <c r="AF20" s="143"/>
      <c r="AG20" s="143"/>
    </row>
    <row r="21" spans="1:34" s="46" customFormat="1" ht="15" customHeight="1">
      <c r="A21" s="607"/>
      <c r="B21" s="525" t="s">
        <v>260</v>
      </c>
      <c r="C21" s="525"/>
      <c r="D21" s="525"/>
      <c r="E21" s="525"/>
      <c r="F21" s="525"/>
      <c r="G21" s="525"/>
      <c r="H21" s="525"/>
      <c r="I21" s="525"/>
      <c r="J21" s="525"/>
      <c r="K21" s="525"/>
      <c r="L21" s="525"/>
      <c r="M21" s="525"/>
      <c r="N21" s="525"/>
      <c r="O21" s="525"/>
      <c r="P21" s="525"/>
      <c r="Q21" s="525"/>
      <c r="R21" s="525"/>
      <c r="S21" s="525"/>
      <c r="T21" s="525"/>
      <c r="U21" s="525"/>
      <c r="V21" s="525"/>
      <c r="W21" s="525"/>
      <c r="X21" s="525"/>
      <c r="AC21" s="45"/>
      <c r="AD21" s="45"/>
      <c r="AE21" s="45"/>
      <c r="AF21" s="143"/>
      <c r="AG21" s="143"/>
    </row>
    <row r="22" spans="1:34" s="46" customFormat="1" ht="28.5" customHeight="1">
      <c r="A22" s="607"/>
      <c r="B22" s="53"/>
      <c r="C22" s="525" t="s">
        <v>261</v>
      </c>
      <c r="D22" s="525"/>
      <c r="E22" s="525"/>
      <c r="F22" s="525"/>
      <c r="G22" s="525"/>
      <c r="H22" s="525"/>
      <c r="I22" s="525"/>
      <c r="J22" s="525"/>
      <c r="K22" s="525"/>
      <c r="L22" s="525"/>
      <c r="M22" s="561" t="s">
        <v>262</v>
      </c>
      <c r="N22" s="561"/>
      <c r="O22" s="561"/>
      <c r="P22" s="561"/>
      <c r="Q22" s="561"/>
      <c r="R22" s="561"/>
      <c r="S22" s="562" t="s">
        <v>263</v>
      </c>
      <c r="T22" s="562" t="s">
        <v>264</v>
      </c>
      <c r="U22" s="563" t="s">
        <v>265</v>
      </c>
      <c r="V22" s="563"/>
      <c r="W22" s="563"/>
      <c r="X22" s="562" t="s">
        <v>38</v>
      </c>
      <c r="Y22" s="556" t="s">
        <v>266</v>
      </c>
      <c r="Z22" s="556"/>
      <c r="AA22" s="556"/>
      <c r="AB22" s="556"/>
      <c r="AC22" s="557" t="s">
        <v>267</v>
      </c>
      <c r="AD22" s="557"/>
      <c r="AE22" s="557"/>
      <c r="AF22" s="558" t="s">
        <v>268</v>
      </c>
      <c r="AG22" s="558"/>
      <c r="AH22" s="559" t="s">
        <v>269</v>
      </c>
    </row>
    <row r="23" spans="1:34" s="46" customFormat="1" ht="87" customHeight="1">
      <c r="A23" s="607"/>
      <c r="B23" s="60" t="s">
        <v>6</v>
      </c>
      <c r="C23" s="560" t="s">
        <v>270</v>
      </c>
      <c r="D23" s="560"/>
      <c r="E23" s="560"/>
      <c r="F23" s="560" t="s">
        <v>271</v>
      </c>
      <c r="G23" s="560"/>
      <c r="H23" s="560"/>
      <c r="I23" s="560"/>
      <c r="J23" s="560"/>
      <c r="K23" s="52" t="s">
        <v>272</v>
      </c>
      <c r="L23" s="52" t="s">
        <v>273</v>
      </c>
      <c r="M23" s="63" t="s">
        <v>274</v>
      </c>
      <c r="N23" s="63" t="s">
        <v>275</v>
      </c>
      <c r="O23" s="63" t="s">
        <v>276</v>
      </c>
      <c r="P23" s="63" t="s">
        <v>277</v>
      </c>
      <c r="Q23" s="63" t="s">
        <v>278</v>
      </c>
      <c r="R23" s="63" t="s">
        <v>279</v>
      </c>
      <c r="S23" s="562"/>
      <c r="T23" s="562"/>
      <c r="U23" s="63" t="s">
        <v>280</v>
      </c>
      <c r="V23" s="63" t="s">
        <v>281</v>
      </c>
      <c r="W23" s="63" t="s">
        <v>282</v>
      </c>
      <c r="X23" s="562"/>
      <c r="Y23" s="64" t="s">
        <v>283</v>
      </c>
      <c r="Z23" s="65" t="s">
        <v>284</v>
      </c>
      <c r="AA23" s="65" t="s">
        <v>285</v>
      </c>
      <c r="AB23" s="66" t="s">
        <v>286</v>
      </c>
      <c r="AC23" s="63" t="s">
        <v>287</v>
      </c>
      <c r="AD23" s="63" t="s">
        <v>288</v>
      </c>
      <c r="AE23" s="63" t="s">
        <v>289</v>
      </c>
      <c r="AF23" s="144" t="s">
        <v>290</v>
      </c>
      <c r="AG23" s="144" t="s">
        <v>291</v>
      </c>
      <c r="AH23" s="559"/>
    </row>
    <row r="24" spans="1:34" s="122" customFormat="1" ht="113.25" customHeight="1">
      <c r="A24" s="607"/>
      <c r="B24" s="566">
        <v>1</v>
      </c>
      <c r="C24" s="569" t="s">
        <v>292</v>
      </c>
      <c r="D24" s="570"/>
      <c r="E24" s="571"/>
      <c r="F24" s="572" t="s">
        <v>293</v>
      </c>
      <c r="G24" s="573"/>
      <c r="H24" s="573"/>
      <c r="I24" s="573"/>
      <c r="J24" s="574"/>
      <c r="K24" s="69">
        <v>43165</v>
      </c>
      <c r="L24" s="69">
        <v>45194</v>
      </c>
      <c r="M24" s="70" t="s">
        <v>178</v>
      </c>
      <c r="N24" s="70" t="s">
        <v>85</v>
      </c>
      <c r="O24" s="70" t="s">
        <v>178</v>
      </c>
      <c r="P24" s="70" t="s">
        <v>178</v>
      </c>
      <c r="Q24" s="70" t="s">
        <v>178</v>
      </c>
      <c r="R24" s="70" t="s">
        <v>178</v>
      </c>
      <c r="S24" s="71" t="str">
        <f>IF(C24&lt;&gt;"",IF(COUNTIF(M24:R24,"CUMPLE")=6,"CUMPLE","NO CUMPLE"),"")</f>
        <v>NO CUMPLE</v>
      </c>
      <c r="T24" s="72" t="s">
        <v>241</v>
      </c>
      <c r="U24" s="70" t="s">
        <v>85</v>
      </c>
      <c r="V24" s="70" t="s">
        <v>85</v>
      </c>
      <c r="W24" s="73" t="str">
        <f>IF(C24&lt;&gt;"",IF(AND(U24="CUMPLE",V24="CUMPLE"),"ESPECIFICA","GENERAL"),"")</f>
        <v>GENERAL</v>
      </c>
      <c r="X24" s="73" t="str">
        <f t="shared" ref="X24:X43" si="0">IF(C24&lt;&gt;"",IF(OR(AND(S24="CUMPLE",T24="N/A"),T24="SI"),"CUMPLE","NO CUMPLE"),"")</f>
        <v>NO CUMPLE</v>
      </c>
      <c r="Y24" s="50" t="s">
        <v>294</v>
      </c>
      <c r="Z24" s="107" t="str">
        <f>IF(Y24&lt;&gt;"","-"&amp;Y24&amp;CHAR(10),"")</f>
        <v xml:space="preserve">-08. Certificación Laboral Mónica Suárez.docx (1).pdf
</v>
      </c>
      <c r="AA24" s="59" t="s">
        <v>295</v>
      </c>
      <c r="AB24" s="145" t="str">
        <f t="shared" ref="AB24:AB43" si="1">IF(AA24&lt;&gt;"","Experiencia No. "&amp;B24&amp;": "&amp;AA24&amp;CHAR(10),"")</f>
        <v xml:space="preserve">Experiencia No. 1: 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objeto de contabilizar los términos de experiencia profesional, se asocia este apartado de la experiencia en registro independiente.
</v>
      </c>
      <c r="AC24" s="76">
        <f t="shared" ref="AC24:AC43" si="2">IF(C24&lt;&gt;"",COUNTIFS(K$24:K$43,"&lt;="&amp;K24,L$24:L$43,"&gt;"&amp;K24)-1,0)</f>
        <v>0</v>
      </c>
      <c r="AD24" s="76">
        <f t="shared" ref="AD24:AD43" si="3">IF(C24&lt;&gt;"",COUNTIFS(K$24:K$43,"&lt;="&amp;L24,L$24:L$43,"&gt;="&amp;L24)-1,0)</f>
        <v>0</v>
      </c>
      <c r="AE24" s="76">
        <f>IF(C24&lt;&gt;"",COUNTIFS(K$24:K$43,"&gt;&lt;"&amp;"",K$24:K$43,"&lt;="&amp;K24,L$24:L$43,"&gt;="&amp;L24),0)</f>
        <v>0</v>
      </c>
      <c r="AF24" s="146">
        <v>43165</v>
      </c>
      <c r="AG24" s="146">
        <v>45194</v>
      </c>
      <c r="AH24" s="77">
        <f>ROUND(IF(X24="CUMPLE",DAYS360(AF24,AG24,)/365,0),1)</f>
        <v>0</v>
      </c>
    </row>
    <row r="25" spans="1:34" s="46" customFormat="1" ht="135.75" customHeight="1">
      <c r="A25" s="607"/>
      <c r="B25" s="567"/>
      <c r="C25" s="569" t="s">
        <v>292</v>
      </c>
      <c r="D25" s="570"/>
      <c r="E25" s="571"/>
      <c r="F25" s="572" t="s">
        <v>296</v>
      </c>
      <c r="G25" s="573"/>
      <c r="H25" s="573"/>
      <c r="I25" s="573"/>
      <c r="J25" s="574"/>
      <c r="K25" s="147"/>
      <c r="L25" s="148"/>
      <c r="M25" s="70" t="s">
        <v>178</v>
      </c>
      <c r="N25" s="70" t="s">
        <v>85</v>
      </c>
      <c r="O25" s="70" t="s">
        <v>178</v>
      </c>
      <c r="P25" s="70" t="s">
        <v>178</v>
      </c>
      <c r="Q25" s="70" t="s">
        <v>178</v>
      </c>
      <c r="R25" s="70" t="s">
        <v>178</v>
      </c>
      <c r="S25" s="71" t="str">
        <f>IF(C25&lt;&gt;"",IF(COUNTIF(M25:R25,"CUMPLE")=6,"CUMPLE","NO CUMPLE"),"")</f>
        <v>NO CUMPLE</v>
      </c>
      <c r="T25" s="72" t="s">
        <v>241</v>
      </c>
      <c r="U25" s="70" t="s">
        <v>178</v>
      </c>
      <c r="V25" s="70" t="s">
        <v>178</v>
      </c>
      <c r="W25" s="73" t="str">
        <f>IF(C25&lt;&gt;"",IF(AND(U25="CUMPLE",V25="CUMPLE"),"ESPECIFICA","GENERAL"),"")</f>
        <v>ESPECIFICA</v>
      </c>
      <c r="X25" s="73" t="str">
        <f t="shared" si="0"/>
        <v>NO CUMPLE</v>
      </c>
      <c r="Y25" s="50" t="s">
        <v>294</v>
      </c>
      <c r="Z25" s="107" t="str">
        <f>IF(Y25&lt;&gt;"","-"&amp;Y25&amp;CHAR(10),"")</f>
        <v xml:space="preserve">-08. Certificación Laboral Mónica Suárez.docx (1).pdf
</v>
      </c>
      <c r="AA25" s="59" t="s">
        <v>297</v>
      </c>
      <c r="AB25" s="75" t="str">
        <f t="shared" si="1"/>
        <v xml:space="preserve">Experiencia No. : 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fin de contabilizar los términos de experiencia en relación al proyecto objeto de revisión, se asocia este proyecto en registro independiente. En la documentación aportada no se evidencia datos de inicio y fin de la ejecución del proyecto analizado.
</v>
      </c>
      <c r="AC25" s="76">
        <f t="shared" si="2"/>
        <v>-1</v>
      </c>
      <c r="AD25" s="76">
        <f t="shared" si="3"/>
        <v>-1</v>
      </c>
      <c r="AE25" s="76">
        <f t="shared" ref="AE25:AE43" si="4">IF(C25&lt;&gt;"",COUNTIFS(K$24:K$43,"&gt;&lt;"&amp;"",K$24:K$43,"&lt;="&amp;K25,L$24:L$43,"&gt;="&amp;L25),0)</f>
        <v>0</v>
      </c>
      <c r="AF25" s="149"/>
      <c r="AG25" s="149"/>
      <c r="AH25" s="77">
        <f t="shared" ref="AH25:AH27" si="5">ROUND(IF(X25="CUMPLE",DAYS360(AF25,AG25,)/365,0),1)</f>
        <v>0</v>
      </c>
    </row>
    <row r="26" spans="1:34" s="46" customFormat="1" ht="112.5">
      <c r="A26" s="607"/>
      <c r="B26" s="568"/>
      <c r="C26" s="569" t="s">
        <v>292</v>
      </c>
      <c r="D26" s="570"/>
      <c r="E26" s="571"/>
      <c r="F26" s="572" t="s">
        <v>298</v>
      </c>
      <c r="G26" s="573"/>
      <c r="H26" s="573"/>
      <c r="I26" s="573"/>
      <c r="J26" s="574"/>
      <c r="K26" s="147"/>
      <c r="L26" s="148"/>
      <c r="M26" s="70" t="s">
        <v>178</v>
      </c>
      <c r="N26" s="70" t="s">
        <v>85</v>
      </c>
      <c r="O26" s="70" t="s">
        <v>178</v>
      </c>
      <c r="P26" s="70" t="s">
        <v>178</v>
      </c>
      <c r="Q26" s="70" t="s">
        <v>178</v>
      </c>
      <c r="R26" s="70" t="s">
        <v>178</v>
      </c>
      <c r="S26" s="71" t="str">
        <f>IF(C26&lt;&gt;"",IF(COUNTIF(M26:R26,"CUMPLE")=6,"CUMPLE","NO CUMPLE"),"")</f>
        <v>NO CUMPLE</v>
      </c>
      <c r="T26" s="72" t="s">
        <v>241</v>
      </c>
      <c r="U26" s="70" t="s">
        <v>178</v>
      </c>
      <c r="V26" s="70" t="s">
        <v>178</v>
      </c>
      <c r="W26" s="73" t="str">
        <f t="shared" ref="W26:W43" si="6">IF(C26&lt;&gt;"",IF(AND(U26="CUMPLE",V26="CUMPLE"),"ESPECIFICA","GENERAL"),"")</f>
        <v>ESPECIFICA</v>
      </c>
      <c r="X26" s="73" t="str">
        <f t="shared" si="0"/>
        <v>NO CUMPLE</v>
      </c>
      <c r="Y26" s="50" t="s">
        <v>294</v>
      </c>
      <c r="Z26" s="74" t="str">
        <f t="shared" ref="Z26:Z43" si="7">IF(Y26&lt;&gt;"","-"&amp;Y26&amp;CHAR(10),"")</f>
        <v xml:space="preserve">-08. Certificación Laboral Mónica Suárez.docx (1).pdf
</v>
      </c>
      <c r="AA26" s="59" t="s">
        <v>297</v>
      </c>
      <c r="AB26" s="75" t="str">
        <f t="shared" si="1"/>
        <v xml:space="preserve">Experiencia No. : 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fin de contabilizar los términos de experiencia en relación al proyecto objeto de revisión, se asocia este proyecto en registro independiente. En la documentación aportada no se evidencia datos de inicio y fin de la ejecución del proyecto analizado.
</v>
      </c>
      <c r="AC26" s="76">
        <f t="shared" si="2"/>
        <v>-1</v>
      </c>
      <c r="AD26" s="76">
        <f t="shared" si="3"/>
        <v>-1</v>
      </c>
      <c r="AE26" s="76">
        <f t="shared" si="4"/>
        <v>0</v>
      </c>
      <c r="AF26" s="149"/>
      <c r="AG26" s="149"/>
      <c r="AH26" s="77">
        <f t="shared" si="5"/>
        <v>0</v>
      </c>
    </row>
    <row r="27" spans="1:34" s="46" customFormat="1" ht="12.75" hidden="1" customHeight="1">
      <c r="A27" s="607"/>
      <c r="B27" s="68">
        <v>4</v>
      </c>
      <c r="C27" s="564"/>
      <c r="D27" s="564"/>
      <c r="E27" s="564"/>
      <c r="F27" s="565"/>
      <c r="G27" s="565"/>
      <c r="H27" s="565"/>
      <c r="I27" s="565"/>
      <c r="J27" s="565"/>
      <c r="K27" s="69"/>
      <c r="L27" s="69"/>
      <c r="M27" s="70"/>
      <c r="N27" s="70"/>
      <c r="O27" s="70"/>
      <c r="P27" s="70"/>
      <c r="Q27" s="70"/>
      <c r="R27" s="70"/>
      <c r="S27" s="71" t="str">
        <f t="shared" ref="S27:S43" si="8">IF(C27&lt;&gt;"",IF(COUNTIF(M27:R27,"CUMPLE")=6,"CUMPLE","NO CUMPLE"),"")</f>
        <v/>
      </c>
      <c r="T27" s="72"/>
      <c r="U27" s="70"/>
      <c r="V27" s="70"/>
      <c r="W27" s="73" t="str">
        <f t="shared" si="6"/>
        <v/>
      </c>
      <c r="X27" s="73" t="str">
        <f t="shared" si="0"/>
        <v/>
      </c>
      <c r="Y27" s="59"/>
      <c r="Z27" s="74" t="str">
        <f t="shared" si="7"/>
        <v/>
      </c>
      <c r="AA27" s="59"/>
      <c r="AB27" s="75" t="str">
        <f t="shared" si="1"/>
        <v/>
      </c>
      <c r="AC27" s="76">
        <f t="shared" si="2"/>
        <v>0</v>
      </c>
      <c r="AD27" s="76">
        <f t="shared" si="3"/>
        <v>0</v>
      </c>
      <c r="AE27" s="76">
        <f t="shared" si="4"/>
        <v>0</v>
      </c>
      <c r="AF27" s="149"/>
      <c r="AG27" s="149"/>
      <c r="AH27" s="77">
        <f t="shared" si="5"/>
        <v>0</v>
      </c>
    </row>
    <row r="28" spans="1:34" s="46" customFormat="1" ht="12.75" hidden="1" customHeight="1">
      <c r="A28" s="607"/>
      <c r="B28" s="68">
        <v>5</v>
      </c>
      <c r="C28" s="564"/>
      <c r="D28" s="564"/>
      <c r="E28" s="564"/>
      <c r="F28" s="565"/>
      <c r="G28" s="565"/>
      <c r="H28" s="565"/>
      <c r="I28" s="565"/>
      <c r="J28" s="565"/>
      <c r="K28" s="69"/>
      <c r="L28" s="69"/>
      <c r="M28" s="70"/>
      <c r="N28" s="70"/>
      <c r="O28" s="70"/>
      <c r="P28" s="70"/>
      <c r="Q28" s="70"/>
      <c r="R28" s="70"/>
      <c r="S28" s="71" t="str">
        <f t="shared" si="8"/>
        <v/>
      </c>
      <c r="T28" s="72"/>
      <c r="U28" s="70"/>
      <c r="V28" s="70"/>
      <c r="W28" s="73" t="str">
        <f t="shared" si="6"/>
        <v/>
      </c>
      <c r="X28" s="73" t="str">
        <f t="shared" si="0"/>
        <v/>
      </c>
      <c r="Y28" s="59"/>
      <c r="Z28" s="74" t="str">
        <f t="shared" si="7"/>
        <v/>
      </c>
      <c r="AA28" s="59"/>
      <c r="AB28" s="75" t="str">
        <f t="shared" si="1"/>
        <v/>
      </c>
      <c r="AC28" s="76">
        <f t="shared" si="2"/>
        <v>0</v>
      </c>
      <c r="AD28" s="76">
        <f t="shared" si="3"/>
        <v>0</v>
      </c>
      <c r="AE28" s="76">
        <f t="shared" si="4"/>
        <v>0</v>
      </c>
      <c r="AF28" s="149"/>
      <c r="AG28" s="149"/>
      <c r="AH28" s="77">
        <f t="shared" ref="AH28:AH29" si="9">IF(X28="CUMPLE",DAYS360(AF28,AG28,)/365,0)</f>
        <v>0</v>
      </c>
    </row>
    <row r="29" spans="1:34" s="46" customFormat="1" ht="12.75" hidden="1" customHeight="1">
      <c r="A29" s="607"/>
      <c r="B29" s="68">
        <v>6</v>
      </c>
      <c r="C29" s="564"/>
      <c r="D29" s="564"/>
      <c r="E29" s="564"/>
      <c r="F29" s="565"/>
      <c r="G29" s="565"/>
      <c r="H29" s="565"/>
      <c r="I29" s="565"/>
      <c r="J29" s="565"/>
      <c r="K29" s="69"/>
      <c r="L29" s="69"/>
      <c r="M29" s="70"/>
      <c r="N29" s="70"/>
      <c r="O29" s="70"/>
      <c r="P29" s="70"/>
      <c r="Q29" s="70"/>
      <c r="R29" s="70"/>
      <c r="S29" s="71" t="str">
        <f t="shared" si="8"/>
        <v/>
      </c>
      <c r="T29" s="72"/>
      <c r="U29" s="70"/>
      <c r="V29" s="70"/>
      <c r="W29" s="73" t="str">
        <f t="shared" si="6"/>
        <v/>
      </c>
      <c r="X29" s="73" t="str">
        <f t="shared" si="0"/>
        <v/>
      </c>
      <c r="Y29" s="59"/>
      <c r="Z29" s="74" t="str">
        <f t="shared" si="7"/>
        <v/>
      </c>
      <c r="AA29" s="59"/>
      <c r="AB29" s="75" t="str">
        <f t="shared" si="1"/>
        <v/>
      </c>
      <c r="AC29" s="76">
        <f t="shared" si="2"/>
        <v>0</v>
      </c>
      <c r="AD29" s="76">
        <f t="shared" si="3"/>
        <v>0</v>
      </c>
      <c r="AE29" s="76">
        <f t="shared" si="4"/>
        <v>0</v>
      </c>
      <c r="AF29" s="149"/>
      <c r="AG29" s="149"/>
      <c r="AH29" s="77">
        <f t="shared" si="9"/>
        <v>0</v>
      </c>
    </row>
    <row r="30" spans="1:34" s="46" customFormat="1" ht="12.75" hidden="1" customHeight="1">
      <c r="A30" s="607"/>
      <c r="B30" s="68">
        <v>7</v>
      </c>
      <c r="C30" s="564"/>
      <c r="D30" s="564"/>
      <c r="E30" s="564"/>
      <c r="F30" s="565"/>
      <c r="G30" s="565"/>
      <c r="H30" s="565"/>
      <c r="I30" s="565"/>
      <c r="J30" s="565"/>
      <c r="K30" s="69"/>
      <c r="L30" s="69"/>
      <c r="M30" s="70"/>
      <c r="N30" s="70"/>
      <c r="O30" s="70"/>
      <c r="P30" s="70"/>
      <c r="Q30" s="70"/>
      <c r="R30" s="70"/>
      <c r="S30" s="71" t="str">
        <f t="shared" si="8"/>
        <v/>
      </c>
      <c r="T30" s="72"/>
      <c r="U30" s="70"/>
      <c r="V30" s="70"/>
      <c r="W30" s="73" t="str">
        <f t="shared" si="6"/>
        <v/>
      </c>
      <c r="X30" s="73" t="str">
        <f t="shared" si="0"/>
        <v/>
      </c>
      <c r="Y30" s="59"/>
      <c r="Z30" s="74" t="str">
        <f t="shared" si="7"/>
        <v/>
      </c>
      <c r="AA30" s="59"/>
      <c r="AB30" s="75" t="str">
        <f t="shared" si="1"/>
        <v/>
      </c>
      <c r="AC30" s="76">
        <f t="shared" si="2"/>
        <v>0</v>
      </c>
      <c r="AD30" s="76">
        <f t="shared" si="3"/>
        <v>0</v>
      </c>
      <c r="AE30" s="76">
        <f t="shared" si="4"/>
        <v>0</v>
      </c>
      <c r="AF30" s="149"/>
      <c r="AG30" s="149"/>
      <c r="AH30" s="77">
        <f t="shared" ref="AH30:AH43" si="10">IF(X30="CUMPLE",DAYS360(K30,L30,)/365,0)</f>
        <v>0</v>
      </c>
    </row>
    <row r="31" spans="1:34" s="46" customFormat="1" ht="12.75" hidden="1" customHeight="1">
      <c r="A31" s="607"/>
      <c r="B31" s="68">
        <v>8</v>
      </c>
      <c r="C31" s="564"/>
      <c r="D31" s="564"/>
      <c r="E31" s="564"/>
      <c r="F31" s="565"/>
      <c r="G31" s="565"/>
      <c r="H31" s="565"/>
      <c r="I31" s="565"/>
      <c r="J31" s="565"/>
      <c r="K31" s="69"/>
      <c r="L31" s="69"/>
      <c r="M31" s="70"/>
      <c r="N31" s="70"/>
      <c r="O31" s="70"/>
      <c r="P31" s="70"/>
      <c r="Q31" s="70"/>
      <c r="R31" s="70"/>
      <c r="S31" s="71" t="str">
        <f t="shared" si="8"/>
        <v/>
      </c>
      <c r="T31" s="72"/>
      <c r="U31" s="70"/>
      <c r="V31" s="70"/>
      <c r="W31" s="73" t="str">
        <f t="shared" si="6"/>
        <v/>
      </c>
      <c r="X31" s="73" t="str">
        <f t="shared" si="0"/>
        <v/>
      </c>
      <c r="Y31" s="59"/>
      <c r="Z31" s="74" t="str">
        <f t="shared" si="7"/>
        <v/>
      </c>
      <c r="AA31" s="59"/>
      <c r="AB31" s="75" t="str">
        <f t="shared" si="1"/>
        <v/>
      </c>
      <c r="AC31" s="76">
        <f t="shared" si="2"/>
        <v>0</v>
      </c>
      <c r="AD31" s="76">
        <f t="shared" si="3"/>
        <v>0</v>
      </c>
      <c r="AE31" s="76">
        <f t="shared" si="4"/>
        <v>0</v>
      </c>
      <c r="AF31" s="149"/>
      <c r="AG31" s="149"/>
      <c r="AH31" s="77">
        <f t="shared" si="10"/>
        <v>0</v>
      </c>
    </row>
    <row r="32" spans="1:34" s="46" customFormat="1" ht="12.75" hidden="1" customHeight="1">
      <c r="A32" s="607"/>
      <c r="B32" s="68">
        <v>9</v>
      </c>
      <c r="C32" s="564"/>
      <c r="D32" s="564"/>
      <c r="E32" s="564"/>
      <c r="F32" s="565"/>
      <c r="G32" s="565"/>
      <c r="H32" s="565"/>
      <c r="I32" s="565"/>
      <c r="J32" s="565"/>
      <c r="K32" s="69"/>
      <c r="L32" s="69"/>
      <c r="M32" s="70"/>
      <c r="N32" s="70"/>
      <c r="O32" s="70"/>
      <c r="P32" s="70"/>
      <c r="Q32" s="70"/>
      <c r="R32" s="70"/>
      <c r="S32" s="71" t="str">
        <f t="shared" si="8"/>
        <v/>
      </c>
      <c r="T32" s="72"/>
      <c r="U32" s="70"/>
      <c r="V32" s="70"/>
      <c r="W32" s="73" t="str">
        <f t="shared" si="6"/>
        <v/>
      </c>
      <c r="X32" s="73" t="str">
        <f t="shared" si="0"/>
        <v/>
      </c>
      <c r="Y32" s="59"/>
      <c r="Z32" s="74" t="str">
        <f t="shared" si="7"/>
        <v/>
      </c>
      <c r="AA32" s="59"/>
      <c r="AB32" s="75" t="str">
        <f t="shared" si="1"/>
        <v/>
      </c>
      <c r="AC32" s="76">
        <f t="shared" si="2"/>
        <v>0</v>
      </c>
      <c r="AD32" s="76">
        <f t="shared" si="3"/>
        <v>0</v>
      </c>
      <c r="AE32" s="76">
        <f t="shared" si="4"/>
        <v>0</v>
      </c>
      <c r="AF32" s="149"/>
      <c r="AG32" s="149"/>
      <c r="AH32" s="77">
        <f t="shared" si="10"/>
        <v>0</v>
      </c>
    </row>
    <row r="33" spans="1:34" s="46" customFormat="1" ht="12.75" hidden="1" customHeight="1">
      <c r="A33" s="607"/>
      <c r="B33" s="68">
        <v>10</v>
      </c>
      <c r="C33" s="564"/>
      <c r="D33" s="564"/>
      <c r="E33" s="564"/>
      <c r="F33" s="565"/>
      <c r="G33" s="565"/>
      <c r="H33" s="565"/>
      <c r="I33" s="565"/>
      <c r="J33" s="565"/>
      <c r="K33" s="69"/>
      <c r="L33" s="69"/>
      <c r="M33" s="70"/>
      <c r="N33" s="70"/>
      <c r="O33" s="70"/>
      <c r="P33" s="70"/>
      <c r="Q33" s="70"/>
      <c r="R33" s="70"/>
      <c r="S33" s="71" t="str">
        <f t="shared" si="8"/>
        <v/>
      </c>
      <c r="T33" s="72"/>
      <c r="U33" s="70"/>
      <c r="V33" s="70"/>
      <c r="W33" s="73" t="str">
        <f t="shared" si="6"/>
        <v/>
      </c>
      <c r="X33" s="73" t="str">
        <f t="shared" si="0"/>
        <v/>
      </c>
      <c r="Y33" s="59"/>
      <c r="Z33" s="74" t="str">
        <f t="shared" si="7"/>
        <v/>
      </c>
      <c r="AA33" s="59"/>
      <c r="AB33" s="75" t="str">
        <f t="shared" si="1"/>
        <v/>
      </c>
      <c r="AC33" s="76">
        <f t="shared" si="2"/>
        <v>0</v>
      </c>
      <c r="AD33" s="76">
        <f t="shared" si="3"/>
        <v>0</v>
      </c>
      <c r="AE33" s="76">
        <f t="shared" si="4"/>
        <v>0</v>
      </c>
      <c r="AF33" s="149"/>
      <c r="AG33" s="149"/>
      <c r="AH33" s="77">
        <f t="shared" si="10"/>
        <v>0</v>
      </c>
    </row>
    <row r="34" spans="1:34" s="46" customFormat="1" ht="12.75" hidden="1" customHeight="1">
      <c r="A34" s="607"/>
      <c r="B34" s="68">
        <v>11</v>
      </c>
      <c r="C34" s="564"/>
      <c r="D34" s="564"/>
      <c r="E34" s="564"/>
      <c r="F34" s="565"/>
      <c r="G34" s="565"/>
      <c r="H34" s="565"/>
      <c r="I34" s="565"/>
      <c r="J34" s="565"/>
      <c r="K34" s="69"/>
      <c r="L34" s="69"/>
      <c r="M34" s="70"/>
      <c r="N34" s="70"/>
      <c r="O34" s="70"/>
      <c r="P34" s="70"/>
      <c r="Q34" s="70"/>
      <c r="R34" s="70"/>
      <c r="S34" s="71" t="str">
        <f t="shared" si="8"/>
        <v/>
      </c>
      <c r="T34" s="72"/>
      <c r="U34" s="70"/>
      <c r="V34" s="70"/>
      <c r="W34" s="73" t="str">
        <f t="shared" si="6"/>
        <v/>
      </c>
      <c r="X34" s="73" t="str">
        <f t="shared" si="0"/>
        <v/>
      </c>
      <c r="Y34" s="59"/>
      <c r="Z34" s="74" t="str">
        <f t="shared" si="7"/>
        <v/>
      </c>
      <c r="AA34" s="59"/>
      <c r="AB34" s="75" t="str">
        <f t="shared" si="1"/>
        <v/>
      </c>
      <c r="AC34" s="76">
        <f t="shared" si="2"/>
        <v>0</v>
      </c>
      <c r="AD34" s="76">
        <f t="shared" si="3"/>
        <v>0</v>
      </c>
      <c r="AE34" s="76">
        <f t="shared" si="4"/>
        <v>0</v>
      </c>
      <c r="AF34" s="149"/>
      <c r="AG34" s="149"/>
      <c r="AH34" s="77">
        <f t="shared" si="10"/>
        <v>0</v>
      </c>
    </row>
    <row r="35" spans="1:34" s="46" customFormat="1" ht="12.75" hidden="1" customHeight="1">
      <c r="A35" s="607"/>
      <c r="B35" s="68">
        <v>12</v>
      </c>
      <c r="C35" s="564"/>
      <c r="D35" s="564"/>
      <c r="E35" s="564"/>
      <c r="F35" s="565"/>
      <c r="G35" s="565"/>
      <c r="H35" s="565"/>
      <c r="I35" s="565"/>
      <c r="J35" s="565"/>
      <c r="K35" s="69"/>
      <c r="L35" s="69"/>
      <c r="M35" s="70"/>
      <c r="N35" s="70"/>
      <c r="O35" s="70"/>
      <c r="P35" s="70"/>
      <c r="Q35" s="70"/>
      <c r="R35" s="70"/>
      <c r="S35" s="71" t="str">
        <f t="shared" si="8"/>
        <v/>
      </c>
      <c r="T35" s="72"/>
      <c r="U35" s="70"/>
      <c r="V35" s="70"/>
      <c r="W35" s="73" t="str">
        <f t="shared" si="6"/>
        <v/>
      </c>
      <c r="X35" s="73" t="str">
        <f t="shared" si="0"/>
        <v/>
      </c>
      <c r="Y35" s="59"/>
      <c r="Z35" s="74" t="str">
        <f t="shared" si="7"/>
        <v/>
      </c>
      <c r="AA35" s="59"/>
      <c r="AB35" s="75" t="str">
        <f t="shared" si="1"/>
        <v/>
      </c>
      <c r="AC35" s="76">
        <f t="shared" si="2"/>
        <v>0</v>
      </c>
      <c r="AD35" s="76">
        <f t="shared" si="3"/>
        <v>0</v>
      </c>
      <c r="AE35" s="76">
        <f t="shared" si="4"/>
        <v>0</v>
      </c>
      <c r="AF35" s="149"/>
      <c r="AG35" s="149"/>
      <c r="AH35" s="77">
        <f t="shared" si="10"/>
        <v>0</v>
      </c>
    </row>
    <row r="36" spans="1:34" s="46" customFormat="1" ht="12.75" hidden="1" customHeight="1">
      <c r="A36" s="607"/>
      <c r="B36" s="68">
        <v>13</v>
      </c>
      <c r="C36" s="564"/>
      <c r="D36" s="564"/>
      <c r="E36" s="564"/>
      <c r="F36" s="565"/>
      <c r="G36" s="565"/>
      <c r="H36" s="565"/>
      <c r="I36" s="565"/>
      <c r="J36" s="565"/>
      <c r="K36" s="69"/>
      <c r="L36" s="69"/>
      <c r="M36" s="70"/>
      <c r="N36" s="70"/>
      <c r="O36" s="70"/>
      <c r="P36" s="70"/>
      <c r="Q36" s="70"/>
      <c r="R36" s="70"/>
      <c r="S36" s="71" t="str">
        <f t="shared" si="8"/>
        <v/>
      </c>
      <c r="T36" s="72"/>
      <c r="U36" s="70"/>
      <c r="V36" s="70"/>
      <c r="W36" s="73" t="str">
        <f t="shared" si="6"/>
        <v/>
      </c>
      <c r="X36" s="73" t="str">
        <f t="shared" si="0"/>
        <v/>
      </c>
      <c r="Y36" s="59"/>
      <c r="Z36" s="74" t="str">
        <f t="shared" si="7"/>
        <v/>
      </c>
      <c r="AA36" s="59"/>
      <c r="AB36" s="75" t="str">
        <f t="shared" si="1"/>
        <v/>
      </c>
      <c r="AC36" s="76">
        <f t="shared" si="2"/>
        <v>0</v>
      </c>
      <c r="AD36" s="76">
        <f t="shared" si="3"/>
        <v>0</v>
      </c>
      <c r="AE36" s="76">
        <f t="shared" si="4"/>
        <v>0</v>
      </c>
      <c r="AF36" s="149"/>
      <c r="AG36" s="149"/>
      <c r="AH36" s="77">
        <f t="shared" si="10"/>
        <v>0</v>
      </c>
    </row>
    <row r="37" spans="1:34" s="46" customFormat="1" ht="12.75" hidden="1" customHeight="1">
      <c r="A37" s="607"/>
      <c r="B37" s="68">
        <v>14</v>
      </c>
      <c r="C37" s="564"/>
      <c r="D37" s="564"/>
      <c r="E37" s="564"/>
      <c r="F37" s="565"/>
      <c r="G37" s="565"/>
      <c r="H37" s="565"/>
      <c r="I37" s="565"/>
      <c r="J37" s="565"/>
      <c r="K37" s="69"/>
      <c r="L37" s="69"/>
      <c r="M37" s="70"/>
      <c r="N37" s="70"/>
      <c r="O37" s="70"/>
      <c r="P37" s="70"/>
      <c r="Q37" s="70"/>
      <c r="R37" s="70"/>
      <c r="S37" s="71" t="str">
        <f t="shared" si="8"/>
        <v/>
      </c>
      <c r="T37" s="72"/>
      <c r="U37" s="70"/>
      <c r="V37" s="70"/>
      <c r="W37" s="73" t="str">
        <f t="shared" si="6"/>
        <v/>
      </c>
      <c r="X37" s="73" t="str">
        <f t="shared" si="0"/>
        <v/>
      </c>
      <c r="Y37" s="59"/>
      <c r="Z37" s="74" t="str">
        <f t="shared" si="7"/>
        <v/>
      </c>
      <c r="AA37" s="59"/>
      <c r="AB37" s="75" t="str">
        <f t="shared" si="1"/>
        <v/>
      </c>
      <c r="AC37" s="76">
        <f t="shared" si="2"/>
        <v>0</v>
      </c>
      <c r="AD37" s="76">
        <f t="shared" si="3"/>
        <v>0</v>
      </c>
      <c r="AE37" s="76">
        <f t="shared" si="4"/>
        <v>0</v>
      </c>
      <c r="AF37" s="149"/>
      <c r="AG37" s="149"/>
      <c r="AH37" s="77">
        <f t="shared" si="10"/>
        <v>0</v>
      </c>
    </row>
    <row r="38" spans="1:34" s="46" customFormat="1" ht="12.75" hidden="1" customHeight="1">
      <c r="A38" s="607"/>
      <c r="B38" s="68">
        <v>15</v>
      </c>
      <c r="C38" s="564"/>
      <c r="D38" s="564"/>
      <c r="E38" s="564"/>
      <c r="F38" s="565"/>
      <c r="G38" s="565"/>
      <c r="H38" s="565"/>
      <c r="I38" s="565"/>
      <c r="J38" s="565"/>
      <c r="K38" s="69"/>
      <c r="L38" s="69"/>
      <c r="M38" s="70"/>
      <c r="N38" s="70"/>
      <c r="O38" s="70"/>
      <c r="P38" s="70"/>
      <c r="Q38" s="70"/>
      <c r="R38" s="70"/>
      <c r="S38" s="71" t="str">
        <f t="shared" si="8"/>
        <v/>
      </c>
      <c r="T38" s="72"/>
      <c r="U38" s="70"/>
      <c r="V38" s="70"/>
      <c r="W38" s="73" t="str">
        <f t="shared" si="6"/>
        <v/>
      </c>
      <c r="X38" s="73" t="str">
        <f t="shared" si="0"/>
        <v/>
      </c>
      <c r="Y38" s="59"/>
      <c r="Z38" s="74" t="str">
        <f t="shared" si="7"/>
        <v/>
      </c>
      <c r="AA38" s="59"/>
      <c r="AB38" s="75" t="str">
        <f t="shared" si="1"/>
        <v/>
      </c>
      <c r="AC38" s="76">
        <f t="shared" si="2"/>
        <v>0</v>
      </c>
      <c r="AD38" s="76">
        <f t="shared" si="3"/>
        <v>0</v>
      </c>
      <c r="AE38" s="76">
        <f t="shared" si="4"/>
        <v>0</v>
      </c>
      <c r="AF38" s="149"/>
      <c r="AG38" s="149"/>
      <c r="AH38" s="77">
        <f t="shared" si="10"/>
        <v>0</v>
      </c>
    </row>
    <row r="39" spans="1:34" s="46" customFormat="1" ht="12.75" hidden="1" customHeight="1">
      <c r="A39" s="607"/>
      <c r="B39" s="68">
        <v>16</v>
      </c>
      <c r="C39" s="564"/>
      <c r="D39" s="564"/>
      <c r="E39" s="564"/>
      <c r="F39" s="565"/>
      <c r="G39" s="565"/>
      <c r="H39" s="565"/>
      <c r="I39" s="565"/>
      <c r="J39" s="565"/>
      <c r="K39" s="69"/>
      <c r="L39" s="69"/>
      <c r="M39" s="70"/>
      <c r="N39" s="70"/>
      <c r="O39" s="70"/>
      <c r="P39" s="70"/>
      <c r="Q39" s="70"/>
      <c r="R39" s="70"/>
      <c r="S39" s="71" t="str">
        <f t="shared" si="8"/>
        <v/>
      </c>
      <c r="T39" s="72"/>
      <c r="U39" s="70"/>
      <c r="V39" s="70"/>
      <c r="W39" s="73" t="str">
        <f t="shared" si="6"/>
        <v/>
      </c>
      <c r="X39" s="73" t="str">
        <f t="shared" si="0"/>
        <v/>
      </c>
      <c r="Y39" s="59"/>
      <c r="Z39" s="74" t="str">
        <f t="shared" si="7"/>
        <v/>
      </c>
      <c r="AA39" s="59"/>
      <c r="AB39" s="75" t="str">
        <f t="shared" si="1"/>
        <v/>
      </c>
      <c r="AC39" s="76">
        <f t="shared" si="2"/>
        <v>0</v>
      </c>
      <c r="AD39" s="76">
        <f t="shared" si="3"/>
        <v>0</v>
      </c>
      <c r="AE39" s="76">
        <f t="shared" si="4"/>
        <v>0</v>
      </c>
      <c r="AF39" s="149"/>
      <c r="AG39" s="149"/>
      <c r="AH39" s="77">
        <f t="shared" si="10"/>
        <v>0</v>
      </c>
    </row>
    <row r="40" spans="1:34" s="46" customFormat="1" ht="12.75" hidden="1" customHeight="1">
      <c r="A40" s="607"/>
      <c r="B40" s="68">
        <v>17</v>
      </c>
      <c r="C40" s="564"/>
      <c r="D40" s="564"/>
      <c r="E40" s="564"/>
      <c r="F40" s="565"/>
      <c r="G40" s="565"/>
      <c r="H40" s="565"/>
      <c r="I40" s="565"/>
      <c r="J40" s="565"/>
      <c r="K40" s="69"/>
      <c r="L40" s="69"/>
      <c r="M40" s="70"/>
      <c r="N40" s="70"/>
      <c r="O40" s="70"/>
      <c r="P40" s="70"/>
      <c r="Q40" s="70"/>
      <c r="R40" s="70"/>
      <c r="S40" s="71" t="str">
        <f t="shared" si="8"/>
        <v/>
      </c>
      <c r="T40" s="72"/>
      <c r="U40" s="70"/>
      <c r="V40" s="70"/>
      <c r="W40" s="73" t="str">
        <f t="shared" si="6"/>
        <v/>
      </c>
      <c r="X40" s="73" t="str">
        <f t="shared" si="0"/>
        <v/>
      </c>
      <c r="Y40" s="59"/>
      <c r="Z40" s="74" t="str">
        <f t="shared" si="7"/>
        <v/>
      </c>
      <c r="AA40" s="59"/>
      <c r="AB40" s="75" t="str">
        <f t="shared" si="1"/>
        <v/>
      </c>
      <c r="AC40" s="76">
        <f t="shared" si="2"/>
        <v>0</v>
      </c>
      <c r="AD40" s="76">
        <f t="shared" si="3"/>
        <v>0</v>
      </c>
      <c r="AE40" s="76">
        <f t="shared" si="4"/>
        <v>0</v>
      </c>
      <c r="AF40" s="149"/>
      <c r="AG40" s="149"/>
      <c r="AH40" s="77">
        <f t="shared" si="10"/>
        <v>0</v>
      </c>
    </row>
    <row r="41" spans="1:34" s="46" customFormat="1" ht="12.75" hidden="1" customHeight="1">
      <c r="A41" s="607"/>
      <c r="B41" s="68">
        <v>18</v>
      </c>
      <c r="C41" s="564"/>
      <c r="D41" s="564"/>
      <c r="E41" s="564"/>
      <c r="F41" s="565"/>
      <c r="G41" s="565"/>
      <c r="H41" s="565"/>
      <c r="I41" s="565"/>
      <c r="J41" s="565"/>
      <c r="K41" s="69"/>
      <c r="L41" s="69"/>
      <c r="M41" s="70"/>
      <c r="N41" s="70"/>
      <c r="O41" s="70"/>
      <c r="P41" s="70"/>
      <c r="Q41" s="70"/>
      <c r="R41" s="70"/>
      <c r="S41" s="71" t="str">
        <f t="shared" si="8"/>
        <v/>
      </c>
      <c r="T41" s="72"/>
      <c r="U41" s="70"/>
      <c r="V41" s="70"/>
      <c r="W41" s="73" t="str">
        <f t="shared" si="6"/>
        <v/>
      </c>
      <c r="X41" s="73" t="str">
        <f t="shared" si="0"/>
        <v/>
      </c>
      <c r="Y41" s="59"/>
      <c r="Z41" s="74" t="str">
        <f t="shared" si="7"/>
        <v/>
      </c>
      <c r="AA41" s="59"/>
      <c r="AB41" s="75" t="str">
        <f t="shared" si="1"/>
        <v/>
      </c>
      <c r="AC41" s="76">
        <f t="shared" si="2"/>
        <v>0</v>
      </c>
      <c r="AD41" s="76">
        <f t="shared" si="3"/>
        <v>0</v>
      </c>
      <c r="AE41" s="76">
        <f t="shared" si="4"/>
        <v>0</v>
      </c>
      <c r="AF41" s="149"/>
      <c r="AG41" s="149"/>
      <c r="AH41" s="77">
        <f t="shared" si="10"/>
        <v>0</v>
      </c>
    </row>
    <row r="42" spans="1:34" s="46" customFormat="1" ht="12.75" hidden="1" customHeight="1">
      <c r="A42" s="607"/>
      <c r="B42" s="68">
        <v>19</v>
      </c>
      <c r="C42" s="583"/>
      <c r="D42" s="583"/>
      <c r="E42" s="583"/>
      <c r="F42" s="584"/>
      <c r="G42" s="584"/>
      <c r="H42" s="584"/>
      <c r="I42" s="584"/>
      <c r="J42" s="584"/>
      <c r="K42" s="69"/>
      <c r="L42" s="69"/>
      <c r="M42" s="70"/>
      <c r="N42" s="70"/>
      <c r="O42" s="70"/>
      <c r="P42" s="70"/>
      <c r="Q42" s="70"/>
      <c r="R42" s="70"/>
      <c r="S42" s="71" t="str">
        <f t="shared" si="8"/>
        <v/>
      </c>
      <c r="T42" s="72"/>
      <c r="U42" s="70"/>
      <c r="V42" s="70"/>
      <c r="W42" s="73" t="str">
        <f t="shared" si="6"/>
        <v/>
      </c>
      <c r="X42" s="73" t="str">
        <f t="shared" si="0"/>
        <v/>
      </c>
      <c r="Y42" s="59"/>
      <c r="Z42" s="74" t="str">
        <f t="shared" si="7"/>
        <v/>
      </c>
      <c r="AA42" s="59"/>
      <c r="AB42" s="75" t="str">
        <f t="shared" si="1"/>
        <v/>
      </c>
      <c r="AC42" s="76">
        <f t="shared" si="2"/>
        <v>0</v>
      </c>
      <c r="AD42" s="76">
        <f t="shared" si="3"/>
        <v>0</v>
      </c>
      <c r="AE42" s="76">
        <f t="shared" si="4"/>
        <v>0</v>
      </c>
      <c r="AF42" s="149"/>
      <c r="AG42" s="149"/>
      <c r="AH42" s="77">
        <f t="shared" si="10"/>
        <v>0</v>
      </c>
    </row>
    <row r="43" spans="1:34" s="46" customFormat="1" ht="12.75" hidden="1" customHeight="1">
      <c r="A43" s="607"/>
      <c r="B43" s="68">
        <v>20</v>
      </c>
      <c r="C43" s="583"/>
      <c r="D43" s="583"/>
      <c r="E43" s="583"/>
      <c r="F43" s="584"/>
      <c r="G43" s="584"/>
      <c r="H43" s="584"/>
      <c r="I43" s="584"/>
      <c r="J43" s="584"/>
      <c r="K43" s="69"/>
      <c r="L43" s="69"/>
      <c r="M43" s="70"/>
      <c r="N43" s="70"/>
      <c r="O43" s="70"/>
      <c r="P43" s="70"/>
      <c r="Q43" s="70"/>
      <c r="R43" s="70"/>
      <c r="S43" s="71" t="str">
        <f t="shared" si="8"/>
        <v/>
      </c>
      <c r="T43" s="72"/>
      <c r="U43" s="70"/>
      <c r="V43" s="70"/>
      <c r="W43" s="73" t="str">
        <f t="shared" si="6"/>
        <v/>
      </c>
      <c r="X43" s="73" t="str">
        <f t="shared" si="0"/>
        <v/>
      </c>
      <c r="Y43" s="79"/>
      <c r="Z43" s="74" t="str">
        <f t="shared" si="7"/>
        <v/>
      </c>
      <c r="AA43" s="59"/>
      <c r="AB43" s="75" t="str">
        <f t="shared" si="1"/>
        <v/>
      </c>
      <c r="AC43" s="76">
        <f t="shared" si="2"/>
        <v>0</v>
      </c>
      <c r="AD43" s="76">
        <f t="shared" si="3"/>
        <v>0</v>
      </c>
      <c r="AE43" s="76">
        <f t="shared" si="4"/>
        <v>0</v>
      </c>
      <c r="AF43" s="149"/>
      <c r="AG43" s="149"/>
      <c r="AH43" s="77">
        <f t="shared" si="10"/>
        <v>0</v>
      </c>
    </row>
    <row r="44" spans="1:34" s="46" customFormat="1" ht="18.75" customHeight="1">
      <c r="A44" s="607"/>
      <c r="B44" s="585" t="s">
        <v>299</v>
      </c>
      <c r="C44" s="586"/>
      <c r="D44" s="586"/>
      <c r="E44" s="587"/>
      <c r="F44" s="80" t="s">
        <v>300</v>
      </c>
      <c r="G44" s="588" t="s">
        <v>301</v>
      </c>
      <c r="H44" s="589"/>
      <c r="I44" s="590" t="s">
        <v>302</v>
      </c>
      <c r="J44" s="590"/>
      <c r="K44" s="590"/>
      <c r="L44" s="590"/>
      <c r="M44" s="590"/>
      <c r="N44" s="590"/>
      <c r="O44" s="590"/>
      <c r="P44" s="590"/>
      <c r="Q44" s="590"/>
      <c r="R44" s="590"/>
      <c r="S44" s="590"/>
      <c r="T44" s="590"/>
      <c r="U44" s="590"/>
      <c r="V44" s="590"/>
      <c r="W44" s="590"/>
      <c r="X44" s="590"/>
      <c r="Y44" s="57"/>
      <c r="Z44" s="81"/>
      <c r="AA44" s="82"/>
      <c r="AB44" s="81"/>
      <c r="AC44" s="83"/>
      <c r="AD44" s="83"/>
      <c r="AE44" s="83"/>
      <c r="AF44" s="150"/>
      <c r="AG44" s="150"/>
      <c r="AH44" s="85"/>
    </row>
    <row r="45" spans="1:34" s="46" customFormat="1" ht="27" customHeight="1">
      <c r="A45" s="607"/>
      <c r="B45" s="575" t="s">
        <v>303</v>
      </c>
      <c r="C45" s="576"/>
      <c r="D45" s="577"/>
      <c r="E45" s="87">
        <v>2</v>
      </c>
      <c r="F45" s="151">
        <f>COUNTIFS(W24:W43,"ESPECIFICA",X24:X43,"CUMPLE")</f>
        <v>0</v>
      </c>
      <c r="G45" s="578" t="str">
        <f>IF(F45&gt;=E45,"REQUISITO ACREDITADO","REQUISITO NO ACREDITADO")</f>
        <v>REQUISITO NO ACREDITADO</v>
      </c>
      <c r="H45" s="578"/>
      <c r="I45" s="579" t="str">
        <f>_xlfn.CONCAT(Z24:Z25)</f>
        <v xml:space="preserve">-08. Certificación Laboral Mónica Suárez.docx (1).pdf
-08. Certificación Laboral Mónica Suárez.docx (1).pdf
</v>
      </c>
      <c r="J45" s="579"/>
      <c r="K45" s="579"/>
      <c r="L45" s="579"/>
      <c r="M45" s="579"/>
      <c r="N45" s="579"/>
      <c r="O45" s="579"/>
      <c r="P45" s="579"/>
      <c r="Q45" s="579"/>
      <c r="R45" s="579"/>
      <c r="S45" s="579"/>
      <c r="T45" s="579"/>
      <c r="U45" s="579"/>
      <c r="V45" s="579"/>
      <c r="W45" s="579"/>
      <c r="X45" s="579"/>
      <c r="AC45" s="45"/>
      <c r="AD45" s="45"/>
      <c r="AE45" s="45"/>
      <c r="AF45" s="143"/>
      <c r="AG45" s="143"/>
    </row>
    <row r="46" spans="1:34" s="46" customFormat="1" ht="55.5" customHeight="1">
      <c r="A46" s="607"/>
      <c r="B46" s="575" t="s">
        <v>304</v>
      </c>
      <c r="C46" s="576"/>
      <c r="D46" s="577"/>
      <c r="E46" s="89">
        <v>1</v>
      </c>
      <c r="F46" s="152">
        <f>SUMIFS(AH24:AH43,W24:W43,"ESPECIFICA",X24:X43,"CUMPLE")</f>
        <v>0</v>
      </c>
      <c r="G46" s="578" t="str">
        <f>IF(F46&gt;=E46,"REQUISITO ACREDITADO","REQUISITO NO ACREDITADO")</f>
        <v>REQUISITO NO ACREDITADO</v>
      </c>
      <c r="H46" s="578"/>
      <c r="I46" s="579"/>
      <c r="J46" s="579"/>
      <c r="K46" s="579"/>
      <c r="L46" s="579"/>
      <c r="M46" s="579"/>
      <c r="N46" s="579"/>
      <c r="O46" s="579"/>
      <c r="P46" s="579"/>
      <c r="Q46" s="579"/>
      <c r="R46" s="579"/>
      <c r="S46" s="579"/>
      <c r="T46" s="579"/>
      <c r="U46" s="579"/>
      <c r="V46" s="579"/>
      <c r="W46" s="579"/>
      <c r="X46" s="579"/>
      <c r="AC46" s="45"/>
      <c r="AD46" s="45"/>
      <c r="AE46" s="45"/>
      <c r="AF46" s="143"/>
      <c r="AG46" s="143"/>
    </row>
    <row r="47" spans="1:34" s="46" customFormat="1" ht="330.75" customHeight="1">
      <c r="A47" s="607"/>
      <c r="B47" s="578" t="s">
        <v>305</v>
      </c>
      <c r="C47" s="578"/>
      <c r="D47" s="578"/>
      <c r="E47" s="86">
        <v>5</v>
      </c>
      <c r="F47" s="220">
        <f>SUMIFS(AH24:AH43,X24:X43,"CUMPLE")</f>
        <v>0</v>
      </c>
      <c r="G47" s="578" t="str">
        <f>IF(F47&gt;=E47,"REQUISITO ACREDITADO","REQUISITO NO ACREDITADO")</f>
        <v>REQUISITO NO ACREDITADO</v>
      </c>
      <c r="H47" s="578"/>
      <c r="I47" s="91" t="s">
        <v>306</v>
      </c>
      <c r="J47" s="91"/>
      <c r="K47" s="580" t="str">
        <f>_xlfn.CONCAT(AB24:AB43)</f>
        <v xml:space="preserve">Experiencia No. 1: 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objeto de contabilizar los términos de experiencia profesional, se asocia este apartado de la experiencia en registro independiente.
Experiencia No. : 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fin de contabilizar los términos de experiencia en relación al proyecto objeto de revisión, se asocia este proyecto en registro independiente. En la documentación aportada no se evidencia datos de inicio y fin de la ejecución del proyecto analizado.
Experiencia No. : La certificación no incluye el dato de identificación del perfil.
Así mismo, la experiencia es certificada por uno de los miembros del proponente plural por cuanto debe estar acompañada con la documentación que acredite tal experiencia según los términos indicados en el Pliego de Condiciones. No fue aportada documentación complementaria. 
Con el fin de contabilizar los términos de experiencia en relación al proyecto objeto de revisión, se asocia este proyecto en registro independiente. En la documentación aportada no se evidencia datos de inicio y fin de la ejecución del proyecto analizado.
</v>
      </c>
      <c r="L47" s="581"/>
      <c r="M47" s="581"/>
      <c r="N47" s="581"/>
      <c r="O47" s="581"/>
      <c r="P47" s="581"/>
      <c r="Q47" s="581"/>
      <c r="R47" s="581"/>
      <c r="S47" s="581"/>
      <c r="T47" s="581"/>
      <c r="U47" s="581"/>
      <c r="V47" s="581"/>
      <c r="W47" s="581"/>
      <c r="X47" s="582"/>
      <c r="AC47" s="45"/>
      <c r="AD47" s="45"/>
      <c r="AE47" s="45"/>
      <c r="AF47" s="143"/>
      <c r="AG47" s="143"/>
    </row>
    <row r="48" spans="1:34" s="46" customFormat="1" ht="45" customHeight="1">
      <c r="A48" s="607"/>
      <c r="B48" s="590" t="s">
        <v>307</v>
      </c>
      <c r="C48" s="590"/>
      <c r="D48" s="590"/>
      <c r="E48" s="590"/>
      <c r="F48" s="591" t="s">
        <v>308</v>
      </c>
      <c r="G48" s="592"/>
      <c r="H48" s="592"/>
      <c r="I48" s="592"/>
      <c r="J48" s="592"/>
      <c r="K48" s="592"/>
      <c r="L48" s="592"/>
      <c r="M48" s="592"/>
      <c r="N48" s="592"/>
      <c r="O48" s="592"/>
      <c r="P48" s="592"/>
      <c r="Q48" s="592"/>
      <c r="R48" s="592"/>
      <c r="S48" s="592"/>
      <c r="T48" s="592"/>
      <c r="U48" s="592"/>
      <c r="V48" s="592"/>
      <c r="W48" s="592"/>
      <c r="X48" s="593"/>
      <c r="AC48" s="45"/>
      <c r="AD48" s="45"/>
      <c r="AE48" s="45"/>
      <c r="AF48" s="143"/>
      <c r="AG48" s="143"/>
    </row>
    <row r="49" spans="1:33" s="46" customFormat="1" ht="20.25" customHeight="1">
      <c r="A49" s="607"/>
      <c r="B49" s="594" t="s">
        <v>85</v>
      </c>
      <c r="C49" s="595"/>
      <c r="D49" s="595"/>
      <c r="E49" s="595"/>
      <c r="F49" s="595"/>
      <c r="G49" s="595"/>
      <c r="H49" s="595"/>
      <c r="I49" s="595"/>
      <c r="J49" s="595"/>
      <c r="K49" s="595"/>
      <c r="L49" s="595"/>
      <c r="M49" s="595"/>
      <c r="N49" s="595"/>
      <c r="O49" s="595"/>
      <c r="P49" s="595"/>
      <c r="Q49" s="595"/>
      <c r="R49" s="595"/>
      <c r="S49" s="595"/>
      <c r="T49" s="595"/>
      <c r="U49" s="595"/>
      <c r="V49" s="595"/>
      <c r="W49" s="595"/>
      <c r="X49" s="596"/>
      <c r="AC49" s="45"/>
      <c r="AD49" s="45"/>
      <c r="AE49" s="45"/>
      <c r="AF49" s="143"/>
      <c r="AG49" s="143"/>
    </row>
    <row r="50" spans="1:33" s="46" customFormat="1" ht="4.5" customHeight="1">
      <c r="A50" s="45"/>
      <c r="X50" s="92"/>
      <c r="AC50" s="45"/>
      <c r="AD50" s="45"/>
      <c r="AE50" s="45"/>
      <c r="AF50" s="143"/>
      <c r="AG50" s="143"/>
    </row>
    <row r="51" spans="1:33" s="46" customFormat="1" ht="13">
      <c r="A51" s="597" t="s">
        <v>309</v>
      </c>
      <c r="B51" s="598" t="s">
        <v>310</v>
      </c>
      <c r="C51" s="598"/>
      <c r="D51" s="598"/>
      <c r="E51" s="598"/>
      <c r="F51" s="598"/>
      <c r="G51" s="598"/>
      <c r="H51" s="598"/>
      <c r="I51" s="598"/>
      <c r="J51" s="598"/>
      <c r="K51" s="598"/>
      <c r="L51" s="598"/>
      <c r="M51" s="598"/>
      <c r="N51" s="598"/>
      <c r="O51" s="598"/>
      <c r="P51" s="598"/>
      <c r="Q51" s="598"/>
      <c r="R51" s="598"/>
      <c r="S51" s="598"/>
      <c r="T51" s="598"/>
      <c r="U51" s="598"/>
      <c r="V51" s="598"/>
      <c r="W51" s="598"/>
      <c r="X51" s="598"/>
      <c r="AC51" s="45"/>
      <c r="AD51" s="45"/>
      <c r="AE51" s="45"/>
      <c r="AF51" s="143"/>
      <c r="AG51" s="143"/>
    </row>
    <row r="52" spans="1:33" s="46" customFormat="1" ht="25.5" customHeight="1">
      <c r="A52" s="597"/>
      <c r="B52" s="47" t="s">
        <v>209</v>
      </c>
      <c r="C52" s="48" t="s">
        <v>210</v>
      </c>
      <c r="D52" s="599" t="s">
        <v>211</v>
      </c>
      <c r="E52" s="599"/>
      <c r="F52" s="600" t="s">
        <v>212</v>
      </c>
      <c r="G52" s="601"/>
      <c r="H52" s="601"/>
      <c r="I52" s="601"/>
      <c r="J52" s="601"/>
      <c r="K52" s="601"/>
      <c r="L52" s="602"/>
      <c r="M52" s="599" t="s">
        <v>214</v>
      </c>
      <c r="N52" s="599"/>
      <c r="O52" s="599"/>
      <c r="P52" s="599"/>
      <c r="Q52" s="599"/>
      <c r="R52" s="599"/>
      <c r="S52" s="599"/>
      <c r="T52" s="599"/>
      <c r="U52" s="599"/>
      <c r="V52" s="599"/>
      <c r="W52" s="599"/>
      <c r="X52" s="599"/>
      <c r="AC52" s="45"/>
      <c r="AD52" s="45"/>
      <c r="AE52" s="45"/>
      <c r="AF52" s="143"/>
      <c r="AG52" s="143"/>
    </row>
    <row r="53" spans="1:33" s="46" customFormat="1" ht="93.75" customHeight="1">
      <c r="A53" s="597"/>
      <c r="B53" s="49">
        <v>2</v>
      </c>
      <c r="C53" s="49">
        <v>1</v>
      </c>
      <c r="D53" s="603" t="s">
        <v>311</v>
      </c>
      <c r="E53" s="603"/>
      <c r="F53" s="604" t="s">
        <v>312</v>
      </c>
      <c r="G53" s="605"/>
      <c r="H53" s="605"/>
      <c r="I53" s="605"/>
      <c r="J53" s="605"/>
      <c r="K53" s="605"/>
      <c r="L53" s="606"/>
      <c r="M53" s="610" t="s">
        <v>313</v>
      </c>
      <c r="N53" s="610"/>
      <c r="O53" s="610"/>
      <c r="P53" s="610"/>
      <c r="Q53" s="610"/>
      <c r="R53" s="610"/>
      <c r="S53" s="610"/>
      <c r="T53" s="610"/>
      <c r="U53" s="610"/>
      <c r="V53" s="610"/>
      <c r="W53" s="610"/>
      <c r="X53" s="610"/>
      <c r="AC53" s="45"/>
      <c r="AD53" s="45"/>
      <c r="AE53" s="45"/>
      <c r="AF53" s="143"/>
      <c r="AG53" s="143"/>
    </row>
    <row r="54" spans="1:33" s="46" customFormat="1" ht="12.75" customHeight="1">
      <c r="A54" s="597"/>
      <c r="B54" s="530" t="s">
        <v>219</v>
      </c>
      <c r="C54" s="530"/>
      <c r="D54" s="530"/>
      <c r="E54" s="530"/>
      <c r="F54" s="530"/>
      <c r="G54" s="530"/>
      <c r="H54" s="530"/>
      <c r="I54" s="530"/>
      <c r="J54" s="530"/>
      <c r="K54" s="530"/>
      <c r="L54" s="530"/>
      <c r="M54" s="530"/>
      <c r="N54" s="530"/>
      <c r="O54" s="530"/>
      <c r="P54" s="530"/>
      <c r="Q54" s="530"/>
      <c r="R54" s="530"/>
      <c r="S54" s="530"/>
      <c r="T54" s="530"/>
      <c r="U54" s="530"/>
      <c r="V54" s="530"/>
      <c r="W54" s="530"/>
      <c r="X54" s="530"/>
      <c r="AC54" s="45"/>
      <c r="AD54" s="45"/>
      <c r="AE54" s="45"/>
      <c r="AF54" s="143"/>
      <c r="AG54" s="143"/>
    </row>
    <row r="55" spans="1:33" s="46" customFormat="1" ht="12.75" customHeight="1">
      <c r="A55" s="597"/>
      <c r="B55" s="530" t="s">
        <v>220</v>
      </c>
      <c r="C55" s="530"/>
      <c r="D55" s="530"/>
      <c r="E55" s="530"/>
      <c r="F55" s="530"/>
      <c r="G55" s="530"/>
      <c r="H55" s="530"/>
      <c r="I55" s="530"/>
      <c r="J55" s="530"/>
      <c r="K55" s="530"/>
      <c r="L55" s="530"/>
      <c r="M55" s="530"/>
      <c r="N55" s="530"/>
      <c r="O55" s="530"/>
      <c r="P55" s="530"/>
      <c r="Q55" s="530"/>
      <c r="R55" s="530"/>
      <c r="S55" s="530"/>
      <c r="T55" s="530"/>
      <c r="U55" s="530"/>
      <c r="V55" s="530"/>
      <c r="W55" s="530"/>
      <c r="X55" s="530"/>
      <c r="AC55" s="45"/>
      <c r="AD55" s="45"/>
      <c r="AE55" s="45"/>
      <c r="AF55" s="143"/>
      <c r="AG55" s="143"/>
    </row>
    <row r="56" spans="1:33" s="46" customFormat="1" ht="27" customHeight="1">
      <c r="A56" s="597"/>
      <c r="B56" s="531" t="s">
        <v>221</v>
      </c>
      <c r="C56" s="531"/>
      <c r="D56" s="531"/>
      <c r="E56" s="532" t="s">
        <v>314</v>
      </c>
      <c r="F56" s="532"/>
      <c r="G56" s="532"/>
      <c r="H56" s="532"/>
      <c r="I56" s="533" t="s">
        <v>223</v>
      </c>
      <c r="J56" s="533"/>
      <c r="K56" s="534" t="s">
        <v>224</v>
      </c>
      <c r="L56" s="534"/>
      <c r="M56" s="52" t="s">
        <v>225</v>
      </c>
      <c r="N56" s="535">
        <v>1015427939</v>
      </c>
      <c r="O56" s="535"/>
      <c r="P56" s="536"/>
      <c r="Q56" s="536"/>
      <c r="R56" s="536"/>
      <c r="S56" s="536"/>
      <c r="T56" s="536"/>
      <c r="U56" s="536"/>
      <c r="V56" s="536"/>
      <c r="W56" s="536"/>
      <c r="X56" s="536"/>
      <c r="AC56" s="45"/>
      <c r="AD56" s="45"/>
      <c r="AE56" s="45"/>
      <c r="AF56" s="143"/>
      <c r="AG56" s="143"/>
    </row>
    <row r="57" spans="1:33" s="46" customFormat="1" ht="12.75" customHeight="1">
      <c r="A57" s="597"/>
      <c r="B57" s="525" t="s">
        <v>226</v>
      </c>
      <c r="C57" s="525"/>
      <c r="D57" s="525"/>
      <c r="E57" s="525"/>
      <c r="F57" s="525"/>
      <c r="G57" s="525"/>
      <c r="H57" s="53" t="s">
        <v>227</v>
      </c>
      <c r="I57" s="526" t="s">
        <v>228</v>
      </c>
      <c r="J57" s="526"/>
      <c r="K57" s="526"/>
      <c r="L57" s="525" t="s">
        <v>226</v>
      </c>
      <c r="M57" s="525"/>
      <c r="N57" s="525"/>
      <c r="O57" s="54" t="s">
        <v>227</v>
      </c>
      <c r="P57" s="525" t="s">
        <v>228</v>
      </c>
      <c r="Q57" s="525"/>
      <c r="R57" s="525"/>
      <c r="S57" s="525"/>
      <c r="T57" s="525"/>
      <c r="U57" s="525"/>
      <c r="V57" s="525"/>
      <c r="W57" s="525"/>
      <c r="X57" s="525"/>
      <c r="AC57" s="45"/>
      <c r="AD57" s="45"/>
      <c r="AE57" s="45"/>
      <c r="AF57" s="143"/>
      <c r="AG57" s="143"/>
    </row>
    <row r="58" spans="1:33" s="46" customFormat="1" ht="12.75" customHeight="1">
      <c r="A58" s="597"/>
      <c r="B58" s="611" t="s">
        <v>229</v>
      </c>
      <c r="C58" s="612"/>
      <c r="D58" s="612"/>
      <c r="E58" s="612"/>
      <c r="F58" s="612"/>
      <c r="G58" s="613"/>
      <c r="H58" s="617" t="s">
        <v>230</v>
      </c>
      <c r="I58" s="386" t="s">
        <v>231</v>
      </c>
      <c r="J58" s="387"/>
      <c r="K58" s="467"/>
      <c r="L58" s="529" t="s">
        <v>232</v>
      </c>
      <c r="M58" s="529"/>
      <c r="N58" s="529"/>
      <c r="O58" s="55" t="s">
        <v>230</v>
      </c>
      <c r="P58" s="379" t="s">
        <v>315</v>
      </c>
      <c r="Q58" s="379"/>
      <c r="R58" s="379"/>
      <c r="S58" s="379"/>
      <c r="T58" s="379"/>
      <c r="U58" s="379"/>
      <c r="V58" s="379"/>
      <c r="W58" s="379"/>
      <c r="X58" s="379"/>
      <c r="AC58" s="45"/>
      <c r="AD58" s="45"/>
      <c r="AE58" s="45"/>
      <c r="AF58" s="143"/>
      <c r="AG58" s="143"/>
    </row>
    <row r="59" spans="1:33" s="46" customFormat="1" ht="12.75" customHeight="1">
      <c r="A59" s="597"/>
      <c r="B59" s="614"/>
      <c r="C59" s="615"/>
      <c r="D59" s="615"/>
      <c r="E59" s="615"/>
      <c r="F59" s="615"/>
      <c r="G59" s="616"/>
      <c r="H59" s="618"/>
      <c r="I59" s="388"/>
      <c r="J59" s="389"/>
      <c r="K59" s="460"/>
      <c r="L59" s="529" t="s">
        <v>236</v>
      </c>
      <c r="M59" s="529"/>
      <c r="N59" s="529"/>
      <c r="O59" s="55" t="s">
        <v>230</v>
      </c>
      <c r="P59" s="379" t="s">
        <v>316</v>
      </c>
      <c r="Q59" s="379"/>
      <c r="R59" s="379"/>
      <c r="S59" s="379"/>
      <c r="T59" s="379"/>
      <c r="U59" s="379"/>
      <c r="V59" s="379"/>
      <c r="W59" s="379"/>
      <c r="X59" s="379"/>
      <c r="Y59" s="57"/>
      <c r="Z59" s="57"/>
      <c r="AA59" s="57"/>
      <c r="AB59" s="57"/>
      <c r="AC59" s="45"/>
      <c r="AD59" s="45"/>
      <c r="AE59" s="45"/>
      <c r="AF59" s="143"/>
      <c r="AG59" s="143"/>
    </row>
    <row r="60" spans="1:33" s="46" customFormat="1" ht="25.5" customHeight="1">
      <c r="A60" s="597"/>
      <c r="B60" s="527" t="s">
        <v>238</v>
      </c>
      <c r="C60" s="527"/>
      <c r="D60" s="527"/>
      <c r="E60" s="527"/>
      <c r="F60" s="527"/>
      <c r="G60" s="527"/>
      <c r="H60" s="153" t="s">
        <v>230</v>
      </c>
      <c r="I60" s="538" t="s">
        <v>239</v>
      </c>
      <c r="J60" s="538"/>
      <c r="K60" s="538"/>
      <c r="L60" s="527" t="s">
        <v>240</v>
      </c>
      <c r="M60" s="527"/>
      <c r="N60" s="527"/>
      <c r="O60" s="55" t="s">
        <v>241</v>
      </c>
      <c r="P60" s="544" t="s">
        <v>242</v>
      </c>
      <c r="Q60" s="544"/>
      <c r="R60" s="544"/>
      <c r="S60" s="544"/>
      <c r="T60" s="544"/>
      <c r="U60" s="544"/>
      <c r="V60" s="544"/>
      <c r="W60" s="544"/>
      <c r="X60" s="544"/>
      <c r="AC60" s="45"/>
      <c r="AD60" s="45"/>
      <c r="AE60" s="45"/>
      <c r="AF60" s="143"/>
      <c r="AG60" s="143"/>
    </row>
    <row r="61" spans="1:33" s="46" customFormat="1" ht="17.25" customHeight="1">
      <c r="A61" s="597"/>
      <c r="B61" s="525" t="s">
        <v>243</v>
      </c>
      <c r="C61" s="525"/>
      <c r="D61" s="525"/>
      <c r="E61" s="525"/>
      <c r="F61" s="525"/>
      <c r="G61" s="525"/>
      <c r="H61" s="525"/>
      <c r="I61" s="525"/>
      <c r="J61" s="525"/>
      <c r="K61" s="525"/>
      <c r="L61" s="525"/>
      <c r="M61" s="525"/>
      <c r="N61" s="525"/>
      <c r="O61" s="525"/>
      <c r="P61" s="525"/>
      <c r="Q61" s="525"/>
      <c r="R61" s="525"/>
      <c r="S61" s="525"/>
      <c r="T61" s="525"/>
      <c r="U61" s="525"/>
      <c r="V61" s="525"/>
      <c r="W61" s="525"/>
      <c r="X61" s="525"/>
      <c r="AC61" s="45"/>
      <c r="AD61" s="45"/>
      <c r="AE61" s="45"/>
      <c r="AF61" s="143"/>
      <c r="AG61" s="143"/>
    </row>
    <row r="62" spans="1:33" s="46" customFormat="1" ht="15" customHeight="1">
      <c r="A62" s="597"/>
      <c r="B62" s="537" t="s">
        <v>244</v>
      </c>
      <c r="C62" s="537"/>
      <c r="D62" s="537"/>
      <c r="E62" s="538" t="s">
        <v>317</v>
      </c>
      <c r="F62" s="538"/>
      <c r="G62" s="538"/>
      <c r="H62" s="538"/>
      <c r="I62" s="61" t="s">
        <v>246</v>
      </c>
      <c r="J62" s="539" t="s">
        <v>318</v>
      </c>
      <c r="K62" s="539"/>
      <c r="L62" s="539"/>
      <c r="M62" s="539"/>
      <c r="N62" s="539"/>
      <c r="O62" s="62" t="s">
        <v>248</v>
      </c>
      <c r="P62" s="540">
        <v>41810</v>
      </c>
      <c r="Q62" s="541"/>
      <c r="R62" s="542" t="s">
        <v>249</v>
      </c>
      <c r="S62" s="542"/>
      <c r="T62" s="542"/>
      <c r="U62" s="542"/>
      <c r="V62" s="542"/>
      <c r="W62" s="542"/>
      <c r="X62" s="542"/>
      <c r="AC62" s="45"/>
      <c r="AD62" s="45"/>
      <c r="AE62" s="45"/>
      <c r="AF62" s="143"/>
      <c r="AG62" s="143"/>
    </row>
    <row r="63" spans="1:33" s="46" customFormat="1" ht="13">
      <c r="A63" s="597"/>
      <c r="B63" s="545" t="s">
        <v>256</v>
      </c>
      <c r="C63" s="545"/>
      <c r="D63" s="545"/>
      <c r="E63" s="538" t="s">
        <v>319</v>
      </c>
      <c r="F63" s="538"/>
      <c r="G63" s="546" t="s">
        <v>258</v>
      </c>
      <c r="H63" s="546"/>
      <c r="I63" s="547">
        <v>41977</v>
      </c>
      <c r="J63" s="548"/>
      <c r="K63" s="549" t="s">
        <v>40</v>
      </c>
      <c r="L63" s="549"/>
      <c r="M63" s="550" t="s">
        <v>259</v>
      </c>
      <c r="N63" s="550"/>
      <c r="O63" s="550"/>
      <c r="P63" s="550"/>
      <c r="Q63" s="550"/>
      <c r="R63" s="550"/>
      <c r="S63" s="550"/>
      <c r="T63" s="550"/>
      <c r="U63" s="550"/>
      <c r="V63" s="550"/>
      <c r="W63" s="550"/>
      <c r="X63" s="550"/>
      <c r="AC63" s="45"/>
      <c r="AD63" s="45"/>
      <c r="AE63" s="45"/>
      <c r="AF63" s="143"/>
      <c r="AG63" s="143"/>
    </row>
    <row r="64" spans="1:33" s="46" customFormat="1" ht="15" customHeight="1">
      <c r="A64" s="597"/>
      <c r="B64" s="525" t="s">
        <v>260</v>
      </c>
      <c r="C64" s="525"/>
      <c r="D64" s="525"/>
      <c r="E64" s="525"/>
      <c r="F64" s="525"/>
      <c r="G64" s="525"/>
      <c r="H64" s="525"/>
      <c r="I64" s="525"/>
      <c r="J64" s="525"/>
      <c r="K64" s="525"/>
      <c r="L64" s="525"/>
      <c r="M64" s="525"/>
      <c r="N64" s="525"/>
      <c r="O64" s="525"/>
      <c r="P64" s="525"/>
      <c r="Q64" s="525"/>
      <c r="R64" s="525"/>
      <c r="S64" s="525"/>
      <c r="T64" s="525"/>
      <c r="U64" s="525"/>
      <c r="V64" s="525"/>
      <c r="W64" s="525"/>
      <c r="X64" s="525"/>
      <c r="AC64" s="45"/>
      <c r="AD64" s="45"/>
      <c r="AE64" s="45"/>
      <c r="AF64" s="143"/>
      <c r="AG64" s="143"/>
    </row>
    <row r="65" spans="1:34" s="46" customFormat="1" ht="28.5" customHeight="1">
      <c r="A65" s="597"/>
      <c r="B65" s="53"/>
      <c r="C65" s="525" t="s">
        <v>261</v>
      </c>
      <c r="D65" s="525"/>
      <c r="E65" s="525"/>
      <c r="F65" s="525"/>
      <c r="G65" s="525"/>
      <c r="H65" s="525"/>
      <c r="I65" s="525"/>
      <c r="J65" s="525"/>
      <c r="K65" s="525"/>
      <c r="L65" s="525"/>
      <c r="M65" s="561" t="s">
        <v>262</v>
      </c>
      <c r="N65" s="561"/>
      <c r="O65" s="561"/>
      <c r="P65" s="561"/>
      <c r="Q65" s="561"/>
      <c r="R65" s="561"/>
      <c r="S65" s="562" t="s">
        <v>263</v>
      </c>
      <c r="T65" s="562" t="s">
        <v>264</v>
      </c>
      <c r="U65" s="563" t="s">
        <v>265</v>
      </c>
      <c r="V65" s="563"/>
      <c r="W65" s="563"/>
      <c r="X65" s="562" t="s">
        <v>38</v>
      </c>
      <c r="Y65" s="556" t="s">
        <v>266</v>
      </c>
      <c r="Z65" s="556"/>
      <c r="AA65" s="556"/>
      <c r="AB65" s="556"/>
      <c r="AC65" s="557" t="s">
        <v>267</v>
      </c>
      <c r="AD65" s="557"/>
      <c r="AE65" s="557"/>
      <c r="AF65" s="558" t="s">
        <v>268</v>
      </c>
      <c r="AG65" s="558"/>
      <c r="AH65" s="559" t="s">
        <v>269</v>
      </c>
    </row>
    <row r="66" spans="1:34" s="46" customFormat="1" ht="87" customHeight="1">
      <c r="A66" s="597"/>
      <c r="B66" s="60" t="s">
        <v>6</v>
      </c>
      <c r="C66" s="560" t="s">
        <v>270</v>
      </c>
      <c r="D66" s="560"/>
      <c r="E66" s="560"/>
      <c r="F66" s="560" t="s">
        <v>271</v>
      </c>
      <c r="G66" s="560"/>
      <c r="H66" s="560"/>
      <c r="I66" s="560"/>
      <c r="J66" s="560"/>
      <c r="K66" s="52" t="s">
        <v>272</v>
      </c>
      <c r="L66" s="52" t="s">
        <v>273</v>
      </c>
      <c r="M66" s="63" t="s">
        <v>274</v>
      </c>
      <c r="N66" s="63" t="s">
        <v>275</v>
      </c>
      <c r="O66" s="63" t="s">
        <v>276</v>
      </c>
      <c r="P66" s="63" t="s">
        <v>277</v>
      </c>
      <c r="Q66" s="63" t="s">
        <v>278</v>
      </c>
      <c r="R66" s="63" t="s">
        <v>279</v>
      </c>
      <c r="S66" s="562"/>
      <c r="T66" s="562"/>
      <c r="U66" s="619" t="s">
        <v>320</v>
      </c>
      <c r="V66" s="620"/>
      <c r="W66" s="621"/>
      <c r="X66" s="562"/>
      <c r="Y66" s="64" t="s">
        <v>283</v>
      </c>
      <c r="Z66" s="65" t="s">
        <v>284</v>
      </c>
      <c r="AA66" s="65" t="s">
        <v>285</v>
      </c>
      <c r="AB66" s="66" t="s">
        <v>286</v>
      </c>
      <c r="AC66" s="63" t="s">
        <v>287</v>
      </c>
      <c r="AD66" s="63" t="s">
        <v>288</v>
      </c>
      <c r="AE66" s="63" t="s">
        <v>289</v>
      </c>
      <c r="AF66" s="144" t="s">
        <v>290</v>
      </c>
      <c r="AG66" s="144" t="s">
        <v>291</v>
      </c>
      <c r="AH66" s="559"/>
    </row>
    <row r="67" spans="1:34" s="122" customFormat="1" ht="90" customHeight="1">
      <c r="A67" s="597"/>
      <c r="B67" s="51">
        <v>1</v>
      </c>
      <c r="C67" s="625" t="s">
        <v>292</v>
      </c>
      <c r="D67" s="625"/>
      <c r="E67" s="625"/>
      <c r="F67" s="626" t="s">
        <v>321</v>
      </c>
      <c r="G67" s="627"/>
      <c r="H67" s="627"/>
      <c r="I67" s="627"/>
      <c r="J67" s="627"/>
      <c r="K67" s="147">
        <v>42137</v>
      </c>
      <c r="L67" s="147">
        <v>44323</v>
      </c>
      <c r="M67" s="70" t="s">
        <v>178</v>
      </c>
      <c r="N67" s="70" t="s">
        <v>178</v>
      </c>
      <c r="O67" s="70" t="s">
        <v>178</v>
      </c>
      <c r="P67" s="70" t="s">
        <v>178</v>
      </c>
      <c r="Q67" s="70" t="s">
        <v>178</v>
      </c>
      <c r="R67" s="70" t="s">
        <v>178</v>
      </c>
      <c r="S67" s="71" t="str">
        <f>IF(C67&lt;&gt;"",IF(COUNTIF(M67:R67,"CUMPLE")=6,"CUMPLE","NO CUMPLE"),"")</f>
        <v>CUMPLE</v>
      </c>
      <c r="T67" s="72" t="s">
        <v>241</v>
      </c>
      <c r="U67" s="622" t="s">
        <v>178</v>
      </c>
      <c r="V67" s="623"/>
      <c r="W67" s="624"/>
      <c r="X67" s="73" t="str">
        <f t="shared" ref="X67:X86" si="11">IF(C67&lt;&gt;"",IF(OR(AND(U67="CUMPLE",S67="CUMPLE",T67="N/A"),AND(T67="SI",U67="CUMPLE")),"CUMPLE","NO CUMPLE"),"")</f>
        <v>NO CUMPLE</v>
      </c>
      <c r="Y67" s="50" t="s">
        <v>322</v>
      </c>
      <c r="Z67" s="107" t="str">
        <f>IF(Y67&lt;&gt;"","-"&amp;Y67&amp;CHAR(10),"")</f>
        <v xml:space="preserve">-Certificado Laboral.pdf
</v>
      </c>
      <c r="AA67" s="50" t="s">
        <v>323</v>
      </c>
      <c r="AB67" s="145" t="str">
        <f t="shared" ref="AB67:AB86" si="12">IF(AA67&lt;&gt;"","Experiencia No. "&amp;B67&amp;": "&amp;AA67&amp;CHAR(10),"")</f>
        <v xml:space="preserve">Experiencia No. 1: La experiencia es certificada por uno de los miembros del proponente plural por cuanto debe estar acompañada con la documentación que acredite tal experiencia según los términos indicados en el Pliego de Condiciones. No fue aportada documentación complementaria.
</v>
      </c>
      <c r="AC67" s="76">
        <f>IF(C67&lt;&gt;"",COUNTIFS(K$67:K$86,"&lt;="&amp;K67,L$67:L$86,"&gt;"&amp;K67)-1,0)</f>
        <v>0</v>
      </c>
      <c r="AD67" s="76">
        <f>IF(C67&lt;&gt;"",COUNTIFS(K$67:K$86,"&lt;="&amp;L67,L$67:L$86,"&gt;="&amp;L67)-1,0)</f>
        <v>0</v>
      </c>
      <c r="AE67" s="76">
        <f>IF(C67&lt;&gt;"",COUNTIFS(K$67:K$86,"&gt;&lt;"&amp;"",K$67:K$86,"&lt;="&amp;K67,L$67:L$86,"&gt;="&amp;L67),0)</f>
        <v>0</v>
      </c>
      <c r="AF67" s="154">
        <v>42137</v>
      </c>
      <c r="AG67" s="154">
        <v>44323</v>
      </c>
      <c r="AH67" s="95">
        <f t="shared" ref="AH67:AH69" si="13">ROUND(IF(X67="CUMPLE",DAYS360(AF67,AG67,)/365,0),1)</f>
        <v>0</v>
      </c>
    </row>
    <row r="68" spans="1:34" s="46" customFormat="1" ht="12.75" hidden="1" customHeight="1">
      <c r="A68" s="597"/>
      <c r="B68" s="68">
        <v>2</v>
      </c>
      <c r="C68" s="564"/>
      <c r="D68" s="564"/>
      <c r="E68" s="564"/>
      <c r="F68" s="565"/>
      <c r="G68" s="565"/>
      <c r="H68" s="565"/>
      <c r="I68" s="565"/>
      <c r="J68" s="565"/>
      <c r="K68" s="69"/>
      <c r="L68" s="69"/>
      <c r="M68" s="70"/>
      <c r="N68" s="70"/>
      <c r="O68" s="70"/>
      <c r="P68" s="70"/>
      <c r="Q68" s="70"/>
      <c r="R68" s="70"/>
      <c r="S68" s="71" t="str">
        <f t="shared" ref="S68:S86" si="14">IF(C68&lt;&gt;"",IF(COUNTIF(M68:R68,"CUMPLE")=6,"CUMPLE","NO CUMPLE"),"")</f>
        <v/>
      </c>
      <c r="T68" s="72"/>
      <c r="U68" s="622"/>
      <c r="V68" s="623"/>
      <c r="W68" s="624"/>
      <c r="X68" s="73" t="str">
        <f t="shared" si="11"/>
        <v/>
      </c>
      <c r="Y68" s="59"/>
      <c r="Z68" s="74" t="str">
        <f t="shared" ref="Z68:Z86" si="15">IF(Y68&lt;&gt;"","-"&amp;Y68&amp;CHAR(10),"")</f>
        <v/>
      </c>
      <c r="AA68" s="59"/>
      <c r="AB68" s="75" t="str">
        <f t="shared" si="12"/>
        <v/>
      </c>
      <c r="AC68" s="76">
        <f t="shared" ref="AC68:AC86" si="16">IF(C68&lt;&gt;"",COUNTIFS(K$67:K$86,"&lt;="&amp;K68,L$67:L$86,"&gt;"&amp;K68)-1,0)</f>
        <v>0</v>
      </c>
      <c r="AD68" s="76">
        <f t="shared" ref="AD68:AD86" si="17">IF(C68&lt;&gt;"",COUNTIFS(K$67:K$86,"&lt;="&amp;L68,L$67:L$86,"&gt;="&amp;L68)-1,0)</f>
        <v>0</v>
      </c>
      <c r="AE68" s="76">
        <f t="shared" ref="AE68:AE86" si="18">IF(C68&lt;&gt;"",COUNTIFS(K$67:K$86,"&gt;&lt;"&amp;"",K$67:K$86,"&lt;="&amp;K68,L$67:L$86,"&gt;="&amp;L68),0)</f>
        <v>0</v>
      </c>
      <c r="AF68" s="155"/>
      <c r="AG68" s="155"/>
      <c r="AH68" s="95">
        <f t="shared" si="13"/>
        <v>0</v>
      </c>
    </row>
    <row r="69" spans="1:34" s="46" customFormat="1" ht="12.75" hidden="1" customHeight="1">
      <c r="A69" s="597"/>
      <c r="B69" s="68">
        <v>3</v>
      </c>
      <c r="C69" s="564"/>
      <c r="D69" s="564"/>
      <c r="E69" s="564"/>
      <c r="F69" s="565"/>
      <c r="G69" s="565"/>
      <c r="H69" s="565"/>
      <c r="I69" s="565"/>
      <c r="J69" s="565"/>
      <c r="K69" s="69"/>
      <c r="L69" s="69"/>
      <c r="M69" s="70"/>
      <c r="N69" s="70"/>
      <c r="O69" s="70"/>
      <c r="P69" s="70"/>
      <c r="Q69" s="70"/>
      <c r="R69" s="70"/>
      <c r="S69" s="71" t="str">
        <f t="shared" si="14"/>
        <v/>
      </c>
      <c r="T69" s="72"/>
      <c r="U69" s="622"/>
      <c r="V69" s="623"/>
      <c r="W69" s="624"/>
      <c r="X69" s="73" t="str">
        <f t="shared" si="11"/>
        <v/>
      </c>
      <c r="Y69" s="59"/>
      <c r="Z69" s="74" t="str">
        <f t="shared" si="15"/>
        <v/>
      </c>
      <c r="AA69" s="59"/>
      <c r="AB69" s="75" t="str">
        <f t="shared" si="12"/>
        <v/>
      </c>
      <c r="AC69" s="76">
        <f t="shared" si="16"/>
        <v>0</v>
      </c>
      <c r="AD69" s="76">
        <f t="shared" si="17"/>
        <v>0</v>
      </c>
      <c r="AE69" s="76">
        <f t="shared" si="18"/>
        <v>0</v>
      </c>
      <c r="AF69" s="155"/>
      <c r="AG69" s="155"/>
      <c r="AH69" s="95">
        <f t="shared" si="13"/>
        <v>0</v>
      </c>
    </row>
    <row r="70" spans="1:34" s="46" customFormat="1" ht="12.75" hidden="1" customHeight="1">
      <c r="A70" s="597"/>
      <c r="B70" s="68">
        <v>4</v>
      </c>
      <c r="C70" s="564"/>
      <c r="D70" s="564"/>
      <c r="E70" s="564"/>
      <c r="F70" s="565"/>
      <c r="G70" s="565"/>
      <c r="H70" s="565"/>
      <c r="I70" s="565"/>
      <c r="J70" s="565"/>
      <c r="K70" s="69"/>
      <c r="L70" s="69"/>
      <c r="M70" s="70"/>
      <c r="N70" s="70"/>
      <c r="O70" s="70"/>
      <c r="P70" s="70"/>
      <c r="Q70" s="70"/>
      <c r="R70" s="70"/>
      <c r="S70" s="71" t="str">
        <f t="shared" si="14"/>
        <v/>
      </c>
      <c r="T70" s="72"/>
      <c r="U70" s="622"/>
      <c r="V70" s="623"/>
      <c r="W70" s="624"/>
      <c r="X70" s="73" t="str">
        <f t="shared" si="11"/>
        <v/>
      </c>
      <c r="Y70" s="59"/>
      <c r="Z70" s="74" t="str">
        <f t="shared" si="15"/>
        <v/>
      </c>
      <c r="AA70" s="59"/>
      <c r="AB70" s="75" t="str">
        <f t="shared" si="12"/>
        <v/>
      </c>
      <c r="AC70" s="76">
        <f t="shared" si="16"/>
        <v>0</v>
      </c>
      <c r="AD70" s="76">
        <f t="shared" si="17"/>
        <v>0</v>
      </c>
      <c r="AE70" s="76">
        <f t="shared" si="18"/>
        <v>0</v>
      </c>
      <c r="AF70" s="155"/>
      <c r="AG70" s="155"/>
      <c r="AH70" s="77">
        <f t="shared" ref="AH70:AH86" si="19">IF(X70="CUMPLE",DAYS360(AF70,AG70,)/365,0)</f>
        <v>0</v>
      </c>
    </row>
    <row r="71" spans="1:34" s="46" customFormat="1" ht="12.75" hidden="1" customHeight="1">
      <c r="A71" s="597"/>
      <c r="B71" s="68">
        <v>5</v>
      </c>
      <c r="C71" s="564"/>
      <c r="D71" s="564"/>
      <c r="E71" s="564"/>
      <c r="F71" s="565"/>
      <c r="G71" s="565"/>
      <c r="H71" s="565"/>
      <c r="I71" s="565"/>
      <c r="J71" s="565"/>
      <c r="K71" s="69"/>
      <c r="L71" s="69"/>
      <c r="M71" s="70"/>
      <c r="N71" s="70"/>
      <c r="O71" s="70"/>
      <c r="P71" s="70"/>
      <c r="Q71" s="70"/>
      <c r="R71" s="70"/>
      <c r="S71" s="71" t="str">
        <f t="shared" si="14"/>
        <v/>
      </c>
      <c r="T71" s="72"/>
      <c r="U71" s="622"/>
      <c r="V71" s="623"/>
      <c r="W71" s="624"/>
      <c r="X71" s="73" t="str">
        <f t="shared" si="11"/>
        <v/>
      </c>
      <c r="Y71" s="59"/>
      <c r="Z71" s="74" t="str">
        <f t="shared" si="15"/>
        <v/>
      </c>
      <c r="AA71" s="59"/>
      <c r="AB71" s="75" t="str">
        <f t="shared" si="12"/>
        <v/>
      </c>
      <c r="AC71" s="76">
        <f t="shared" si="16"/>
        <v>0</v>
      </c>
      <c r="AD71" s="76">
        <f t="shared" si="17"/>
        <v>0</v>
      </c>
      <c r="AE71" s="76">
        <f t="shared" si="18"/>
        <v>0</v>
      </c>
      <c r="AF71" s="155"/>
      <c r="AG71" s="155"/>
      <c r="AH71" s="106"/>
    </row>
    <row r="72" spans="1:34" s="46" customFormat="1" ht="12.75" hidden="1" customHeight="1">
      <c r="A72" s="597"/>
      <c r="B72" s="68">
        <v>6</v>
      </c>
      <c r="C72" s="564"/>
      <c r="D72" s="564"/>
      <c r="E72" s="564"/>
      <c r="F72" s="565"/>
      <c r="G72" s="565"/>
      <c r="H72" s="565"/>
      <c r="I72" s="565"/>
      <c r="J72" s="565"/>
      <c r="K72" s="69"/>
      <c r="L72" s="69"/>
      <c r="M72" s="70"/>
      <c r="N72" s="70"/>
      <c r="O72" s="70"/>
      <c r="P72" s="70"/>
      <c r="Q72" s="70"/>
      <c r="R72" s="70"/>
      <c r="S72" s="71" t="str">
        <f t="shared" si="14"/>
        <v/>
      </c>
      <c r="T72" s="72"/>
      <c r="U72" s="622"/>
      <c r="V72" s="623"/>
      <c r="W72" s="624"/>
      <c r="X72" s="73" t="str">
        <f t="shared" si="11"/>
        <v/>
      </c>
      <c r="Y72" s="59"/>
      <c r="Z72" s="74" t="str">
        <f t="shared" si="15"/>
        <v/>
      </c>
      <c r="AA72" s="59"/>
      <c r="AB72" s="75" t="str">
        <f t="shared" si="12"/>
        <v/>
      </c>
      <c r="AC72" s="76">
        <f t="shared" si="16"/>
        <v>0</v>
      </c>
      <c r="AD72" s="76">
        <f t="shared" si="17"/>
        <v>0</v>
      </c>
      <c r="AE72" s="76">
        <f t="shared" si="18"/>
        <v>0</v>
      </c>
      <c r="AF72" s="155"/>
      <c r="AG72" s="155"/>
      <c r="AH72" s="77">
        <f t="shared" si="19"/>
        <v>0</v>
      </c>
    </row>
    <row r="73" spans="1:34" s="46" customFormat="1" ht="12.75" hidden="1" customHeight="1">
      <c r="A73" s="597"/>
      <c r="B73" s="68">
        <v>7</v>
      </c>
      <c r="C73" s="564"/>
      <c r="D73" s="564"/>
      <c r="E73" s="564"/>
      <c r="F73" s="565"/>
      <c r="G73" s="565"/>
      <c r="H73" s="565"/>
      <c r="I73" s="565"/>
      <c r="J73" s="565"/>
      <c r="K73" s="69"/>
      <c r="L73" s="69"/>
      <c r="M73" s="70"/>
      <c r="N73" s="70"/>
      <c r="O73" s="70"/>
      <c r="P73" s="70"/>
      <c r="Q73" s="70"/>
      <c r="R73" s="70"/>
      <c r="S73" s="71" t="str">
        <f t="shared" si="14"/>
        <v/>
      </c>
      <c r="T73" s="72"/>
      <c r="U73" s="622"/>
      <c r="V73" s="623"/>
      <c r="W73" s="624"/>
      <c r="X73" s="73" t="str">
        <f t="shared" si="11"/>
        <v/>
      </c>
      <c r="Y73" s="59"/>
      <c r="Z73" s="74" t="str">
        <f t="shared" si="15"/>
        <v/>
      </c>
      <c r="AA73" s="59"/>
      <c r="AB73" s="75" t="str">
        <f t="shared" si="12"/>
        <v/>
      </c>
      <c r="AC73" s="76">
        <f t="shared" si="16"/>
        <v>0</v>
      </c>
      <c r="AD73" s="76">
        <f t="shared" si="17"/>
        <v>0</v>
      </c>
      <c r="AE73" s="76">
        <f t="shared" si="18"/>
        <v>0</v>
      </c>
      <c r="AF73" s="155"/>
      <c r="AG73" s="155"/>
      <c r="AH73" s="77">
        <f t="shared" si="19"/>
        <v>0</v>
      </c>
    </row>
    <row r="74" spans="1:34" s="46" customFormat="1" ht="12.75" hidden="1" customHeight="1">
      <c r="A74" s="597"/>
      <c r="B74" s="68">
        <v>8</v>
      </c>
      <c r="C74" s="564"/>
      <c r="D74" s="564"/>
      <c r="E74" s="564"/>
      <c r="F74" s="565"/>
      <c r="G74" s="565"/>
      <c r="H74" s="565"/>
      <c r="I74" s="565"/>
      <c r="J74" s="565"/>
      <c r="K74" s="69"/>
      <c r="L74" s="69"/>
      <c r="M74" s="70"/>
      <c r="N74" s="70"/>
      <c r="O74" s="70"/>
      <c r="P74" s="70"/>
      <c r="Q74" s="70"/>
      <c r="R74" s="70"/>
      <c r="S74" s="71" t="str">
        <f t="shared" si="14"/>
        <v/>
      </c>
      <c r="T74" s="72"/>
      <c r="U74" s="622"/>
      <c r="V74" s="623"/>
      <c r="W74" s="624"/>
      <c r="X74" s="73" t="str">
        <f t="shared" si="11"/>
        <v/>
      </c>
      <c r="Y74" s="59"/>
      <c r="Z74" s="74" t="str">
        <f t="shared" si="15"/>
        <v/>
      </c>
      <c r="AA74" s="59"/>
      <c r="AB74" s="75" t="str">
        <f t="shared" si="12"/>
        <v/>
      </c>
      <c r="AC74" s="76">
        <f t="shared" si="16"/>
        <v>0</v>
      </c>
      <c r="AD74" s="76">
        <f t="shared" si="17"/>
        <v>0</v>
      </c>
      <c r="AE74" s="76">
        <f t="shared" si="18"/>
        <v>0</v>
      </c>
      <c r="AF74" s="155"/>
      <c r="AG74" s="155"/>
      <c r="AH74" s="77">
        <f t="shared" si="19"/>
        <v>0</v>
      </c>
    </row>
    <row r="75" spans="1:34" s="46" customFormat="1" ht="12.75" hidden="1" customHeight="1">
      <c r="A75" s="597"/>
      <c r="B75" s="68">
        <v>9</v>
      </c>
      <c r="C75" s="564"/>
      <c r="D75" s="564"/>
      <c r="E75" s="564"/>
      <c r="F75" s="565"/>
      <c r="G75" s="565"/>
      <c r="H75" s="565"/>
      <c r="I75" s="565"/>
      <c r="J75" s="565"/>
      <c r="K75" s="69"/>
      <c r="L75" s="69"/>
      <c r="M75" s="70"/>
      <c r="N75" s="70"/>
      <c r="O75" s="70"/>
      <c r="P75" s="70"/>
      <c r="Q75" s="70"/>
      <c r="R75" s="70"/>
      <c r="S75" s="71" t="str">
        <f t="shared" si="14"/>
        <v/>
      </c>
      <c r="T75" s="72"/>
      <c r="U75" s="622"/>
      <c r="V75" s="623"/>
      <c r="W75" s="624"/>
      <c r="X75" s="73" t="str">
        <f t="shared" si="11"/>
        <v/>
      </c>
      <c r="Y75" s="59"/>
      <c r="Z75" s="74" t="str">
        <f t="shared" si="15"/>
        <v/>
      </c>
      <c r="AA75" s="59"/>
      <c r="AB75" s="75" t="str">
        <f t="shared" si="12"/>
        <v/>
      </c>
      <c r="AC75" s="76">
        <f t="shared" si="16"/>
        <v>0</v>
      </c>
      <c r="AD75" s="76">
        <f t="shared" si="17"/>
        <v>0</v>
      </c>
      <c r="AE75" s="76">
        <f t="shared" si="18"/>
        <v>0</v>
      </c>
      <c r="AF75" s="155"/>
      <c r="AG75" s="155"/>
      <c r="AH75" s="77">
        <f t="shared" si="19"/>
        <v>0</v>
      </c>
    </row>
    <row r="76" spans="1:34" s="46" customFormat="1" ht="12.75" hidden="1" customHeight="1">
      <c r="A76" s="597"/>
      <c r="B76" s="68">
        <v>10</v>
      </c>
      <c r="C76" s="564"/>
      <c r="D76" s="564"/>
      <c r="E76" s="564"/>
      <c r="F76" s="565"/>
      <c r="G76" s="565"/>
      <c r="H76" s="565"/>
      <c r="I76" s="565"/>
      <c r="J76" s="565"/>
      <c r="K76" s="69"/>
      <c r="L76" s="69"/>
      <c r="M76" s="70"/>
      <c r="N76" s="70"/>
      <c r="O76" s="70"/>
      <c r="P76" s="70"/>
      <c r="Q76" s="70"/>
      <c r="R76" s="70"/>
      <c r="S76" s="71" t="str">
        <f t="shared" si="14"/>
        <v/>
      </c>
      <c r="T76" s="72"/>
      <c r="U76" s="622"/>
      <c r="V76" s="623"/>
      <c r="W76" s="624"/>
      <c r="X76" s="73" t="str">
        <f t="shared" si="11"/>
        <v/>
      </c>
      <c r="Y76" s="59"/>
      <c r="Z76" s="74" t="str">
        <f t="shared" si="15"/>
        <v/>
      </c>
      <c r="AA76" s="59"/>
      <c r="AB76" s="75" t="str">
        <f t="shared" si="12"/>
        <v/>
      </c>
      <c r="AC76" s="76">
        <f t="shared" si="16"/>
        <v>0</v>
      </c>
      <c r="AD76" s="76">
        <f t="shared" si="17"/>
        <v>0</v>
      </c>
      <c r="AE76" s="76">
        <f t="shared" si="18"/>
        <v>0</v>
      </c>
      <c r="AF76" s="155"/>
      <c r="AG76" s="155"/>
      <c r="AH76" s="77">
        <f t="shared" si="19"/>
        <v>0</v>
      </c>
    </row>
    <row r="77" spans="1:34" s="46" customFormat="1" ht="12.75" hidden="1" customHeight="1">
      <c r="A77" s="597"/>
      <c r="B77" s="68">
        <v>11</v>
      </c>
      <c r="C77" s="564"/>
      <c r="D77" s="564"/>
      <c r="E77" s="564"/>
      <c r="F77" s="565"/>
      <c r="G77" s="565"/>
      <c r="H77" s="565"/>
      <c r="I77" s="565"/>
      <c r="J77" s="565"/>
      <c r="K77" s="69"/>
      <c r="L77" s="69"/>
      <c r="M77" s="70"/>
      <c r="N77" s="70"/>
      <c r="O77" s="70"/>
      <c r="P77" s="70"/>
      <c r="Q77" s="70"/>
      <c r="R77" s="70"/>
      <c r="S77" s="71" t="str">
        <f t="shared" si="14"/>
        <v/>
      </c>
      <c r="T77" s="72"/>
      <c r="U77" s="622"/>
      <c r="V77" s="623"/>
      <c r="W77" s="624"/>
      <c r="X77" s="73" t="str">
        <f t="shared" si="11"/>
        <v/>
      </c>
      <c r="Y77" s="59"/>
      <c r="Z77" s="74" t="str">
        <f t="shared" si="15"/>
        <v/>
      </c>
      <c r="AA77" s="59"/>
      <c r="AB77" s="75" t="str">
        <f t="shared" si="12"/>
        <v/>
      </c>
      <c r="AC77" s="76">
        <f t="shared" si="16"/>
        <v>0</v>
      </c>
      <c r="AD77" s="76">
        <f t="shared" si="17"/>
        <v>0</v>
      </c>
      <c r="AE77" s="76">
        <f t="shared" si="18"/>
        <v>0</v>
      </c>
      <c r="AF77" s="155"/>
      <c r="AG77" s="155"/>
      <c r="AH77" s="77">
        <f t="shared" si="19"/>
        <v>0</v>
      </c>
    </row>
    <row r="78" spans="1:34" s="46" customFormat="1" ht="12.75" hidden="1" customHeight="1">
      <c r="A78" s="597"/>
      <c r="B78" s="68">
        <v>12</v>
      </c>
      <c r="C78" s="564"/>
      <c r="D78" s="564"/>
      <c r="E78" s="564"/>
      <c r="F78" s="565"/>
      <c r="G78" s="565"/>
      <c r="H78" s="565"/>
      <c r="I78" s="565"/>
      <c r="J78" s="565"/>
      <c r="K78" s="69"/>
      <c r="L78" s="69"/>
      <c r="M78" s="70"/>
      <c r="N78" s="70"/>
      <c r="O78" s="70"/>
      <c r="P78" s="70"/>
      <c r="Q78" s="70"/>
      <c r="R78" s="70"/>
      <c r="S78" s="71" t="str">
        <f t="shared" si="14"/>
        <v/>
      </c>
      <c r="T78" s="72"/>
      <c r="U78" s="622"/>
      <c r="V78" s="623"/>
      <c r="W78" s="624"/>
      <c r="X78" s="73" t="str">
        <f t="shared" si="11"/>
        <v/>
      </c>
      <c r="Y78" s="59"/>
      <c r="Z78" s="74" t="str">
        <f t="shared" si="15"/>
        <v/>
      </c>
      <c r="AA78" s="59"/>
      <c r="AB78" s="75" t="str">
        <f t="shared" si="12"/>
        <v/>
      </c>
      <c r="AC78" s="76">
        <f t="shared" si="16"/>
        <v>0</v>
      </c>
      <c r="AD78" s="76">
        <f t="shared" si="17"/>
        <v>0</v>
      </c>
      <c r="AE78" s="76">
        <f t="shared" si="18"/>
        <v>0</v>
      </c>
      <c r="AF78" s="155"/>
      <c r="AG78" s="155"/>
      <c r="AH78" s="77">
        <f t="shared" si="19"/>
        <v>0</v>
      </c>
    </row>
    <row r="79" spans="1:34" s="46" customFormat="1" ht="12.75" hidden="1" customHeight="1">
      <c r="A79" s="597"/>
      <c r="B79" s="68">
        <v>13</v>
      </c>
      <c r="C79" s="564"/>
      <c r="D79" s="564"/>
      <c r="E79" s="564"/>
      <c r="F79" s="565"/>
      <c r="G79" s="565"/>
      <c r="H79" s="565"/>
      <c r="I79" s="565"/>
      <c r="J79" s="565"/>
      <c r="K79" s="69"/>
      <c r="L79" s="69"/>
      <c r="M79" s="70"/>
      <c r="N79" s="70"/>
      <c r="O79" s="70"/>
      <c r="P79" s="70"/>
      <c r="Q79" s="70"/>
      <c r="R79" s="70"/>
      <c r="S79" s="71" t="str">
        <f t="shared" si="14"/>
        <v/>
      </c>
      <c r="T79" s="72"/>
      <c r="U79" s="622"/>
      <c r="V79" s="623"/>
      <c r="W79" s="624"/>
      <c r="X79" s="73" t="str">
        <f t="shared" si="11"/>
        <v/>
      </c>
      <c r="Y79" s="59"/>
      <c r="Z79" s="74" t="str">
        <f t="shared" si="15"/>
        <v/>
      </c>
      <c r="AA79" s="59"/>
      <c r="AB79" s="75" t="str">
        <f t="shared" si="12"/>
        <v/>
      </c>
      <c r="AC79" s="76">
        <f t="shared" si="16"/>
        <v>0</v>
      </c>
      <c r="AD79" s="76">
        <f t="shared" si="17"/>
        <v>0</v>
      </c>
      <c r="AE79" s="76">
        <f t="shared" si="18"/>
        <v>0</v>
      </c>
      <c r="AF79" s="155"/>
      <c r="AG79" s="155"/>
      <c r="AH79" s="77">
        <f t="shared" si="19"/>
        <v>0</v>
      </c>
    </row>
    <row r="80" spans="1:34" s="46" customFormat="1" ht="12.75" hidden="1" customHeight="1">
      <c r="A80" s="597"/>
      <c r="B80" s="68">
        <v>14</v>
      </c>
      <c r="C80" s="564"/>
      <c r="D80" s="564"/>
      <c r="E80" s="564"/>
      <c r="F80" s="565"/>
      <c r="G80" s="565"/>
      <c r="H80" s="565"/>
      <c r="I80" s="565"/>
      <c r="J80" s="565"/>
      <c r="K80" s="69"/>
      <c r="L80" s="69"/>
      <c r="M80" s="70"/>
      <c r="N80" s="70"/>
      <c r="O80" s="70"/>
      <c r="P80" s="70"/>
      <c r="Q80" s="70"/>
      <c r="R80" s="70"/>
      <c r="S80" s="71" t="str">
        <f t="shared" si="14"/>
        <v/>
      </c>
      <c r="T80" s="72"/>
      <c r="U80" s="622"/>
      <c r="V80" s="623"/>
      <c r="W80" s="624"/>
      <c r="X80" s="73" t="str">
        <f t="shared" si="11"/>
        <v/>
      </c>
      <c r="Y80" s="59"/>
      <c r="Z80" s="74" t="str">
        <f t="shared" si="15"/>
        <v/>
      </c>
      <c r="AA80" s="59"/>
      <c r="AB80" s="75" t="str">
        <f t="shared" si="12"/>
        <v/>
      </c>
      <c r="AC80" s="76">
        <f t="shared" si="16"/>
        <v>0</v>
      </c>
      <c r="AD80" s="76">
        <f t="shared" si="17"/>
        <v>0</v>
      </c>
      <c r="AE80" s="76">
        <f t="shared" si="18"/>
        <v>0</v>
      </c>
      <c r="AF80" s="155"/>
      <c r="AG80" s="155"/>
      <c r="AH80" s="77">
        <f t="shared" si="19"/>
        <v>0</v>
      </c>
    </row>
    <row r="81" spans="1:34" s="46" customFormat="1" ht="12.75" hidden="1" customHeight="1">
      <c r="A81" s="597"/>
      <c r="B81" s="68">
        <v>15</v>
      </c>
      <c r="C81" s="564"/>
      <c r="D81" s="564"/>
      <c r="E81" s="564"/>
      <c r="F81" s="565"/>
      <c r="G81" s="565"/>
      <c r="H81" s="565"/>
      <c r="I81" s="565"/>
      <c r="J81" s="565"/>
      <c r="K81" s="69"/>
      <c r="L81" s="69"/>
      <c r="M81" s="70"/>
      <c r="N81" s="70"/>
      <c r="O81" s="70"/>
      <c r="P81" s="70"/>
      <c r="Q81" s="70"/>
      <c r="R81" s="70"/>
      <c r="S81" s="71" t="str">
        <f t="shared" si="14"/>
        <v/>
      </c>
      <c r="T81" s="72"/>
      <c r="U81" s="622"/>
      <c r="V81" s="623"/>
      <c r="W81" s="624"/>
      <c r="X81" s="73" t="str">
        <f t="shared" si="11"/>
        <v/>
      </c>
      <c r="Y81" s="59"/>
      <c r="Z81" s="74" t="str">
        <f t="shared" si="15"/>
        <v/>
      </c>
      <c r="AA81" s="59"/>
      <c r="AB81" s="75" t="str">
        <f t="shared" si="12"/>
        <v/>
      </c>
      <c r="AC81" s="76">
        <f t="shared" si="16"/>
        <v>0</v>
      </c>
      <c r="AD81" s="76">
        <f t="shared" si="17"/>
        <v>0</v>
      </c>
      <c r="AE81" s="76">
        <f t="shared" si="18"/>
        <v>0</v>
      </c>
      <c r="AF81" s="155"/>
      <c r="AG81" s="155"/>
      <c r="AH81" s="77">
        <f t="shared" si="19"/>
        <v>0</v>
      </c>
    </row>
    <row r="82" spans="1:34" s="46" customFormat="1" ht="12.75" hidden="1" customHeight="1">
      <c r="A82" s="597"/>
      <c r="B82" s="68">
        <v>16</v>
      </c>
      <c r="C82" s="564"/>
      <c r="D82" s="564"/>
      <c r="E82" s="564"/>
      <c r="F82" s="565"/>
      <c r="G82" s="565"/>
      <c r="H82" s="565"/>
      <c r="I82" s="565"/>
      <c r="J82" s="565"/>
      <c r="K82" s="69"/>
      <c r="L82" s="69"/>
      <c r="M82" s="70"/>
      <c r="N82" s="70"/>
      <c r="O82" s="70"/>
      <c r="P82" s="70"/>
      <c r="Q82" s="70"/>
      <c r="R82" s="70"/>
      <c r="S82" s="71" t="str">
        <f t="shared" si="14"/>
        <v/>
      </c>
      <c r="T82" s="72"/>
      <c r="U82" s="622"/>
      <c r="V82" s="623"/>
      <c r="W82" s="624"/>
      <c r="X82" s="73" t="str">
        <f t="shared" si="11"/>
        <v/>
      </c>
      <c r="Y82" s="59"/>
      <c r="Z82" s="74" t="str">
        <f t="shared" si="15"/>
        <v/>
      </c>
      <c r="AA82" s="59"/>
      <c r="AB82" s="75" t="str">
        <f t="shared" si="12"/>
        <v/>
      </c>
      <c r="AC82" s="76">
        <f t="shared" si="16"/>
        <v>0</v>
      </c>
      <c r="AD82" s="76">
        <f t="shared" si="17"/>
        <v>0</v>
      </c>
      <c r="AE82" s="76">
        <f t="shared" si="18"/>
        <v>0</v>
      </c>
      <c r="AF82" s="155"/>
      <c r="AG82" s="155"/>
      <c r="AH82" s="77">
        <f t="shared" si="19"/>
        <v>0</v>
      </c>
    </row>
    <row r="83" spans="1:34" s="46" customFormat="1" ht="12.75" hidden="1" customHeight="1">
      <c r="A83" s="597"/>
      <c r="B83" s="68">
        <v>17</v>
      </c>
      <c r="C83" s="564"/>
      <c r="D83" s="564"/>
      <c r="E83" s="564"/>
      <c r="F83" s="565"/>
      <c r="G83" s="565"/>
      <c r="H83" s="565"/>
      <c r="I83" s="565"/>
      <c r="J83" s="565"/>
      <c r="K83" s="69"/>
      <c r="L83" s="69"/>
      <c r="M83" s="70"/>
      <c r="N83" s="70"/>
      <c r="O83" s="70"/>
      <c r="P83" s="70"/>
      <c r="Q83" s="70"/>
      <c r="R83" s="70"/>
      <c r="S83" s="71" t="str">
        <f t="shared" si="14"/>
        <v/>
      </c>
      <c r="T83" s="72"/>
      <c r="U83" s="622"/>
      <c r="V83" s="623"/>
      <c r="W83" s="624"/>
      <c r="X83" s="73" t="str">
        <f t="shared" si="11"/>
        <v/>
      </c>
      <c r="Y83" s="59"/>
      <c r="Z83" s="74" t="str">
        <f t="shared" si="15"/>
        <v/>
      </c>
      <c r="AA83" s="59"/>
      <c r="AB83" s="75" t="str">
        <f t="shared" si="12"/>
        <v/>
      </c>
      <c r="AC83" s="76">
        <f t="shared" si="16"/>
        <v>0</v>
      </c>
      <c r="AD83" s="76">
        <f t="shared" si="17"/>
        <v>0</v>
      </c>
      <c r="AE83" s="76">
        <f t="shared" si="18"/>
        <v>0</v>
      </c>
      <c r="AF83" s="155"/>
      <c r="AG83" s="155"/>
      <c r="AH83" s="77">
        <f t="shared" si="19"/>
        <v>0</v>
      </c>
    </row>
    <row r="84" spans="1:34" s="46" customFormat="1" ht="12.75" hidden="1" customHeight="1">
      <c r="A84" s="597"/>
      <c r="B84" s="68">
        <v>18</v>
      </c>
      <c r="C84" s="564"/>
      <c r="D84" s="564"/>
      <c r="E84" s="564"/>
      <c r="F84" s="565"/>
      <c r="G84" s="565"/>
      <c r="H84" s="565"/>
      <c r="I84" s="565"/>
      <c r="J84" s="565"/>
      <c r="K84" s="69"/>
      <c r="L84" s="69"/>
      <c r="M84" s="70"/>
      <c r="N84" s="70"/>
      <c r="O84" s="70"/>
      <c r="P84" s="70"/>
      <c r="Q84" s="70"/>
      <c r="R84" s="70"/>
      <c r="S84" s="71" t="str">
        <f t="shared" si="14"/>
        <v/>
      </c>
      <c r="T84" s="72"/>
      <c r="U84" s="622"/>
      <c r="V84" s="623"/>
      <c r="W84" s="624"/>
      <c r="X84" s="73" t="str">
        <f t="shared" si="11"/>
        <v/>
      </c>
      <c r="Y84" s="59"/>
      <c r="Z84" s="74" t="str">
        <f t="shared" si="15"/>
        <v/>
      </c>
      <c r="AA84" s="59"/>
      <c r="AB84" s="75" t="str">
        <f t="shared" si="12"/>
        <v/>
      </c>
      <c r="AC84" s="76">
        <f t="shared" si="16"/>
        <v>0</v>
      </c>
      <c r="AD84" s="76">
        <f t="shared" si="17"/>
        <v>0</v>
      </c>
      <c r="AE84" s="76">
        <f t="shared" si="18"/>
        <v>0</v>
      </c>
      <c r="AF84" s="155"/>
      <c r="AG84" s="155"/>
      <c r="AH84" s="77">
        <f t="shared" si="19"/>
        <v>0</v>
      </c>
    </row>
    <row r="85" spans="1:34" s="46" customFormat="1" ht="12.75" hidden="1" customHeight="1">
      <c r="A85" s="597"/>
      <c r="B85" s="68">
        <v>19</v>
      </c>
      <c r="C85" s="583"/>
      <c r="D85" s="583"/>
      <c r="E85" s="583"/>
      <c r="F85" s="584"/>
      <c r="G85" s="584"/>
      <c r="H85" s="584"/>
      <c r="I85" s="584"/>
      <c r="J85" s="584"/>
      <c r="K85" s="69"/>
      <c r="L85" s="69"/>
      <c r="M85" s="70"/>
      <c r="N85" s="70"/>
      <c r="O85" s="70"/>
      <c r="P85" s="70"/>
      <c r="Q85" s="70"/>
      <c r="R85" s="70"/>
      <c r="S85" s="71" t="str">
        <f t="shared" si="14"/>
        <v/>
      </c>
      <c r="T85" s="72"/>
      <c r="U85" s="622"/>
      <c r="V85" s="623"/>
      <c r="W85" s="624"/>
      <c r="X85" s="73" t="str">
        <f t="shared" si="11"/>
        <v/>
      </c>
      <c r="Y85" s="59"/>
      <c r="Z85" s="74" t="str">
        <f t="shared" si="15"/>
        <v/>
      </c>
      <c r="AA85" s="59"/>
      <c r="AB85" s="75" t="str">
        <f t="shared" si="12"/>
        <v/>
      </c>
      <c r="AC85" s="76">
        <f t="shared" si="16"/>
        <v>0</v>
      </c>
      <c r="AD85" s="76">
        <f t="shared" si="17"/>
        <v>0</v>
      </c>
      <c r="AE85" s="76">
        <f t="shared" si="18"/>
        <v>0</v>
      </c>
      <c r="AF85" s="155"/>
      <c r="AG85" s="155"/>
      <c r="AH85" s="77">
        <f t="shared" si="19"/>
        <v>0</v>
      </c>
    </row>
    <row r="86" spans="1:34" s="46" customFormat="1" ht="12.75" hidden="1" customHeight="1">
      <c r="A86" s="597"/>
      <c r="B86" s="68">
        <v>20</v>
      </c>
      <c r="C86" s="583"/>
      <c r="D86" s="583"/>
      <c r="E86" s="583"/>
      <c r="F86" s="584"/>
      <c r="G86" s="584"/>
      <c r="H86" s="584"/>
      <c r="I86" s="584"/>
      <c r="J86" s="584"/>
      <c r="K86" s="69"/>
      <c r="L86" s="69"/>
      <c r="M86" s="70"/>
      <c r="N86" s="70"/>
      <c r="O86" s="70"/>
      <c r="P86" s="70"/>
      <c r="Q86" s="70"/>
      <c r="R86" s="70"/>
      <c r="S86" s="71" t="str">
        <f t="shared" si="14"/>
        <v/>
      </c>
      <c r="T86" s="72"/>
      <c r="U86" s="622"/>
      <c r="V86" s="623"/>
      <c r="W86" s="624"/>
      <c r="X86" s="73" t="str">
        <f t="shared" si="11"/>
        <v/>
      </c>
      <c r="Y86" s="79"/>
      <c r="Z86" s="74" t="str">
        <f t="shared" si="15"/>
        <v/>
      </c>
      <c r="AA86" s="59"/>
      <c r="AB86" s="75" t="str">
        <f t="shared" si="12"/>
        <v/>
      </c>
      <c r="AC86" s="76">
        <f t="shared" si="16"/>
        <v>0</v>
      </c>
      <c r="AD86" s="76">
        <f t="shared" si="17"/>
        <v>0</v>
      </c>
      <c r="AE86" s="76">
        <f t="shared" si="18"/>
        <v>0</v>
      </c>
      <c r="AF86" s="155"/>
      <c r="AG86" s="155"/>
      <c r="AH86" s="77">
        <f t="shared" si="19"/>
        <v>0</v>
      </c>
    </row>
    <row r="87" spans="1:34" s="46" customFormat="1" ht="18.75" customHeight="1">
      <c r="A87" s="597"/>
      <c r="B87" s="585" t="s">
        <v>299</v>
      </c>
      <c r="C87" s="586"/>
      <c r="D87" s="586"/>
      <c r="E87" s="587"/>
      <c r="F87" s="80" t="s">
        <v>300</v>
      </c>
      <c r="G87" s="588" t="s">
        <v>301</v>
      </c>
      <c r="H87" s="589"/>
      <c r="I87" s="628" t="s">
        <v>302</v>
      </c>
      <c r="J87" s="629"/>
      <c r="K87" s="629"/>
      <c r="L87" s="629"/>
      <c r="M87" s="629"/>
      <c r="N87" s="629"/>
      <c r="O87" s="629"/>
      <c r="P87" s="629"/>
      <c r="Q87" s="629"/>
      <c r="R87" s="629"/>
      <c r="S87" s="629"/>
      <c r="T87" s="629"/>
      <c r="U87" s="629"/>
      <c r="V87" s="629"/>
      <c r="W87" s="629"/>
      <c r="X87" s="630"/>
      <c r="Y87" s="57"/>
      <c r="Z87" s="81"/>
      <c r="AA87" s="82"/>
      <c r="AB87" s="81"/>
      <c r="AC87" s="83"/>
      <c r="AD87" s="83"/>
      <c r="AE87" s="83"/>
      <c r="AF87" s="156"/>
      <c r="AG87" s="156"/>
      <c r="AH87" s="85"/>
    </row>
    <row r="88" spans="1:34" s="46" customFormat="1" ht="27" customHeight="1">
      <c r="A88" s="597"/>
      <c r="B88" s="575" t="s">
        <v>303</v>
      </c>
      <c r="C88" s="576"/>
      <c r="D88" s="577"/>
      <c r="E88" s="87">
        <v>3</v>
      </c>
      <c r="F88" s="88">
        <f>COUNTIF(X67:X86,"CUMPLE")</f>
        <v>0</v>
      </c>
      <c r="G88" s="578" t="str">
        <f>IF(F88&gt;=E88,"REQUISITO ACREDITADO","REQUISITO NO ACREDITADO")</f>
        <v>REQUISITO NO ACREDITADO</v>
      </c>
      <c r="H88" s="578"/>
      <c r="I88" s="631" t="str">
        <f>_xlfn.CONCAT(Z67:Z68)</f>
        <v xml:space="preserve">-Certificado Laboral.pdf
</v>
      </c>
      <c r="J88" s="632"/>
      <c r="K88" s="632"/>
      <c r="L88" s="632"/>
      <c r="M88" s="632"/>
      <c r="N88" s="632"/>
      <c r="O88" s="632"/>
      <c r="P88" s="632"/>
      <c r="Q88" s="632"/>
      <c r="R88" s="632"/>
      <c r="S88" s="632"/>
      <c r="T88" s="632"/>
      <c r="U88" s="632"/>
      <c r="V88" s="632"/>
      <c r="W88" s="632"/>
      <c r="X88" s="632"/>
      <c r="AC88" s="45"/>
      <c r="AD88" s="45"/>
      <c r="AE88" s="45"/>
      <c r="AF88" s="143"/>
      <c r="AG88" s="143"/>
    </row>
    <row r="89" spans="1:34" s="46" customFormat="1" ht="55.5" customHeight="1">
      <c r="A89" s="597"/>
      <c r="B89" s="575" t="s">
        <v>304</v>
      </c>
      <c r="C89" s="576"/>
      <c r="D89" s="577"/>
      <c r="E89" s="89">
        <v>1</v>
      </c>
      <c r="F89" s="635">
        <f>SUMIFS(AH67:AH86,X67:X86,"CUMPLE")</f>
        <v>0</v>
      </c>
      <c r="G89" s="578" t="str">
        <f>IF(F89&gt;=E89,"REQUISITO ACREDITADO","REQUISITO NO ACREDITADO")</f>
        <v>REQUISITO NO ACREDITADO</v>
      </c>
      <c r="H89" s="578"/>
      <c r="I89" s="633"/>
      <c r="J89" s="634"/>
      <c r="K89" s="634"/>
      <c r="L89" s="634"/>
      <c r="M89" s="634"/>
      <c r="N89" s="634"/>
      <c r="O89" s="634"/>
      <c r="P89" s="634"/>
      <c r="Q89" s="634"/>
      <c r="R89" s="634"/>
      <c r="S89" s="634"/>
      <c r="T89" s="634"/>
      <c r="U89" s="634"/>
      <c r="V89" s="634"/>
      <c r="W89" s="634"/>
      <c r="X89" s="634"/>
      <c r="AC89" s="45"/>
      <c r="AD89" s="45"/>
      <c r="AE89" s="45"/>
      <c r="AF89" s="143"/>
      <c r="AG89" s="143"/>
    </row>
    <row r="90" spans="1:34" s="46" customFormat="1" ht="49.5" customHeight="1">
      <c r="A90" s="597"/>
      <c r="B90" s="578" t="s">
        <v>324</v>
      </c>
      <c r="C90" s="578"/>
      <c r="D90" s="578"/>
      <c r="E90" s="86">
        <v>5</v>
      </c>
      <c r="F90" s="636"/>
      <c r="G90" s="578" t="str">
        <f>IF(F90&gt;=E90,"REQUISITO ACREDITADO","REQUISITO NO ACREDITADO")</f>
        <v>REQUISITO NO ACREDITADO</v>
      </c>
      <c r="H90" s="578"/>
      <c r="I90" s="91" t="s">
        <v>306</v>
      </c>
      <c r="J90" s="91"/>
      <c r="K90" s="580" t="str">
        <f>_xlfn.CONCAT(AB67:AB86)</f>
        <v xml:space="preserve">Experiencia No. 1: La experiencia es certificada por uno de los miembros del proponente plural por cuanto debe estar acompañada con la documentación que acredite tal experiencia según los términos indicados en el Pliego de Condiciones. No fue aportada documentación complementaria.
</v>
      </c>
      <c r="L90" s="581"/>
      <c r="M90" s="581"/>
      <c r="N90" s="581"/>
      <c r="O90" s="581"/>
      <c r="P90" s="581"/>
      <c r="Q90" s="581"/>
      <c r="R90" s="581"/>
      <c r="S90" s="581"/>
      <c r="T90" s="581"/>
      <c r="U90" s="581"/>
      <c r="V90" s="581"/>
      <c r="W90" s="581"/>
      <c r="X90" s="582"/>
      <c r="AC90" s="45"/>
      <c r="AD90" s="45"/>
      <c r="AE90" s="45"/>
      <c r="AF90" s="143"/>
      <c r="AG90" s="143"/>
    </row>
    <row r="91" spans="1:34" s="46" customFormat="1" ht="40.5" customHeight="1">
      <c r="A91" s="597"/>
      <c r="B91" s="590" t="s">
        <v>307</v>
      </c>
      <c r="C91" s="590"/>
      <c r="D91" s="590"/>
      <c r="E91" s="590"/>
      <c r="F91" s="591" t="s">
        <v>308</v>
      </c>
      <c r="G91" s="592"/>
      <c r="H91" s="592"/>
      <c r="I91" s="592"/>
      <c r="J91" s="592"/>
      <c r="K91" s="592"/>
      <c r="L91" s="592"/>
      <c r="M91" s="592"/>
      <c r="N91" s="592"/>
      <c r="O91" s="592"/>
      <c r="P91" s="592"/>
      <c r="Q91" s="592"/>
      <c r="R91" s="592"/>
      <c r="S91" s="592"/>
      <c r="T91" s="592"/>
      <c r="U91" s="592"/>
      <c r="V91" s="592"/>
      <c r="W91" s="592"/>
      <c r="X91" s="593"/>
      <c r="AC91" s="45"/>
      <c r="AD91" s="45"/>
      <c r="AE91" s="45"/>
      <c r="AF91" s="143"/>
      <c r="AG91" s="143"/>
    </row>
    <row r="92" spans="1:34" s="46" customFormat="1" ht="20.25" customHeight="1">
      <c r="A92" s="597"/>
      <c r="B92" s="594" t="s">
        <v>85</v>
      </c>
      <c r="C92" s="595"/>
      <c r="D92" s="595"/>
      <c r="E92" s="595"/>
      <c r="F92" s="595"/>
      <c r="G92" s="595"/>
      <c r="H92" s="595"/>
      <c r="I92" s="595"/>
      <c r="J92" s="595"/>
      <c r="K92" s="595"/>
      <c r="L92" s="595"/>
      <c r="M92" s="595"/>
      <c r="N92" s="595"/>
      <c r="O92" s="595"/>
      <c r="P92" s="595"/>
      <c r="Q92" s="595"/>
      <c r="R92" s="595"/>
      <c r="S92" s="595"/>
      <c r="T92" s="595"/>
      <c r="U92" s="595"/>
      <c r="V92" s="595"/>
      <c r="W92" s="595"/>
      <c r="X92" s="596"/>
      <c r="AC92" s="45"/>
      <c r="AD92" s="45"/>
      <c r="AE92" s="45"/>
      <c r="AF92" s="143"/>
      <c r="AG92" s="143"/>
    </row>
    <row r="93" spans="1:34" s="46" customFormat="1" ht="13">
      <c r="A93" s="607" t="s">
        <v>325</v>
      </c>
      <c r="B93" s="598" t="s">
        <v>326</v>
      </c>
      <c r="C93" s="598"/>
      <c r="D93" s="598"/>
      <c r="E93" s="598"/>
      <c r="F93" s="598"/>
      <c r="G93" s="598"/>
      <c r="H93" s="598"/>
      <c r="I93" s="598"/>
      <c r="J93" s="598"/>
      <c r="K93" s="598"/>
      <c r="L93" s="598"/>
      <c r="M93" s="598"/>
      <c r="N93" s="598"/>
      <c r="O93" s="598"/>
      <c r="P93" s="598"/>
      <c r="Q93" s="598"/>
      <c r="R93" s="598"/>
      <c r="S93" s="598"/>
      <c r="T93" s="598"/>
      <c r="U93" s="598"/>
      <c r="V93" s="598"/>
      <c r="W93" s="598"/>
      <c r="X93" s="598"/>
      <c r="AC93" s="45"/>
      <c r="AD93" s="45"/>
      <c r="AE93" s="45"/>
      <c r="AF93" s="143"/>
      <c r="AG93" s="143"/>
    </row>
    <row r="94" spans="1:34" s="46" customFormat="1" ht="25.5" customHeight="1">
      <c r="A94" s="607"/>
      <c r="B94" s="47" t="s">
        <v>209</v>
      </c>
      <c r="C94" s="48" t="s">
        <v>210</v>
      </c>
      <c r="D94" s="599" t="s">
        <v>211</v>
      </c>
      <c r="E94" s="599"/>
      <c r="F94" s="608" t="s">
        <v>212</v>
      </c>
      <c r="G94" s="608"/>
      <c r="H94" s="609" t="s">
        <v>213</v>
      </c>
      <c r="I94" s="609"/>
      <c r="J94" s="609"/>
      <c r="K94" s="609"/>
      <c r="L94" s="609"/>
      <c r="M94" s="599" t="s">
        <v>214</v>
      </c>
      <c r="N94" s="599"/>
      <c r="O94" s="599"/>
      <c r="P94" s="599"/>
      <c r="Q94" s="599"/>
      <c r="R94" s="599"/>
      <c r="S94" s="599"/>
      <c r="T94" s="599"/>
      <c r="U94" s="599"/>
      <c r="V94" s="599"/>
      <c r="W94" s="599"/>
      <c r="X94" s="599"/>
      <c r="AC94" s="45"/>
      <c r="AD94" s="45"/>
      <c r="AE94" s="45"/>
      <c r="AF94" s="143"/>
      <c r="AG94" s="143"/>
    </row>
    <row r="95" spans="1:34" s="46" customFormat="1" ht="119.25" customHeight="1">
      <c r="A95" s="607"/>
      <c r="B95" s="637">
        <v>3</v>
      </c>
      <c r="C95" s="637">
        <v>1</v>
      </c>
      <c r="D95" s="639" t="s">
        <v>327</v>
      </c>
      <c r="E95" s="640"/>
      <c r="F95" s="610" t="s">
        <v>328</v>
      </c>
      <c r="G95" s="610"/>
      <c r="H95" s="610" t="s">
        <v>329</v>
      </c>
      <c r="I95" s="610"/>
      <c r="J95" s="610"/>
      <c r="K95" s="610"/>
      <c r="L95" s="610"/>
      <c r="M95" s="639" t="s">
        <v>330</v>
      </c>
      <c r="N95" s="643"/>
      <c r="O95" s="643"/>
      <c r="P95" s="643"/>
      <c r="Q95" s="643"/>
      <c r="R95" s="643"/>
      <c r="S95" s="643"/>
      <c r="T95" s="643"/>
      <c r="U95" s="643"/>
      <c r="V95" s="643"/>
      <c r="W95" s="643"/>
      <c r="X95" s="640"/>
      <c r="AC95" s="45"/>
      <c r="AD95" s="45"/>
      <c r="AE95" s="45"/>
      <c r="AF95" s="143"/>
      <c r="AG95" s="143"/>
    </row>
    <row r="96" spans="1:34" s="46" customFormat="1" ht="69.75" customHeight="1">
      <c r="A96" s="607"/>
      <c r="B96" s="638"/>
      <c r="C96" s="638"/>
      <c r="D96" s="641"/>
      <c r="E96" s="642"/>
      <c r="F96" s="610" t="s">
        <v>331</v>
      </c>
      <c r="G96" s="610"/>
      <c r="H96" s="604" t="s">
        <v>332</v>
      </c>
      <c r="I96" s="605"/>
      <c r="J96" s="605"/>
      <c r="K96" s="605"/>
      <c r="L96" s="606"/>
      <c r="M96" s="641"/>
      <c r="N96" s="644"/>
      <c r="O96" s="644"/>
      <c r="P96" s="644"/>
      <c r="Q96" s="644"/>
      <c r="R96" s="644"/>
      <c r="S96" s="644"/>
      <c r="T96" s="644"/>
      <c r="U96" s="644"/>
      <c r="V96" s="644"/>
      <c r="W96" s="644"/>
      <c r="X96" s="642"/>
      <c r="AC96" s="45"/>
      <c r="AD96" s="45"/>
      <c r="AE96" s="45"/>
      <c r="AF96" s="143"/>
      <c r="AG96" s="143"/>
    </row>
    <row r="97" spans="1:34" s="46" customFormat="1" ht="12.75" customHeight="1">
      <c r="A97" s="607"/>
      <c r="B97" s="530" t="s">
        <v>219</v>
      </c>
      <c r="C97" s="530"/>
      <c r="D97" s="530"/>
      <c r="E97" s="530"/>
      <c r="F97" s="530"/>
      <c r="G97" s="530"/>
      <c r="H97" s="530"/>
      <c r="I97" s="530"/>
      <c r="J97" s="530"/>
      <c r="K97" s="530"/>
      <c r="L97" s="530"/>
      <c r="M97" s="530"/>
      <c r="N97" s="530"/>
      <c r="O97" s="530"/>
      <c r="P97" s="530"/>
      <c r="Q97" s="530"/>
      <c r="R97" s="530"/>
      <c r="S97" s="530"/>
      <c r="T97" s="530"/>
      <c r="U97" s="530"/>
      <c r="V97" s="530"/>
      <c r="W97" s="530"/>
      <c r="X97" s="530"/>
      <c r="AC97" s="45"/>
      <c r="AD97" s="45"/>
      <c r="AE97" s="45"/>
      <c r="AF97" s="143"/>
      <c r="AG97" s="143"/>
    </row>
    <row r="98" spans="1:34" s="46" customFormat="1" ht="12.75" customHeight="1">
      <c r="A98" s="607"/>
      <c r="B98" s="530" t="s">
        <v>220</v>
      </c>
      <c r="C98" s="530"/>
      <c r="D98" s="530"/>
      <c r="E98" s="530"/>
      <c r="F98" s="530"/>
      <c r="G98" s="530"/>
      <c r="H98" s="530"/>
      <c r="I98" s="530"/>
      <c r="J98" s="530"/>
      <c r="K98" s="530"/>
      <c r="L98" s="530"/>
      <c r="M98" s="530"/>
      <c r="N98" s="530"/>
      <c r="O98" s="530"/>
      <c r="P98" s="530"/>
      <c r="Q98" s="530"/>
      <c r="R98" s="530"/>
      <c r="S98" s="530"/>
      <c r="T98" s="530"/>
      <c r="U98" s="530"/>
      <c r="V98" s="530"/>
      <c r="W98" s="530"/>
      <c r="X98" s="530"/>
      <c r="AC98" s="45"/>
      <c r="AD98" s="45"/>
      <c r="AE98" s="45"/>
      <c r="AF98" s="143"/>
      <c r="AG98" s="143"/>
    </row>
    <row r="99" spans="1:34" s="46" customFormat="1" ht="27" customHeight="1">
      <c r="A99" s="607"/>
      <c r="B99" s="531" t="s">
        <v>221</v>
      </c>
      <c r="C99" s="531"/>
      <c r="D99" s="531"/>
      <c r="E99" s="532" t="s">
        <v>333</v>
      </c>
      <c r="F99" s="532"/>
      <c r="G99" s="532"/>
      <c r="H99" s="532"/>
      <c r="I99" s="533" t="s">
        <v>223</v>
      </c>
      <c r="J99" s="533"/>
      <c r="K99" s="534" t="s">
        <v>224</v>
      </c>
      <c r="L99" s="534"/>
      <c r="M99" s="52" t="s">
        <v>225</v>
      </c>
      <c r="N99" s="535">
        <v>1032381275</v>
      </c>
      <c r="O99" s="535"/>
      <c r="P99" s="536"/>
      <c r="Q99" s="536"/>
      <c r="R99" s="536"/>
      <c r="S99" s="536"/>
      <c r="T99" s="536"/>
      <c r="U99" s="536"/>
      <c r="V99" s="536"/>
      <c r="W99" s="536"/>
      <c r="X99" s="536"/>
      <c r="AC99" s="45"/>
      <c r="AD99" s="45"/>
      <c r="AE99" s="45"/>
      <c r="AF99" s="143"/>
      <c r="AG99" s="143"/>
    </row>
    <row r="100" spans="1:34" s="46" customFormat="1" ht="12.75" customHeight="1">
      <c r="A100" s="607"/>
      <c r="B100" s="525" t="s">
        <v>226</v>
      </c>
      <c r="C100" s="525"/>
      <c r="D100" s="525"/>
      <c r="E100" s="525"/>
      <c r="F100" s="525"/>
      <c r="G100" s="525"/>
      <c r="H100" s="53" t="s">
        <v>227</v>
      </c>
      <c r="I100" s="526" t="s">
        <v>228</v>
      </c>
      <c r="J100" s="526"/>
      <c r="K100" s="526"/>
      <c r="L100" s="525" t="s">
        <v>226</v>
      </c>
      <c r="M100" s="525"/>
      <c r="N100" s="525"/>
      <c r="O100" s="54" t="s">
        <v>227</v>
      </c>
      <c r="P100" s="525" t="s">
        <v>228</v>
      </c>
      <c r="Q100" s="525"/>
      <c r="R100" s="525"/>
      <c r="S100" s="525"/>
      <c r="T100" s="525"/>
      <c r="U100" s="525"/>
      <c r="V100" s="525"/>
      <c r="W100" s="525"/>
      <c r="X100" s="525"/>
      <c r="AC100" s="45"/>
      <c r="AD100" s="45"/>
      <c r="AE100" s="45"/>
      <c r="AF100" s="143"/>
      <c r="AG100" s="143"/>
    </row>
    <row r="101" spans="1:34" s="46" customFormat="1" ht="32.5" customHeight="1">
      <c r="A101" s="607"/>
      <c r="B101" s="527" t="s">
        <v>229</v>
      </c>
      <c r="C101" s="527"/>
      <c r="D101" s="527"/>
      <c r="E101" s="527"/>
      <c r="F101" s="527"/>
      <c r="G101" s="527"/>
      <c r="H101" s="55" t="s">
        <v>230</v>
      </c>
      <c r="I101" s="528" t="s">
        <v>334</v>
      </c>
      <c r="J101" s="528"/>
      <c r="K101" s="528"/>
      <c r="L101" s="529" t="s">
        <v>232</v>
      </c>
      <c r="M101" s="529"/>
      <c r="N101" s="529"/>
      <c r="O101" s="55" t="s">
        <v>230</v>
      </c>
      <c r="P101" s="379" t="s">
        <v>335</v>
      </c>
      <c r="Q101" s="379"/>
      <c r="R101" s="379"/>
      <c r="S101" s="379"/>
      <c r="T101" s="379"/>
      <c r="U101" s="379"/>
      <c r="V101" s="379"/>
      <c r="W101" s="379"/>
      <c r="X101" s="379"/>
      <c r="AC101" s="45"/>
      <c r="AD101" s="45"/>
      <c r="AE101" s="45"/>
      <c r="AF101" s="143"/>
      <c r="AG101" s="143"/>
    </row>
    <row r="102" spans="1:34" s="46" customFormat="1" ht="12.5">
      <c r="A102" s="607"/>
      <c r="B102" s="527" t="s">
        <v>234</v>
      </c>
      <c r="C102" s="527"/>
      <c r="D102" s="527"/>
      <c r="E102" s="527"/>
      <c r="F102" s="527"/>
      <c r="G102" s="527"/>
      <c r="H102" s="55" t="s">
        <v>230</v>
      </c>
      <c r="I102" s="543" t="s">
        <v>336</v>
      </c>
      <c r="J102" s="543"/>
      <c r="K102" s="543"/>
      <c r="L102" s="529" t="s">
        <v>236</v>
      </c>
      <c r="M102" s="529"/>
      <c r="N102" s="529"/>
      <c r="O102" s="55" t="s">
        <v>230</v>
      </c>
      <c r="P102" s="379" t="s">
        <v>337</v>
      </c>
      <c r="Q102" s="379"/>
      <c r="R102" s="379"/>
      <c r="S102" s="379"/>
      <c r="T102" s="379"/>
      <c r="U102" s="379"/>
      <c r="V102" s="379"/>
      <c r="W102" s="379"/>
      <c r="X102" s="379"/>
      <c r="Y102" s="57"/>
      <c r="Z102" s="57"/>
      <c r="AA102" s="57"/>
      <c r="AB102" s="57"/>
      <c r="AC102" s="45"/>
      <c r="AD102" s="45"/>
      <c r="AE102" s="45"/>
      <c r="AF102" s="143"/>
      <c r="AG102" s="143"/>
    </row>
    <row r="103" spans="1:34" s="46" customFormat="1" ht="25.5" customHeight="1">
      <c r="A103" s="607"/>
      <c r="B103" s="527" t="s">
        <v>238</v>
      </c>
      <c r="C103" s="527"/>
      <c r="D103" s="527"/>
      <c r="E103" s="527"/>
      <c r="F103" s="527"/>
      <c r="G103" s="527"/>
      <c r="H103" s="58" t="s">
        <v>230</v>
      </c>
      <c r="I103" s="538" t="s">
        <v>239</v>
      </c>
      <c r="J103" s="538"/>
      <c r="K103" s="538"/>
      <c r="L103" s="527" t="s">
        <v>240</v>
      </c>
      <c r="M103" s="527"/>
      <c r="N103" s="527"/>
      <c r="O103" s="55" t="s">
        <v>241</v>
      </c>
      <c r="P103" s="544" t="s">
        <v>242</v>
      </c>
      <c r="Q103" s="544"/>
      <c r="R103" s="544"/>
      <c r="S103" s="544"/>
      <c r="T103" s="544"/>
      <c r="U103" s="544"/>
      <c r="V103" s="544"/>
      <c r="W103" s="544"/>
      <c r="X103" s="544"/>
      <c r="AC103" s="45"/>
      <c r="AD103" s="45"/>
      <c r="AE103" s="45"/>
      <c r="AF103" s="143"/>
      <c r="AG103" s="143"/>
    </row>
    <row r="104" spans="1:34" s="46" customFormat="1" ht="17.25" customHeight="1">
      <c r="A104" s="607"/>
      <c r="B104" s="525" t="s">
        <v>243</v>
      </c>
      <c r="C104" s="525"/>
      <c r="D104" s="525"/>
      <c r="E104" s="525"/>
      <c r="F104" s="525"/>
      <c r="G104" s="525"/>
      <c r="H104" s="525"/>
      <c r="I104" s="525"/>
      <c r="J104" s="525"/>
      <c r="K104" s="525"/>
      <c r="L104" s="525"/>
      <c r="M104" s="525"/>
      <c r="N104" s="525"/>
      <c r="O104" s="525"/>
      <c r="P104" s="525"/>
      <c r="Q104" s="525"/>
      <c r="R104" s="525"/>
      <c r="S104" s="525"/>
      <c r="T104" s="525"/>
      <c r="U104" s="525"/>
      <c r="V104" s="525"/>
      <c r="W104" s="525"/>
      <c r="X104" s="525"/>
      <c r="AC104" s="45"/>
      <c r="AD104" s="45"/>
      <c r="AE104" s="45"/>
      <c r="AF104" s="143"/>
      <c r="AG104" s="143"/>
    </row>
    <row r="105" spans="1:34" s="122" customFormat="1" ht="43.5" customHeight="1">
      <c r="A105" s="607"/>
      <c r="B105" s="537" t="s">
        <v>244</v>
      </c>
      <c r="C105" s="537"/>
      <c r="D105" s="537"/>
      <c r="E105" s="532" t="s">
        <v>338</v>
      </c>
      <c r="F105" s="532"/>
      <c r="G105" s="532"/>
      <c r="H105" s="532"/>
      <c r="I105" s="157" t="s">
        <v>246</v>
      </c>
      <c r="J105" s="551" t="s">
        <v>339</v>
      </c>
      <c r="K105" s="551"/>
      <c r="L105" s="551"/>
      <c r="M105" s="551"/>
      <c r="N105" s="551"/>
      <c r="O105" s="62" t="s">
        <v>248</v>
      </c>
      <c r="P105" s="540">
        <v>41558</v>
      </c>
      <c r="Q105" s="541"/>
      <c r="R105" s="645" t="s">
        <v>249</v>
      </c>
      <c r="S105" s="645"/>
      <c r="T105" s="645"/>
      <c r="U105" s="645"/>
      <c r="V105" s="645"/>
      <c r="W105" s="645"/>
      <c r="X105" s="645"/>
      <c r="AC105" s="45"/>
      <c r="AD105" s="45"/>
      <c r="AE105" s="45"/>
      <c r="AF105" s="158"/>
      <c r="AG105" s="158"/>
      <c r="AH105" s="46"/>
    </row>
    <row r="106" spans="1:34" s="46" customFormat="1" ht="32.25" customHeight="1">
      <c r="A106" s="607"/>
      <c r="B106" s="537" t="s">
        <v>250</v>
      </c>
      <c r="C106" s="537"/>
      <c r="D106" s="537"/>
      <c r="E106" s="538" t="s">
        <v>340</v>
      </c>
      <c r="F106" s="538"/>
      <c r="G106" s="538"/>
      <c r="H106" s="538"/>
      <c r="I106" s="62" t="s">
        <v>252</v>
      </c>
      <c r="J106" s="551" t="s">
        <v>341</v>
      </c>
      <c r="K106" s="551"/>
      <c r="L106" s="551"/>
      <c r="M106" s="551"/>
      <c r="N106" s="551"/>
      <c r="O106" s="62" t="s">
        <v>248</v>
      </c>
      <c r="P106" s="540">
        <v>42908</v>
      </c>
      <c r="Q106" s="541"/>
      <c r="R106" s="646"/>
      <c r="S106" s="647"/>
      <c r="T106" s="647"/>
      <c r="U106" s="647"/>
      <c r="V106" s="647"/>
      <c r="W106" s="647"/>
      <c r="X106" s="648"/>
      <c r="AC106" s="45"/>
      <c r="AD106" s="45"/>
      <c r="AE106" s="45"/>
      <c r="AF106" s="143"/>
      <c r="AG106" s="143"/>
    </row>
    <row r="107" spans="1:34" s="46" customFormat="1" ht="13">
      <c r="A107" s="607"/>
      <c r="B107" s="545" t="s">
        <v>256</v>
      </c>
      <c r="C107" s="545"/>
      <c r="D107" s="545"/>
      <c r="E107" s="538">
        <v>102</v>
      </c>
      <c r="F107" s="538"/>
      <c r="G107" s="546" t="s">
        <v>258</v>
      </c>
      <c r="H107" s="546"/>
      <c r="I107" s="547">
        <v>41667</v>
      </c>
      <c r="J107" s="548"/>
      <c r="K107" s="549" t="s">
        <v>40</v>
      </c>
      <c r="L107" s="549"/>
      <c r="M107" s="550" t="s">
        <v>259</v>
      </c>
      <c r="N107" s="550"/>
      <c r="O107" s="550"/>
      <c r="P107" s="550"/>
      <c r="Q107" s="550"/>
      <c r="R107" s="550"/>
      <c r="S107" s="550"/>
      <c r="T107" s="550"/>
      <c r="U107" s="550"/>
      <c r="V107" s="550"/>
      <c r="W107" s="550"/>
      <c r="X107" s="550"/>
      <c r="AC107" s="45"/>
      <c r="AD107" s="45"/>
      <c r="AE107" s="45"/>
      <c r="AF107" s="143"/>
      <c r="AG107" s="143"/>
    </row>
    <row r="108" spans="1:34" s="46" customFormat="1" ht="15" customHeight="1">
      <c r="A108" s="607"/>
      <c r="B108" s="525" t="s">
        <v>260</v>
      </c>
      <c r="C108" s="525"/>
      <c r="D108" s="525"/>
      <c r="E108" s="525"/>
      <c r="F108" s="525"/>
      <c r="G108" s="525"/>
      <c r="H108" s="525"/>
      <c r="I108" s="525"/>
      <c r="J108" s="525"/>
      <c r="K108" s="525"/>
      <c r="L108" s="525"/>
      <c r="M108" s="525"/>
      <c r="N108" s="525"/>
      <c r="O108" s="525"/>
      <c r="P108" s="525"/>
      <c r="Q108" s="525"/>
      <c r="R108" s="525"/>
      <c r="S108" s="525"/>
      <c r="T108" s="525"/>
      <c r="U108" s="525"/>
      <c r="V108" s="525"/>
      <c r="W108" s="525"/>
      <c r="X108" s="525"/>
      <c r="AC108" s="45"/>
      <c r="AD108" s="45"/>
      <c r="AE108" s="45"/>
      <c r="AF108" s="143"/>
      <c r="AG108" s="143"/>
    </row>
    <row r="109" spans="1:34" s="46" customFormat="1" ht="28.5" customHeight="1">
      <c r="A109" s="607"/>
      <c r="B109" s="53"/>
      <c r="C109" s="525" t="s">
        <v>261</v>
      </c>
      <c r="D109" s="525"/>
      <c r="E109" s="525"/>
      <c r="F109" s="525"/>
      <c r="G109" s="525"/>
      <c r="H109" s="525"/>
      <c r="I109" s="525"/>
      <c r="J109" s="525"/>
      <c r="K109" s="525"/>
      <c r="L109" s="525"/>
      <c r="M109" s="561" t="s">
        <v>262</v>
      </c>
      <c r="N109" s="561"/>
      <c r="O109" s="561"/>
      <c r="P109" s="561"/>
      <c r="Q109" s="561"/>
      <c r="R109" s="561"/>
      <c r="S109" s="562" t="s">
        <v>263</v>
      </c>
      <c r="T109" s="562" t="s">
        <v>264</v>
      </c>
      <c r="U109" s="563" t="s">
        <v>265</v>
      </c>
      <c r="V109" s="563"/>
      <c r="W109" s="563"/>
      <c r="X109" s="562" t="s">
        <v>38</v>
      </c>
      <c r="Y109" s="556" t="s">
        <v>266</v>
      </c>
      <c r="Z109" s="556"/>
      <c r="AA109" s="556"/>
      <c r="AB109" s="556"/>
      <c r="AC109" s="557" t="s">
        <v>267</v>
      </c>
      <c r="AD109" s="557"/>
      <c r="AE109" s="557"/>
      <c r="AF109" s="558" t="s">
        <v>268</v>
      </c>
      <c r="AG109" s="558"/>
      <c r="AH109" s="649" t="s">
        <v>269</v>
      </c>
    </row>
    <row r="110" spans="1:34" s="46" customFormat="1" ht="87" customHeight="1">
      <c r="A110" s="607"/>
      <c r="B110" s="60" t="s">
        <v>6</v>
      </c>
      <c r="C110" s="560" t="s">
        <v>270</v>
      </c>
      <c r="D110" s="560"/>
      <c r="E110" s="560"/>
      <c r="F110" s="560" t="s">
        <v>271</v>
      </c>
      <c r="G110" s="560"/>
      <c r="H110" s="560"/>
      <c r="I110" s="560"/>
      <c r="J110" s="560"/>
      <c r="K110" s="52" t="s">
        <v>272</v>
      </c>
      <c r="L110" s="52" t="s">
        <v>273</v>
      </c>
      <c r="M110" s="63" t="s">
        <v>274</v>
      </c>
      <c r="N110" s="63" t="s">
        <v>275</v>
      </c>
      <c r="O110" s="63" t="s">
        <v>276</v>
      </c>
      <c r="P110" s="63" t="s">
        <v>277</v>
      </c>
      <c r="Q110" s="63" t="s">
        <v>278</v>
      </c>
      <c r="R110" s="63" t="s">
        <v>279</v>
      </c>
      <c r="S110" s="562"/>
      <c r="T110" s="562"/>
      <c r="U110" s="619" t="s">
        <v>342</v>
      </c>
      <c r="V110" s="620"/>
      <c r="W110" s="621"/>
      <c r="X110" s="562"/>
      <c r="Y110" s="64" t="s">
        <v>283</v>
      </c>
      <c r="Z110" s="65" t="s">
        <v>284</v>
      </c>
      <c r="AA110" s="65" t="s">
        <v>285</v>
      </c>
      <c r="AB110" s="66" t="s">
        <v>286</v>
      </c>
      <c r="AC110" s="63" t="s">
        <v>287</v>
      </c>
      <c r="AD110" s="63" t="s">
        <v>288</v>
      </c>
      <c r="AE110" s="63" t="s">
        <v>289</v>
      </c>
      <c r="AF110" s="144" t="s">
        <v>290</v>
      </c>
      <c r="AG110" s="144" t="s">
        <v>291</v>
      </c>
      <c r="AH110" s="649"/>
    </row>
    <row r="111" spans="1:34" s="46" customFormat="1" ht="140.25" customHeight="1">
      <c r="A111" s="607"/>
      <c r="B111" s="68">
        <v>1</v>
      </c>
      <c r="C111" s="564" t="s">
        <v>292</v>
      </c>
      <c r="D111" s="564"/>
      <c r="E111" s="564"/>
      <c r="F111" s="565" t="s">
        <v>343</v>
      </c>
      <c r="G111" s="565"/>
      <c r="H111" s="565"/>
      <c r="I111" s="565"/>
      <c r="J111" s="565"/>
      <c r="K111" s="69">
        <v>43340</v>
      </c>
      <c r="L111" s="69">
        <v>43462</v>
      </c>
      <c r="M111" s="70" t="s">
        <v>178</v>
      </c>
      <c r="N111" s="70" t="s">
        <v>178</v>
      </c>
      <c r="O111" s="70" t="s">
        <v>178</v>
      </c>
      <c r="P111" s="70" t="s">
        <v>178</v>
      </c>
      <c r="Q111" s="70" t="s">
        <v>178</v>
      </c>
      <c r="R111" s="70" t="s">
        <v>178</v>
      </c>
      <c r="S111" s="71" t="str">
        <f t="shared" ref="S111:S130" si="20">IF(C111&lt;&gt;"",IF(COUNTIF(M111:R111,"CUMPLE")=6,"CUMPLE","NO CUMPLE"),"")</f>
        <v>CUMPLE</v>
      </c>
      <c r="T111" s="72" t="s">
        <v>241</v>
      </c>
      <c r="U111" s="622" t="s">
        <v>85</v>
      </c>
      <c r="V111" s="623"/>
      <c r="W111" s="624"/>
      <c r="X111" s="73" t="str">
        <f t="shared" ref="X111:X130" si="21">IF(C111&lt;&gt;"",IF(OR(AND(U111="CUMPLE",S111="CUMPLE",T111="N/A"),AND(T111="SI",U111="CUMPLE")),"CUMPLE","NO CUMPLE"),"")</f>
        <v>NO CUMPLE</v>
      </c>
      <c r="Y111" s="59" t="s">
        <v>344</v>
      </c>
      <c r="Z111" s="74" t="str">
        <f>IF(Y111&lt;&gt;"","-"&amp;Y111&amp;CHAR(10),"")</f>
        <v xml:space="preserve">-Certificado Laboral TATIANA ANDREA RENGIFO QUINTANA (1).pdf
</v>
      </c>
      <c r="AA111" s="59" t="s">
        <v>345</v>
      </c>
      <c r="AB111" s="75" t="str">
        <f t="shared" ref="AB111:AB130" si="22">IF(AA111&lt;&gt;"","Experiencia No. "&amp;B111&amp;": "&amp;AA111&amp;CHAR(10),"")</f>
        <v xml:space="preserve">Experiencia No. 1: Las funciones relacionadas en la certificación no permiten corroborar el requisito solicitado del diseño, formulación, evaluación o seguimiento a la implementación de Modelos de Requisitos para la Gestión de Documentos Electrónicos de Archivo.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
</v>
      </c>
      <c r="AC111" s="76">
        <f>IF(C111&lt;&gt;"",COUNTIFS(K$111:K$130,"&lt;="&amp;K111,L$111:L$130,"&gt;"&amp;K111)-1,0)</f>
        <v>0</v>
      </c>
      <c r="AD111" s="76">
        <f>IF(C111&lt;&gt;"",COUNTIFS(K$111:K$130,"&lt;="&amp;L111,L$111:L$130,"&gt;="&amp;L111)-1,0)</f>
        <v>0</v>
      </c>
      <c r="AE111" s="76">
        <f>IF(C111&lt;&gt;"",COUNTIFS(K$111:K$130,"&gt;&lt;"&amp;"",K$111:K$130,"&lt;="&amp;K111,L$111:L$130,"&gt;="&amp;L111),0)</f>
        <v>0</v>
      </c>
      <c r="AF111" s="69">
        <v>43340</v>
      </c>
      <c r="AG111" s="69">
        <v>43462</v>
      </c>
      <c r="AH111" s="95">
        <f t="shared" ref="AH111:AH114" si="23">ROUND(IF(X111="CUMPLE",DAYS360(AF111,AG111,)/365,0),1)</f>
        <v>0</v>
      </c>
    </row>
    <row r="112" spans="1:34" s="46" customFormat="1" ht="168" customHeight="1">
      <c r="A112" s="607"/>
      <c r="B112" s="68">
        <v>2</v>
      </c>
      <c r="C112" s="564" t="s">
        <v>292</v>
      </c>
      <c r="D112" s="564"/>
      <c r="E112" s="564"/>
      <c r="F112" s="565" t="s">
        <v>346</v>
      </c>
      <c r="G112" s="565"/>
      <c r="H112" s="565"/>
      <c r="I112" s="565"/>
      <c r="J112" s="565"/>
      <c r="K112" s="69">
        <v>43826</v>
      </c>
      <c r="L112" s="69">
        <v>44101</v>
      </c>
      <c r="M112" s="70" t="s">
        <v>178</v>
      </c>
      <c r="N112" s="70" t="s">
        <v>178</v>
      </c>
      <c r="O112" s="70" t="s">
        <v>178</v>
      </c>
      <c r="P112" s="70" t="s">
        <v>178</v>
      </c>
      <c r="Q112" s="70" t="s">
        <v>178</v>
      </c>
      <c r="R112" s="70" t="s">
        <v>178</v>
      </c>
      <c r="S112" s="71" t="str">
        <f t="shared" si="20"/>
        <v>CUMPLE</v>
      </c>
      <c r="T112" s="72" t="s">
        <v>241</v>
      </c>
      <c r="U112" s="622" t="s">
        <v>85</v>
      </c>
      <c r="V112" s="623"/>
      <c r="W112" s="624"/>
      <c r="X112" s="73" t="str">
        <f t="shared" si="21"/>
        <v>NO CUMPLE</v>
      </c>
      <c r="Y112" s="59" t="s">
        <v>344</v>
      </c>
      <c r="Z112" s="74" t="str">
        <f t="shared" ref="Z112:Z130" si="24">IF(Y112&lt;&gt;"","-"&amp;Y112&amp;CHAR(10),"")</f>
        <v xml:space="preserve">-Certificado Laboral TATIANA ANDREA RENGIFO QUINTANA (1).pdf
</v>
      </c>
      <c r="AA112" s="59" t="s">
        <v>345</v>
      </c>
      <c r="AB112" s="75" t="str">
        <f t="shared" si="22"/>
        <v xml:space="preserve">Experiencia No. 2: Las funciones relacionadas en la certificación no permiten corroborar el requisito solicitado del diseño, formulación, evaluación o seguimiento a la implementación de Modelos de Requisitos para la Gestión de Documentos Electrónicos de Archivo.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
</v>
      </c>
      <c r="AC112" s="76">
        <f t="shared" ref="AC112:AC130" si="25">IF(C112&lt;&gt;"",COUNTIFS(K$111:K$130,"&lt;="&amp;K112,L$111:L$130,"&gt;"&amp;K112)-1,0)</f>
        <v>0</v>
      </c>
      <c r="AD112" s="76">
        <f t="shared" ref="AD112:AD130" si="26">IF(C112&lt;&gt;"",COUNTIFS(K$111:K$130,"&lt;="&amp;L112,L$111:L$130,"&gt;="&amp;L112)-1,0)</f>
        <v>0</v>
      </c>
      <c r="AE112" s="76">
        <f t="shared" ref="AE112:AE130" si="27">IF(C112&lt;&gt;"",COUNTIFS(K$111:K$130,"&gt;&lt;"&amp;"",K$111:K$130,"&lt;="&amp;K112,L$111:L$130,"&gt;="&amp;L112),0)</f>
        <v>0</v>
      </c>
      <c r="AF112" s="69">
        <v>43826</v>
      </c>
      <c r="AG112" s="69">
        <v>44101</v>
      </c>
      <c r="AH112" s="95">
        <f t="shared" si="23"/>
        <v>0</v>
      </c>
    </row>
    <row r="113" spans="1:34" s="46" customFormat="1" ht="165" customHeight="1">
      <c r="A113" s="607"/>
      <c r="B113" s="68">
        <v>3</v>
      </c>
      <c r="C113" s="564" t="s">
        <v>292</v>
      </c>
      <c r="D113" s="564"/>
      <c r="E113" s="564"/>
      <c r="F113" s="565" t="s">
        <v>347</v>
      </c>
      <c r="G113" s="565"/>
      <c r="H113" s="565"/>
      <c r="I113" s="565"/>
      <c r="J113" s="565"/>
      <c r="K113" s="69">
        <v>44496</v>
      </c>
      <c r="L113" s="69">
        <v>44545</v>
      </c>
      <c r="M113" s="70" t="s">
        <v>178</v>
      </c>
      <c r="N113" s="70" t="s">
        <v>178</v>
      </c>
      <c r="O113" s="70" t="s">
        <v>178</v>
      </c>
      <c r="P113" s="70" t="s">
        <v>178</v>
      </c>
      <c r="Q113" s="70" t="s">
        <v>178</v>
      </c>
      <c r="R113" s="70" t="s">
        <v>178</v>
      </c>
      <c r="S113" s="71" t="str">
        <f t="shared" si="20"/>
        <v>CUMPLE</v>
      </c>
      <c r="T113" s="72" t="s">
        <v>241</v>
      </c>
      <c r="U113" s="622" t="s">
        <v>85</v>
      </c>
      <c r="V113" s="623"/>
      <c r="W113" s="624"/>
      <c r="X113" s="73" t="str">
        <f t="shared" si="21"/>
        <v>NO CUMPLE</v>
      </c>
      <c r="Y113" s="59" t="s">
        <v>344</v>
      </c>
      <c r="Z113" s="74" t="str">
        <f t="shared" si="24"/>
        <v xml:space="preserve">-Certificado Laboral TATIANA ANDREA RENGIFO QUINTANA (1).pdf
</v>
      </c>
      <c r="AA113" s="59" t="s">
        <v>345</v>
      </c>
      <c r="AB113" s="75" t="str">
        <f t="shared" si="22"/>
        <v xml:space="preserve">Experiencia No. 3: Las funciones relacionadas en la certificación no permiten corroborar el requisito solicitado del diseño, formulación, evaluación o seguimiento a la implementación de Modelos de Requisitos para la Gestión de Documentos Electrónicos de Archivo.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
</v>
      </c>
      <c r="AC113" s="76">
        <f t="shared" si="25"/>
        <v>0</v>
      </c>
      <c r="AD113" s="76">
        <f t="shared" si="26"/>
        <v>0</v>
      </c>
      <c r="AE113" s="76">
        <f t="shared" si="27"/>
        <v>0</v>
      </c>
      <c r="AF113" s="69">
        <v>44496</v>
      </c>
      <c r="AG113" s="69">
        <v>44545</v>
      </c>
      <c r="AH113" s="95">
        <f t="shared" si="23"/>
        <v>0</v>
      </c>
    </row>
    <row r="114" spans="1:34" s="46" customFormat="1" ht="12.75" hidden="1" customHeight="1">
      <c r="A114" s="607"/>
      <c r="B114" s="68">
        <v>4</v>
      </c>
      <c r="C114" s="564"/>
      <c r="D114" s="564"/>
      <c r="E114" s="564"/>
      <c r="F114" s="565"/>
      <c r="G114" s="565"/>
      <c r="H114" s="565"/>
      <c r="I114" s="565"/>
      <c r="J114" s="565"/>
      <c r="K114" s="69"/>
      <c r="L114" s="69"/>
      <c r="M114" s="70"/>
      <c r="N114" s="70"/>
      <c r="O114" s="70"/>
      <c r="P114" s="70"/>
      <c r="Q114" s="70"/>
      <c r="R114" s="70"/>
      <c r="S114" s="71" t="str">
        <f t="shared" si="20"/>
        <v/>
      </c>
      <c r="T114" s="72"/>
      <c r="U114" s="622"/>
      <c r="V114" s="623"/>
      <c r="W114" s="624"/>
      <c r="X114" s="73" t="str">
        <f t="shared" si="21"/>
        <v/>
      </c>
      <c r="Y114" s="59"/>
      <c r="Z114" s="74" t="str">
        <f t="shared" si="24"/>
        <v/>
      </c>
      <c r="AA114" s="59"/>
      <c r="AB114" s="75" t="str">
        <f t="shared" si="22"/>
        <v/>
      </c>
      <c r="AC114" s="76">
        <f t="shared" si="25"/>
        <v>0</v>
      </c>
      <c r="AD114" s="76">
        <f t="shared" si="26"/>
        <v>0</v>
      </c>
      <c r="AE114" s="76">
        <f t="shared" si="27"/>
        <v>0</v>
      </c>
      <c r="AF114" s="159"/>
      <c r="AG114" s="159"/>
      <c r="AH114" s="95">
        <f t="shared" si="23"/>
        <v>0</v>
      </c>
    </row>
    <row r="115" spans="1:34" s="46" customFormat="1" ht="12.75" hidden="1" customHeight="1">
      <c r="A115" s="607"/>
      <c r="B115" s="68">
        <v>5</v>
      </c>
      <c r="C115" s="564"/>
      <c r="D115" s="564"/>
      <c r="E115" s="564"/>
      <c r="F115" s="565"/>
      <c r="G115" s="565"/>
      <c r="H115" s="565"/>
      <c r="I115" s="565"/>
      <c r="J115" s="565"/>
      <c r="K115" s="69"/>
      <c r="L115" s="69"/>
      <c r="M115" s="70"/>
      <c r="N115" s="70"/>
      <c r="O115" s="70"/>
      <c r="P115" s="70"/>
      <c r="Q115" s="70"/>
      <c r="R115" s="70"/>
      <c r="S115" s="71" t="str">
        <f t="shared" si="20"/>
        <v/>
      </c>
      <c r="T115" s="72"/>
      <c r="U115" s="622"/>
      <c r="V115" s="623"/>
      <c r="W115" s="624"/>
      <c r="X115" s="73" t="str">
        <f t="shared" si="21"/>
        <v/>
      </c>
      <c r="Y115" s="59"/>
      <c r="Z115" s="74" t="str">
        <f t="shared" si="24"/>
        <v/>
      </c>
      <c r="AA115" s="59"/>
      <c r="AB115" s="75" t="str">
        <f t="shared" si="22"/>
        <v/>
      </c>
      <c r="AC115" s="76">
        <f t="shared" si="25"/>
        <v>0</v>
      </c>
      <c r="AD115" s="76">
        <f t="shared" si="26"/>
        <v>0</v>
      </c>
      <c r="AE115" s="76">
        <f t="shared" si="27"/>
        <v>0</v>
      </c>
      <c r="AF115" s="159"/>
      <c r="AG115" s="159"/>
      <c r="AH115" s="77">
        <f t="shared" ref="AH115:AH130" si="28">IF(X115="CUMPLE",DAYS360(AF115,AG115,)/365,0)</f>
        <v>0</v>
      </c>
    </row>
    <row r="116" spans="1:34" s="46" customFormat="1" ht="12.75" hidden="1" customHeight="1">
      <c r="A116" s="607"/>
      <c r="B116" s="68">
        <v>6</v>
      </c>
      <c r="C116" s="564"/>
      <c r="D116" s="564"/>
      <c r="E116" s="564"/>
      <c r="F116" s="565"/>
      <c r="G116" s="565"/>
      <c r="H116" s="565"/>
      <c r="I116" s="565"/>
      <c r="J116" s="565"/>
      <c r="K116" s="69"/>
      <c r="L116" s="69"/>
      <c r="M116" s="70"/>
      <c r="N116" s="70"/>
      <c r="O116" s="70"/>
      <c r="P116" s="70"/>
      <c r="Q116" s="70"/>
      <c r="R116" s="70"/>
      <c r="S116" s="71" t="str">
        <f t="shared" si="20"/>
        <v/>
      </c>
      <c r="T116" s="72"/>
      <c r="U116" s="622"/>
      <c r="V116" s="623"/>
      <c r="W116" s="624"/>
      <c r="X116" s="73" t="str">
        <f t="shared" si="21"/>
        <v/>
      </c>
      <c r="Y116" s="59"/>
      <c r="Z116" s="74" t="str">
        <f t="shared" si="24"/>
        <v/>
      </c>
      <c r="AA116" s="59"/>
      <c r="AB116" s="75" t="str">
        <f t="shared" si="22"/>
        <v/>
      </c>
      <c r="AC116" s="76">
        <f t="shared" si="25"/>
        <v>0</v>
      </c>
      <c r="AD116" s="76">
        <f t="shared" si="26"/>
        <v>0</v>
      </c>
      <c r="AE116" s="76">
        <f t="shared" si="27"/>
        <v>0</v>
      </c>
      <c r="AF116" s="159"/>
      <c r="AG116" s="159"/>
      <c r="AH116" s="77">
        <f t="shared" si="28"/>
        <v>0</v>
      </c>
    </row>
    <row r="117" spans="1:34" s="46" customFormat="1" ht="12.75" hidden="1" customHeight="1">
      <c r="A117" s="607"/>
      <c r="B117" s="68">
        <v>7</v>
      </c>
      <c r="C117" s="564"/>
      <c r="D117" s="564"/>
      <c r="E117" s="564"/>
      <c r="F117" s="565"/>
      <c r="G117" s="565"/>
      <c r="H117" s="565"/>
      <c r="I117" s="565"/>
      <c r="J117" s="565"/>
      <c r="K117" s="69"/>
      <c r="L117" s="69"/>
      <c r="M117" s="70"/>
      <c r="N117" s="70"/>
      <c r="O117" s="70"/>
      <c r="P117" s="70"/>
      <c r="Q117" s="70"/>
      <c r="R117" s="70"/>
      <c r="S117" s="71" t="str">
        <f t="shared" si="20"/>
        <v/>
      </c>
      <c r="T117" s="72"/>
      <c r="U117" s="622"/>
      <c r="V117" s="623"/>
      <c r="W117" s="624"/>
      <c r="X117" s="73" t="str">
        <f t="shared" si="21"/>
        <v/>
      </c>
      <c r="Y117" s="59"/>
      <c r="Z117" s="74" t="str">
        <f t="shared" si="24"/>
        <v/>
      </c>
      <c r="AA117" s="59"/>
      <c r="AB117" s="75" t="str">
        <f t="shared" si="22"/>
        <v/>
      </c>
      <c r="AC117" s="76">
        <f t="shared" si="25"/>
        <v>0</v>
      </c>
      <c r="AD117" s="76">
        <f t="shared" si="26"/>
        <v>0</v>
      </c>
      <c r="AE117" s="76">
        <f t="shared" si="27"/>
        <v>0</v>
      </c>
      <c r="AF117" s="159"/>
      <c r="AG117" s="159"/>
      <c r="AH117" s="77">
        <f t="shared" si="28"/>
        <v>0</v>
      </c>
    </row>
    <row r="118" spans="1:34" s="46" customFormat="1" ht="12.75" hidden="1" customHeight="1">
      <c r="A118" s="607"/>
      <c r="B118" s="68">
        <v>8</v>
      </c>
      <c r="C118" s="564"/>
      <c r="D118" s="564"/>
      <c r="E118" s="564"/>
      <c r="F118" s="565"/>
      <c r="G118" s="565"/>
      <c r="H118" s="565"/>
      <c r="I118" s="565"/>
      <c r="J118" s="565"/>
      <c r="K118" s="69"/>
      <c r="L118" s="69"/>
      <c r="M118" s="70"/>
      <c r="N118" s="70"/>
      <c r="O118" s="70"/>
      <c r="P118" s="70"/>
      <c r="Q118" s="70"/>
      <c r="R118" s="70"/>
      <c r="S118" s="71" t="str">
        <f t="shared" si="20"/>
        <v/>
      </c>
      <c r="T118" s="72"/>
      <c r="U118" s="622"/>
      <c r="V118" s="623"/>
      <c r="W118" s="624"/>
      <c r="X118" s="73" t="str">
        <f t="shared" si="21"/>
        <v/>
      </c>
      <c r="Y118" s="59"/>
      <c r="Z118" s="74" t="str">
        <f t="shared" si="24"/>
        <v/>
      </c>
      <c r="AA118" s="59"/>
      <c r="AB118" s="75" t="str">
        <f t="shared" si="22"/>
        <v/>
      </c>
      <c r="AC118" s="76">
        <f t="shared" si="25"/>
        <v>0</v>
      </c>
      <c r="AD118" s="76">
        <f t="shared" si="26"/>
        <v>0</v>
      </c>
      <c r="AE118" s="76">
        <f t="shared" si="27"/>
        <v>0</v>
      </c>
      <c r="AF118" s="159"/>
      <c r="AG118" s="159"/>
      <c r="AH118" s="77">
        <f t="shared" si="28"/>
        <v>0</v>
      </c>
    </row>
    <row r="119" spans="1:34" s="46" customFormat="1" ht="12.75" hidden="1" customHeight="1">
      <c r="A119" s="607"/>
      <c r="B119" s="68">
        <v>9</v>
      </c>
      <c r="C119" s="564"/>
      <c r="D119" s="564"/>
      <c r="E119" s="564"/>
      <c r="F119" s="565"/>
      <c r="G119" s="565"/>
      <c r="H119" s="565"/>
      <c r="I119" s="565"/>
      <c r="J119" s="565"/>
      <c r="K119" s="69"/>
      <c r="L119" s="69"/>
      <c r="M119" s="70"/>
      <c r="N119" s="70"/>
      <c r="O119" s="70"/>
      <c r="P119" s="70"/>
      <c r="Q119" s="70"/>
      <c r="R119" s="70"/>
      <c r="S119" s="71" t="str">
        <f t="shared" si="20"/>
        <v/>
      </c>
      <c r="T119" s="72"/>
      <c r="U119" s="622"/>
      <c r="V119" s="623"/>
      <c r="W119" s="624"/>
      <c r="X119" s="73" t="str">
        <f t="shared" si="21"/>
        <v/>
      </c>
      <c r="Y119" s="59"/>
      <c r="Z119" s="74" t="str">
        <f t="shared" si="24"/>
        <v/>
      </c>
      <c r="AA119" s="59"/>
      <c r="AB119" s="75" t="str">
        <f t="shared" si="22"/>
        <v/>
      </c>
      <c r="AC119" s="76">
        <f t="shared" si="25"/>
        <v>0</v>
      </c>
      <c r="AD119" s="76">
        <f t="shared" si="26"/>
        <v>0</v>
      </c>
      <c r="AE119" s="76">
        <f t="shared" si="27"/>
        <v>0</v>
      </c>
      <c r="AF119" s="159"/>
      <c r="AG119" s="159"/>
      <c r="AH119" s="77">
        <f t="shared" si="28"/>
        <v>0</v>
      </c>
    </row>
    <row r="120" spans="1:34" s="46" customFormat="1" ht="12.75" hidden="1" customHeight="1">
      <c r="A120" s="607"/>
      <c r="B120" s="68">
        <v>10</v>
      </c>
      <c r="C120" s="564"/>
      <c r="D120" s="564"/>
      <c r="E120" s="564"/>
      <c r="F120" s="565"/>
      <c r="G120" s="565"/>
      <c r="H120" s="565"/>
      <c r="I120" s="565"/>
      <c r="J120" s="565"/>
      <c r="K120" s="69"/>
      <c r="L120" s="69"/>
      <c r="M120" s="70"/>
      <c r="N120" s="70"/>
      <c r="O120" s="70"/>
      <c r="P120" s="70"/>
      <c r="Q120" s="70"/>
      <c r="R120" s="70"/>
      <c r="S120" s="71" t="str">
        <f t="shared" si="20"/>
        <v/>
      </c>
      <c r="T120" s="72"/>
      <c r="U120" s="622"/>
      <c r="V120" s="623"/>
      <c r="W120" s="624"/>
      <c r="X120" s="73" t="str">
        <f t="shared" si="21"/>
        <v/>
      </c>
      <c r="Y120" s="59"/>
      <c r="Z120" s="74" t="str">
        <f t="shared" si="24"/>
        <v/>
      </c>
      <c r="AA120" s="59"/>
      <c r="AB120" s="75" t="str">
        <f t="shared" si="22"/>
        <v/>
      </c>
      <c r="AC120" s="76">
        <f t="shared" si="25"/>
        <v>0</v>
      </c>
      <c r="AD120" s="76">
        <f t="shared" si="26"/>
        <v>0</v>
      </c>
      <c r="AE120" s="76">
        <f t="shared" si="27"/>
        <v>0</v>
      </c>
      <c r="AF120" s="159"/>
      <c r="AG120" s="159"/>
      <c r="AH120" s="77">
        <f t="shared" si="28"/>
        <v>0</v>
      </c>
    </row>
    <row r="121" spans="1:34" s="46" customFormat="1" ht="12.75" hidden="1" customHeight="1">
      <c r="A121" s="607"/>
      <c r="B121" s="68">
        <v>11</v>
      </c>
      <c r="C121" s="564"/>
      <c r="D121" s="564"/>
      <c r="E121" s="564"/>
      <c r="F121" s="565"/>
      <c r="G121" s="565"/>
      <c r="H121" s="565"/>
      <c r="I121" s="565"/>
      <c r="J121" s="565"/>
      <c r="K121" s="69"/>
      <c r="L121" s="69"/>
      <c r="M121" s="70"/>
      <c r="N121" s="70"/>
      <c r="O121" s="70"/>
      <c r="P121" s="70"/>
      <c r="Q121" s="70"/>
      <c r="R121" s="70"/>
      <c r="S121" s="71" t="str">
        <f t="shared" si="20"/>
        <v/>
      </c>
      <c r="T121" s="72"/>
      <c r="U121" s="622"/>
      <c r="V121" s="623"/>
      <c r="W121" s="624"/>
      <c r="X121" s="73" t="str">
        <f t="shared" si="21"/>
        <v/>
      </c>
      <c r="Y121" s="59"/>
      <c r="Z121" s="74" t="str">
        <f t="shared" si="24"/>
        <v/>
      </c>
      <c r="AA121" s="59"/>
      <c r="AB121" s="75" t="str">
        <f t="shared" si="22"/>
        <v/>
      </c>
      <c r="AC121" s="76">
        <f t="shared" si="25"/>
        <v>0</v>
      </c>
      <c r="AD121" s="76">
        <f t="shared" si="26"/>
        <v>0</v>
      </c>
      <c r="AE121" s="76">
        <f t="shared" si="27"/>
        <v>0</v>
      </c>
      <c r="AF121" s="159"/>
      <c r="AG121" s="159"/>
      <c r="AH121" s="77">
        <f t="shared" si="28"/>
        <v>0</v>
      </c>
    </row>
    <row r="122" spans="1:34" s="46" customFormat="1" ht="12.75" hidden="1" customHeight="1">
      <c r="A122" s="607"/>
      <c r="B122" s="68">
        <v>12</v>
      </c>
      <c r="C122" s="564"/>
      <c r="D122" s="564"/>
      <c r="E122" s="564"/>
      <c r="F122" s="565"/>
      <c r="G122" s="565"/>
      <c r="H122" s="565"/>
      <c r="I122" s="565"/>
      <c r="J122" s="565"/>
      <c r="K122" s="69"/>
      <c r="L122" s="69"/>
      <c r="M122" s="70"/>
      <c r="N122" s="70"/>
      <c r="O122" s="70"/>
      <c r="P122" s="70"/>
      <c r="Q122" s="70"/>
      <c r="R122" s="70"/>
      <c r="S122" s="71" t="str">
        <f t="shared" si="20"/>
        <v/>
      </c>
      <c r="T122" s="72"/>
      <c r="U122" s="622"/>
      <c r="V122" s="623"/>
      <c r="W122" s="624"/>
      <c r="X122" s="73" t="str">
        <f t="shared" si="21"/>
        <v/>
      </c>
      <c r="Y122" s="59"/>
      <c r="Z122" s="74" t="str">
        <f t="shared" si="24"/>
        <v/>
      </c>
      <c r="AA122" s="59"/>
      <c r="AB122" s="75" t="str">
        <f t="shared" si="22"/>
        <v/>
      </c>
      <c r="AC122" s="76">
        <f t="shared" si="25"/>
        <v>0</v>
      </c>
      <c r="AD122" s="76">
        <f t="shared" si="26"/>
        <v>0</v>
      </c>
      <c r="AE122" s="76">
        <f t="shared" si="27"/>
        <v>0</v>
      </c>
      <c r="AF122" s="159"/>
      <c r="AG122" s="159"/>
      <c r="AH122" s="77">
        <f t="shared" si="28"/>
        <v>0</v>
      </c>
    </row>
    <row r="123" spans="1:34" s="46" customFormat="1" ht="12.75" hidden="1" customHeight="1">
      <c r="A123" s="607"/>
      <c r="B123" s="68">
        <v>13</v>
      </c>
      <c r="C123" s="564"/>
      <c r="D123" s="564"/>
      <c r="E123" s="564"/>
      <c r="F123" s="565"/>
      <c r="G123" s="565"/>
      <c r="H123" s="565"/>
      <c r="I123" s="565"/>
      <c r="J123" s="565"/>
      <c r="K123" s="69"/>
      <c r="L123" s="69"/>
      <c r="M123" s="70"/>
      <c r="N123" s="70"/>
      <c r="O123" s="70"/>
      <c r="P123" s="70"/>
      <c r="Q123" s="70"/>
      <c r="R123" s="70"/>
      <c r="S123" s="71" t="str">
        <f t="shared" si="20"/>
        <v/>
      </c>
      <c r="T123" s="72"/>
      <c r="U123" s="622"/>
      <c r="V123" s="623"/>
      <c r="W123" s="624"/>
      <c r="X123" s="73" t="str">
        <f t="shared" si="21"/>
        <v/>
      </c>
      <c r="Y123" s="59"/>
      <c r="Z123" s="74" t="str">
        <f t="shared" si="24"/>
        <v/>
      </c>
      <c r="AA123" s="59"/>
      <c r="AB123" s="75" t="str">
        <f t="shared" si="22"/>
        <v/>
      </c>
      <c r="AC123" s="76">
        <f t="shared" si="25"/>
        <v>0</v>
      </c>
      <c r="AD123" s="76">
        <f t="shared" si="26"/>
        <v>0</v>
      </c>
      <c r="AE123" s="76">
        <f t="shared" si="27"/>
        <v>0</v>
      </c>
      <c r="AF123" s="159"/>
      <c r="AG123" s="159"/>
      <c r="AH123" s="77">
        <f t="shared" si="28"/>
        <v>0</v>
      </c>
    </row>
    <row r="124" spans="1:34" s="46" customFormat="1" ht="12.75" hidden="1" customHeight="1">
      <c r="A124" s="607"/>
      <c r="B124" s="68">
        <v>14</v>
      </c>
      <c r="C124" s="564"/>
      <c r="D124" s="564"/>
      <c r="E124" s="564"/>
      <c r="F124" s="565"/>
      <c r="G124" s="565"/>
      <c r="H124" s="565"/>
      <c r="I124" s="565"/>
      <c r="J124" s="565"/>
      <c r="K124" s="69"/>
      <c r="L124" s="69"/>
      <c r="M124" s="70"/>
      <c r="N124" s="70"/>
      <c r="O124" s="70"/>
      <c r="P124" s="70"/>
      <c r="Q124" s="70"/>
      <c r="R124" s="70"/>
      <c r="S124" s="71" t="str">
        <f t="shared" si="20"/>
        <v/>
      </c>
      <c r="T124" s="72"/>
      <c r="U124" s="622"/>
      <c r="V124" s="623"/>
      <c r="W124" s="624"/>
      <c r="X124" s="73" t="str">
        <f t="shared" si="21"/>
        <v/>
      </c>
      <c r="Y124" s="59"/>
      <c r="Z124" s="74" t="str">
        <f t="shared" si="24"/>
        <v/>
      </c>
      <c r="AA124" s="59"/>
      <c r="AB124" s="75" t="str">
        <f t="shared" si="22"/>
        <v/>
      </c>
      <c r="AC124" s="76">
        <f t="shared" si="25"/>
        <v>0</v>
      </c>
      <c r="AD124" s="76">
        <f t="shared" si="26"/>
        <v>0</v>
      </c>
      <c r="AE124" s="76">
        <f t="shared" si="27"/>
        <v>0</v>
      </c>
      <c r="AF124" s="159"/>
      <c r="AG124" s="159"/>
      <c r="AH124" s="77">
        <f t="shared" si="28"/>
        <v>0</v>
      </c>
    </row>
    <row r="125" spans="1:34" s="46" customFormat="1" ht="12.75" hidden="1" customHeight="1">
      <c r="A125" s="607"/>
      <c r="B125" s="68">
        <v>15</v>
      </c>
      <c r="C125" s="564"/>
      <c r="D125" s="564"/>
      <c r="E125" s="564"/>
      <c r="F125" s="565"/>
      <c r="G125" s="565"/>
      <c r="H125" s="565"/>
      <c r="I125" s="565"/>
      <c r="J125" s="565"/>
      <c r="K125" s="69"/>
      <c r="L125" s="69"/>
      <c r="M125" s="70"/>
      <c r="N125" s="70"/>
      <c r="O125" s="70"/>
      <c r="P125" s="70"/>
      <c r="Q125" s="70"/>
      <c r="R125" s="70"/>
      <c r="S125" s="71" t="str">
        <f t="shared" si="20"/>
        <v/>
      </c>
      <c r="T125" s="72"/>
      <c r="U125" s="622"/>
      <c r="V125" s="623"/>
      <c r="W125" s="624"/>
      <c r="X125" s="73" t="str">
        <f t="shared" si="21"/>
        <v/>
      </c>
      <c r="Y125" s="59"/>
      <c r="Z125" s="74" t="str">
        <f t="shared" si="24"/>
        <v/>
      </c>
      <c r="AA125" s="59"/>
      <c r="AB125" s="75" t="str">
        <f t="shared" si="22"/>
        <v/>
      </c>
      <c r="AC125" s="76">
        <f t="shared" si="25"/>
        <v>0</v>
      </c>
      <c r="AD125" s="76">
        <f t="shared" si="26"/>
        <v>0</v>
      </c>
      <c r="AE125" s="76">
        <f t="shared" si="27"/>
        <v>0</v>
      </c>
      <c r="AF125" s="159"/>
      <c r="AG125" s="159"/>
      <c r="AH125" s="77">
        <f t="shared" si="28"/>
        <v>0</v>
      </c>
    </row>
    <row r="126" spans="1:34" s="46" customFormat="1" ht="12.75" hidden="1" customHeight="1">
      <c r="A126" s="607"/>
      <c r="B126" s="68">
        <v>16</v>
      </c>
      <c r="C126" s="564"/>
      <c r="D126" s="564"/>
      <c r="E126" s="564"/>
      <c r="F126" s="565"/>
      <c r="G126" s="565"/>
      <c r="H126" s="565"/>
      <c r="I126" s="565"/>
      <c r="J126" s="565"/>
      <c r="K126" s="69"/>
      <c r="L126" s="69"/>
      <c r="M126" s="70"/>
      <c r="N126" s="70"/>
      <c r="O126" s="70"/>
      <c r="P126" s="70"/>
      <c r="Q126" s="70"/>
      <c r="R126" s="70"/>
      <c r="S126" s="71" t="str">
        <f t="shared" si="20"/>
        <v/>
      </c>
      <c r="T126" s="72"/>
      <c r="U126" s="622"/>
      <c r="V126" s="623"/>
      <c r="W126" s="624"/>
      <c r="X126" s="73" t="str">
        <f t="shared" si="21"/>
        <v/>
      </c>
      <c r="Y126" s="59"/>
      <c r="Z126" s="74" t="str">
        <f t="shared" si="24"/>
        <v/>
      </c>
      <c r="AA126" s="59"/>
      <c r="AB126" s="75" t="str">
        <f t="shared" si="22"/>
        <v/>
      </c>
      <c r="AC126" s="76">
        <f t="shared" si="25"/>
        <v>0</v>
      </c>
      <c r="AD126" s="76">
        <f t="shared" si="26"/>
        <v>0</v>
      </c>
      <c r="AE126" s="76">
        <f t="shared" si="27"/>
        <v>0</v>
      </c>
      <c r="AF126" s="159"/>
      <c r="AG126" s="159"/>
      <c r="AH126" s="77">
        <f t="shared" si="28"/>
        <v>0</v>
      </c>
    </row>
    <row r="127" spans="1:34" s="46" customFormat="1" ht="12.75" hidden="1" customHeight="1">
      <c r="A127" s="607"/>
      <c r="B127" s="68">
        <v>17</v>
      </c>
      <c r="C127" s="564"/>
      <c r="D127" s="564"/>
      <c r="E127" s="564"/>
      <c r="F127" s="565"/>
      <c r="G127" s="565"/>
      <c r="H127" s="565"/>
      <c r="I127" s="565"/>
      <c r="J127" s="565"/>
      <c r="K127" s="69"/>
      <c r="L127" s="69"/>
      <c r="M127" s="70"/>
      <c r="N127" s="70"/>
      <c r="O127" s="70"/>
      <c r="P127" s="70"/>
      <c r="Q127" s="70"/>
      <c r="R127" s="70"/>
      <c r="S127" s="71" t="str">
        <f t="shared" si="20"/>
        <v/>
      </c>
      <c r="T127" s="72"/>
      <c r="U127" s="622"/>
      <c r="V127" s="623"/>
      <c r="W127" s="624"/>
      <c r="X127" s="73" t="str">
        <f t="shared" si="21"/>
        <v/>
      </c>
      <c r="Y127" s="59"/>
      <c r="Z127" s="74" t="str">
        <f t="shared" si="24"/>
        <v/>
      </c>
      <c r="AA127" s="59"/>
      <c r="AB127" s="75" t="str">
        <f t="shared" si="22"/>
        <v/>
      </c>
      <c r="AC127" s="76">
        <f t="shared" si="25"/>
        <v>0</v>
      </c>
      <c r="AD127" s="76">
        <f t="shared" si="26"/>
        <v>0</v>
      </c>
      <c r="AE127" s="76">
        <f t="shared" si="27"/>
        <v>0</v>
      </c>
      <c r="AF127" s="159"/>
      <c r="AG127" s="159"/>
      <c r="AH127" s="77">
        <f t="shared" si="28"/>
        <v>0</v>
      </c>
    </row>
    <row r="128" spans="1:34" s="46" customFormat="1" ht="12.75" hidden="1" customHeight="1">
      <c r="A128" s="607"/>
      <c r="B128" s="68">
        <v>18</v>
      </c>
      <c r="C128" s="564"/>
      <c r="D128" s="564"/>
      <c r="E128" s="564"/>
      <c r="F128" s="565"/>
      <c r="G128" s="565"/>
      <c r="H128" s="565"/>
      <c r="I128" s="565"/>
      <c r="J128" s="565"/>
      <c r="K128" s="69"/>
      <c r="L128" s="69"/>
      <c r="M128" s="70"/>
      <c r="N128" s="70"/>
      <c r="O128" s="70"/>
      <c r="P128" s="70"/>
      <c r="Q128" s="70"/>
      <c r="R128" s="70"/>
      <c r="S128" s="71" t="str">
        <f t="shared" si="20"/>
        <v/>
      </c>
      <c r="T128" s="72"/>
      <c r="U128" s="622"/>
      <c r="V128" s="623"/>
      <c r="W128" s="624"/>
      <c r="X128" s="73" t="str">
        <f t="shared" si="21"/>
        <v/>
      </c>
      <c r="Y128" s="59"/>
      <c r="Z128" s="74" t="str">
        <f t="shared" si="24"/>
        <v/>
      </c>
      <c r="AA128" s="59"/>
      <c r="AB128" s="75" t="str">
        <f t="shared" si="22"/>
        <v/>
      </c>
      <c r="AC128" s="76">
        <f t="shared" si="25"/>
        <v>0</v>
      </c>
      <c r="AD128" s="76">
        <f t="shared" si="26"/>
        <v>0</v>
      </c>
      <c r="AE128" s="76">
        <f t="shared" si="27"/>
        <v>0</v>
      </c>
      <c r="AF128" s="159"/>
      <c r="AG128" s="159"/>
      <c r="AH128" s="77">
        <f t="shared" si="28"/>
        <v>0</v>
      </c>
    </row>
    <row r="129" spans="1:34" s="46" customFormat="1" ht="12.75" hidden="1" customHeight="1">
      <c r="A129" s="607"/>
      <c r="B129" s="68">
        <v>19</v>
      </c>
      <c r="C129" s="583"/>
      <c r="D129" s="583"/>
      <c r="E129" s="583"/>
      <c r="F129" s="584"/>
      <c r="G129" s="584"/>
      <c r="H129" s="584"/>
      <c r="I129" s="584"/>
      <c r="J129" s="584"/>
      <c r="K129" s="69"/>
      <c r="L129" s="69"/>
      <c r="M129" s="70"/>
      <c r="N129" s="70"/>
      <c r="O129" s="70"/>
      <c r="P129" s="70"/>
      <c r="Q129" s="70"/>
      <c r="R129" s="70"/>
      <c r="S129" s="71" t="str">
        <f t="shared" si="20"/>
        <v/>
      </c>
      <c r="T129" s="72"/>
      <c r="U129" s="622"/>
      <c r="V129" s="623"/>
      <c r="W129" s="624"/>
      <c r="X129" s="73" t="str">
        <f t="shared" si="21"/>
        <v/>
      </c>
      <c r="Y129" s="59"/>
      <c r="Z129" s="74" t="str">
        <f t="shared" si="24"/>
        <v/>
      </c>
      <c r="AA129" s="59"/>
      <c r="AB129" s="75" t="str">
        <f t="shared" si="22"/>
        <v/>
      </c>
      <c r="AC129" s="76">
        <f t="shared" si="25"/>
        <v>0</v>
      </c>
      <c r="AD129" s="76">
        <f t="shared" si="26"/>
        <v>0</v>
      </c>
      <c r="AE129" s="76">
        <f t="shared" si="27"/>
        <v>0</v>
      </c>
      <c r="AF129" s="160"/>
      <c r="AG129" s="160"/>
      <c r="AH129" s="77">
        <f t="shared" si="28"/>
        <v>0</v>
      </c>
    </row>
    <row r="130" spans="1:34" s="46" customFormat="1" ht="12.75" hidden="1" customHeight="1">
      <c r="A130" s="607"/>
      <c r="B130" s="68">
        <v>20</v>
      </c>
      <c r="C130" s="583"/>
      <c r="D130" s="583"/>
      <c r="E130" s="583"/>
      <c r="F130" s="584"/>
      <c r="G130" s="584"/>
      <c r="H130" s="584"/>
      <c r="I130" s="584"/>
      <c r="J130" s="584"/>
      <c r="K130" s="69"/>
      <c r="L130" s="69"/>
      <c r="M130" s="70"/>
      <c r="N130" s="70"/>
      <c r="O130" s="70"/>
      <c r="P130" s="70"/>
      <c r="Q130" s="70"/>
      <c r="R130" s="70"/>
      <c r="S130" s="71" t="str">
        <f t="shared" si="20"/>
        <v/>
      </c>
      <c r="T130" s="72"/>
      <c r="U130" s="622"/>
      <c r="V130" s="623"/>
      <c r="W130" s="624"/>
      <c r="X130" s="73" t="str">
        <f t="shared" si="21"/>
        <v/>
      </c>
      <c r="Y130" s="79"/>
      <c r="Z130" s="74" t="str">
        <f t="shared" si="24"/>
        <v/>
      </c>
      <c r="AA130" s="59"/>
      <c r="AB130" s="75" t="str">
        <f t="shared" si="22"/>
        <v/>
      </c>
      <c r="AC130" s="76">
        <f t="shared" si="25"/>
        <v>0</v>
      </c>
      <c r="AD130" s="76">
        <f t="shared" si="26"/>
        <v>0</v>
      </c>
      <c r="AE130" s="76">
        <f t="shared" si="27"/>
        <v>0</v>
      </c>
      <c r="AF130" s="160"/>
      <c r="AG130" s="160"/>
      <c r="AH130" s="77">
        <f t="shared" si="28"/>
        <v>0</v>
      </c>
    </row>
    <row r="131" spans="1:34" s="46" customFormat="1" ht="18.75" customHeight="1">
      <c r="A131" s="607"/>
      <c r="B131" s="585" t="s">
        <v>299</v>
      </c>
      <c r="C131" s="586"/>
      <c r="D131" s="586"/>
      <c r="E131" s="587"/>
      <c r="F131" s="80" t="s">
        <v>300</v>
      </c>
      <c r="G131" s="588" t="s">
        <v>301</v>
      </c>
      <c r="H131" s="589"/>
      <c r="I131" s="628" t="s">
        <v>302</v>
      </c>
      <c r="J131" s="629"/>
      <c r="K131" s="629"/>
      <c r="L131" s="629"/>
      <c r="M131" s="629"/>
      <c r="N131" s="629"/>
      <c r="O131" s="629"/>
      <c r="P131" s="629"/>
      <c r="Q131" s="629"/>
      <c r="R131" s="629"/>
      <c r="S131" s="629"/>
      <c r="T131" s="629"/>
      <c r="U131" s="629"/>
      <c r="V131" s="629"/>
      <c r="W131" s="629"/>
      <c r="X131" s="630"/>
      <c r="Y131" s="57"/>
      <c r="Z131" s="81"/>
      <c r="AA131" s="82"/>
      <c r="AB131" s="81"/>
      <c r="AC131" s="83"/>
      <c r="AD131" s="83"/>
      <c r="AE131" s="83"/>
      <c r="AF131" s="156"/>
      <c r="AG131" s="156"/>
      <c r="AH131" s="85"/>
    </row>
    <row r="132" spans="1:34" s="46" customFormat="1" ht="27" customHeight="1">
      <c r="A132" s="607"/>
      <c r="B132" s="575" t="s">
        <v>303</v>
      </c>
      <c r="C132" s="576"/>
      <c r="D132" s="577"/>
      <c r="E132" s="87">
        <v>3</v>
      </c>
      <c r="F132" s="88">
        <f>COUNTIF(X111:X130,"CUMPLE")</f>
        <v>0</v>
      </c>
      <c r="G132" s="650" t="str">
        <f>IF(F132&gt;=E132,"REQUISITO ACREDITADO","REQUISITO NO ACREDITADO")</f>
        <v>REQUISITO NO ACREDITADO</v>
      </c>
      <c r="H132" s="650"/>
      <c r="I132" s="631" t="str">
        <f>_xlfn.CONCAT(Z111:Z113)</f>
        <v xml:space="preserve">-Certificado Laboral TATIANA ANDREA RENGIFO QUINTANA (1).pdf
-Certificado Laboral TATIANA ANDREA RENGIFO QUINTANA (1).pdf
-Certificado Laboral TATIANA ANDREA RENGIFO QUINTANA (1).pdf
</v>
      </c>
      <c r="J132" s="632"/>
      <c r="K132" s="632"/>
      <c r="L132" s="632"/>
      <c r="M132" s="632"/>
      <c r="N132" s="632"/>
      <c r="O132" s="632"/>
      <c r="P132" s="632"/>
      <c r="Q132" s="632"/>
      <c r="R132" s="632"/>
      <c r="S132" s="632"/>
      <c r="T132" s="632"/>
      <c r="U132" s="632"/>
      <c r="V132" s="632"/>
      <c r="W132" s="632"/>
      <c r="X132" s="632"/>
      <c r="AC132" s="45"/>
      <c r="AD132" s="45"/>
      <c r="AE132" s="45"/>
      <c r="AF132" s="143"/>
      <c r="AG132" s="143"/>
    </row>
    <row r="133" spans="1:34" s="46" customFormat="1" ht="55.5" customHeight="1">
      <c r="A133" s="607"/>
      <c r="B133" s="575" t="s">
        <v>304</v>
      </c>
      <c r="C133" s="576"/>
      <c r="D133" s="577"/>
      <c r="E133" s="89">
        <v>1</v>
      </c>
      <c r="F133" s="635">
        <f>SUMIFS(AH111:AH130,X111:X130,"CUMPLE")</f>
        <v>0</v>
      </c>
      <c r="G133" s="650" t="str">
        <f>IF(F133&gt;=E133,"REQUISITO ACREDITADO","REQUISITO NO ACREDITADO")</f>
        <v>REQUISITO NO ACREDITADO</v>
      </c>
      <c r="H133" s="650"/>
      <c r="I133" s="633"/>
      <c r="J133" s="634"/>
      <c r="K133" s="634"/>
      <c r="L133" s="634"/>
      <c r="M133" s="634"/>
      <c r="N133" s="634"/>
      <c r="O133" s="634"/>
      <c r="P133" s="634"/>
      <c r="Q133" s="634"/>
      <c r="R133" s="634"/>
      <c r="S133" s="634"/>
      <c r="T133" s="634"/>
      <c r="U133" s="634"/>
      <c r="V133" s="634"/>
      <c r="W133" s="634"/>
      <c r="X133" s="634"/>
      <c r="AC133" s="45"/>
      <c r="AD133" s="45"/>
      <c r="AE133" s="45"/>
      <c r="AF133" s="143"/>
      <c r="AG133" s="143"/>
    </row>
    <row r="134" spans="1:34" s="46" customFormat="1" ht="213.75" customHeight="1">
      <c r="A134" s="607"/>
      <c r="B134" s="578" t="s">
        <v>305</v>
      </c>
      <c r="C134" s="578"/>
      <c r="D134" s="578"/>
      <c r="E134" s="86">
        <v>2</v>
      </c>
      <c r="F134" s="636"/>
      <c r="G134" s="650" t="str">
        <f>IF(F134&gt;=E134,"REQUISITO ACREDITADO","REQUISITO NO ACREDITADO")</f>
        <v>REQUISITO NO ACREDITADO</v>
      </c>
      <c r="H134" s="650"/>
      <c r="I134" s="651" t="s">
        <v>306</v>
      </c>
      <c r="J134" s="652"/>
      <c r="K134" s="604" t="str">
        <f>_xlfn.CONCAT(AB111:AB130)</f>
        <v xml:space="preserve">Experiencia No. 1: Las funciones relacionadas en la certificación no permiten corroborar el requisito solicitado del diseño, formulación, evaluación o seguimiento a la implementación de Modelos de Requisitos para la Gestión de Documentos Electrónicos de Archivo.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
Experiencia No. 2: Las funciones relacionadas en la certificación no permiten corroborar el requisito solicitado del diseño, formulación, evaluación o seguimiento a la implementación de Modelos de Requisitos para la Gestión de Documentos Electrónicos de Archivo.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
Experiencia No. 3: Las funciones relacionadas en la certificación no permiten corroborar el requisito solicitado del diseño, formulación, evaluación o seguimiento a la implementación de Modelos de Requisitos para la Gestión de Documentos Electrónicos de Archivo.
Adicionalmente la experiencia es certificada por uno de los miembros del proponente plural por cuanto debe estar acompañada con la documentación que acredite tal experiencia según los términos indicados en el Pliego de Condiciones. No fue aportada documentación complementaria.
</v>
      </c>
      <c r="L134" s="605"/>
      <c r="M134" s="605"/>
      <c r="N134" s="605"/>
      <c r="O134" s="605"/>
      <c r="P134" s="605"/>
      <c r="Q134" s="605"/>
      <c r="R134" s="605"/>
      <c r="S134" s="605"/>
      <c r="T134" s="605"/>
      <c r="U134" s="605"/>
      <c r="V134" s="605"/>
      <c r="W134" s="605"/>
      <c r="X134" s="606"/>
      <c r="AC134" s="45"/>
      <c r="AD134" s="45"/>
      <c r="AE134" s="45"/>
      <c r="AF134" s="143"/>
      <c r="AG134" s="143"/>
    </row>
    <row r="135" spans="1:34" s="46" customFormat="1" ht="38.25" customHeight="1">
      <c r="A135" s="607"/>
      <c r="B135" s="590" t="s">
        <v>307</v>
      </c>
      <c r="C135" s="590"/>
      <c r="D135" s="590"/>
      <c r="E135" s="590"/>
      <c r="F135" s="591" t="s">
        <v>308</v>
      </c>
      <c r="G135" s="592"/>
      <c r="H135" s="592"/>
      <c r="I135" s="592"/>
      <c r="J135" s="592"/>
      <c r="K135" s="592"/>
      <c r="L135" s="592"/>
      <c r="M135" s="592"/>
      <c r="N135" s="592"/>
      <c r="O135" s="592"/>
      <c r="P135" s="592"/>
      <c r="Q135" s="592"/>
      <c r="R135" s="592"/>
      <c r="S135" s="592"/>
      <c r="T135" s="592"/>
      <c r="U135" s="592"/>
      <c r="V135" s="592"/>
      <c r="W135" s="592"/>
      <c r="X135" s="593"/>
      <c r="AC135" s="45"/>
      <c r="AD135" s="45"/>
      <c r="AE135" s="45"/>
      <c r="AF135" s="143"/>
      <c r="AG135" s="143"/>
    </row>
    <row r="136" spans="1:34" s="46" customFormat="1" ht="20.25" customHeight="1">
      <c r="A136" s="607"/>
      <c r="B136" s="594" t="s">
        <v>85</v>
      </c>
      <c r="C136" s="595"/>
      <c r="D136" s="595"/>
      <c r="E136" s="595"/>
      <c r="F136" s="595"/>
      <c r="G136" s="595"/>
      <c r="H136" s="595"/>
      <c r="I136" s="595"/>
      <c r="J136" s="595"/>
      <c r="K136" s="595"/>
      <c r="L136" s="595"/>
      <c r="M136" s="595"/>
      <c r="N136" s="595"/>
      <c r="O136" s="595"/>
      <c r="P136" s="595"/>
      <c r="Q136" s="595"/>
      <c r="R136" s="595"/>
      <c r="S136" s="595"/>
      <c r="T136" s="595"/>
      <c r="U136" s="595"/>
      <c r="V136" s="595"/>
      <c r="W136" s="595"/>
      <c r="X136" s="596"/>
      <c r="AC136" s="45"/>
      <c r="AD136" s="45"/>
      <c r="AE136" s="45"/>
      <c r="AF136" s="143"/>
      <c r="AG136" s="143"/>
    </row>
    <row r="137" spans="1:34" s="46" customFormat="1" ht="13">
      <c r="A137" s="597" t="s">
        <v>348</v>
      </c>
      <c r="B137" s="598" t="s">
        <v>349</v>
      </c>
      <c r="C137" s="598"/>
      <c r="D137" s="598"/>
      <c r="E137" s="598"/>
      <c r="F137" s="598"/>
      <c r="G137" s="598"/>
      <c r="H137" s="598"/>
      <c r="I137" s="598"/>
      <c r="J137" s="598"/>
      <c r="K137" s="598"/>
      <c r="L137" s="598"/>
      <c r="M137" s="598"/>
      <c r="N137" s="598"/>
      <c r="O137" s="598"/>
      <c r="P137" s="598"/>
      <c r="Q137" s="598"/>
      <c r="R137" s="598"/>
      <c r="S137" s="598"/>
      <c r="T137" s="598"/>
      <c r="U137" s="598"/>
      <c r="V137" s="598"/>
      <c r="W137" s="598"/>
      <c r="X137" s="598"/>
      <c r="AC137" s="45"/>
      <c r="AD137" s="45"/>
      <c r="AE137" s="45"/>
      <c r="AF137" s="143"/>
      <c r="AG137" s="143"/>
    </row>
    <row r="138" spans="1:34" s="46" customFormat="1" ht="25.5" customHeight="1">
      <c r="A138" s="597"/>
      <c r="B138" s="47" t="s">
        <v>209</v>
      </c>
      <c r="C138" s="48" t="s">
        <v>210</v>
      </c>
      <c r="D138" s="599" t="s">
        <v>211</v>
      </c>
      <c r="E138" s="599"/>
      <c r="F138" s="600" t="s">
        <v>212</v>
      </c>
      <c r="G138" s="601"/>
      <c r="H138" s="601"/>
      <c r="I138" s="601"/>
      <c r="J138" s="601"/>
      <c r="K138" s="601"/>
      <c r="L138" s="602"/>
      <c r="M138" s="599" t="s">
        <v>214</v>
      </c>
      <c r="N138" s="599"/>
      <c r="O138" s="599"/>
      <c r="P138" s="599"/>
      <c r="Q138" s="599"/>
      <c r="R138" s="599"/>
      <c r="S138" s="599"/>
      <c r="T138" s="599"/>
      <c r="U138" s="599"/>
      <c r="V138" s="599"/>
      <c r="W138" s="599"/>
      <c r="X138" s="599"/>
      <c r="AC138" s="45"/>
      <c r="AD138" s="45"/>
      <c r="AE138" s="45"/>
      <c r="AF138" s="143"/>
      <c r="AG138" s="143"/>
    </row>
    <row r="139" spans="1:34" s="46" customFormat="1" ht="83.25" customHeight="1">
      <c r="A139" s="597"/>
      <c r="B139" s="49">
        <v>4</v>
      </c>
      <c r="C139" s="49">
        <v>1</v>
      </c>
      <c r="D139" s="603" t="s">
        <v>350</v>
      </c>
      <c r="E139" s="603"/>
      <c r="F139" s="604" t="s">
        <v>351</v>
      </c>
      <c r="G139" s="605"/>
      <c r="H139" s="605"/>
      <c r="I139" s="605"/>
      <c r="J139" s="605"/>
      <c r="K139" s="605"/>
      <c r="L139" s="606"/>
      <c r="M139" s="610" t="s">
        <v>352</v>
      </c>
      <c r="N139" s="610"/>
      <c r="O139" s="610"/>
      <c r="P139" s="610"/>
      <c r="Q139" s="610"/>
      <c r="R139" s="610"/>
      <c r="S139" s="610"/>
      <c r="T139" s="610"/>
      <c r="U139" s="610"/>
      <c r="V139" s="610"/>
      <c r="W139" s="610"/>
      <c r="X139" s="610"/>
      <c r="AC139" s="45"/>
      <c r="AD139" s="45"/>
      <c r="AE139" s="45"/>
      <c r="AF139" s="143"/>
      <c r="AG139" s="143"/>
    </row>
    <row r="140" spans="1:34" s="46" customFormat="1" ht="12.75" customHeight="1">
      <c r="A140" s="597"/>
      <c r="B140" s="530" t="s">
        <v>219</v>
      </c>
      <c r="C140" s="530"/>
      <c r="D140" s="530"/>
      <c r="E140" s="530"/>
      <c r="F140" s="530"/>
      <c r="G140" s="530"/>
      <c r="H140" s="530"/>
      <c r="I140" s="530"/>
      <c r="J140" s="530"/>
      <c r="K140" s="530"/>
      <c r="L140" s="530"/>
      <c r="M140" s="530"/>
      <c r="N140" s="530"/>
      <c r="O140" s="530"/>
      <c r="P140" s="530"/>
      <c r="Q140" s="530"/>
      <c r="R140" s="530"/>
      <c r="S140" s="530"/>
      <c r="T140" s="530"/>
      <c r="U140" s="530"/>
      <c r="V140" s="530"/>
      <c r="W140" s="530"/>
      <c r="X140" s="530"/>
      <c r="AC140" s="45"/>
      <c r="AD140" s="45"/>
      <c r="AE140" s="45"/>
      <c r="AF140" s="143"/>
      <c r="AG140" s="143"/>
    </row>
    <row r="141" spans="1:34" s="46" customFormat="1" ht="12.75" customHeight="1">
      <c r="A141" s="597"/>
      <c r="B141" s="530" t="s">
        <v>220</v>
      </c>
      <c r="C141" s="530"/>
      <c r="D141" s="530"/>
      <c r="E141" s="530"/>
      <c r="F141" s="530"/>
      <c r="G141" s="530"/>
      <c r="H141" s="530"/>
      <c r="I141" s="530"/>
      <c r="J141" s="530"/>
      <c r="K141" s="530"/>
      <c r="L141" s="530"/>
      <c r="M141" s="530"/>
      <c r="N141" s="530"/>
      <c r="O141" s="530"/>
      <c r="P141" s="530"/>
      <c r="Q141" s="530"/>
      <c r="R141" s="530"/>
      <c r="S141" s="530"/>
      <c r="T141" s="530"/>
      <c r="U141" s="530"/>
      <c r="V141" s="530"/>
      <c r="W141" s="530"/>
      <c r="X141" s="530"/>
      <c r="AC141" s="45"/>
      <c r="AD141" s="45"/>
      <c r="AE141" s="45"/>
      <c r="AF141" s="143"/>
      <c r="AG141" s="143"/>
    </row>
    <row r="142" spans="1:34" s="46" customFormat="1" ht="27" customHeight="1">
      <c r="A142" s="597"/>
      <c r="B142" s="531" t="s">
        <v>221</v>
      </c>
      <c r="C142" s="531"/>
      <c r="D142" s="531"/>
      <c r="E142" s="653"/>
      <c r="F142" s="653"/>
      <c r="G142" s="653"/>
      <c r="H142" s="653"/>
      <c r="I142" s="533" t="s">
        <v>223</v>
      </c>
      <c r="J142" s="533"/>
      <c r="K142" s="654"/>
      <c r="L142" s="654"/>
      <c r="M142" s="52" t="s">
        <v>225</v>
      </c>
      <c r="N142" s="655"/>
      <c r="O142" s="655"/>
      <c r="P142" s="536"/>
      <c r="Q142" s="536"/>
      <c r="R142" s="536"/>
      <c r="S142" s="536"/>
      <c r="T142" s="536"/>
      <c r="U142" s="536"/>
      <c r="V142" s="536"/>
      <c r="W142" s="536"/>
      <c r="X142" s="536"/>
      <c r="AC142" s="45"/>
      <c r="AD142" s="45"/>
      <c r="AE142" s="45"/>
      <c r="AF142" s="143"/>
      <c r="AG142" s="143"/>
    </row>
    <row r="143" spans="1:34" s="46" customFormat="1" ht="12.75" customHeight="1">
      <c r="A143" s="597"/>
      <c r="B143" s="525" t="s">
        <v>226</v>
      </c>
      <c r="C143" s="525"/>
      <c r="D143" s="525"/>
      <c r="E143" s="525"/>
      <c r="F143" s="525"/>
      <c r="G143" s="525"/>
      <c r="H143" s="53" t="s">
        <v>227</v>
      </c>
      <c r="I143" s="526" t="s">
        <v>228</v>
      </c>
      <c r="J143" s="526"/>
      <c r="K143" s="526"/>
      <c r="L143" s="525" t="s">
        <v>226</v>
      </c>
      <c r="M143" s="525"/>
      <c r="N143" s="525"/>
      <c r="O143" s="54" t="s">
        <v>227</v>
      </c>
      <c r="P143" s="525" t="s">
        <v>228</v>
      </c>
      <c r="Q143" s="525"/>
      <c r="R143" s="525"/>
      <c r="S143" s="525"/>
      <c r="T143" s="525"/>
      <c r="U143" s="525"/>
      <c r="V143" s="525"/>
      <c r="W143" s="525"/>
      <c r="X143" s="525"/>
      <c r="AC143" s="45"/>
      <c r="AD143" s="45"/>
      <c r="AE143" s="45"/>
      <c r="AF143" s="143"/>
      <c r="AG143" s="143"/>
    </row>
    <row r="144" spans="1:34" s="46" customFormat="1" ht="12.75" customHeight="1">
      <c r="A144" s="597"/>
      <c r="B144" s="611" t="s">
        <v>229</v>
      </c>
      <c r="C144" s="612"/>
      <c r="D144" s="612"/>
      <c r="E144" s="612"/>
      <c r="F144" s="612"/>
      <c r="G144" s="613"/>
      <c r="H144" s="657"/>
      <c r="I144" s="659"/>
      <c r="J144" s="660"/>
      <c r="K144" s="661"/>
      <c r="L144" s="529" t="s">
        <v>232</v>
      </c>
      <c r="M144" s="529"/>
      <c r="N144" s="529"/>
      <c r="O144" s="135"/>
      <c r="P144" s="544"/>
      <c r="Q144" s="544"/>
      <c r="R144" s="544"/>
      <c r="S144" s="544"/>
      <c r="T144" s="544"/>
      <c r="U144" s="544"/>
      <c r="V144" s="544"/>
      <c r="W144" s="544"/>
      <c r="X144" s="544"/>
      <c r="AC144" s="45"/>
      <c r="AD144" s="45"/>
      <c r="AE144" s="45"/>
      <c r="AF144" s="143"/>
      <c r="AG144" s="143"/>
    </row>
    <row r="145" spans="1:34" s="46" customFormat="1" ht="12.75" customHeight="1">
      <c r="A145" s="597"/>
      <c r="B145" s="614"/>
      <c r="C145" s="615"/>
      <c r="D145" s="615"/>
      <c r="E145" s="615"/>
      <c r="F145" s="615"/>
      <c r="G145" s="616"/>
      <c r="H145" s="658"/>
      <c r="I145" s="662"/>
      <c r="J145" s="663"/>
      <c r="K145" s="664"/>
      <c r="L145" s="529" t="s">
        <v>236</v>
      </c>
      <c r="M145" s="529"/>
      <c r="N145" s="529"/>
      <c r="O145" s="135"/>
      <c r="P145" s="544"/>
      <c r="Q145" s="544"/>
      <c r="R145" s="544"/>
      <c r="S145" s="544"/>
      <c r="T145" s="544"/>
      <c r="U145" s="544"/>
      <c r="V145" s="544"/>
      <c r="W145" s="544"/>
      <c r="X145" s="544"/>
      <c r="Y145" s="57"/>
      <c r="Z145" s="57"/>
      <c r="AA145" s="57"/>
      <c r="AB145" s="57"/>
      <c r="AC145" s="45"/>
      <c r="AD145" s="45"/>
      <c r="AE145" s="45"/>
      <c r="AF145" s="143"/>
      <c r="AG145" s="143"/>
    </row>
    <row r="146" spans="1:34" s="46" customFormat="1" ht="25.5" customHeight="1">
      <c r="A146" s="597"/>
      <c r="B146" s="527" t="s">
        <v>238</v>
      </c>
      <c r="C146" s="527"/>
      <c r="D146" s="527"/>
      <c r="E146" s="527"/>
      <c r="F146" s="527"/>
      <c r="G146" s="527"/>
      <c r="H146" s="161"/>
      <c r="I146" s="656"/>
      <c r="J146" s="656"/>
      <c r="K146" s="656"/>
      <c r="L146" s="527" t="s">
        <v>240</v>
      </c>
      <c r="M146" s="527"/>
      <c r="N146" s="527"/>
      <c r="O146" s="135"/>
      <c r="P146" s="544"/>
      <c r="Q146" s="544"/>
      <c r="R146" s="544"/>
      <c r="S146" s="544"/>
      <c r="T146" s="544"/>
      <c r="U146" s="544"/>
      <c r="V146" s="544"/>
      <c r="W146" s="544"/>
      <c r="X146" s="544"/>
      <c r="AC146" s="45"/>
      <c r="AD146" s="45"/>
      <c r="AE146" s="45"/>
      <c r="AF146" s="143"/>
      <c r="AG146" s="143"/>
    </row>
    <row r="147" spans="1:34" s="46" customFormat="1" ht="17.25" customHeight="1">
      <c r="A147" s="597"/>
      <c r="B147" s="525" t="s">
        <v>243</v>
      </c>
      <c r="C147" s="525"/>
      <c r="D147" s="525"/>
      <c r="E147" s="525"/>
      <c r="F147" s="525"/>
      <c r="G147" s="525"/>
      <c r="H147" s="525"/>
      <c r="I147" s="525"/>
      <c r="J147" s="525"/>
      <c r="K147" s="525"/>
      <c r="L147" s="525"/>
      <c r="M147" s="525"/>
      <c r="N147" s="525"/>
      <c r="O147" s="525"/>
      <c r="P147" s="525"/>
      <c r="Q147" s="525"/>
      <c r="R147" s="525"/>
      <c r="S147" s="525"/>
      <c r="T147" s="525"/>
      <c r="U147" s="525"/>
      <c r="V147" s="525"/>
      <c r="W147" s="525"/>
      <c r="X147" s="525"/>
      <c r="AC147" s="45"/>
      <c r="AD147" s="45"/>
      <c r="AE147" s="45"/>
      <c r="AF147" s="143"/>
      <c r="AG147" s="143"/>
    </row>
    <row r="148" spans="1:34" s="46" customFormat="1" ht="15" customHeight="1">
      <c r="A148" s="597"/>
      <c r="B148" s="537" t="s">
        <v>244</v>
      </c>
      <c r="C148" s="537"/>
      <c r="D148" s="537"/>
      <c r="E148" s="656"/>
      <c r="F148" s="656"/>
      <c r="G148" s="656"/>
      <c r="H148" s="656"/>
      <c r="I148" s="61" t="s">
        <v>226</v>
      </c>
      <c r="J148" s="665"/>
      <c r="K148" s="665"/>
      <c r="L148" s="665"/>
      <c r="M148" s="665"/>
      <c r="N148" s="665"/>
      <c r="O148" s="62" t="s">
        <v>248</v>
      </c>
      <c r="P148" s="666"/>
      <c r="Q148" s="667"/>
      <c r="R148" s="542" t="s">
        <v>249</v>
      </c>
      <c r="S148" s="542"/>
      <c r="T148" s="542"/>
      <c r="U148" s="542"/>
      <c r="V148" s="542"/>
      <c r="W148" s="542"/>
      <c r="X148" s="542"/>
      <c r="AC148" s="45"/>
      <c r="AD148" s="45"/>
      <c r="AE148" s="45"/>
      <c r="AF148" s="143"/>
      <c r="AG148" s="143"/>
    </row>
    <row r="149" spans="1:34" s="46" customFormat="1" ht="13">
      <c r="A149" s="597"/>
      <c r="B149" s="545" t="s">
        <v>256</v>
      </c>
      <c r="C149" s="545"/>
      <c r="D149" s="545"/>
      <c r="E149" s="656"/>
      <c r="F149" s="656"/>
      <c r="G149" s="546" t="s">
        <v>258</v>
      </c>
      <c r="H149" s="546"/>
      <c r="I149" s="668"/>
      <c r="J149" s="669"/>
      <c r="K149" s="549" t="s">
        <v>40</v>
      </c>
      <c r="L149" s="549"/>
      <c r="M149" s="670"/>
      <c r="N149" s="670"/>
      <c r="O149" s="670"/>
      <c r="P149" s="670"/>
      <c r="Q149" s="670"/>
      <c r="R149" s="670"/>
      <c r="S149" s="670"/>
      <c r="T149" s="670"/>
      <c r="U149" s="670"/>
      <c r="V149" s="670"/>
      <c r="W149" s="670"/>
      <c r="X149" s="670"/>
      <c r="AC149" s="45"/>
      <c r="AD149" s="45"/>
      <c r="AE149" s="45"/>
      <c r="AF149" s="143"/>
      <c r="AG149" s="143"/>
    </row>
    <row r="150" spans="1:34" s="46" customFormat="1" ht="15" customHeight="1">
      <c r="A150" s="597"/>
      <c r="B150" s="525" t="s">
        <v>260</v>
      </c>
      <c r="C150" s="525"/>
      <c r="D150" s="525"/>
      <c r="E150" s="525"/>
      <c r="F150" s="525"/>
      <c r="G150" s="525"/>
      <c r="H150" s="525"/>
      <c r="I150" s="525"/>
      <c r="J150" s="525"/>
      <c r="K150" s="525"/>
      <c r="L150" s="525"/>
      <c r="M150" s="525"/>
      <c r="N150" s="525"/>
      <c r="O150" s="525"/>
      <c r="P150" s="525"/>
      <c r="Q150" s="525"/>
      <c r="R150" s="525"/>
      <c r="S150" s="525"/>
      <c r="T150" s="525"/>
      <c r="U150" s="525"/>
      <c r="V150" s="525"/>
      <c r="W150" s="525"/>
      <c r="X150" s="525"/>
      <c r="AC150" s="45"/>
      <c r="AD150" s="45"/>
      <c r="AE150" s="45"/>
      <c r="AF150" s="143"/>
      <c r="AG150" s="143"/>
    </row>
    <row r="151" spans="1:34" s="46" customFormat="1" ht="28.5" customHeight="1">
      <c r="A151" s="597"/>
      <c r="B151" s="53"/>
      <c r="C151" s="525" t="s">
        <v>261</v>
      </c>
      <c r="D151" s="525"/>
      <c r="E151" s="525"/>
      <c r="F151" s="525"/>
      <c r="G151" s="525"/>
      <c r="H151" s="525"/>
      <c r="I151" s="525"/>
      <c r="J151" s="525"/>
      <c r="K151" s="525"/>
      <c r="L151" s="525"/>
      <c r="M151" s="561" t="s">
        <v>262</v>
      </c>
      <c r="N151" s="561"/>
      <c r="O151" s="561"/>
      <c r="P151" s="561"/>
      <c r="Q151" s="561"/>
      <c r="R151" s="561"/>
      <c r="S151" s="562" t="s">
        <v>263</v>
      </c>
      <c r="T151" s="562" t="s">
        <v>264</v>
      </c>
      <c r="U151" s="563" t="s">
        <v>265</v>
      </c>
      <c r="V151" s="563"/>
      <c r="W151" s="563"/>
      <c r="X151" s="562" t="s">
        <v>38</v>
      </c>
      <c r="Y151" s="556" t="s">
        <v>266</v>
      </c>
      <c r="Z151" s="556"/>
      <c r="AA151" s="556"/>
      <c r="AB151" s="556"/>
      <c r="AC151" s="557" t="s">
        <v>267</v>
      </c>
      <c r="AD151" s="557"/>
      <c r="AE151" s="557"/>
      <c r="AF151" s="558" t="s">
        <v>268</v>
      </c>
      <c r="AG151" s="558"/>
      <c r="AH151" s="649" t="s">
        <v>269</v>
      </c>
    </row>
    <row r="152" spans="1:34" s="46" customFormat="1" ht="87" customHeight="1">
      <c r="A152" s="597"/>
      <c r="B152" s="60" t="s">
        <v>6</v>
      </c>
      <c r="C152" s="560" t="s">
        <v>270</v>
      </c>
      <c r="D152" s="560"/>
      <c r="E152" s="560"/>
      <c r="F152" s="560" t="s">
        <v>271</v>
      </c>
      <c r="G152" s="560"/>
      <c r="H152" s="560"/>
      <c r="I152" s="560"/>
      <c r="J152" s="560"/>
      <c r="K152" s="52" t="s">
        <v>272</v>
      </c>
      <c r="L152" s="52" t="s">
        <v>273</v>
      </c>
      <c r="M152" s="63" t="s">
        <v>274</v>
      </c>
      <c r="N152" s="63" t="s">
        <v>275</v>
      </c>
      <c r="O152" s="63" t="s">
        <v>276</v>
      </c>
      <c r="P152" s="63" t="s">
        <v>277</v>
      </c>
      <c r="Q152" s="63" t="s">
        <v>278</v>
      </c>
      <c r="R152" s="63" t="s">
        <v>279</v>
      </c>
      <c r="S152" s="562"/>
      <c r="T152" s="562"/>
      <c r="U152" s="619" t="s">
        <v>353</v>
      </c>
      <c r="V152" s="620"/>
      <c r="W152" s="621"/>
      <c r="X152" s="562"/>
      <c r="Y152" s="64" t="s">
        <v>283</v>
      </c>
      <c r="Z152" s="65" t="s">
        <v>284</v>
      </c>
      <c r="AA152" s="65" t="s">
        <v>285</v>
      </c>
      <c r="AB152" s="66" t="s">
        <v>286</v>
      </c>
      <c r="AC152" s="63" t="s">
        <v>287</v>
      </c>
      <c r="AD152" s="63" t="s">
        <v>288</v>
      </c>
      <c r="AE152" s="63" t="s">
        <v>289</v>
      </c>
      <c r="AF152" s="144" t="s">
        <v>290</v>
      </c>
      <c r="AG152" s="144" t="s">
        <v>291</v>
      </c>
      <c r="AH152" s="649"/>
    </row>
    <row r="153" spans="1:34" s="46" customFormat="1" ht="12.5">
      <c r="A153" s="597"/>
      <c r="B153" s="68">
        <v>1</v>
      </c>
      <c r="C153" s="564"/>
      <c r="D153" s="564"/>
      <c r="E153" s="564"/>
      <c r="F153" s="565"/>
      <c r="G153" s="565"/>
      <c r="H153" s="565"/>
      <c r="I153" s="565"/>
      <c r="J153" s="565"/>
      <c r="K153" s="69"/>
      <c r="L153" s="69"/>
      <c r="M153" s="70"/>
      <c r="N153" s="70"/>
      <c r="O153" s="70"/>
      <c r="P153" s="70"/>
      <c r="Q153" s="70"/>
      <c r="R153" s="70"/>
      <c r="S153" s="71" t="str">
        <f t="shared" ref="S153:S172" si="29">IF(C153&lt;&gt;"",IF(COUNTIF(M153:R153,"CUMPLE")=6,"CUMPLE","NO CUMPLE"),"")</f>
        <v/>
      </c>
      <c r="T153" s="72"/>
      <c r="U153" s="622"/>
      <c r="V153" s="623"/>
      <c r="W153" s="624"/>
      <c r="X153" s="73" t="str">
        <f t="shared" ref="X153:X172" si="30">IF(C153&lt;&gt;"",IF(OR(AND(U153="CUMPLE",S153="CUMPLE",T153="N/A"),AND(T153="SI",U153="CUMPLE")),"CUMPLE","NO CUMPLE"),"")</f>
        <v/>
      </c>
      <c r="Y153" s="59"/>
      <c r="Z153" s="74" t="str">
        <f>IF(Y153&lt;&gt;"","-"&amp;Y153&amp;CHAR(10),"")</f>
        <v/>
      </c>
      <c r="AA153" s="59"/>
      <c r="AB153" s="75" t="str">
        <f t="shared" ref="AB153:AB172" si="31">IF(AA153&lt;&gt;"","Experiencia No. "&amp;B153&amp;": "&amp;AA153&amp;CHAR(10),"")</f>
        <v/>
      </c>
      <c r="AC153" s="76">
        <f>IF(C153&lt;&gt;"",COUNTIFS(K$153:K$172,"&lt;="&amp;K153,L$153:L$172,"&gt;"&amp;K153)-1,0)</f>
        <v>0</v>
      </c>
      <c r="AD153" s="76">
        <f>IF(C153&lt;&gt;"",COUNTIFS(K$153:K$172,"&lt;="&amp;L153,L$153:L$172,"&gt;="&amp;L153)-1,0)</f>
        <v>0</v>
      </c>
      <c r="AE153" s="76">
        <f>IF(C153&lt;&gt;"",COUNTIFS(K$153:K$172,"&gt;&lt;"&amp;"",K$153:K$172,"&lt;="&amp;K153,L$153:L$172,"&gt;="&amp;L153),0)</f>
        <v>0</v>
      </c>
      <c r="AF153" s="155"/>
      <c r="AG153" s="155"/>
      <c r="AH153" s="95">
        <f t="shared" ref="AH153:AH155" si="32">ROUND(IF(X153="CUMPLE",DAYS360(AF153,AG153,)/365,0),1)</f>
        <v>0</v>
      </c>
    </row>
    <row r="154" spans="1:34" s="46" customFormat="1" ht="15" customHeight="1">
      <c r="A154" s="597"/>
      <c r="B154" s="68">
        <v>2</v>
      </c>
      <c r="C154" s="564"/>
      <c r="D154" s="564"/>
      <c r="E154" s="564"/>
      <c r="F154" s="565"/>
      <c r="G154" s="565"/>
      <c r="H154" s="565"/>
      <c r="I154" s="565"/>
      <c r="J154" s="565"/>
      <c r="K154" s="69"/>
      <c r="L154" s="69"/>
      <c r="M154" s="70"/>
      <c r="N154" s="70"/>
      <c r="O154" s="70"/>
      <c r="P154" s="70"/>
      <c r="Q154" s="70"/>
      <c r="R154" s="70"/>
      <c r="S154" s="71" t="str">
        <f t="shared" si="29"/>
        <v/>
      </c>
      <c r="T154" s="72"/>
      <c r="U154" s="622"/>
      <c r="V154" s="623"/>
      <c r="W154" s="624"/>
      <c r="X154" s="73" t="str">
        <f t="shared" si="30"/>
        <v/>
      </c>
      <c r="Y154" s="59"/>
      <c r="Z154" s="74" t="str">
        <f t="shared" ref="Z154:Z172" si="33">IF(Y154&lt;&gt;"","-"&amp;Y154&amp;CHAR(10),"")</f>
        <v/>
      </c>
      <c r="AA154" s="59"/>
      <c r="AB154" s="75" t="str">
        <f t="shared" si="31"/>
        <v/>
      </c>
      <c r="AC154" s="76">
        <f t="shared" ref="AC154:AC172" si="34">IF(C154&lt;&gt;"",COUNTIFS(K$153:K$172,"&lt;="&amp;K154,L$153:L$172,"&gt;"&amp;K154)-1,0)</f>
        <v>0</v>
      </c>
      <c r="AD154" s="76">
        <f t="shared" ref="AD154:AD172" si="35">IF(C154&lt;&gt;"",COUNTIFS(K$153:K$172,"&lt;="&amp;L154,L$153:L$172,"&gt;="&amp;L154)-1,0)</f>
        <v>0</v>
      </c>
      <c r="AE154" s="76">
        <f t="shared" ref="AE154:AE172" si="36">IF(C154&lt;&gt;"",COUNTIFS(K$153:K$172,"&gt;&lt;"&amp;"",K$153:K$172,"&lt;="&amp;K154,L$153:L$172,"&gt;="&amp;L154),0)</f>
        <v>0</v>
      </c>
      <c r="AF154" s="155"/>
      <c r="AG154" s="155"/>
      <c r="AH154" s="95">
        <f t="shared" si="32"/>
        <v>0</v>
      </c>
    </row>
    <row r="155" spans="1:34" s="46" customFormat="1" ht="15" customHeight="1">
      <c r="A155" s="597"/>
      <c r="B155" s="68">
        <v>3</v>
      </c>
      <c r="C155" s="564"/>
      <c r="D155" s="564"/>
      <c r="E155" s="564"/>
      <c r="F155" s="565"/>
      <c r="G155" s="565"/>
      <c r="H155" s="565"/>
      <c r="I155" s="565"/>
      <c r="J155" s="565"/>
      <c r="K155" s="69"/>
      <c r="L155" s="69"/>
      <c r="M155" s="70"/>
      <c r="N155" s="70"/>
      <c r="O155" s="70"/>
      <c r="P155" s="70"/>
      <c r="Q155" s="70"/>
      <c r="R155" s="70"/>
      <c r="S155" s="71" t="str">
        <f t="shared" si="29"/>
        <v/>
      </c>
      <c r="T155" s="72"/>
      <c r="U155" s="622"/>
      <c r="V155" s="623"/>
      <c r="W155" s="624"/>
      <c r="X155" s="73" t="str">
        <f t="shared" si="30"/>
        <v/>
      </c>
      <c r="Y155" s="59"/>
      <c r="Z155" s="74" t="str">
        <f t="shared" si="33"/>
        <v/>
      </c>
      <c r="AA155" s="59"/>
      <c r="AB155" s="75" t="str">
        <f t="shared" si="31"/>
        <v/>
      </c>
      <c r="AC155" s="76">
        <f t="shared" si="34"/>
        <v>0</v>
      </c>
      <c r="AD155" s="76">
        <f t="shared" si="35"/>
        <v>0</v>
      </c>
      <c r="AE155" s="76">
        <f t="shared" si="36"/>
        <v>0</v>
      </c>
      <c r="AF155" s="155"/>
      <c r="AG155" s="155"/>
      <c r="AH155" s="95">
        <f t="shared" si="32"/>
        <v>0</v>
      </c>
    </row>
    <row r="156" spans="1:34" s="46" customFormat="1" ht="15" customHeight="1">
      <c r="A156" s="597"/>
      <c r="B156" s="68">
        <v>4</v>
      </c>
      <c r="C156" s="564"/>
      <c r="D156" s="564"/>
      <c r="E156" s="564"/>
      <c r="F156" s="565"/>
      <c r="G156" s="565"/>
      <c r="H156" s="565"/>
      <c r="I156" s="565"/>
      <c r="J156" s="565"/>
      <c r="K156" s="69"/>
      <c r="L156" s="69"/>
      <c r="M156" s="70"/>
      <c r="N156" s="70"/>
      <c r="O156" s="70"/>
      <c r="P156" s="70"/>
      <c r="Q156" s="70"/>
      <c r="R156" s="70"/>
      <c r="S156" s="71" t="str">
        <f t="shared" si="29"/>
        <v/>
      </c>
      <c r="T156" s="72"/>
      <c r="U156" s="622"/>
      <c r="V156" s="623"/>
      <c r="W156" s="624"/>
      <c r="X156" s="73" t="str">
        <f t="shared" si="30"/>
        <v/>
      </c>
      <c r="Y156" s="59"/>
      <c r="Z156" s="74" t="str">
        <f t="shared" si="33"/>
        <v/>
      </c>
      <c r="AA156" s="59"/>
      <c r="AB156" s="75" t="str">
        <f t="shared" si="31"/>
        <v/>
      </c>
      <c r="AC156" s="76">
        <f t="shared" si="34"/>
        <v>0</v>
      </c>
      <c r="AD156" s="76">
        <f t="shared" si="35"/>
        <v>0</v>
      </c>
      <c r="AE156" s="76">
        <f t="shared" si="36"/>
        <v>0</v>
      </c>
      <c r="AF156" s="155"/>
      <c r="AG156" s="155"/>
      <c r="AH156" s="77">
        <f t="shared" ref="AH156:AH172" si="37">IF(X156="CUMPLE",DAYS360(AF156,AG156,)/365,0)</f>
        <v>0</v>
      </c>
    </row>
    <row r="157" spans="1:34" s="46" customFormat="1" ht="15" hidden="1" customHeight="1">
      <c r="A157" s="597"/>
      <c r="B157" s="68">
        <v>5</v>
      </c>
      <c r="C157" s="564"/>
      <c r="D157" s="564"/>
      <c r="E157" s="564"/>
      <c r="F157" s="565"/>
      <c r="G157" s="565"/>
      <c r="H157" s="565"/>
      <c r="I157" s="565"/>
      <c r="J157" s="565"/>
      <c r="K157" s="69"/>
      <c r="L157" s="69"/>
      <c r="M157" s="70"/>
      <c r="N157" s="70"/>
      <c r="O157" s="70"/>
      <c r="P157" s="70"/>
      <c r="Q157" s="70"/>
      <c r="R157" s="70"/>
      <c r="S157" s="71" t="str">
        <f t="shared" si="29"/>
        <v/>
      </c>
      <c r="T157" s="72"/>
      <c r="U157" s="622"/>
      <c r="V157" s="623"/>
      <c r="W157" s="624"/>
      <c r="X157" s="73" t="str">
        <f t="shared" si="30"/>
        <v/>
      </c>
      <c r="Y157" s="59"/>
      <c r="Z157" s="74" t="str">
        <f t="shared" si="33"/>
        <v/>
      </c>
      <c r="AA157" s="59"/>
      <c r="AB157" s="75" t="str">
        <f t="shared" si="31"/>
        <v/>
      </c>
      <c r="AC157" s="76">
        <f t="shared" si="34"/>
        <v>0</v>
      </c>
      <c r="AD157" s="76">
        <f t="shared" si="35"/>
        <v>0</v>
      </c>
      <c r="AE157" s="76">
        <f t="shared" si="36"/>
        <v>0</v>
      </c>
      <c r="AF157" s="155"/>
      <c r="AG157" s="155"/>
      <c r="AH157" s="77">
        <f t="shared" si="37"/>
        <v>0</v>
      </c>
    </row>
    <row r="158" spans="1:34" s="46" customFormat="1" ht="15" hidden="1" customHeight="1">
      <c r="A158" s="597"/>
      <c r="B158" s="68">
        <v>6</v>
      </c>
      <c r="C158" s="564"/>
      <c r="D158" s="564"/>
      <c r="E158" s="564"/>
      <c r="F158" s="565"/>
      <c r="G158" s="565"/>
      <c r="H158" s="565"/>
      <c r="I158" s="565"/>
      <c r="J158" s="565"/>
      <c r="K158" s="69"/>
      <c r="L158" s="69"/>
      <c r="M158" s="70"/>
      <c r="N158" s="70"/>
      <c r="O158" s="70"/>
      <c r="P158" s="70"/>
      <c r="Q158" s="70"/>
      <c r="R158" s="70"/>
      <c r="S158" s="71" t="str">
        <f t="shared" si="29"/>
        <v/>
      </c>
      <c r="T158" s="72"/>
      <c r="U158" s="622"/>
      <c r="V158" s="623"/>
      <c r="W158" s="624"/>
      <c r="X158" s="73" t="str">
        <f t="shared" si="30"/>
        <v/>
      </c>
      <c r="Y158" s="59"/>
      <c r="Z158" s="74" t="str">
        <f t="shared" si="33"/>
        <v/>
      </c>
      <c r="AA158" s="59"/>
      <c r="AB158" s="75" t="str">
        <f t="shared" si="31"/>
        <v/>
      </c>
      <c r="AC158" s="76">
        <f t="shared" si="34"/>
        <v>0</v>
      </c>
      <c r="AD158" s="76">
        <f t="shared" si="35"/>
        <v>0</v>
      </c>
      <c r="AE158" s="76">
        <f t="shared" si="36"/>
        <v>0</v>
      </c>
      <c r="AF158" s="155"/>
      <c r="AG158" s="155"/>
      <c r="AH158" s="77">
        <f t="shared" si="37"/>
        <v>0</v>
      </c>
    </row>
    <row r="159" spans="1:34" s="46" customFormat="1" ht="15" hidden="1" customHeight="1">
      <c r="A159" s="597"/>
      <c r="B159" s="68">
        <v>7</v>
      </c>
      <c r="C159" s="564"/>
      <c r="D159" s="564"/>
      <c r="E159" s="564"/>
      <c r="F159" s="565"/>
      <c r="G159" s="565"/>
      <c r="H159" s="565"/>
      <c r="I159" s="565"/>
      <c r="J159" s="565"/>
      <c r="K159" s="69"/>
      <c r="L159" s="69"/>
      <c r="M159" s="70"/>
      <c r="N159" s="70"/>
      <c r="O159" s="70"/>
      <c r="P159" s="70"/>
      <c r="Q159" s="70"/>
      <c r="R159" s="70"/>
      <c r="S159" s="71" t="str">
        <f t="shared" si="29"/>
        <v/>
      </c>
      <c r="T159" s="72"/>
      <c r="U159" s="622"/>
      <c r="V159" s="623"/>
      <c r="W159" s="624"/>
      <c r="X159" s="73" t="str">
        <f t="shared" si="30"/>
        <v/>
      </c>
      <c r="Y159" s="59"/>
      <c r="Z159" s="74" t="str">
        <f t="shared" si="33"/>
        <v/>
      </c>
      <c r="AA159" s="59"/>
      <c r="AB159" s="75" t="str">
        <f t="shared" si="31"/>
        <v/>
      </c>
      <c r="AC159" s="76">
        <f t="shared" si="34"/>
        <v>0</v>
      </c>
      <c r="AD159" s="76">
        <f t="shared" si="35"/>
        <v>0</v>
      </c>
      <c r="AE159" s="76">
        <f t="shared" si="36"/>
        <v>0</v>
      </c>
      <c r="AF159" s="155"/>
      <c r="AG159" s="155"/>
      <c r="AH159" s="77">
        <f t="shared" si="37"/>
        <v>0</v>
      </c>
    </row>
    <row r="160" spans="1:34" s="46" customFormat="1" ht="15" hidden="1" customHeight="1">
      <c r="A160" s="597"/>
      <c r="B160" s="68">
        <v>8</v>
      </c>
      <c r="C160" s="564"/>
      <c r="D160" s="564"/>
      <c r="E160" s="564"/>
      <c r="F160" s="565"/>
      <c r="G160" s="565"/>
      <c r="H160" s="565"/>
      <c r="I160" s="565"/>
      <c r="J160" s="565"/>
      <c r="K160" s="69"/>
      <c r="L160" s="69"/>
      <c r="M160" s="70"/>
      <c r="N160" s="70"/>
      <c r="O160" s="70"/>
      <c r="P160" s="70"/>
      <c r="Q160" s="70"/>
      <c r="R160" s="70"/>
      <c r="S160" s="71" t="str">
        <f t="shared" si="29"/>
        <v/>
      </c>
      <c r="T160" s="72"/>
      <c r="U160" s="622"/>
      <c r="V160" s="623"/>
      <c r="W160" s="624"/>
      <c r="X160" s="73" t="str">
        <f t="shared" si="30"/>
        <v/>
      </c>
      <c r="Y160" s="59"/>
      <c r="Z160" s="74" t="str">
        <f t="shared" si="33"/>
        <v/>
      </c>
      <c r="AA160" s="59"/>
      <c r="AB160" s="75" t="str">
        <f t="shared" si="31"/>
        <v/>
      </c>
      <c r="AC160" s="76">
        <f t="shared" si="34"/>
        <v>0</v>
      </c>
      <c r="AD160" s="76">
        <f t="shared" si="35"/>
        <v>0</v>
      </c>
      <c r="AE160" s="76">
        <f t="shared" si="36"/>
        <v>0</v>
      </c>
      <c r="AF160" s="155"/>
      <c r="AG160" s="155"/>
      <c r="AH160" s="77">
        <f t="shared" si="37"/>
        <v>0</v>
      </c>
    </row>
    <row r="161" spans="1:34" s="46" customFormat="1" ht="15" hidden="1" customHeight="1">
      <c r="A161" s="597"/>
      <c r="B161" s="68">
        <v>9</v>
      </c>
      <c r="C161" s="564"/>
      <c r="D161" s="564"/>
      <c r="E161" s="564"/>
      <c r="F161" s="565"/>
      <c r="G161" s="565"/>
      <c r="H161" s="565"/>
      <c r="I161" s="565"/>
      <c r="J161" s="565"/>
      <c r="K161" s="69"/>
      <c r="L161" s="69"/>
      <c r="M161" s="70"/>
      <c r="N161" s="70"/>
      <c r="O161" s="70"/>
      <c r="P161" s="70"/>
      <c r="Q161" s="70"/>
      <c r="R161" s="70"/>
      <c r="S161" s="71" t="str">
        <f t="shared" si="29"/>
        <v/>
      </c>
      <c r="T161" s="72"/>
      <c r="U161" s="622"/>
      <c r="V161" s="623"/>
      <c r="W161" s="624"/>
      <c r="X161" s="73" t="str">
        <f t="shared" si="30"/>
        <v/>
      </c>
      <c r="Y161" s="59"/>
      <c r="Z161" s="74" t="str">
        <f t="shared" si="33"/>
        <v/>
      </c>
      <c r="AA161" s="59"/>
      <c r="AB161" s="75" t="str">
        <f t="shared" si="31"/>
        <v/>
      </c>
      <c r="AC161" s="76">
        <f t="shared" si="34"/>
        <v>0</v>
      </c>
      <c r="AD161" s="76">
        <f t="shared" si="35"/>
        <v>0</v>
      </c>
      <c r="AE161" s="76">
        <f t="shared" si="36"/>
        <v>0</v>
      </c>
      <c r="AF161" s="155"/>
      <c r="AG161" s="155"/>
      <c r="AH161" s="77">
        <f t="shared" si="37"/>
        <v>0</v>
      </c>
    </row>
    <row r="162" spans="1:34" s="46" customFormat="1" ht="15" hidden="1" customHeight="1">
      <c r="A162" s="597"/>
      <c r="B162" s="68">
        <v>10</v>
      </c>
      <c r="C162" s="564"/>
      <c r="D162" s="564"/>
      <c r="E162" s="564"/>
      <c r="F162" s="565"/>
      <c r="G162" s="565"/>
      <c r="H162" s="565"/>
      <c r="I162" s="565"/>
      <c r="J162" s="565"/>
      <c r="K162" s="69"/>
      <c r="L162" s="69"/>
      <c r="M162" s="70"/>
      <c r="N162" s="70"/>
      <c r="O162" s="70"/>
      <c r="P162" s="70"/>
      <c r="Q162" s="70"/>
      <c r="R162" s="70"/>
      <c r="S162" s="71" t="str">
        <f t="shared" si="29"/>
        <v/>
      </c>
      <c r="T162" s="72"/>
      <c r="U162" s="622"/>
      <c r="V162" s="623"/>
      <c r="W162" s="624"/>
      <c r="X162" s="73" t="str">
        <f t="shared" si="30"/>
        <v/>
      </c>
      <c r="Y162" s="59"/>
      <c r="Z162" s="74" t="str">
        <f t="shared" si="33"/>
        <v/>
      </c>
      <c r="AA162" s="59"/>
      <c r="AB162" s="75" t="str">
        <f t="shared" si="31"/>
        <v/>
      </c>
      <c r="AC162" s="76">
        <f t="shared" si="34"/>
        <v>0</v>
      </c>
      <c r="AD162" s="76">
        <f t="shared" si="35"/>
        <v>0</v>
      </c>
      <c r="AE162" s="76">
        <f t="shared" si="36"/>
        <v>0</v>
      </c>
      <c r="AF162" s="155"/>
      <c r="AG162" s="155"/>
      <c r="AH162" s="77">
        <f t="shared" si="37"/>
        <v>0</v>
      </c>
    </row>
    <row r="163" spans="1:34" s="46" customFormat="1" ht="15" hidden="1" customHeight="1">
      <c r="A163" s="597"/>
      <c r="B163" s="68">
        <v>11</v>
      </c>
      <c r="C163" s="564"/>
      <c r="D163" s="564"/>
      <c r="E163" s="564"/>
      <c r="F163" s="565"/>
      <c r="G163" s="565"/>
      <c r="H163" s="565"/>
      <c r="I163" s="565"/>
      <c r="J163" s="565"/>
      <c r="K163" s="69"/>
      <c r="L163" s="69"/>
      <c r="M163" s="70"/>
      <c r="N163" s="70"/>
      <c r="O163" s="70"/>
      <c r="P163" s="70"/>
      <c r="Q163" s="70"/>
      <c r="R163" s="70"/>
      <c r="S163" s="71" t="str">
        <f t="shared" si="29"/>
        <v/>
      </c>
      <c r="T163" s="72"/>
      <c r="U163" s="622"/>
      <c r="V163" s="623"/>
      <c r="W163" s="624"/>
      <c r="X163" s="73" t="str">
        <f t="shared" si="30"/>
        <v/>
      </c>
      <c r="Y163" s="59"/>
      <c r="Z163" s="74" t="str">
        <f t="shared" si="33"/>
        <v/>
      </c>
      <c r="AA163" s="59"/>
      <c r="AB163" s="75" t="str">
        <f t="shared" si="31"/>
        <v/>
      </c>
      <c r="AC163" s="76">
        <f t="shared" si="34"/>
        <v>0</v>
      </c>
      <c r="AD163" s="76">
        <f t="shared" si="35"/>
        <v>0</v>
      </c>
      <c r="AE163" s="76">
        <f t="shared" si="36"/>
        <v>0</v>
      </c>
      <c r="AF163" s="155"/>
      <c r="AG163" s="155"/>
      <c r="AH163" s="77">
        <f t="shared" si="37"/>
        <v>0</v>
      </c>
    </row>
    <row r="164" spans="1:34" s="46" customFormat="1" ht="15" hidden="1" customHeight="1">
      <c r="A164" s="597"/>
      <c r="B164" s="68">
        <v>12</v>
      </c>
      <c r="C164" s="564"/>
      <c r="D164" s="564"/>
      <c r="E164" s="564"/>
      <c r="F164" s="565"/>
      <c r="G164" s="565"/>
      <c r="H164" s="565"/>
      <c r="I164" s="565"/>
      <c r="J164" s="565"/>
      <c r="K164" s="69"/>
      <c r="L164" s="69"/>
      <c r="M164" s="70"/>
      <c r="N164" s="70"/>
      <c r="O164" s="70"/>
      <c r="P164" s="70"/>
      <c r="Q164" s="70"/>
      <c r="R164" s="70"/>
      <c r="S164" s="71" t="str">
        <f t="shared" si="29"/>
        <v/>
      </c>
      <c r="T164" s="72"/>
      <c r="U164" s="622"/>
      <c r="V164" s="623"/>
      <c r="W164" s="624"/>
      <c r="X164" s="73" t="str">
        <f t="shared" si="30"/>
        <v/>
      </c>
      <c r="Y164" s="59"/>
      <c r="Z164" s="74" t="str">
        <f t="shared" si="33"/>
        <v/>
      </c>
      <c r="AA164" s="59"/>
      <c r="AB164" s="75" t="str">
        <f t="shared" si="31"/>
        <v/>
      </c>
      <c r="AC164" s="76">
        <f t="shared" si="34"/>
        <v>0</v>
      </c>
      <c r="AD164" s="76">
        <f t="shared" si="35"/>
        <v>0</v>
      </c>
      <c r="AE164" s="76">
        <f t="shared" si="36"/>
        <v>0</v>
      </c>
      <c r="AF164" s="155"/>
      <c r="AG164" s="155"/>
      <c r="AH164" s="77">
        <f t="shared" si="37"/>
        <v>0</v>
      </c>
    </row>
    <row r="165" spans="1:34" s="46" customFormat="1" ht="15" hidden="1" customHeight="1">
      <c r="A165" s="597"/>
      <c r="B165" s="68">
        <v>13</v>
      </c>
      <c r="C165" s="564"/>
      <c r="D165" s="564"/>
      <c r="E165" s="564"/>
      <c r="F165" s="565"/>
      <c r="G165" s="565"/>
      <c r="H165" s="565"/>
      <c r="I165" s="565"/>
      <c r="J165" s="565"/>
      <c r="K165" s="69"/>
      <c r="L165" s="69"/>
      <c r="M165" s="70"/>
      <c r="N165" s="70"/>
      <c r="O165" s="70"/>
      <c r="P165" s="70"/>
      <c r="Q165" s="70"/>
      <c r="R165" s="70"/>
      <c r="S165" s="71" t="str">
        <f t="shared" si="29"/>
        <v/>
      </c>
      <c r="T165" s="72"/>
      <c r="U165" s="622"/>
      <c r="V165" s="623"/>
      <c r="W165" s="624"/>
      <c r="X165" s="73" t="str">
        <f t="shared" si="30"/>
        <v/>
      </c>
      <c r="Y165" s="59"/>
      <c r="Z165" s="74" t="str">
        <f t="shared" si="33"/>
        <v/>
      </c>
      <c r="AA165" s="59"/>
      <c r="AB165" s="75" t="str">
        <f t="shared" si="31"/>
        <v/>
      </c>
      <c r="AC165" s="76">
        <f t="shared" si="34"/>
        <v>0</v>
      </c>
      <c r="AD165" s="76">
        <f t="shared" si="35"/>
        <v>0</v>
      </c>
      <c r="AE165" s="76">
        <f t="shared" si="36"/>
        <v>0</v>
      </c>
      <c r="AF165" s="155"/>
      <c r="AG165" s="155"/>
      <c r="AH165" s="77">
        <f t="shared" si="37"/>
        <v>0</v>
      </c>
    </row>
    <row r="166" spans="1:34" s="46" customFormat="1" ht="15" hidden="1" customHeight="1">
      <c r="A166" s="597"/>
      <c r="B166" s="68">
        <v>14</v>
      </c>
      <c r="C166" s="564"/>
      <c r="D166" s="564"/>
      <c r="E166" s="564"/>
      <c r="F166" s="565"/>
      <c r="G166" s="565"/>
      <c r="H166" s="565"/>
      <c r="I166" s="565"/>
      <c r="J166" s="565"/>
      <c r="K166" s="69"/>
      <c r="L166" s="69"/>
      <c r="M166" s="70"/>
      <c r="N166" s="70"/>
      <c r="O166" s="70"/>
      <c r="P166" s="70"/>
      <c r="Q166" s="70"/>
      <c r="R166" s="70"/>
      <c r="S166" s="71" t="str">
        <f t="shared" si="29"/>
        <v/>
      </c>
      <c r="T166" s="72"/>
      <c r="U166" s="622"/>
      <c r="V166" s="623"/>
      <c r="W166" s="624"/>
      <c r="X166" s="73" t="str">
        <f t="shared" si="30"/>
        <v/>
      </c>
      <c r="Y166" s="59"/>
      <c r="Z166" s="74" t="str">
        <f t="shared" si="33"/>
        <v/>
      </c>
      <c r="AA166" s="59"/>
      <c r="AB166" s="75" t="str">
        <f t="shared" si="31"/>
        <v/>
      </c>
      <c r="AC166" s="76">
        <f t="shared" si="34"/>
        <v>0</v>
      </c>
      <c r="AD166" s="76">
        <f t="shared" si="35"/>
        <v>0</v>
      </c>
      <c r="AE166" s="76">
        <f t="shared" si="36"/>
        <v>0</v>
      </c>
      <c r="AF166" s="155"/>
      <c r="AG166" s="155"/>
      <c r="AH166" s="77">
        <f t="shared" si="37"/>
        <v>0</v>
      </c>
    </row>
    <row r="167" spans="1:34" s="46" customFormat="1" ht="15" hidden="1" customHeight="1">
      <c r="A167" s="597"/>
      <c r="B167" s="68">
        <v>15</v>
      </c>
      <c r="C167" s="564"/>
      <c r="D167" s="564"/>
      <c r="E167" s="564"/>
      <c r="F167" s="565"/>
      <c r="G167" s="565"/>
      <c r="H167" s="565"/>
      <c r="I167" s="565"/>
      <c r="J167" s="565"/>
      <c r="K167" s="69"/>
      <c r="L167" s="69"/>
      <c r="M167" s="70"/>
      <c r="N167" s="70"/>
      <c r="O167" s="70"/>
      <c r="P167" s="70"/>
      <c r="Q167" s="70"/>
      <c r="R167" s="70"/>
      <c r="S167" s="71" t="str">
        <f t="shared" si="29"/>
        <v/>
      </c>
      <c r="T167" s="72"/>
      <c r="U167" s="622"/>
      <c r="V167" s="623"/>
      <c r="W167" s="624"/>
      <c r="X167" s="73" t="str">
        <f t="shared" si="30"/>
        <v/>
      </c>
      <c r="Y167" s="59"/>
      <c r="Z167" s="74" t="str">
        <f t="shared" si="33"/>
        <v/>
      </c>
      <c r="AA167" s="59"/>
      <c r="AB167" s="75" t="str">
        <f t="shared" si="31"/>
        <v/>
      </c>
      <c r="AC167" s="76">
        <f t="shared" si="34"/>
        <v>0</v>
      </c>
      <c r="AD167" s="76">
        <f t="shared" si="35"/>
        <v>0</v>
      </c>
      <c r="AE167" s="76">
        <f t="shared" si="36"/>
        <v>0</v>
      </c>
      <c r="AF167" s="155"/>
      <c r="AG167" s="155"/>
      <c r="AH167" s="77">
        <f t="shared" si="37"/>
        <v>0</v>
      </c>
    </row>
    <row r="168" spans="1:34" s="46" customFormat="1" ht="15" hidden="1" customHeight="1">
      <c r="A168" s="597"/>
      <c r="B168" s="68">
        <v>16</v>
      </c>
      <c r="C168" s="564"/>
      <c r="D168" s="564"/>
      <c r="E168" s="564"/>
      <c r="F168" s="565"/>
      <c r="G168" s="565"/>
      <c r="H168" s="565"/>
      <c r="I168" s="565"/>
      <c r="J168" s="565"/>
      <c r="K168" s="69"/>
      <c r="L168" s="69"/>
      <c r="M168" s="70"/>
      <c r="N168" s="70"/>
      <c r="O168" s="70"/>
      <c r="P168" s="70"/>
      <c r="Q168" s="70"/>
      <c r="R168" s="70"/>
      <c r="S168" s="71" t="str">
        <f t="shared" si="29"/>
        <v/>
      </c>
      <c r="T168" s="72"/>
      <c r="U168" s="622"/>
      <c r="V168" s="623"/>
      <c r="W168" s="624"/>
      <c r="X168" s="73" t="str">
        <f t="shared" si="30"/>
        <v/>
      </c>
      <c r="Y168" s="59"/>
      <c r="Z168" s="74" t="str">
        <f t="shared" si="33"/>
        <v/>
      </c>
      <c r="AA168" s="59"/>
      <c r="AB168" s="75" t="str">
        <f t="shared" si="31"/>
        <v/>
      </c>
      <c r="AC168" s="76">
        <f t="shared" si="34"/>
        <v>0</v>
      </c>
      <c r="AD168" s="76">
        <f t="shared" si="35"/>
        <v>0</v>
      </c>
      <c r="AE168" s="76">
        <f t="shared" si="36"/>
        <v>0</v>
      </c>
      <c r="AF168" s="155"/>
      <c r="AG168" s="155"/>
      <c r="AH168" s="77">
        <f t="shared" si="37"/>
        <v>0</v>
      </c>
    </row>
    <row r="169" spans="1:34" s="46" customFormat="1" ht="15" hidden="1" customHeight="1">
      <c r="A169" s="597"/>
      <c r="B169" s="68">
        <v>17</v>
      </c>
      <c r="C169" s="564"/>
      <c r="D169" s="564"/>
      <c r="E169" s="564"/>
      <c r="F169" s="565"/>
      <c r="G169" s="565"/>
      <c r="H169" s="565"/>
      <c r="I169" s="565"/>
      <c r="J169" s="565"/>
      <c r="K169" s="69"/>
      <c r="L169" s="69"/>
      <c r="M169" s="70"/>
      <c r="N169" s="70"/>
      <c r="O169" s="70"/>
      <c r="P169" s="70"/>
      <c r="Q169" s="70"/>
      <c r="R169" s="70"/>
      <c r="S169" s="71" t="str">
        <f t="shared" si="29"/>
        <v/>
      </c>
      <c r="T169" s="72"/>
      <c r="U169" s="622"/>
      <c r="V169" s="623"/>
      <c r="W169" s="624"/>
      <c r="X169" s="73" t="str">
        <f t="shared" si="30"/>
        <v/>
      </c>
      <c r="Y169" s="59"/>
      <c r="Z169" s="74" t="str">
        <f t="shared" si="33"/>
        <v/>
      </c>
      <c r="AA169" s="59"/>
      <c r="AB169" s="75" t="str">
        <f t="shared" si="31"/>
        <v/>
      </c>
      <c r="AC169" s="76">
        <f t="shared" si="34"/>
        <v>0</v>
      </c>
      <c r="AD169" s="76">
        <f t="shared" si="35"/>
        <v>0</v>
      </c>
      <c r="AE169" s="76">
        <f t="shared" si="36"/>
        <v>0</v>
      </c>
      <c r="AF169" s="155"/>
      <c r="AG169" s="155"/>
      <c r="AH169" s="77">
        <f t="shared" si="37"/>
        <v>0</v>
      </c>
    </row>
    <row r="170" spans="1:34" s="46" customFormat="1" ht="15" hidden="1" customHeight="1">
      <c r="A170" s="597"/>
      <c r="B170" s="68">
        <v>18</v>
      </c>
      <c r="C170" s="564"/>
      <c r="D170" s="564"/>
      <c r="E170" s="564"/>
      <c r="F170" s="565"/>
      <c r="G170" s="565"/>
      <c r="H170" s="565"/>
      <c r="I170" s="565"/>
      <c r="J170" s="565"/>
      <c r="K170" s="69"/>
      <c r="L170" s="69"/>
      <c r="M170" s="70"/>
      <c r="N170" s="70"/>
      <c r="O170" s="70"/>
      <c r="P170" s="70"/>
      <c r="Q170" s="70"/>
      <c r="R170" s="70"/>
      <c r="S170" s="71" t="str">
        <f t="shared" si="29"/>
        <v/>
      </c>
      <c r="T170" s="72"/>
      <c r="U170" s="622"/>
      <c r="V170" s="623"/>
      <c r="W170" s="624"/>
      <c r="X170" s="73" t="str">
        <f t="shared" si="30"/>
        <v/>
      </c>
      <c r="Y170" s="59"/>
      <c r="Z170" s="74" t="str">
        <f t="shared" si="33"/>
        <v/>
      </c>
      <c r="AA170" s="59"/>
      <c r="AB170" s="75" t="str">
        <f t="shared" si="31"/>
        <v/>
      </c>
      <c r="AC170" s="76">
        <f t="shared" si="34"/>
        <v>0</v>
      </c>
      <c r="AD170" s="76">
        <f t="shared" si="35"/>
        <v>0</v>
      </c>
      <c r="AE170" s="76">
        <f t="shared" si="36"/>
        <v>0</v>
      </c>
      <c r="AF170" s="155"/>
      <c r="AG170" s="155"/>
      <c r="AH170" s="77">
        <f t="shared" si="37"/>
        <v>0</v>
      </c>
    </row>
    <row r="171" spans="1:34" s="46" customFormat="1" ht="15" hidden="1" customHeight="1">
      <c r="A171" s="597"/>
      <c r="B171" s="68">
        <v>19</v>
      </c>
      <c r="C171" s="583"/>
      <c r="D171" s="583"/>
      <c r="E171" s="583"/>
      <c r="F171" s="584"/>
      <c r="G171" s="584"/>
      <c r="H171" s="584"/>
      <c r="I171" s="584"/>
      <c r="J171" s="584"/>
      <c r="K171" s="69"/>
      <c r="L171" s="69"/>
      <c r="M171" s="70"/>
      <c r="N171" s="70"/>
      <c r="O171" s="70"/>
      <c r="P171" s="70"/>
      <c r="Q171" s="70"/>
      <c r="R171" s="70"/>
      <c r="S171" s="71" t="str">
        <f t="shared" si="29"/>
        <v/>
      </c>
      <c r="T171" s="72"/>
      <c r="U171" s="622"/>
      <c r="V171" s="623"/>
      <c r="W171" s="624"/>
      <c r="X171" s="73" t="str">
        <f t="shared" si="30"/>
        <v/>
      </c>
      <c r="Y171" s="59"/>
      <c r="Z171" s="74" t="str">
        <f t="shared" si="33"/>
        <v/>
      </c>
      <c r="AA171" s="59"/>
      <c r="AB171" s="75" t="str">
        <f t="shared" si="31"/>
        <v/>
      </c>
      <c r="AC171" s="76">
        <f t="shared" si="34"/>
        <v>0</v>
      </c>
      <c r="AD171" s="76">
        <f t="shared" si="35"/>
        <v>0</v>
      </c>
      <c r="AE171" s="76">
        <f t="shared" si="36"/>
        <v>0</v>
      </c>
      <c r="AF171" s="155"/>
      <c r="AG171" s="155"/>
      <c r="AH171" s="77">
        <f t="shared" si="37"/>
        <v>0</v>
      </c>
    </row>
    <row r="172" spans="1:34" s="46" customFormat="1" ht="15" hidden="1" customHeight="1">
      <c r="A172" s="597"/>
      <c r="B172" s="68">
        <v>20</v>
      </c>
      <c r="C172" s="583"/>
      <c r="D172" s="583"/>
      <c r="E172" s="583"/>
      <c r="F172" s="584"/>
      <c r="G172" s="584"/>
      <c r="H172" s="584"/>
      <c r="I172" s="584"/>
      <c r="J172" s="584"/>
      <c r="K172" s="69"/>
      <c r="L172" s="69"/>
      <c r="M172" s="70"/>
      <c r="N172" s="70"/>
      <c r="O172" s="70"/>
      <c r="P172" s="70"/>
      <c r="Q172" s="70"/>
      <c r="R172" s="70"/>
      <c r="S172" s="71" t="str">
        <f t="shared" si="29"/>
        <v/>
      </c>
      <c r="T172" s="72"/>
      <c r="U172" s="622"/>
      <c r="V172" s="623"/>
      <c r="W172" s="624"/>
      <c r="X172" s="73" t="str">
        <f t="shared" si="30"/>
        <v/>
      </c>
      <c r="Y172" s="79"/>
      <c r="Z172" s="74" t="str">
        <f t="shared" si="33"/>
        <v/>
      </c>
      <c r="AA172" s="59"/>
      <c r="AB172" s="75" t="str">
        <f t="shared" si="31"/>
        <v/>
      </c>
      <c r="AC172" s="76">
        <f t="shared" si="34"/>
        <v>0</v>
      </c>
      <c r="AD172" s="76">
        <f t="shared" si="35"/>
        <v>0</v>
      </c>
      <c r="AE172" s="76">
        <f t="shared" si="36"/>
        <v>0</v>
      </c>
      <c r="AF172" s="155"/>
      <c r="AG172" s="155"/>
      <c r="AH172" s="77">
        <f t="shared" si="37"/>
        <v>0</v>
      </c>
    </row>
    <row r="173" spans="1:34" s="46" customFormat="1" ht="18.75" customHeight="1">
      <c r="A173" s="597"/>
      <c r="B173" s="585" t="s">
        <v>299</v>
      </c>
      <c r="C173" s="586"/>
      <c r="D173" s="586"/>
      <c r="E173" s="587"/>
      <c r="F173" s="80" t="s">
        <v>300</v>
      </c>
      <c r="G173" s="588" t="s">
        <v>301</v>
      </c>
      <c r="H173" s="589"/>
      <c r="I173" s="628" t="s">
        <v>302</v>
      </c>
      <c r="J173" s="629"/>
      <c r="K173" s="629"/>
      <c r="L173" s="629"/>
      <c r="M173" s="629"/>
      <c r="N173" s="629"/>
      <c r="O173" s="629"/>
      <c r="P173" s="629"/>
      <c r="Q173" s="629"/>
      <c r="R173" s="629"/>
      <c r="S173" s="629"/>
      <c r="T173" s="629"/>
      <c r="U173" s="629"/>
      <c r="V173" s="629"/>
      <c r="W173" s="629"/>
      <c r="X173" s="630"/>
      <c r="Y173" s="57"/>
      <c r="Z173" s="81"/>
      <c r="AA173" s="82"/>
      <c r="AB173" s="81"/>
      <c r="AC173" s="83"/>
      <c r="AD173" s="83"/>
      <c r="AE173" s="83"/>
      <c r="AF173" s="156"/>
      <c r="AG173" s="156"/>
      <c r="AH173" s="85"/>
    </row>
    <row r="174" spans="1:34" s="46" customFormat="1" ht="27" customHeight="1">
      <c r="A174" s="597"/>
      <c r="B174" s="671" t="s">
        <v>303</v>
      </c>
      <c r="C174" s="672"/>
      <c r="D174" s="673"/>
      <c r="E174" s="87">
        <v>2</v>
      </c>
      <c r="F174" s="88">
        <f>COUNTIF(X153:X172,"CUMPLE")</f>
        <v>0</v>
      </c>
      <c r="G174" s="650" t="str">
        <f>IF(F174&gt;=E174,"REQUISITO ACREDITADO","REQUISITO NO ACREDITADO")</f>
        <v>REQUISITO NO ACREDITADO</v>
      </c>
      <c r="H174" s="650"/>
      <c r="I174" s="579" t="str">
        <f>_xlfn.CONCAT(Z153:Z154)</f>
        <v/>
      </c>
      <c r="J174" s="579"/>
      <c r="K174" s="579"/>
      <c r="L174" s="579"/>
      <c r="M174" s="579"/>
      <c r="N174" s="579"/>
      <c r="O174" s="579"/>
      <c r="P174" s="579"/>
      <c r="Q174" s="579"/>
      <c r="R174" s="579"/>
      <c r="S174" s="579"/>
      <c r="T174" s="579"/>
      <c r="U174" s="579"/>
      <c r="V174" s="579"/>
      <c r="W174" s="579"/>
      <c r="X174" s="579"/>
      <c r="AC174" s="45"/>
      <c r="AD174" s="45"/>
      <c r="AE174" s="45"/>
      <c r="AF174" s="143"/>
      <c r="AG174" s="143"/>
    </row>
    <row r="175" spans="1:34" s="46" customFormat="1" ht="35.25" customHeight="1">
      <c r="A175" s="597"/>
      <c r="B175" s="674" t="s">
        <v>304</v>
      </c>
      <c r="C175" s="675"/>
      <c r="D175" s="676"/>
      <c r="E175" s="680">
        <v>1</v>
      </c>
      <c r="F175" s="682">
        <f>SUMIFS(AH153:AH172,X153:X172,"CUMPLE")</f>
        <v>0</v>
      </c>
      <c r="G175" s="684" t="str">
        <f>IF(F175&gt;=E175,"REQUISITO ACREDITADO","REQUISITO NO ACREDITADO")</f>
        <v>REQUISITO NO ACREDITADO</v>
      </c>
      <c r="H175" s="685"/>
      <c r="I175" s="579"/>
      <c r="J175" s="579"/>
      <c r="K175" s="579"/>
      <c r="L175" s="579"/>
      <c r="M175" s="579"/>
      <c r="N175" s="579"/>
      <c r="O175" s="579"/>
      <c r="P175" s="579"/>
      <c r="Q175" s="579"/>
      <c r="R175" s="579"/>
      <c r="S175" s="579"/>
      <c r="T175" s="579"/>
      <c r="U175" s="579"/>
      <c r="V175" s="579"/>
      <c r="W175" s="579"/>
      <c r="X175" s="579"/>
      <c r="AC175" s="45"/>
      <c r="AD175" s="45"/>
      <c r="AE175" s="45"/>
      <c r="AF175" s="143"/>
      <c r="AG175" s="143"/>
    </row>
    <row r="176" spans="1:34" s="46" customFormat="1" ht="30" customHeight="1">
      <c r="A176" s="597"/>
      <c r="B176" s="677"/>
      <c r="C176" s="678"/>
      <c r="D176" s="679"/>
      <c r="E176" s="681"/>
      <c r="F176" s="683"/>
      <c r="G176" s="686"/>
      <c r="H176" s="687"/>
      <c r="I176" s="91" t="s">
        <v>306</v>
      </c>
      <c r="J176" s="91"/>
      <c r="K176" s="688" t="str">
        <f>_xlfn.CONCAT(AB153:AB172)</f>
        <v/>
      </c>
      <c r="L176" s="689"/>
      <c r="M176" s="689"/>
      <c r="N176" s="689"/>
      <c r="O176" s="689"/>
      <c r="P176" s="689"/>
      <c r="Q176" s="689"/>
      <c r="R176" s="689"/>
      <c r="S176" s="689"/>
      <c r="T176" s="689"/>
      <c r="U176" s="689"/>
      <c r="V176" s="689"/>
      <c r="W176" s="689"/>
      <c r="X176" s="690"/>
      <c r="AC176" s="45"/>
      <c r="AD176" s="45"/>
      <c r="AE176" s="45"/>
      <c r="AF176" s="143"/>
      <c r="AG176" s="143"/>
    </row>
    <row r="177" spans="1:33" s="46" customFormat="1" ht="59.25" customHeight="1">
      <c r="A177" s="597"/>
      <c r="B177" s="590" t="s">
        <v>307</v>
      </c>
      <c r="C177" s="590"/>
      <c r="D177" s="590"/>
      <c r="E177" s="590"/>
      <c r="F177" s="691" t="s">
        <v>354</v>
      </c>
      <c r="G177" s="692"/>
      <c r="H177" s="692"/>
      <c r="I177" s="692"/>
      <c r="J177" s="692"/>
      <c r="K177" s="692"/>
      <c r="L177" s="692"/>
      <c r="M177" s="692"/>
      <c r="N177" s="692"/>
      <c r="O177" s="692"/>
      <c r="P177" s="692"/>
      <c r="Q177" s="692"/>
      <c r="R177" s="692"/>
      <c r="S177" s="692"/>
      <c r="T177" s="692"/>
      <c r="U177" s="692"/>
      <c r="V177" s="692"/>
      <c r="W177" s="692"/>
      <c r="X177" s="693"/>
      <c r="AC177" s="45"/>
      <c r="AD177" s="45"/>
      <c r="AE177" s="45"/>
      <c r="AF177" s="143"/>
      <c r="AG177" s="143"/>
    </row>
    <row r="178" spans="1:33" s="46" customFormat="1" ht="20.25" customHeight="1">
      <c r="A178" s="597"/>
      <c r="B178" s="594" t="s">
        <v>85</v>
      </c>
      <c r="C178" s="595"/>
      <c r="D178" s="595"/>
      <c r="E178" s="595"/>
      <c r="F178" s="595"/>
      <c r="G178" s="595"/>
      <c r="H178" s="595"/>
      <c r="I178" s="595"/>
      <c r="J178" s="595"/>
      <c r="K178" s="595"/>
      <c r="L178" s="595"/>
      <c r="M178" s="595"/>
      <c r="N178" s="595"/>
      <c r="O178" s="595"/>
      <c r="P178" s="595"/>
      <c r="Q178" s="595"/>
      <c r="R178" s="595"/>
      <c r="S178" s="595"/>
      <c r="T178" s="595"/>
      <c r="U178" s="595"/>
      <c r="V178" s="595"/>
      <c r="W178" s="595"/>
      <c r="X178" s="596"/>
      <c r="AC178" s="45"/>
      <c r="AD178" s="45"/>
      <c r="AE178" s="45"/>
      <c r="AF178" s="143"/>
      <c r="AG178" s="143"/>
    </row>
    <row r="179" spans="1:33" s="46" customFormat="1" ht="13">
      <c r="A179" s="607" t="s">
        <v>355</v>
      </c>
      <c r="B179" s="598" t="s">
        <v>356</v>
      </c>
      <c r="C179" s="598"/>
      <c r="D179" s="598"/>
      <c r="E179" s="598"/>
      <c r="F179" s="598"/>
      <c r="G179" s="598"/>
      <c r="H179" s="598"/>
      <c r="I179" s="598"/>
      <c r="J179" s="598"/>
      <c r="K179" s="598"/>
      <c r="L179" s="598"/>
      <c r="M179" s="598"/>
      <c r="N179" s="598"/>
      <c r="O179" s="598"/>
      <c r="P179" s="598"/>
      <c r="Q179" s="598"/>
      <c r="R179" s="598"/>
      <c r="S179" s="598"/>
      <c r="T179" s="598"/>
      <c r="U179" s="598"/>
      <c r="V179" s="598"/>
      <c r="W179" s="598"/>
      <c r="X179" s="598"/>
      <c r="AC179" s="45"/>
      <c r="AD179" s="45"/>
      <c r="AE179" s="45"/>
      <c r="AF179" s="143"/>
      <c r="AG179" s="143"/>
    </row>
    <row r="180" spans="1:33" s="46" customFormat="1" ht="25.5" customHeight="1">
      <c r="A180" s="607"/>
      <c r="B180" s="47" t="s">
        <v>209</v>
      </c>
      <c r="C180" s="48" t="s">
        <v>210</v>
      </c>
      <c r="D180" s="599" t="s">
        <v>211</v>
      </c>
      <c r="E180" s="599"/>
      <c r="F180" s="600" t="s">
        <v>212</v>
      </c>
      <c r="G180" s="601"/>
      <c r="H180" s="601"/>
      <c r="I180" s="601"/>
      <c r="J180" s="601"/>
      <c r="K180" s="601"/>
      <c r="L180" s="602"/>
      <c r="M180" s="599" t="s">
        <v>214</v>
      </c>
      <c r="N180" s="599"/>
      <c r="O180" s="599"/>
      <c r="P180" s="599"/>
      <c r="Q180" s="599"/>
      <c r="R180" s="599"/>
      <c r="S180" s="599"/>
      <c r="T180" s="599"/>
      <c r="U180" s="599"/>
      <c r="V180" s="599"/>
      <c r="W180" s="599"/>
      <c r="X180" s="599"/>
      <c r="AC180" s="45"/>
      <c r="AD180" s="45"/>
      <c r="AE180" s="45"/>
      <c r="AF180" s="143"/>
      <c r="AG180" s="143"/>
    </row>
    <row r="181" spans="1:33" s="46" customFormat="1" ht="82.5" customHeight="1">
      <c r="A181" s="607"/>
      <c r="B181" s="49">
        <v>5</v>
      </c>
      <c r="C181" s="49">
        <v>1</v>
      </c>
      <c r="D181" s="603" t="s">
        <v>357</v>
      </c>
      <c r="E181" s="603"/>
      <c r="F181" s="604" t="s">
        <v>358</v>
      </c>
      <c r="G181" s="605"/>
      <c r="H181" s="605"/>
      <c r="I181" s="605"/>
      <c r="J181" s="605"/>
      <c r="K181" s="605"/>
      <c r="L181" s="606"/>
      <c r="M181" s="610" t="s">
        <v>359</v>
      </c>
      <c r="N181" s="610"/>
      <c r="O181" s="610"/>
      <c r="P181" s="610"/>
      <c r="Q181" s="610"/>
      <c r="R181" s="610"/>
      <c r="S181" s="610"/>
      <c r="T181" s="610"/>
      <c r="U181" s="610"/>
      <c r="V181" s="610"/>
      <c r="W181" s="610"/>
      <c r="X181" s="610"/>
      <c r="AC181" s="45"/>
      <c r="AD181" s="45"/>
      <c r="AE181" s="45"/>
      <c r="AF181" s="143"/>
      <c r="AG181" s="143"/>
    </row>
    <row r="182" spans="1:33" s="46" customFormat="1" ht="12.75" customHeight="1">
      <c r="A182" s="607"/>
      <c r="B182" s="530" t="s">
        <v>219</v>
      </c>
      <c r="C182" s="530"/>
      <c r="D182" s="530"/>
      <c r="E182" s="530"/>
      <c r="F182" s="530"/>
      <c r="G182" s="530"/>
      <c r="H182" s="530"/>
      <c r="I182" s="530"/>
      <c r="J182" s="530"/>
      <c r="K182" s="530"/>
      <c r="L182" s="530"/>
      <c r="M182" s="530"/>
      <c r="N182" s="530"/>
      <c r="O182" s="530"/>
      <c r="P182" s="530"/>
      <c r="Q182" s="530"/>
      <c r="R182" s="530"/>
      <c r="S182" s="530"/>
      <c r="T182" s="530"/>
      <c r="U182" s="530"/>
      <c r="V182" s="530"/>
      <c r="W182" s="530"/>
      <c r="X182" s="530"/>
      <c r="AC182" s="45"/>
      <c r="AD182" s="45"/>
      <c r="AE182" s="45"/>
      <c r="AF182" s="143"/>
      <c r="AG182" s="143"/>
    </row>
    <row r="183" spans="1:33" s="46" customFormat="1" ht="12.75" customHeight="1">
      <c r="A183" s="607"/>
      <c r="B183" s="530" t="s">
        <v>220</v>
      </c>
      <c r="C183" s="530"/>
      <c r="D183" s="530"/>
      <c r="E183" s="530"/>
      <c r="F183" s="530"/>
      <c r="G183" s="530"/>
      <c r="H183" s="530"/>
      <c r="I183" s="530"/>
      <c r="J183" s="530"/>
      <c r="K183" s="530"/>
      <c r="L183" s="530"/>
      <c r="M183" s="530"/>
      <c r="N183" s="530"/>
      <c r="O183" s="530"/>
      <c r="P183" s="530"/>
      <c r="Q183" s="530"/>
      <c r="R183" s="530"/>
      <c r="S183" s="530"/>
      <c r="T183" s="530"/>
      <c r="U183" s="530"/>
      <c r="V183" s="530"/>
      <c r="W183" s="530"/>
      <c r="X183" s="530"/>
      <c r="AC183" s="45"/>
      <c r="AD183" s="45"/>
      <c r="AE183" s="45"/>
      <c r="AF183" s="143"/>
      <c r="AG183" s="143"/>
    </row>
    <row r="184" spans="1:33" s="46" customFormat="1" ht="27" customHeight="1">
      <c r="A184" s="607"/>
      <c r="B184" s="531" t="s">
        <v>221</v>
      </c>
      <c r="C184" s="531"/>
      <c r="D184" s="531"/>
      <c r="E184" s="532" t="s">
        <v>360</v>
      </c>
      <c r="F184" s="532"/>
      <c r="G184" s="532"/>
      <c r="H184" s="532"/>
      <c r="I184" s="533" t="s">
        <v>223</v>
      </c>
      <c r="J184" s="533"/>
      <c r="K184" s="534" t="s">
        <v>224</v>
      </c>
      <c r="L184" s="534"/>
      <c r="M184" s="52" t="s">
        <v>225</v>
      </c>
      <c r="N184" s="535">
        <v>52867118</v>
      </c>
      <c r="O184" s="535"/>
      <c r="P184" s="536"/>
      <c r="Q184" s="536"/>
      <c r="R184" s="536"/>
      <c r="S184" s="536"/>
      <c r="T184" s="536"/>
      <c r="U184" s="536"/>
      <c r="V184" s="536"/>
      <c r="W184" s="536"/>
      <c r="X184" s="536"/>
      <c r="AC184" s="45"/>
      <c r="AD184" s="45"/>
      <c r="AE184" s="45"/>
      <c r="AF184" s="143"/>
      <c r="AG184" s="143"/>
    </row>
    <row r="185" spans="1:33" s="46" customFormat="1" ht="12.75" customHeight="1">
      <c r="A185" s="607"/>
      <c r="B185" s="525" t="s">
        <v>226</v>
      </c>
      <c r="C185" s="525"/>
      <c r="D185" s="525"/>
      <c r="E185" s="525"/>
      <c r="F185" s="525"/>
      <c r="G185" s="525"/>
      <c r="H185" s="53" t="s">
        <v>227</v>
      </c>
      <c r="I185" s="526" t="s">
        <v>228</v>
      </c>
      <c r="J185" s="526"/>
      <c r="K185" s="526"/>
      <c r="L185" s="525" t="s">
        <v>226</v>
      </c>
      <c r="M185" s="525"/>
      <c r="N185" s="525"/>
      <c r="O185" s="54" t="s">
        <v>227</v>
      </c>
      <c r="P185" s="525" t="s">
        <v>228</v>
      </c>
      <c r="Q185" s="525"/>
      <c r="R185" s="525"/>
      <c r="S185" s="525"/>
      <c r="T185" s="525"/>
      <c r="U185" s="525"/>
      <c r="V185" s="525"/>
      <c r="W185" s="525"/>
      <c r="X185" s="525"/>
      <c r="AC185" s="45"/>
      <c r="AD185" s="45"/>
      <c r="AE185" s="45"/>
      <c r="AF185" s="143"/>
      <c r="AG185" s="143"/>
    </row>
    <row r="186" spans="1:33" s="46" customFormat="1" ht="12.75" customHeight="1">
      <c r="A186" s="607"/>
      <c r="B186" s="611" t="s">
        <v>229</v>
      </c>
      <c r="C186" s="612"/>
      <c r="D186" s="612"/>
      <c r="E186" s="612"/>
      <c r="F186" s="612"/>
      <c r="G186" s="613"/>
      <c r="H186" s="617" t="s">
        <v>230</v>
      </c>
      <c r="I186" s="386" t="s">
        <v>361</v>
      </c>
      <c r="J186" s="387"/>
      <c r="K186" s="467"/>
      <c r="L186" s="529" t="s">
        <v>232</v>
      </c>
      <c r="M186" s="529"/>
      <c r="N186" s="529"/>
      <c r="O186" s="55" t="s">
        <v>230</v>
      </c>
      <c r="P186" s="379" t="s">
        <v>362</v>
      </c>
      <c r="Q186" s="379"/>
      <c r="R186" s="379"/>
      <c r="S186" s="379"/>
      <c r="T186" s="379"/>
      <c r="U186" s="379"/>
      <c r="V186" s="379"/>
      <c r="W186" s="379"/>
      <c r="X186" s="379"/>
      <c r="AC186" s="45"/>
      <c r="AD186" s="45"/>
      <c r="AE186" s="45"/>
      <c r="AF186" s="143"/>
      <c r="AG186" s="143"/>
    </row>
    <row r="187" spans="1:33" s="46" customFormat="1" ht="12.75" customHeight="1">
      <c r="A187" s="607"/>
      <c r="B187" s="614"/>
      <c r="C187" s="615"/>
      <c r="D187" s="615"/>
      <c r="E187" s="615"/>
      <c r="F187" s="615"/>
      <c r="G187" s="616"/>
      <c r="H187" s="618"/>
      <c r="I187" s="388"/>
      <c r="J187" s="389"/>
      <c r="K187" s="460"/>
      <c r="L187" s="529" t="s">
        <v>236</v>
      </c>
      <c r="M187" s="529"/>
      <c r="N187" s="529"/>
      <c r="O187" s="55" t="s">
        <v>230</v>
      </c>
      <c r="P187" s="379" t="s">
        <v>363</v>
      </c>
      <c r="Q187" s="379"/>
      <c r="R187" s="379"/>
      <c r="S187" s="379"/>
      <c r="T187" s="379"/>
      <c r="U187" s="379"/>
      <c r="V187" s="379"/>
      <c r="W187" s="379"/>
      <c r="X187" s="379"/>
      <c r="Y187" s="57"/>
      <c r="Z187" s="57"/>
      <c r="AA187" s="57"/>
      <c r="AB187" s="57"/>
      <c r="AC187" s="45"/>
      <c r="AD187" s="45"/>
      <c r="AE187" s="45"/>
      <c r="AF187" s="143"/>
      <c r="AG187" s="143"/>
    </row>
    <row r="188" spans="1:33" s="46" customFormat="1" ht="25.5" customHeight="1">
      <c r="A188" s="607"/>
      <c r="B188" s="527" t="s">
        <v>238</v>
      </c>
      <c r="C188" s="527"/>
      <c r="D188" s="527"/>
      <c r="E188" s="527"/>
      <c r="F188" s="527"/>
      <c r="G188" s="527"/>
      <c r="H188" s="58" t="s">
        <v>230</v>
      </c>
      <c r="I188" s="538" t="s">
        <v>239</v>
      </c>
      <c r="J188" s="538"/>
      <c r="K188" s="538"/>
      <c r="L188" s="527" t="s">
        <v>240</v>
      </c>
      <c r="M188" s="527"/>
      <c r="N188" s="527"/>
      <c r="O188" s="55" t="s">
        <v>241</v>
      </c>
      <c r="P188" s="544" t="s">
        <v>242</v>
      </c>
      <c r="Q188" s="544"/>
      <c r="R188" s="544"/>
      <c r="S188" s="544"/>
      <c r="T188" s="544"/>
      <c r="U188" s="544"/>
      <c r="V188" s="544"/>
      <c r="W188" s="544"/>
      <c r="X188" s="544"/>
      <c r="AC188" s="45"/>
      <c r="AD188" s="45"/>
      <c r="AE188" s="45"/>
      <c r="AF188" s="143"/>
      <c r="AG188" s="143"/>
    </row>
    <row r="189" spans="1:33" s="46" customFormat="1" ht="17.25" customHeight="1">
      <c r="A189" s="607"/>
      <c r="B189" s="525" t="s">
        <v>243</v>
      </c>
      <c r="C189" s="525"/>
      <c r="D189" s="525"/>
      <c r="E189" s="525"/>
      <c r="F189" s="525"/>
      <c r="G189" s="525"/>
      <c r="H189" s="525"/>
      <c r="I189" s="525"/>
      <c r="J189" s="525"/>
      <c r="K189" s="525"/>
      <c r="L189" s="525"/>
      <c r="M189" s="525"/>
      <c r="N189" s="525"/>
      <c r="O189" s="525"/>
      <c r="P189" s="525"/>
      <c r="Q189" s="525"/>
      <c r="R189" s="525"/>
      <c r="S189" s="525"/>
      <c r="T189" s="525"/>
      <c r="U189" s="525"/>
      <c r="V189" s="525"/>
      <c r="W189" s="525"/>
      <c r="X189" s="525"/>
      <c r="AC189" s="45"/>
      <c r="AD189" s="45"/>
      <c r="AE189" s="45"/>
      <c r="AF189" s="143"/>
      <c r="AG189" s="143"/>
    </row>
    <row r="190" spans="1:33" s="46" customFormat="1" ht="15" customHeight="1">
      <c r="A190" s="607"/>
      <c r="B190" s="537" t="s">
        <v>244</v>
      </c>
      <c r="C190" s="537"/>
      <c r="D190" s="537"/>
      <c r="E190" s="538" t="s">
        <v>364</v>
      </c>
      <c r="F190" s="538"/>
      <c r="G190" s="538"/>
      <c r="H190" s="538"/>
      <c r="I190" s="61" t="s">
        <v>246</v>
      </c>
      <c r="J190" s="539" t="s">
        <v>365</v>
      </c>
      <c r="K190" s="539"/>
      <c r="L190" s="539"/>
      <c r="M190" s="539"/>
      <c r="N190" s="539"/>
      <c r="O190" s="62" t="s">
        <v>248</v>
      </c>
      <c r="P190" s="540">
        <v>38541</v>
      </c>
      <c r="Q190" s="541"/>
      <c r="R190" s="542" t="s">
        <v>249</v>
      </c>
      <c r="S190" s="542"/>
      <c r="T190" s="542"/>
      <c r="U190" s="542"/>
      <c r="V190" s="542"/>
      <c r="W190" s="542"/>
      <c r="X190" s="542"/>
      <c r="AC190" s="45"/>
      <c r="AD190" s="45"/>
      <c r="AE190" s="45"/>
      <c r="AF190" s="143"/>
      <c r="AG190" s="143"/>
    </row>
    <row r="191" spans="1:33" s="46" customFormat="1" ht="13">
      <c r="A191" s="607"/>
      <c r="B191" s="545" t="s">
        <v>256</v>
      </c>
      <c r="C191" s="545"/>
      <c r="D191" s="545"/>
      <c r="E191" s="538" t="s">
        <v>366</v>
      </c>
      <c r="F191" s="538"/>
      <c r="G191" s="546" t="s">
        <v>258</v>
      </c>
      <c r="H191" s="546"/>
      <c r="I191" s="547">
        <v>39037</v>
      </c>
      <c r="J191" s="548"/>
      <c r="K191" s="549" t="s">
        <v>40</v>
      </c>
      <c r="L191" s="549"/>
      <c r="M191" s="550" t="s">
        <v>259</v>
      </c>
      <c r="N191" s="550"/>
      <c r="O191" s="550"/>
      <c r="P191" s="550"/>
      <c r="Q191" s="550"/>
      <c r="R191" s="550"/>
      <c r="S191" s="550"/>
      <c r="T191" s="550"/>
      <c r="U191" s="550"/>
      <c r="V191" s="550"/>
      <c r="W191" s="550"/>
      <c r="X191" s="550"/>
      <c r="AC191" s="45"/>
      <c r="AD191" s="45"/>
      <c r="AE191" s="45"/>
      <c r="AF191" s="143"/>
      <c r="AG191" s="143"/>
    </row>
    <row r="192" spans="1:33" s="46" customFormat="1" ht="15" customHeight="1">
      <c r="A192" s="607"/>
      <c r="B192" s="525" t="s">
        <v>260</v>
      </c>
      <c r="C192" s="525"/>
      <c r="D192" s="525"/>
      <c r="E192" s="525"/>
      <c r="F192" s="525"/>
      <c r="G192" s="525"/>
      <c r="H192" s="525"/>
      <c r="I192" s="525"/>
      <c r="J192" s="525"/>
      <c r="K192" s="525"/>
      <c r="L192" s="525"/>
      <c r="M192" s="525"/>
      <c r="N192" s="525"/>
      <c r="O192" s="525"/>
      <c r="P192" s="525"/>
      <c r="Q192" s="525"/>
      <c r="R192" s="525"/>
      <c r="S192" s="525"/>
      <c r="T192" s="525"/>
      <c r="U192" s="525"/>
      <c r="V192" s="525"/>
      <c r="W192" s="525"/>
      <c r="X192" s="525"/>
      <c r="AC192" s="45"/>
      <c r="AD192" s="45"/>
      <c r="AE192" s="45"/>
      <c r="AF192" s="143"/>
      <c r="AG192" s="143"/>
    </row>
    <row r="193" spans="1:34" s="46" customFormat="1" ht="28.5" customHeight="1">
      <c r="A193" s="607"/>
      <c r="B193" s="53"/>
      <c r="C193" s="525" t="s">
        <v>261</v>
      </c>
      <c r="D193" s="525"/>
      <c r="E193" s="525"/>
      <c r="F193" s="525"/>
      <c r="G193" s="525"/>
      <c r="H193" s="525"/>
      <c r="I193" s="525"/>
      <c r="J193" s="525"/>
      <c r="K193" s="525"/>
      <c r="L193" s="525"/>
      <c r="M193" s="561" t="s">
        <v>262</v>
      </c>
      <c r="N193" s="561"/>
      <c r="O193" s="561"/>
      <c r="P193" s="561"/>
      <c r="Q193" s="561"/>
      <c r="R193" s="561"/>
      <c r="S193" s="562" t="s">
        <v>263</v>
      </c>
      <c r="T193" s="562" t="s">
        <v>264</v>
      </c>
      <c r="U193" s="563" t="s">
        <v>265</v>
      </c>
      <c r="V193" s="563"/>
      <c r="W193" s="563"/>
      <c r="X193" s="562" t="s">
        <v>38</v>
      </c>
      <c r="Y193" s="556" t="s">
        <v>266</v>
      </c>
      <c r="Z193" s="556"/>
      <c r="AA193" s="556"/>
      <c r="AB193" s="556"/>
      <c r="AC193" s="557" t="s">
        <v>267</v>
      </c>
      <c r="AD193" s="557"/>
      <c r="AE193" s="557"/>
      <c r="AF193" s="558" t="s">
        <v>268</v>
      </c>
      <c r="AG193" s="558"/>
      <c r="AH193" s="649" t="s">
        <v>269</v>
      </c>
    </row>
    <row r="194" spans="1:34" s="46" customFormat="1" ht="87" customHeight="1">
      <c r="A194" s="607"/>
      <c r="B194" s="60" t="s">
        <v>6</v>
      </c>
      <c r="C194" s="560" t="s">
        <v>270</v>
      </c>
      <c r="D194" s="560"/>
      <c r="E194" s="560"/>
      <c r="F194" s="560" t="s">
        <v>271</v>
      </c>
      <c r="G194" s="560"/>
      <c r="H194" s="560"/>
      <c r="I194" s="560"/>
      <c r="J194" s="560"/>
      <c r="K194" s="52" t="s">
        <v>272</v>
      </c>
      <c r="L194" s="52" t="s">
        <v>273</v>
      </c>
      <c r="M194" s="63" t="s">
        <v>274</v>
      </c>
      <c r="N194" s="63" t="s">
        <v>275</v>
      </c>
      <c r="O194" s="63" t="s">
        <v>276</v>
      </c>
      <c r="P194" s="63" t="s">
        <v>277</v>
      </c>
      <c r="Q194" s="63" t="s">
        <v>278</v>
      </c>
      <c r="R194" s="63" t="s">
        <v>279</v>
      </c>
      <c r="S194" s="562"/>
      <c r="T194" s="562"/>
      <c r="U194" s="63" t="s">
        <v>367</v>
      </c>
      <c r="V194" s="619" t="s">
        <v>368</v>
      </c>
      <c r="W194" s="621"/>
      <c r="X194" s="562"/>
      <c r="Y194" s="64" t="s">
        <v>283</v>
      </c>
      <c r="Z194" s="65" t="s">
        <v>284</v>
      </c>
      <c r="AA194" s="65" t="s">
        <v>285</v>
      </c>
      <c r="AB194" s="66" t="s">
        <v>286</v>
      </c>
      <c r="AC194" s="63" t="s">
        <v>287</v>
      </c>
      <c r="AD194" s="63" t="s">
        <v>288</v>
      </c>
      <c r="AE194" s="63" t="s">
        <v>289</v>
      </c>
      <c r="AF194" s="144" t="s">
        <v>290</v>
      </c>
      <c r="AG194" s="144" t="s">
        <v>291</v>
      </c>
      <c r="AH194" s="649"/>
    </row>
    <row r="195" spans="1:34" s="46" customFormat="1" ht="105.65" customHeight="1">
      <c r="A195" s="607"/>
      <c r="B195" s="68">
        <v>1</v>
      </c>
      <c r="C195" s="564" t="s">
        <v>292</v>
      </c>
      <c r="D195" s="564"/>
      <c r="E195" s="564"/>
      <c r="F195" s="694" t="s">
        <v>369</v>
      </c>
      <c r="G195" s="565"/>
      <c r="H195" s="565"/>
      <c r="I195" s="565"/>
      <c r="J195" s="565"/>
      <c r="K195" s="69">
        <v>43166</v>
      </c>
      <c r="L195" s="69">
        <v>45513</v>
      </c>
      <c r="M195" s="70" t="s">
        <v>178</v>
      </c>
      <c r="N195" s="70" t="s">
        <v>178</v>
      </c>
      <c r="O195" s="70" t="s">
        <v>178</v>
      </c>
      <c r="P195" s="70" t="s">
        <v>178</v>
      </c>
      <c r="Q195" s="70" t="s">
        <v>178</v>
      </c>
      <c r="R195" s="70" t="s">
        <v>178</v>
      </c>
      <c r="S195" s="71" t="str">
        <f>IF(C195&lt;&gt;"",IF(COUNTIF(M195:R195,"CUMPLE")=6,"CUMPLE","NO CUMPLE"),"")</f>
        <v>CUMPLE</v>
      </c>
      <c r="T195" s="72" t="s">
        <v>241</v>
      </c>
      <c r="U195" s="70" t="s">
        <v>85</v>
      </c>
      <c r="V195" s="622" t="s">
        <v>85</v>
      </c>
      <c r="W195" s="624"/>
      <c r="X195" s="73" t="str">
        <f t="shared" ref="X195:X214" si="38">IF(C195&lt;&gt;"",IF(OR(AND(OR(U195="CUMPLE",V195="CUMPLE"),S195="CUMPLE",T195="N/A"),AND(T195="SI",OR(U195="CUMPLE",V195="CUMPLE"))),"CUMPLE","NO CUMPLE"),"")</f>
        <v>NO CUMPLE</v>
      </c>
      <c r="Y195" s="59" t="s">
        <v>370</v>
      </c>
      <c r="Z195" s="74" t="str">
        <f>IF(Y195&lt;&gt;"","-"&amp;Y195&amp;CHAR(10),"")</f>
        <v xml:space="preserve">-05. Certificado_Laboral_ liliana.pdf
</v>
      </c>
      <c r="AA195" s="59" t="s">
        <v>371</v>
      </c>
      <c r="AB195" s="75" t="str">
        <f t="shared" ref="AB195:AB214" si="39">IF(AA195&lt;&gt;"","Experiencia No. "&amp;B195&amp;": "&amp;AA195&amp;CHAR(10),"")</f>
        <v xml:space="preserve">Experiencia No. 1: La experiencia es certificada por uno de los miembros del proponente plural por cuanto debe estar acompañada con la documentación que acredite tal experiencia según los términos indicados en el Pliego de Condiciones. No fue aportada documentación complementaria.
La certificación no refiere Formulación, modelación, implementación o seguimiento a instrumentos archivísticos o Diseño de procesos de gestión de documentos electrónicos de archivo de conformidad con con los términos establedicos en el Pliego de Condiciones y Adenda.
</v>
      </c>
      <c r="AC195" s="76">
        <f>IF(C195&lt;&gt;"",COUNTIFS(K$195:K$214,"&lt;="&amp;K195,L$195:L$214,"&gt;"&amp;K195)-1,0)</f>
        <v>0</v>
      </c>
      <c r="AD195" s="76">
        <f>IF(C195&lt;&gt;"",COUNTIFS(K$195:K$214,"&lt;="&amp;L195,L$195:L$214,"&gt;="&amp;L195)-1,0)</f>
        <v>0</v>
      </c>
      <c r="AE195" s="76">
        <f>IF(C195&lt;&gt;"",COUNTIFS(K$195:K$214,"&gt;&lt;"&amp;"",K$195:K$214,"&lt;="&amp;K195,L$195:L$214,"&gt;="&amp;L195),0)</f>
        <v>0</v>
      </c>
      <c r="AF195" s="162">
        <v>43166</v>
      </c>
      <c r="AG195" s="162">
        <v>45513</v>
      </c>
      <c r="AH195" s="229">
        <f t="shared" ref="AH195:AH214" si="40">ROUND(IF(X195="CUMPLE",DAYS360(AF195,AG195,)/365,0),1)</f>
        <v>0</v>
      </c>
    </row>
    <row r="196" spans="1:34" s="46" customFormat="1" ht="12.75" hidden="1" customHeight="1">
      <c r="A196" s="607"/>
      <c r="B196" s="68">
        <v>2</v>
      </c>
      <c r="C196" s="564"/>
      <c r="D196" s="564"/>
      <c r="E196" s="564"/>
      <c r="F196" s="565"/>
      <c r="G196" s="565"/>
      <c r="H196" s="565"/>
      <c r="I196" s="565"/>
      <c r="J196" s="565"/>
      <c r="K196" s="69"/>
      <c r="L196" s="69"/>
      <c r="M196" s="70"/>
      <c r="N196" s="70"/>
      <c r="O196" s="70"/>
      <c r="P196" s="70"/>
      <c r="Q196" s="70"/>
      <c r="R196" s="70"/>
      <c r="S196" s="71" t="str">
        <f t="shared" ref="S196:S214" si="41">IF(C196&lt;&gt;"",IF(COUNTIF(M196:R196,"CUMPLE")=6,"CUMPLE","NO CUMPLE"),"")</f>
        <v/>
      </c>
      <c r="T196" s="72"/>
      <c r="U196" s="70"/>
      <c r="V196" s="622"/>
      <c r="W196" s="624"/>
      <c r="X196" s="73" t="str">
        <f t="shared" si="38"/>
        <v/>
      </c>
      <c r="Y196" s="59"/>
      <c r="Z196" s="74" t="str">
        <f t="shared" ref="Z196:Z214" si="42">IF(Y196&lt;&gt;"","-"&amp;Y196&amp;CHAR(10),"")</f>
        <v/>
      </c>
      <c r="AA196" s="59"/>
      <c r="AB196" s="75" t="str">
        <f t="shared" si="39"/>
        <v/>
      </c>
      <c r="AC196" s="76">
        <f t="shared" ref="AC196:AC214" si="43">IF(C196&lt;&gt;"",COUNTIFS(K$195:K$214,"&lt;="&amp;K196,L$195:L$214,"&gt;"&amp;K196)-1,0)</f>
        <v>0</v>
      </c>
      <c r="AD196" s="76">
        <f t="shared" ref="AD196:AD214" si="44">IF(C196&lt;&gt;"",COUNTIFS(K$195:K$214,"&lt;="&amp;L196,L$195:L$214,"&gt;="&amp;L196)-1,0)</f>
        <v>0</v>
      </c>
      <c r="AE196" s="76">
        <f t="shared" ref="AE196:AE214" si="45">IF(C196&lt;&gt;"",COUNTIFS(K$195:K$214,"&gt;&lt;"&amp;"",K$195:K$214,"&lt;="&amp;K196,L$195:L$214,"&gt;="&amp;L196),0)</f>
        <v>0</v>
      </c>
      <c r="AF196" s="160"/>
      <c r="AG196" s="160"/>
      <c r="AH196" s="95">
        <f t="shared" si="40"/>
        <v>0</v>
      </c>
    </row>
    <row r="197" spans="1:34" s="46" customFormat="1" ht="12.75" hidden="1" customHeight="1">
      <c r="A197" s="607"/>
      <c r="B197" s="68">
        <v>3</v>
      </c>
      <c r="C197" s="564"/>
      <c r="D197" s="564"/>
      <c r="E197" s="564"/>
      <c r="F197" s="565"/>
      <c r="G197" s="565"/>
      <c r="H197" s="565"/>
      <c r="I197" s="565"/>
      <c r="J197" s="565"/>
      <c r="K197" s="69"/>
      <c r="L197" s="69"/>
      <c r="M197" s="70"/>
      <c r="N197" s="70"/>
      <c r="O197" s="70"/>
      <c r="P197" s="70"/>
      <c r="Q197" s="70"/>
      <c r="R197" s="70"/>
      <c r="S197" s="71" t="str">
        <f t="shared" si="41"/>
        <v/>
      </c>
      <c r="T197" s="72"/>
      <c r="U197" s="70"/>
      <c r="V197" s="622"/>
      <c r="W197" s="624"/>
      <c r="X197" s="73" t="str">
        <f t="shared" si="38"/>
        <v/>
      </c>
      <c r="Y197" s="59"/>
      <c r="Z197" s="74" t="str">
        <f t="shared" si="42"/>
        <v/>
      </c>
      <c r="AA197" s="59"/>
      <c r="AB197" s="75" t="str">
        <f t="shared" si="39"/>
        <v/>
      </c>
      <c r="AC197" s="76">
        <f t="shared" si="43"/>
        <v>0</v>
      </c>
      <c r="AD197" s="76">
        <f t="shared" si="44"/>
        <v>0</v>
      </c>
      <c r="AE197" s="76">
        <f t="shared" si="45"/>
        <v>0</v>
      </c>
      <c r="AF197" s="160"/>
      <c r="AG197" s="160"/>
      <c r="AH197" s="95">
        <f t="shared" si="40"/>
        <v>0</v>
      </c>
    </row>
    <row r="198" spans="1:34" s="46" customFormat="1" ht="12.75" hidden="1" customHeight="1">
      <c r="A198" s="607"/>
      <c r="B198" s="68">
        <v>4</v>
      </c>
      <c r="C198" s="564"/>
      <c r="D198" s="564"/>
      <c r="E198" s="564"/>
      <c r="F198" s="565"/>
      <c r="G198" s="565"/>
      <c r="H198" s="565"/>
      <c r="I198" s="565"/>
      <c r="J198" s="565"/>
      <c r="K198" s="69"/>
      <c r="L198" s="69"/>
      <c r="M198" s="70"/>
      <c r="N198" s="70"/>
      <c r="O198" s="70"/>
      <c r="P198" s="70"/>
      <c r="Q198" s="70"/>
      <c r="R198" s="70"/>
      <c r="S198" s="71" t="str">
        <f t="shared" si="41"/>
        <v/>
      </c>
      <c r="T198" s="72"/>
      <c r="U198" s="70"/>
      <c r="V198" s="622"/>
      <c r="W198" s="624"/>
      <c r="X198" s="73" t="str">
        <f t="shared" si="38"/>
        <v/>
      </c>
      <c r="Y198" s="59"/>
      <c r="Z198" s="74" t="str">
        <f t="shared" si="42"/>
        <v/>
      </c>
      <c r="AA198" s="59"/>
      <c r="AB198" s="75" t="str">
        <f t="shared" si="39"/>
        <v/>
      </c>
      <c r="AC198" s="76">
        <f t="shared" si="43"/>
        <v>0</v>
      </c>
      <c r="AD198" s="76">
        <f t="shared" si="44"/>
        <v>0</v>
      </c>
      <c r="AE198" s="76">
        <f t="shared" si="45"/>
        <v>0</v>
      </c>
      <c r="AF198" s="160"/>
      <c r="AG198" s="160"/>
      <c r="AH198" s="95">
        <f t="shared" si="40"/>
        <v>0</v>
      </c>
    </row>
    <row r="199" spans="1:34" s="46" customFormat="1" ht="12.75" hidden="1" customHeight="1">
      <c r="A199" s="607"/>
      <c r="B199" s="68">
        <v>5</v>
      </c>
      <c r="C199" s="564"/>
      <c r="D199" s="564"/>
      <c r="E199" s="564"/>
      <c r="F199" s="565"/>
      <c r="G199" s="565"/>
      <c r="H199" s="565"/>
      <c r="I199" s="565"/>
      <c r="J199" s="565"/>
      <c r="K199" s="69"/>
      <c r="L199" s="69"/>
      <c r="M199" s="70"/>
      <c r="N199" s="70"/>
      <c r="O199" s="70"/>
      <c r="P199" s="70"/>
      <c r="Q199" s="70"/>
      <c r="R199" s="70"/>
      <c r="S199" s="71" t="str">
        <f t="shared" si="41"/>
        <v/>
      </c>
      <c r="T199" s="72"/>
      <c r="U199" s="70"/>
      <c r="V199" s="622"/>
      <c r="W199" s="624"/>
      <c r="X199" s="73" t="str">
        <f t="shared" si="38"/>
        <v/>
      </c>
      <c r="Y199" s="59"/>
      <c r="Z199" s="74" t="str">
        <f t="shared" si="42"/>
        <v/>
      </c>
      <c r="AA199" s="59"/>
      <c r="AB199" s="75" t="str">
        <f t="shared" si="39"/>
        <v/>
      </c>
      <c r="AC199" s="76">
        <f t="shared" si="43"/>
        <v>0</v>
      </c>
      <c r="AD199" s="76">
        <f t="shared" si="44"/>
        <v>0</v>
      </c>
      <c r="AE199" s="76">
        <f t="shared" si="45"/>
        <v>0</v>
      </c>
      <c r="AF199" s="160"/>
      <c r="AG199" s="160"/>
      <c r="AH199" s="95">
        <f t="shared" si="40"/>
        <v>0</v>
      </c>
    </row>
    <row r="200" spans="1:34" s="46" customFormat="1" ht="12.75" hidden="1" customHeight="1">
      <c r="A200" s="607"/>
      <c r="B200" s="68">
        <v>6</v>
      </c>
      <c r="C200" s="564"/>
      <c r="D200" s="564"/>
      <c r="E200" s="564"/>
      <c r="F200" s="565"/>
      <c r="G200" s="565"/>
      <c r="H200" s="565"/>
      <c r="I200" s="565"/>
      <c r="J200" s="565"/>
      <c r="K200" s="69"/>
      <c r="L200" s="69"/>
      <c r="M200" s="70"/>
      <c r="N200" s="70"/>
      <c r="O200" s="70"/>
      <c r="P200" s="70"/>
      <c r="Q200" s="70"/>
      <c r="R200" s="70"/>
      <c r="S200" s="71" t="str">
        <f t="shared" si="41"/>
        <v/>
      </c>
      <c r="T200" s="72"/>
      <c r="U200" s="70"/>
      <c r="V200" s="622"/>
      <c r="W200" s="624"/>
      <c r="X200" s="73" t="str">
        <f t="shared" si="38"/>
        <v/>
      </c>
      <c r="Y200" s="59"/>
      <c r="Z200" s="74" t="str">
        <f t="shared" si="42"/>
        <v/>
      </c>
      <c r="AA200" s="59"/>
      <c r="AB200" s="75" t="str">
        <f t="shared" si="39"/>
        <v/>
      </c>
      <c r="AC200" s="76">
        <f t="shared" si="43"/>
        <v>0</v>
      </c>
      <c r="AD200" s="76">
        <f t="shared" si="44"/>
        <v>0</v>
      </c>
      <c r="AE200" s="76">
        <f t="shared" si="45"/>
        <v>0</v>
      </c>
      <c r="AF200" s="160"/>
      <c r="AG200" s="160"/>
      <c r="AH200" s="95">
        <f t="shared" si="40"/>
        <v>0</v>
      </c>
    </row>
    <row r="201" spans="1:34" s="46" customFormat="1" ht="12.75" hidden="1" customHeight="1">
      <c r="A201" s="607"/>
      <c r="B201" s="68">
        <v>7</v>
      </c>
      <c r="C201" s="564"/>
      <c r="D201" s="564"/>
      <c r="E201" s="564"/>
      <c r="F201" s="565"/>
      <c r="G201" s="565"/>
      <c r="H201" s="565"/>
      <c r="I201" s="565"/>
      <c r="J201" s="565"/>
      <c r="K201" s="69"/>
      <c r="L201" s="69"/>
      <c r="M201" s="70"/>
      <c r="N201" s="70"/>
      <c r="O201" s="70"/>
      <c r="P201" s="70"/>
      <c r="Q201" s="70"/>
      <c r="R201" s="70"/>
      <c r="S201" s="71" t="str">
        <f t="shared" si="41"/>
        <v/>
      </c>
      <c r="T201" s="72"/>
      <c r="U201" s="70"/>
      <c r="V201" s="622"/>
      <c r="W201" s="624"/>
      <c r="X201" s="73" t="str">
        <f t="shared" si="38"/>
        <v/>
      </c>
      <c r="Y201" s="59"/>
      <c r="Z201" s="74" t="str">
        <f t="shared" si="42"/>
        <v/>
      </c>
      <c r="AA201" s="59"/>
      <c r="AB201" s="75" t="str">
        <f t="shared" si="39"/>
        <v/>
      </c>
      <c r="AC201" s="76">
        <f t="shared" si="43"/>
        <v>0</v>
      </c>
      <c r="AD201" s="76">
        <f t="shared" si="44"/>
        <v>0</v>
      </c>
      <c r="AE201" s="76">
        <f t="shared" si="45"/>
        <v>0</v>
      </c>
      <c r="AF201" s="160"/>
      <c r="AG201" s="160"/>
      <c r="AH201" s="95">
        <f t="shared" si="40"/>
        <v>0</v>
      </c>
    </row>
    <row r="202" spans="1:34" s="46" customFormat="1" ht="12.75" hidden="1" customHeight="1">
      <c r="A202" s="607"/>
      <c r="B202" s="68">
        <v>8</v>
      </c>
      <c r="C202" s="564"/>
      <c r="D202" s="564"/>
      <c r="E202" s="564"/>
      <c r="F202" s="565"/>
      <c r="G202" s="565"/>
      <c r="H202" s="565"/>
      <c r="I202" s="565"/>
      <c r="J202" s="565"/>
      <c r="K202" s="69"/>
      <c r="L202" s="69"/>
      <c r="M202" s="70"/>
      <c r="N202" s="70"/>
      <c r="O202" s="70"/>
      <c r="P202" s="70"/>
      <c r="Q202" s="70"/>
      <c r="R202" s="70"/>
      <c r="S202" s="71" t="str">
        <f t="shared" si="41"/>
        <v/>
      </c>
      <c r="T202" s="72"/>
      <c r="U202" s="70"/>
      <c r="V202" s="622"/>
      <c r="W202" s="624"/>
      <c r="X202" s="73" t="str">
        <f t="shared" si="38"/>
        <v/>
      </c>
      <c r="Y202" s="59"/>
      <c r="Z202" s="74" t="str">
        <f t="shared" si="42"/>
        <v/>
      </c>
      <c r="AA202" s="59"/>
      <c r="AB202" s="75" t="str">
        <f t="shared" si="39"/>
        <v/>
      </c>
      <c r="AC202" s="76">
        <f t="shared" si="43"/>
        <v>0</v>
      </c>
      <c r="AD202" s="76">
        <f t="shared" si="44"/>
        <v>0</v>
      </c>
      <c r="AE202" s="76">
        <f t="shared" si="45"/>
        <v>0</v>
      </c>
      <c r="AF202" s="160"/>
      <c r="AG202" s="160"/>
      <c r="AH202" s="95">
        <f t="shared" si="40"/>
        <v>0</v>
      </c>
    </row>
    <row r="203" spans="1:34" s="46" customFormat="1" ht="12.75" hidden="1" customHeight="1">
      <c r="A203" s="607"/>
      <c r="B203" s="68">
        <v>9</v>
      </c>
      <c r="C203" s="564"/>
      <c r="D203" s="564"/>
      <c r="E203" s="564"/>
      <c r="F203" s="565"/>
      <c r="G203" s="565"/>
      <c r="H203" s="565"/>
      <c r="I203" s="565"/>
      <c r="J203" s="565"/>
      <c r="K203" s="69"/>
      <c r="L203" s="69"/>
      <c r="M203" s="70"/>
      <c r="N203" s="70"/>
      <c r="O203" s="70"/>
      <c r="P203" s="70"/>
      <c r="Q203" s="70"/>
      <c r="R203" s="70"/>
      <c r="S203" s="71" t="str">
        <f t="shared" si="41"/>
        <v/>
      </c>
      <c r="T203" s="72"/>
      <c r="U203" s="70"/>
      <c r="V203" s="622"/>
      <c r="W203" s="624"/>
      <c r="X203" s="73" t="str">
        <f t="shared" si="38"/>
        <v/>
      </c>
      <c r="Y203" s="59"/>
      <c r="Z203" s="74" t="str">
        <f t="shared" si="42"/>
        <v/>
      </c>
      <c r="AA203" s="59"/>
      <c r="AB203" s="75" t="str">
        <f t="shared" si="39"/>
        <v/>
      </c>
      <c r="AC203" s="76">
        <f t="shared" si="43"/>
        <v>0</v>
      </c>
      <c r="AD203" s="76">
        <f t="shared" si="44"/>
        <v>0</v>
      </c>
      <c r="AE203" s="76">
        <f t="shared" si="45"/>
        <v>0</v>
      </c>
      <c r="AF203" s="160"/>
      <c r="AG203" s="160"/>
      <c r="AH203" s="95">
        <f t="shared" si="40"/>
        <v>0</v>
      </c>
    </row>
    <row r="204" spans="1:34" s="46" customFormat="1" ht="12.75" hidden="1" customHeight="1">
      <c r="A204" s="607"/>
      <c r="B204" s="68">
        <v>10</v>
      </c>
      <c r="C204" s="564"/>
      <c r="D204" s="564"/>
      <c r="E204" s="564"/>
      <c r="F204" s="565"/>
      <c r="G204" s="565"/>
      <c r="H204" s="565"/>
      <c r="I204" s="565"/>
      <c r="J204" s="565"/>
      <c r="K204" s="69"/>
      <c r="L204" s="69"/>
      <c r="M204" s="70"/>
      <c r="N204" s="70"/>
      <c r="O204" s="70"/>
      <c r="P204" s="70"/>
      <c r="Q204" s="70"/>
      <c r="R204" s="70"/>
      <c r="S204" s="71" t="str">
        <f t="shared" si="41"/>
        <v/>
      </c>
      <c r="T204" s="72"/>
      <c r="U204" s="70"/>
      <c r="V204" s="622"/>
      <c r="W204" s="624"/>
      <c r="X204" s="73" t="str">
        <f t="shared" si="38"/>
        <v/>
      </c>
      <c r="Y204" s="59"/>
      <c r="Z204" s="74" t="str">
        <f t="shared" si="42"/>
        <v/>
      </c>
      <c r="AA204" s="59"/>
      <c r="AB204" s="75" t="str">
        <f t="shared" si="39"/>
        <v/>
      </c>
      <c r="AC204" s="76">
        <f t="shared" si="43"/>
        <v>0</v>
      </c>
      <c r="AD204" s="76">
        <f t="shared" si="44"/>
        <v>0</v>
      </c>
      <c r="AE204" s="76">
        <f t="shared" si="45"/>
        <v>0</v>
      </c>
      <c r="AF204" s="160"/>
      <c r="AG204" s="160"/>
      <c r="AH204" s="95">
        <f t="shared" si="40"/>
        <v>0</v>
      </c>
    </row>
    <row r="205" spans="1:34" s="46" customFormat="1" ht="12.75" hidden="1" customHeight="1">
      <c r="A205" s="607"/>
      <c r="B205" s="68">
        <v>11</v>
      </c>
      <c r="C205" s="564"/>
      <c r="D205" s="564"/>
      <c r="E205" s="564"/>
      <c r="F205" s="565"/>
      <c r="G205" s="565"/>
      <c r="H205" s="565"/>
      <c r="I205" s="565"/>
      <c r="J205" s="565"/>
      <c r="K205" s="69"/>
      <c r="L205" s="69"/>
      <c r="M205" s="70"/>
      <c r="N205" s="70"/>
      <c r="O205" s="70"/>
      <c r="P205" s="70"/>
      <c r="Q205" s="70"/>
      <c r="R205" s="70"/>
      <c r="S205" s="71" t="str">
        <f t="shared" si="41"/>
        <v/>
      </c>
      <c r="T205" s="72"/>
      <c r="U205" s="70"/>
      <c r="V205" s="622"/>
      <c r="W205" s="624"/>
      <c r="X205" s="73" t="str">
        <f t="shared" si="38"/>
        <v/>
      </c>
      <c r="Y205" s="59"/>
      <c r="Z205" s="74" t="str">
        <f t="shared" si="42"/>
        <v/>
      </c>
      <c r="AA205" s="59"/>
      <c r="AB205" s="75" t="str">
        <f t="shared" si="39"/>
        <v/>
      </c>
      <c r="AC205" s="76">
        <f t="shared" si="43"/>
        <v>0</v>
      </c>
      <c r="AD205" s="76">
        <f t="shared" si="44"/>
        <v>0</v>
      </c>
      <c r="AE205" s="76">
        <f t="shared" si="45"/>
        <v>0</v>
      </c>
      <c r="AF205" s="160"/>
      <c r="AG205" s="160"/>
      <c r="AH205" s="95">
        <f t="shared" si="40"/>
        <v>0</v>
      </c>
    </row>
    <row r="206" spans="1:34" s="46" customFormat="1" ht="12.75" hidden="1" customHeight="1">
      <c r="A206" s="607"/>
      <c r="B206" s="68">
        <v>12</v>
      </c>
      <c r="C206" s="564"/>
      <c r="D206" s="564"/>
      <c r="E206" s="564"/>
      <c r="F206" s="565"/>
      <c r="G206" s="565"/>
      <c r="H206" s="565"/>
      <c r="I206" s="565"/>
      <c r="J206" s="565"/>
      <c r="K206" s="69"/>
      <c r="L206" s="69"/>
      <c r="M206" s="70"/>
      <c r="N206" s="70"/>
      <c r="O206" s="70"/>
      <c r="P206" s="70"/>
      <c r="Q206" s="70"/>
      <c r="R206" s="70"/>
      <c r="S206" s="71" t="str">
        <f t="shared" si="41"/>
        <v/>
      </c>
      <c r="T206" s="72"/>
      <c r="U206" s="70"/>
      <c r="V206" s="622"/>
      <c r="W206" s="624"/>
      <c r="X206" s="73" t="str">
        <f t="shared" si="38"/>
        <v/>
      </c>
      <c r="Y206" s="59"/>
      <c r="Z206" s="74" t="str">
        <f t="shared" si="42"/>
        <v/>
      </c>
      <c r="AA206" s="59"/>
      <c r="AB206" s="75" t="str">
        <f t="shared" si="39"/>
        <v/>
      </c>
      <c r="AC206" s="76">
        <f t="shared" si="43"/>
        <v>0</v>
      </c>
      <c r="AD206" s="76">
        <f t="shared" si="44"/>
        <v>0</v>
      </c>
      <c r="AE206" s="76">
        <f t="shared" si="45"/>
        <v>0</v>
      </c>
      <c r="AF206" s="160"/>
      <c r="AG206" s="160"/>
      <c r="AH206" s="95">
        <f t="shared" si="40"/>
        <v>0</v>
      </c>
    </row>
    <row r="207" spans="1:34" s="46" customFormat="1" ht="12.75" hidden="1" customHeight="1">
      <c r="A207" s="607"/>
      <c r="B207" s="68">
        <v>13</v>
      </c>
      <c r="C207" s="564"/>
      <c r="D207" s="564"/>
      <c r="E207" s="564"/>
      <c r="F207" s="565"/>
      <c r="G207" s="565"/>
      <c r="H207" s="565"/>
      <c r="I207" s="565"/>
      <c r="J207" s="565"/>
      <c r="K207" s="69"/>
      <c r="L207" s="69"/>
      <c r="M207" s="70"/>
      <c r="N207" s="70"/>
      <c r="O207" s="70"/>
      <c r="P207" s="70"/>
      <c r="Q207" s="70"/>
      <c r="R207" s="70"/>
      <c r="S207" s="71" t="str">
        <f t="shared" si="41"/>
        <v/>
      </c>
      <c r="T207" s="72"/>
      <c r="U207" s="70"/>
      <c r="V207" s="622"/>
      <c r="W207" s="624"/>
      <c r="X207" s="73" t="str">
        <f t="shared" si="38"/>
        <v/>
      </c>
      <c r="Y207" s="59"/>
      <c r="Z207" s="74" t="str">
        <f t="shared" si="42"/>
        <v/>
      </c>
      <c r="AA207" s="59"/>
      <c r="AB207" s="75" t="str">
        <f t="shared" si="39"/>
        <v/>
      </c>
      <c r="AC207" s="76">
        <f t="shared" si="43"/>
        <v>0</v>
      </c>
      <c r="AD207" s="76">
        <f t="shared" si="44"/>
        <v>0</v>
      </c>
      <c r="AE207" s="76">
        <f t="shared" si="45"/>
        <v>0</v>
      </c>
      <c r="AF207" s="160"/>
      <c r="AG207" s="160"/>
      <c r="AH207" s="95">
        <f t="shared" si="40"/>
        <v>0</v>
      </c>
    </row>
    <row r="208" spans="1:34" s="46" customFormat="1" ht="12.75" hidden="1" customHeight="1">
      <c r="A208" s="607"/>
      <c r="B208" s="68">
        <v>14</v>
      </c>
      <c r="C208" s="564"/>
      <c r="D208" s="564"/>
      <c r="E208" s="564"/>
      <c r="F208" s="565"/>
      <c r="G208" s="565"/>
      <c r="H208" s="565"/>
      <c r="I208" s="565"/>
      <c r="J208" s="565"/>
      <c r="K208" s="69"/>
      <c r="L208" s="69"/>
      <c r="M208" s="70"/>
      <c r="N208" s="70"/>
      <c r="O208" s="70"/>
      <c r="P208" s="70"/>
      <c r="Q208" s="70"/>
      <c r="R208" s="70"/>
      <c r="S208" s="71" t="str">
        <f t="shared" si="41"/>
        <v/>
      </c>
      <c r="T208" s="72"/>
      <c r="U208" s="70"/>
      <c r="V208" s="622"/>
      <c r="W208" s="624"/>
      <c r="X208" s="73" t="str">
        <f t="shared" si="38"/>
        <v/>
      </c>
      <c r="Y208" s="59"/>
      <c r="Z208" s="74" t="str">
        <f t="shared" si="42"/>
        <v/>
      </c>
      <c r="AA208" s="59"/>
      <c r="AB208" s="75" t="str">
        <f t="shared" si="39"/>
        <v/>
      </c>
      <c r="AC208" s="76">
        <f t="shared" si="43"/>
        <v>0</v>
      </c>
      <c r="AD208" s="76">
        <f t="shared" si="44"/>
        <v>0</v>
      </c>
      <c r="AE208" s="76">
        <f t="shared" si="45"/>
        <v>0</v>
      </c>
      <c r="AF208" s="160"/>
      <c r="AG208" s="160"/>
      <c r="AH208" s="95">
        <f t="shared" si="40"/>
        <v>0</v>
      </c>
    </row>
    <row r="209" spans="1:34" s="46" customFormat="1" ht="12.75" hidden="1" customHeight="1">
      <c r="A209" s="607"/>
      <c r="B209" s="68">
        <v>15</v>
      </c>
      <c r="C209" s="564"/>
      <c r="D209" s="564"/>
      <c r="E209" s="564"/>
      <c r="F209" s="565"/>
      <c r="G209" s="565"/>
      <c r="H209" s="565"/>
      <c r="I209" s="565"/>
      <c r="J209" s="565"/>
      <c r="K209" s="69"/>
      <c r="L209" s="69"/>
      <c r="M209" s="70"/>
      <c r="N209" s="70"/>
      <c r="O209" s="70"/>
      <c r="P209" s="70"/>
      <c r="Q209" s="70"/>
      <c r="R209" s="70"/>
      <c r="S209" s="71" t="str">
        <f t="shared" si="41"/>
        <v/>
      </c>
      <c r="T209" s="72"/>
      <c r="U209" s="70"/>
      <c r="V209" s="622"/>
      <c r="W209" s="624"/>
      <c r="X209" s="73" t="str">
        <f t="shared" si="38"/>
        <v/>
      </c>
      <c r="Y209" s="59"/>
      <c r="Z209" s="74" t="str">
        <f t="shared" si="42"/>
        <v/>
      </c>
      <c r="AA209" s="59"/>
      <c r="AB209" s="75" t="str">
        <f t="shared" si="39"/>
        <v/>
      </c>
      <c r="AC209" s="76">
        <f t="shared" si="43"/>
        <v>0</v>
      </c>
      <c r="AD209" s="76">
        <f t="shared" si="44"/>
        <v>0</v>
      </c>
      <c r="AE209" s="76">
        <f t="shared" si="45"/>
        <v>0</v>
      </c>
      <c r="AF209" s="160"/>
      <c r="AG209" s="160"/>
      <c r="AH209" s="95">
        <f t="shared" si="40"/>
        <v>0</v>
      </c>
    </row>
    <row r="210" spans="1:34" s="46" customFormat="1" ht="12.75" hidden="1" customHeight="1">
      <c r="A210" s="607"/>
      <c r="B210" s="68">
        <v>16</v>
      </c>
      <c r="C210" s="564"/>
      <c r="D210" s="564"/>
      <c r="E210" s="564"/>
      <c r="F210" s="565"/>
      <c r="G210" s="565"/>
      <c r="H210" s="565"/>
      <c r="I210" s="565"/>
      <c r="J210" s="565"/>
      <c r="K210" s="69"/>
      <c r="L210" s="69"/>
      <c r="M210" s="70"/>
      <c r="N210" s="70"/>
      <c r="O210" s="70"/>
      <c r="P210" s="70"/>
      <c r="Q210" s="70"/>
      <c r="R210" s="70"/>
      <c r="S210" s="71" t="str">
        <f t="shared" si="41"/>
        <v/>
      </c>
      <c r="T210" s="72"/>
      <c r="U210" s="70"/>
      <c r="V210" s="622"/>
      <c r="W210" s="624"/>
      <c r="X210" s="73" t="str">
        <f t="shared" si="38"/>
        <v/>
      </c>
      <c r="Y210" s="59"/>
      <c r="Z210" s="74" t="str">
        <f t="shared" si="42"/>
        <v/>
      </c>
      <c r="AA210" s="59"/>
      <c r="AB210" s="75" t="str">
        <f t="shared" si="39"/>
        <v/>
      </c>
      <c r="AC210" s="76">
        <f t="shared" si="43"/>
        <v>0</v>
      </c>
      <c r="AD210" s="76">
        <f t="shared" si="44"/>
        <v>0</v>
      </c>
      <c r="AE210" s="76">
        <f t="shared" si="45"/>
        <v>0</v>
      </c>
      <c r="AF210" s="160"/>
      <c r="AG210" s="160"/>
      <c r="AH210" s="95">
        <f t="shared" si="40"/>
        <v>0</v>
      </c>
    </row>
    <row r="211" spans="1:34" s="46" customFormat="1" ht="12.75" hidden="1" customHeight="1">
      <c r="A211" s="607"/>
      <c r="B211" s="68">
        <v>17</v>
      </c>
      <c r="C211" s="564"/>
      <c r="D211" s="564"/>
      <c r="E211" s="564"/>
      <c r="F211" s="565"/>
      <c r="G211" s="565"/>
      <c r="H211" s="565"/>
      <c r="I211" s="565"/>
      <c r="J211" s="565"/>
      <c r="K211" s="69"/>
      <c r="L211" s="69"/>
      <c r="M211" s="70"/>
      <c r="N211" s="70"/>
      <c r="O211" s="70"/>
      <c r="P211" s="70"/>
      <c r="Q211" s="70"/>
      <c r="R211" s="70"/>
      <c r="S211" s="71" t="str">
        <f t="shared" si="41"/>
        <v/>
      </c>
      <c r="T211" s="72"/>
      <c r="U211" s="70"/>
      <c r="V211" s="622"/>
      <c r="W211" s="624"/>
      <c r="X211" s="73" t="str">
        <f t="shared" si="38"/>
        <v/>
      </c>
      <c r="Y211" s="59"/>
      <c r="Z211" s="74" t="str">
        <f t="shared" si="42"/>
        <v/>
      </c>
      <c r="AA211" s="59"/>
      <c r="AB211" s="75" t="str">
        <f t="shared" si="39"/>
        <v/>
      </c>
      <c r="AC211" s="76">
        <f t="shared" si="43"/>
        <v>0</v>
      </c>
      <c r="AD211" s="76">
        <f t="shared" si="44"/>
        <v>0</v>
      </c>
      <c r="AE211" s="76">
        <f t="shared" si="45"/>
        <v>0</v>
      </c>
      <c r="AF211" s="160"/>
      <c r="AG211" s="160"/>
      <c r="AH211" s="95">
        <f t="shared" si="40"/>
        <v>0</v>
      </c>
    </row>
    <row r="212" spans="1:34" s="46" customFormat="1" ht="12.75" hidden="1" customHeight="1">
      <c r="A212" s="607"/>
      <c r="B212" s="68">
        <v>18</v>
      </c>
      <c r="C212" s="564"/>
      <c r="D212" s="564"/>
      <c r="E212" s="564"/>
      <c r="F212" s="565"/>
      <c r="G212" s="565"/>
      <c r="H212" s="565"/>
      <c r="I212" s="565"/>
      <c r="J212" s="565"/>
      <c r="K212" s="69"/>
      <c r="L212" s="69"/>
      <c r="M212" s="70"/>
      <c r="N212" s="70"/>
      <c r="O212" s="70"/>
      <c r="P212" s="70"/>
      <c r="Q212" s="70"/>
      <c r="R212" s="70"/>
      <c r="S212" s="71" t="str">
        <f t="shared" si="41"/>
        <v/>
      </c>
      <c r="T212" s="72"/>
      <c r="U212" s="70"/>
      <c r="V212" s="622"/>
      <c r="W212" s="624"/>
      <c r="X212" s="73" t="str">
        <f t="shared" si="38"/>
        <v/>
      </c>
      <c r="Y212" s="59"/>
      <c r="Z212" s="74" t="str">
        <f t="shared" si="42"/>
        <v/>
      </c>
      <c r="AA212" s="59"/>
      <c r="AB212" s="75" t="str">
        <f t="shared" si="39"/>
        <v/>
      </c>
      <c r="AC212" s="76">
        <f t="shared" si="43"/>
        <v>0</v>
      </c>
      <c r="AD212" s="76">
        <f t="shared" si="44"/>
        <v>0</v>
      </c>
      <c r="AE212" s="76">
        <f t="shared" si="45"/>
        <v>0</v>
      </c>
      <c r="AF212" s="160"/>
      <c r="AG212" s="160"/>
      <c r="AH212" s="95">
        <f t="shared" si="40"/>
        <v>0</v>
      </c>
    </row>
    <row r="213" spans="1:34" s="46" customFormat="1" ht="12.75" hidden="1" customHeight="1">
      <c r="A213" s="607"/>
      <c r="B213" s="68">
        <v>19</v>
      </c>
      <c r="C213" s="583"/>
      <c r="D213" s="583"/>
      <c r="E213" s="583"/>
      <c r="F213" s="584"/>
      <c r="G213" s="584"/>
      <c r="H213" s="584"/>
      <c r="I213" s="584"/>
      <c r="J213" s="584"/>
      <c r="K213" s="69"/>
      <c r="L213" s="69"/>
      <c r="M213" s="70"/>
      <c r="N213" s="70"/>
      <c r="O213" s="70"/>
      <c r="P213" s="70"/>
      <c r="Q213" s="70"/>
      <c r="R213" s="70"/>
      <c r="S213" s="71" t="str">
        <f t="shared" si="41"/>
        <v/>
      </c>
      <c r="T213" s="72"/>
      <c r="U213" s="70"/>
      <c r="V213" s="622"/>
      <c r="W213" s="624"/>
      <c r="X213" s="73" t="str">
        <f t="shared" si="38"/>
        <v/>
      </c>
      <c r="Y213" s="59"/>
      <c r="Z213" s="74" t="str">
        <f t="shared" si="42"/>
        <v/>
      </c>
      <c r="AA213" s="59"/>
      <c r="AB213" s="75" t="str">
        <f t="shared" si="39"/>
        <v/>
      </c>
      <c r="AC213" s="76">
        <f t="shared" si="43"/>
        <v>0</v>
      </c>
      <c r="AD213" s="76">
        <f t="shared" si="44"/>
        <v>0</v>
      </c>
      <c r="AE213" s="76">
        <f t="shared" si="45"/>
        <v>0</v>
      </c>
      <c r="AF213" s="160"/>
      <c r="AG213" s="160"/>
      <c r="AH213" s="95">
        <f t="shared" si="40"/>
        <v>0</v>
      </c>
    </row>
    <row r="214" spans="1:34" s="46" customFormat="1" ht="12.75" hidden="1" customHeight="1">
      <c r="A214" s="607"/>
      <c r="B214" s="68">
        <v>20</v>
      </c>
      <c r="C214" s="583"/>
      <c r="D214" s="583"/>
      <c r="E214" s="583"/>
      <c r="F214" s="584"/>
      <c r="G214" s="584"/>
      <c r="H214" s="584"/>
      <c r="I214" s="584"/>
      <c r="J214" s="584"/>
      <c r="K214" s="69"/>
      <c r="L214" s="69"/>
      <c r="M214" s="70"/>
      <c r="N214" s="70"/>
      <c r="O214" s="70"/>
      <c r="P214" s="70"/>
      <c r="Q214" s="70"/>
      <c r="R214" s="70"/>
      <c r="S214" s="71" t="str">
        <f t="shared" si="41"/>
        <v/>
      </c>
      <c r="T214" s="72"/>
      <c r="U214" s="70"/>
      <c r="V214" s="622"/>
      <c r="W214" s="624"/>
      <c r="X214" s="73" t="str">
        <f t="shared" si="38"/>
        <v/>
      </c>
      <c r="Y214" s="79"/>
      <c r="Z214" s="74" t="str">
        <f t="shared" si="42"/>
        <v/>
      </c>
      <c r="AA214" s="59"/>
      <c r="AB214" s="75" t="str">
        <f t="shared" si="39"/>
        <v/>
      </c>
      <c r="AC214" s="76">
        <f t="shared" si="43"/>
        <v>0</v>
      </c>
      <c r="AD214" s="76">
        <f t="shared" si="44"/>
        <v>0</v>
      </c>
      <c r="AE214" s="76">
        <f t="shared" si="45"/>
        <v>0</v>
      </c>
      <c r="AF214" s="160"/>
      <c r="AG214" s="160"/>
      <c r="AH214" s="95">
        <f t="shared" si="40"/>
        <v>0</v>
      </c>
    </row>
    <row r="215" spans="1:34" s="46" customFormat="1" ht="18.75" customHeight="1">
      <c r="A215" s="607"/>
      <c r="B215" s="585" t="s">
        <v>299</v>
      </c>
      <c r="C215" s="586"/>
      <c r="D215" s="586"/>
      <c r="E215" s="587"/>
      <c r="F215" s="80" t="s">
        <v>300</v>
      </c>
      <c r="G215" s="588" t="s">
        <v>301</v>
      </c>
      <c r="H215" s="589"/>
      <c r="I215" s="628" t="s">
        <v>302</v>
      </c>
      <c r="J215" s="629"/>
      <c r="K215" s="629"/>
      <c r="L215" s="629"/>
      <c r="M215" s="629"/>
      <c r="N215" s="629"/>
      <c r="O215" s="629"/>
      <c r="P215" s="629"/>
      <c r="Q215" s="629"/>
      <c r="R215" s="629"/>
      <c r="S215" s="629"/>
      <c r="T215" s="629"/>
      <c r="U215" s="629"/>
      <c r="V215" s="629"/>
      <c r="W215" s="629"/>
      <c r="X215" s="630"/>
      <c r="Y215" s="57"/>
      <c r="Z215" s="81"/>
      <c r="AA215" s="82"/>
      <c r="AB215" s="81"/>
      <c r="AC215" s="83"/>
      <c r="AD215" s="83"/>
      <c r="AE215" s="83"/>
      <c r="AF215" s="156"/>
      <c r="AG215" s="156"/>
      <c r="AH215" s="85"/>
    </row>
    <row r="216" spans="1:34" s="46" customFormat="1" ht="55.5" customHeight="1">
      <c r="A216" s="607"/>
      <c r="B216" s="695" t="s">
        <v>372</v>
      </c>
      <c r="C216" s="696"/>
      <c r="D216" s="697"/>
      <c r="E216" s="680">
        <v>2</v>
      </c>
      <c r="F216" s="682">
        <f>SUMIFS(AH195:AH214,X195:X214,"CUMPLE")</f>
        <v>0</v>
      </c>
      <c r="G216" s="701" t="str">
        <f>IF(F216&gt;=E216,"REQUISITO ACREDITADO","REQUISITO NO ACREDITADO")</f>
        <v>REQUISITO NO ACREDITADO</v>
      </c>
      <c r="H216" s="702"/>
      <c r="I216" s="705" t="str">
        <f>_xlfn.CONCAT(Z195)</f>
        <v xml:space="preserve">-05. Certificado_Laboral_ liliana.pdf
</v>
      </c>
      <c r="J216" s="706"/>
      <c r="K216" s="706"/>
      <c r="L216" s="706"/>
      <c r="M216" s="706"/>
      <c r="N216" s="706"/>
      <c r="O216" s="706"/>
      <c r="P216" s="706"/>
      <c r="Q216" s="706"/>
      <c r="R216" s="706"/>
      <c r="S216" s="706"/>
      <c r="T216" s="706"/>
      <c r="U216" s="706"/>
      <c r="V216" s="706"/>
      <c r="W216" s="706"/>
      <c r="X216" s="706"/>
      <c r="AC216" s="45"/>
      <c r="AD216" s="45"/>
      <c r="AE216" s="45"/>
      <c r="AF216" s="143"/>
      <c r="AG216" s="143"/>
    </row>
    <row r="217" spans="1:34" s="46" customFormat="1" ht="103.5" customHeight="1">
      <c r="A217" s="607"/>
      <c r="B217" s="698"/>
      <c r="C217" s="699"/>
      <c r="D217" s="700"/>
      <c r="E217" s="681"/>
      <c r="F217" s="683"/>
      <c r="G217" s="703"/>
      <c r="H217" s="704"/>
      <c r="I217" s="91" t="s">
        <v>306</v>
      </c>
      <c r="J217" s="91"/>
      <c r="K217" s="688" t="str">
        <f>_xlfn.CONCAT(AB195:AB214)</f>
        <v xml:space="preserve">Experiencia No. 1: La experiencia es certificada por uno de los miembros del proponente plural por cuanto debe estar acompañada con la documentación que acredite tal experiencia según los términos indicados en el Pliego de Condiciones. No fue aportada documentación complementaria.
La certificación no refiere Formulación, modelación, implementación o seguimiento a instrumentos archivísticos o Diseño de procesos de gestión de documentos electrónicos de archivo de conformidad con con los términos establedicos en el Pliego de Condiciones y Adenda.
</v>
      </c>
      <c r="L217" s="689"/>
      <c r="M217" s="689"/>
      <c r="N217" s="689"/>
      <c r="O217" s="689"/>
      <c r="P217" s="689"/>
      <c r="Q217" s="689"/>
      <c r="R217" s="689"/>
      <c r="S217" s="689"/>
      <c r="T217" s="689"/>
      <c r="U217" s="689"/>
      <c r="V217" s="689"/>
      <c r="W217" s="689"/>
      <c r="X217" s="690"/>
      <c r="AC217" s="45"/>
      <c r="AD217" s="45"/>
      <c r="AE217" s="45"/>
      <c r="AF217" s="143"/>
      <c r="AG217" s="143"/>
    </row>
    <row r="218" spans="1:34" s="46" customFormat="1" ht="42" customHeight="1">
      <c r="A218" s="607"/>
      <c r="B218" s="590" t="s">
        <v>307</v>
      </c>
      <c r="C218" s="590"/>
      <c r="D218" s="590"/>
      <c r="E218" s="590"/>
      <c r="F218" s="591" t="s">
        <v>308</v>
      </c>
      <c r="G218" s="592"/>
      <c r="H218" s="592"/>
      <c r="I218" s="592"/>
      <c r="J218" s="592"/>
      <c r="K218" s="592"/>
      <c r="L218" s="592"/>
      <c r="M218" s="592"/>
      <c r="N218" s="592"/>
      <c r="O218" s="592"/>
      <c r="P218" s="592"/>
      <c r="Q218" s="592"/>
      <c r="R218" s="592"/>
      <c r="S218" s="592"/>
      <c r="T218" s="592"/>
      <c r="U218" s="592"/>
      <c r="V218" s="592"/>
      <c r="W218" s="592"/>
      <c r="X218" s="593"/>
      <c r="AC218" s="45"/>
      <c r="AD218" s="45"/>
      <c r="AE218" s="45"/>
      <c r="AF218" s="143"/>
      <c r="AG218" s="143"/>
    </row>
    <row r="219" spans="1:34" s="46" customFormat="1" ht="20.25" customHeight="1">
      <c r="A219" s="607"/>
      <c r="B219" s="594" t="s">
        <v>85</v>
      </c>
      <c r="C219" s="595"/>
      <c r="D219" s="595"/>
      <c r="E219" s="595"/>
      <c r="F219" s="595"/>
      <c r="G219" s="595"/>
      <c r="H219" s="595"/>
      <c r="I219" s="595"/>
      <c r="J219" s="595"/>
      <c r="K219" s="595"/>
      <c r="L219" s="595"/>
      <c r="M219" s="595"/>
      <c r="N219" s="595"/>
      <c r="O219" s="595"/>
      <c r="P219" s="595"/>
      <c r="Q219" s="595"/>
      <c r="R219" s="595"/>
      <c r="S219" s="595"/>
      <c r="T219" s="595"/>
      <c r="U219" s="595"/>
      <c r="V219" s="595"/>
      <c r="W219" s="595"/>
      <c r="X219" s="596"/>
      <c r="AC219" s="45"/>
      <c r="AD219" s="45"/>
      <c r="AE219" s="45"/>
      <c r="AF219" s="143"/>
      <c r="AG219" s="143"/>
    </row>
    <row r="220" spans="1:34" s="46" customFormat="1" ht="13">
      <c r="A220" s="597" t="s">
        <v>373</v>
      </c>
      <c r="B220" s="598" t="s">
        <v>374</v>
      </c>
      <c r="C220" s="598"/>
      <c r="D220" s="598"/>
      <c r="E220" s="598"/>
      <c r="F220" s="598"/>
      <c r="G220" s="598"/>
      <c r="H220" s="598"/>
      <c r="I220" s="598"/>
      <c r="J220" s="598"/>
      <c r="K220" s="598"/>
      <c r="L220" s="598"/>
      <c r="M220" s="598"/>
      <c r="N220" s="598"/>
      <c r="O220" s="598"/>
      <c r="P220" s="598"/>
      <c r="Q220" s="598"/>
      <c r="R220" s="598"/>
      <c r="S220" s="598"/>
      <c r="T220" s="598"/>
      <c r="U220" s="598"/>
      <c r="V220" s="598"/>
      <c r="W220" s="598"/>
      <c r="X220" s="598"/>
      <c r="AC220" s="45"/>
      <c r="AD220" s="45"/>
      <c r="AE220" s="45"/>
      <c r="AF220" s="143"/>
      <c r="AG220" s="143"/>
    </row>
    <row r="221" spans="1:34" s="46" customFormat="1" ht="25.5" customHeight="1">
      <c r="A221" s="597"/>
      <c r="B221" s="47" t="s">
        <v>209</v>
      </c>
      <c r="C221" s="48" t="s">
        <v>210</v>
      </c>
      <c r="D221" s="599" t="s">
        <v>211</v>
      </c>
      <c r="E221" s="599"/>
      <c r="F221" s="600" t="s">
        <v>212</v>
      </c>
      <c r="G221" s="601"/>
      <c r="H221" s="601"/>
      <c r="I221" s="601"/>
      <c r="J221" s="601"/>
      <c r="K221" s="601"/>
      <c r="L221" s="602"/>
      <c r="M221" s="599" t="s">
        <v>214</v>
      </c>
      <c r="N221" s="599"/>
      <c r="O221" s="599"/>
      <c r="P221" s="599"/>
      <c r="Q221" s="599"/>
      <c r="R221" s="599"/>
      <c r="S221" s="599"/>
      <c r="T221" s="599"/>
      <c r="U221" s="599"/>
      <c r="V221" s="599"/>
      <c r="W221" s="599"/>
      <c r="X221" s="599"/>
      <c r="AC221" s="45"/>
      <c r="AD221" s="45"/>
      <c r="AE221" s="45"/>
      <c r="AF221" s="143"/>
      <c r="AG221" s="143"/>
    </row>
    <row r="222" spans="1:34" s="46" customFormat="1" ht="84.75" customHeight="1">
      <c r="A222" s="597"/>
      <c r="B222" s="49">
        <v>6</v>
      </c>
      <c r="C222" s="49">
        <v>1</v>
      </c>
      <c r="D222" s="603" t="s">
        <v>375</v>
      </c>
      <c r="E222" s="603"/>
      <c r="F222" s="604" t="s">
        <v>376</v>
      </c>
      <c r="G222" s="605"/>
      <c r="H222" s="605"/>
      <c r="I222" s="605"/>
      <c r="J222" s="605"/>
      <c r="K222" s="605"/>
      <c r="L222" s="606"/>
      <c r="M222" s="610" t="s">
        <v>377</v>
      </c>
      <c r="N222" s="610"/>
      <c r="O222" s="610"/>
      <c r="P222" s="610"/>
      <c r="Q222" s="610"/>
      <c r="R222" s="610"/>
      <c r="S222" s="610"/>
      <c r="T222" s="610"/>
      <c r="U222" s="610"/>
      <c r="V222" s="610"/>
      <c r="W222" s="610"/>
      <c r="X222" s="610"/>
      <c r="AC222" s="45"/>
      <c r="AD222" s="45"/>
      <c r="AE222" s="45"/>
      <c r="AF222" s="143"/>
      <c r="AG222" s="143"/>
    </row>
    <row r="223" spans="1:34" s="46" customFormat="1" ht="12.75" customHeight="1">
      <c r="A223" s="597"/>
      <c r="B223" s="530" t="s">
        <v>219</v>
      </c>
      <c r="C223" s="530"/>
      <c r="D223" s="530"/>
      <c r="E223" s="530"/>
      <c r="F223" s="530"/>
      <c r="G223" s="530"/>
      <c r="H223" s="530"/>
      <c r="I223" s="530"/>
      <c r="J223" s="530"/>
      <c r="K223" s="530"/>
      <c r="L223" s="530"/>
      <c r="M223" s="530"/>
      <c r="N223" s="530"/>
      <c r="O223" s="530"/>
      <c r="P223" s="530"/>
      <c r="Q223" s="530"/>
      <c r="R223" s="530"/>
      <c r="S223" s="530"/>
      <c r="T223" s="530"/>
      <c r="U223" s="530"/>
      <c r="V223" s="530"/>
      <c r="W223" s="530"/>
      <c r="X223" s="530"/>
      <c r="AC223" s="45"/>
      <c r="AD223" s="45"/>
      <c r="AE223" s="45"/>
      <c r="AF223" s="143"/>
      <c r="AG223" s="143"/>
    </row>
    <row r="224" spans="1:34" s="46" customFormat="1" ht="12.75" customHeight="1">
      <c r="A224" s="597"/>
      <c r="B224" s="530" t="s">
        <v>220</v>
      </c>
      <c r="C224" s="530"/>
      <c r="D224" s="530"/>
      <c r="E224" s="530"/>
      <c r="F224" s="530"/>
      <c r="G224" s="530"/>
      <c r="H224" s="530"/>
      <c r="I224" s="530"/>
      <c r="J224" s="530"/>
      <c r="K224" s="530"/>
      <c r="L224" s="530"/>
      <c r="M224" s="530"/>
      <c r="N224" s="530"/>
      <c r="O224" s="530"/>
      <c r="P224" s="530"/>
      <c r="Q224" s="530"/>
      <c r="R224" s="530"/>
      <c r="S224" s="530"/>
      <c r="T224" s="530"/>
      <c r="U224" s="530"/>
      <c r="V224" s="530"/>
      <c r="W224" s="530"/>
      <c r="X224" s="530"/>
      <c r="AC224" s="45"/>
      <c r="AD224" s="45"/>
      <c r="AE224" s="45"/>
      <c r="AF224" s="143"/>
      <c r="AG224" s="143"/>
    </row>
    <row r="225" spans="1:34" s="46" customFormat="1" ht="27" customHeight="1">
      <c r="A225" s="597"/>
      <c r="B225" s="531" t="s">
        <v>221</v>
      </c>
      <c r="C225" s="531"/>
      <c r="D225" s="531"/>
      <c r="E225" s="532" t="s">
        <v>378</v>
      </c>
      <c r="F225" s="532"/>
      <c r="G225" s="532"/>
      <c r="H225" s="532"/>
      <c r="I225" s="533" t="s">
        <v>223</v>
      </c>
      <c r="J225" s="533"/>
      <c r="K225" s="534" t="s">
        <v>224</v>
      </c>
      <c r="L225" s="534"/>
      <c r="M225" s="52" t="s">
        <v>225</v>
      </c>
      <c r="N225" s="535">
        <v>1013591954</v>
      </c>
      <c r="O225" s="535"/>
      <c r="P225" s="536"/>
      <c r="Q225" s="536"/>
      <c r="R225" s="536"/>
      <c r="S225" s="536"/>
      <c r="T225" s="536"/>
      <c r="U225" s="536"/>
      <c r="V225" s="536"/>
      <c r="W225" s="536"/>
      <c r="X225" s="536"/>
      <c r="AC225" s="45"/>
      <c r="AD225" s="45"/>
      <c r="AE225" s="45"/>
      <c r="AF225" s="143"/>
      <c r="AG225" s="143"/>
    </row>
    <row r="226" spans="1:34" s="46" customFormat="1" ht="12.75" customHeight="1">
      <c r="A226" s="597"/>
      <c r="B226" s="525" t="s">
        <v>226</v>
      </c>
      <c r="C226" s="525"/>
      <c r="D226" s="525"/>
      <c r="E226" s="525"/>
      <c r="F226" s="525"/>
      <c r="G226" s="525"/>
      <c r="H226" s="53" t="s">
        <v>227</v>
      </c>
      <c r="I226" s="526" t="s">
        <v>228</v>
      </c>
      <c r="J226" s="526"/>
      <c r="K226" s="526"/>
      <c r="L226" s="525" t="s">
        <v>226</v>
      </c>
      <c r="M226" s="525"/>
      <c r="N226" s="525"/>
      <c r="O226" s="54" t="s">
        <v>227</v>
      </c>
      <c r="P226" s="525" t="s">
        <v>228</v>
      </c>
      <c r="Q226" s="525"/>
      <c r="R226" s="525"/>
      <c r="S226" s="525"/>
      <c r="T226" s="525"/>
      <c r="U226" s="525"/>
      <c r="V226" s="525"/>
      <c r="W226" s="525"/>
      <c r="X226" s="525"/>
      <c r="AC226" s="45"/>
      <c r="AD226" s="45"/>
      <c r="AE226" s="45"/>
      <c r="AF226" s="143"/>
      <c r="AG226" s="143"/>
    </row>
    <row r="227" spans="1:34" s="46" customFormat="1" ht="12.75" customHeight="1">
      <c r="A227" s="597"/>
      <c r="B227" s="611" t="s">
        <v>229</v>
      </c>
      <c r="C227" s="612"/>
      <c r="D227" s="612"/>
      <c r="E227" s="612"/>
      <c r="F227" s="612"/>
      <c r="G227" s="613"/>
      <c r="H227" s="617" t="s">
        <v>230</v>
      </c>
      <c r="I227" s="386" t="s">
        <v>379</v>
      </c>
      <c r="J227" s="387"/>
      <c r="K227" s="467"/>
      <c r="L227" s="529" t="s">
        <v>232</v>
      </c>
      <c r="M227" s="529"/>
      <c r="N227" s="529"/>
      <c r="O227" s="55" t="s">
        <v>241</v>
      </c>
      <c r="P227" s="379" t="s">
        <v>242</v>
      </c>
      <c r="Q227" s="379"/>
      <c r="R227" s="379"/>
      <c r="S227" s="379"/>
      <c r="T227" s="379"/>
      <c r="U227" s="379"/>
      <c r="V227" s="379"/>
      <c r="W227" s="379"/>
      <c r="X227" s="379"/>
      <c r="AC227" s="45"/>
      <c r="AD227" s="45"/>
      <c r="AE227" s="45"/>
      <c r="AF227" s="143"/>
      <c r="AG227" s="143"/>
    </row>
    <row r="228" spans="1:34" s="46" customFormat="1" ht="12.75" customHeight="1">
      <c r="A228" s="597"/>
      <c r="B228" s="614"/>
      <c r="C228" s="615"/>
      <c r="D228" s="615"/>
      <c r="E228" s="615"/>
      <c r="F228" s="615"/>
      <c r="G228" s="616"/>
      <c r="H228" s="618"/>
      <c r="I228" s="388"/>
      <c r="J228" s="389"/>
      <c r="K228" s="460"/>
      <c r="L228" s="529" t="s">
        <v>236</v>
      </c>
      <c r="M228" s="529"/>
      <c r="N228" s="529"/>
      <c r="O228" s="55" t="s">
        <v>241</v>
      </c>
      <c r="P228" s="379" t="s">
        <v>242</v>
      </c>
      <c r="Q228" s="379"/>
      <c r="R228" s="379"/>
      <c r="S228" s="379"/>
      <c r="T228" s="379"/>
      <c r="U228" s="379"/>
      <c r="V228" s="379"/>
      <c r="W228" s="379"/>
      <c r="X228" s="379"/>
      <c r="Y228" s="57"/>
      <c r="Z228" s="57"/>
      <c r="AA228" s="57"/>
      <c r="AB228" s="57"/>
      <c r="AC228" s="45"/>
      <c r="AD228" s="45"/>
      <c r="AE228" s="45"/>
      <c r="AF228" s="143"/>
      <c r="AG228" s="143"/>
    </row>
    <row r="229" spans="1:34" s="46" customFormat="1" ht="25.5" customHeight="1">
      <c r="A229" s="597"/>
      <c r="B229" s="527" t="s">
        <v>238</v>
      </c>
      <c r="C229" s="527"/>
      <c r="D229" s="527"/>
      <c r="E229" s="527"/>
      <c r="F229" s="527"/>
      <c r="G229" s="527"/>
      <c r="H229" s="58" t="s">
        <v>230</v>
      </c>
      <c r="I229" s="538" t="s">
        <v>239</v>
      </c>
      <c r="J229" s="538"/>
      <c r="K229" s="538"/>
      <c r="L229" s="527" t="s">
        <v>240</v>
      </c>
      <c r="M229" s="527"/>
      <c r="N229" s="527"/>
      <c r="O229" s="55" t="s">
        <v>241</v>
      </c>
      <c r="P229" s="379" t="s">
        <v>242</v>
      </c>
      <c r="Q229" s="379"/>
      <c r="R229" s="379"/>
      <c r="S229" s="379"/>
      <c r="T229" s="379"/>
      <c r="U229" s="379"/>
      <c r="V229" s="379"/>
      <c r="W229" s="379"/>
      <c r="X229" s="379"/>
      <c r="AC229" s="45"/>
      <c r="AD229" s="45"/>
      <c r="AE229" s="45"/>
      <c r="AF229" s="143"/>
      <c r="AG229" s="143"/>
    </row>
    <row r="230" spans="1:34" s="46" customFormat="1" ht="17.25" customHeight="1">
      <c r="A230" s="597"/>
      <c r="B230" s="525" t="s">
        <v>243</v>
      </c>
      <c r="C230" s="525"/>
      <c r="D230" s="525"/>
      <c r="E230" s="525"/>
      <c r="F230" s="525"/>
      <c r="G230" s="525"/>
      <c r="H230" s="525"/>
      <c r="I230" s="525"/>
      <c r="J230" s="525"/>
      <c r="K230" s="525"/>
      <c r="L230" s="525"/>
      <c r="M230" s="525"/>
      <c r="N230" s="525"/>
      <c r="O230" s="525"/>
      <c r="P230" s="525"/>
      <c r="Q230" s="525"/>
      <c r="R230" s="525"/>
      <c r="S230" s="525"/>
      <c r="T230" s="525"/>
      <c r="U230" s="525"/>
      <c r="V230" s="525"/>
      <c r="W230" s="525"/>
      <c r="X230" s="525"/>
      <c r="AC230" s="45"/>
      <c r="AD230" s="45"/>
      <c r="AE230" s="45"/>
      <c r="AF230" s="143"/>
      <c r="AG230" s="143"/>
    </row>
    <row r="231" spans="1:34" s="46" customFormat="1" ht="15" customHeight="1">
      <c r="A231" s="597"/>
      <c r="B231" s="537" t="s">
        <v>244</v>
      </c>
      <c r="C231" s="537"/>
      <c r="D231" s="537"/>
      <c r="E231" s="538" t="s">
        <v>380</v>
      </c>
      <c r="F231" s="538"/>
      <c r="G231" s="538"/>
      <c r="H231" s="538"/>
      <c r="I231" s="61" t="s">
        <v>226</v>
      </c>
      <c r="J231" s="539" t="s">
        <v>381</v>
      </c>
      <c r="K231" s="539"/>
      <c r="L231" s="539"/>
      <c r="M231" s="539"/>
      <c r="N231" s="539"/>
      <c r="O231" s="62" t="s">
        <v>248</v>
      </c>
      <c r="P231" s="540">
        <v>42207</v>
      </c>
      <c r="Q231" s="541"/>
      <c r="R231" s="542" t="s">
        <v>249</v>
      </c>
      <c r="S231" s="542"/>
      <c r="T231" s="542"/>
      <c r="U231" s="542"/>
      <c r="V231" s="542"/>
      <c r="W231" s="542"/>
      <c r="X231" s="542"/>
      <c r="AC231" s="45"/>
      <c r="AD231" s="45"/>
      <c r="AE231" s="45"/>
      <c r="AF231" s="143"/>
      <c r="AG231" s="143"/>
    </row>
    <row r="232" spans="1:34" s="46" customFormat="1" ht="13">
      <c r="A232" s="597"/>
      <c r="B232" s="545" t="s">
        <v>256</v>
      </c>
      <c r="C232" s="545"/>
      <c r="D232" s="545"/>
      <c r="E232" s="538" t="s">
        <v>242</v>
      </c>
      <c r="F232" s="538"/>
      <c r="G232" s="546" t="s">
        <v>258</v>
      </c>
      <c r="H232" s="546"/>
      <c r="I232" s="547" t="s">
        <v>242</v>
      </c>
      <c r="J232" s="548"/>
      <c r="K232" s="549" t="s">
        <v>40</v>
      </c>
      <c r="L232" s="549"/>
      <c r="M232" s="707" t="s">
        <v>382</v>
      </c>
      <c r="N232" s="707"/>
      <c r="O232" s="707"/>
      <c r="P232" s="707"/>
      <c r="Q232" s="707"/>
      <c r="R232" s="707"/>
      <c r="S232" s="707"/>
      <c r="T232" s="707"/>
      <c r="U232" s="707"/>
      <c r="V232" s="707"/>
      <c r="W232" s="707"/>
      <c r="X232" s="707"/>
      <c r="AC232" s="45"/>
      <c r="AD232" s="45"/>
      <c r="AE232" s="45"/>
      <c r="AF232" s="143"/>
      <c r="AG232" s="143"/>
    </row>
    <row r="233" spans="1:34" s="46" customFormat="1" ht="15" customHeight="1">
      <c r="A233" s="597"/>
      <c r="B233" s="525" t="s">
        <v>260</v>
      </c>
      <c r="C233" s="525"/>
      <c r="D233" s="525"/>
      <c r="E233" s="525"/>
      <c r="F233" s="525"/>
      <c r="G233" s="525"/>
      <c r="H233" s="525"/>
      <c r="I233" s="525"/>
      <c r="J233" s="525"/>
      <c r="K233" s="525"/>
      <c r="L233" s="525"/>
      <c r="M233" s="525"/>
      <c r="N233" s="525"/>
      <c r="O233" s="525"/>
      <c r="P233" s="525"/>
      <c r="Q233" s="525"/>
      <c r="R233" s="525"/>
      <c r="S233" s="525"/>
      <c r="T233" s="525"/>
      <c r="U233" s="525"/>
      <c r="V233" s="525"/>
      <c r="W233" s="525"/>
      <c r="X233" s="525"/>
      <c r="AC233" s="45"/>
      <c r="AD233" s="45"/>
      <c r="AE233" s="45"/>
      <c r="AF233" s="143"/>
      <c r="AG233" s="143"/>
    </row>
    <row r="234" spans="1:34" s="46" customFormat="1" ht="28.5" customHeight="1">
      <c r="A234" s="597"/>
      <c r="B234" s="53"/>
      <c r="C234" s="525" t="s">
        <v>261</v>
      </c>
      <c r="D234" s="525"/>
      <c r="E234" s="525"/>
      <c r="F234" s="525"/>
      <c r="G234" s="525"/>
      <c r="H234" s="525"/>
      <c r="I234" s="525"/>
      <c r="J234" s="525"/>
      <c r="K234" s="525"/>
      <c r="L234" s="525"/>
      <c r="M234" s="561" t="s">
        <v>262</v>
      </c>
      <c r="N234" s="561"/>
      <c r="O234" s="561"/>
      <c r="P234" s="561"/>
      <c r="Q234" s="561"/>
      <c r="R234" s="561"/>
      <c r="S234" s="562" t="s">
        <v>263</v>
      </c>
      <c r="T234" s="562" t="s">
        <v>264</v>
      </c>
      <c r="U234" s="563" t="s">
        <v>265</v>
      </c>
      <c r="V234" s="563"/>
      <c r="W234" s="563"/>
      <c r="X234" s="562" t="s">
        <v>38</v>
      </c>
      <c r="Y234" s="556" t="s">
        <v>266</v>
      </c>
      <c r="Z234" s="556"/>
      <c r="AA234" s="556"/>
      <c r="AB234" s="556"/>
      <c r="AC234" s="557" t="s">
        <v>267</v>
      </c>
      <c r="AD234" s="557"/>
      <c r="AE234" s="557"/>
      <c r="AF234" s="558" t="s">
        <v>268</v>
      </c>
      <c r="AG234" s="558"/>
      <c r="AH234" s="649" t="s">
        <v>269</v>
      </c>
    </row>
    <row r="235" spans="1:34" s="46" customFormat="1" ht="87" customHeight="1">
      <c r="A235" s="597"/>
      <c r="B235" s="60" t="s">
        <v>6</v>
      </c>
      <c r="C235" s="560" t="s">
        <v>270</v>
      </c>
      <c r="D235" s="560"/>
      <c r="E235" s="560"/>
      <c r="F235" s="560" t="s">
        <v>271</v>
      </c>
      <c r="G235" s="560"/>
      <c r="H235" s="560"/>
      <c r="I235" s="560"/>
      <c r="J235" s="560"/>
      <c r="K235" s="52" t="s">
        <v>272</v>
      </c>
      <c r="L235" s="52" t="s">
        <v>273</v>
      </c>
      <c r="M235" s="63" t="s">
        <v>274</v>
      </c>
      <c r="N235" s="63" t="s">
        <v>275</v>
      </c>
      <c r="O235" s="63" t="s">
        <v>276</v>
      </c>
      <c r="P235" s="63" t="s">
        <v>277</v>
      </c>
      <c r="Q235" s="63" t="s">
        <v>278</v>
      </c>
      <c r="R235" s="63" t="s">
        <v>279</v>
      </c>
      <c r="S235" s="562"/>
      <c r="T235" s="562"/>
      <c r="U235" s="63" t="s">
        <v>383</v>
      </c>
      <c r="V235" s="63" t="s">
        <v>384</v>
      </c>
      <c r="W235" s="63" t="s">
        <v>385</v>
      </c>
      <c r="X235" s="562"/>
      <c r="Y235" s="64" t="s">
        <v>283</v>
      </c>
      <c r="Z235" s="65" t="s">
        <v>284</v>
      </c>
      <c r="AA235" s="65" t="s">
        <v>285</v>
      </c>
      <c r="AB235" s="66" t="s">
        <v>286</v>
      </c>
      <c r="AC235" s="63" t="s">
        <v>287</v>
      </c>
      <c r="AD235" s="63" t="s">
        <v>288</v>
      </c>
      <c r="AE235" s="63" t="s">
        <v>289</v>
      </c>
      <c r="AF235" s="144" t="s">
        <v>290</v>
      </c>
      <c r="AG235" s="144" t="s">
        <v>291</v>
      </c>
      <c r="AH235" s="649"/>
    </row>
    <row r="236" spans="1:34" s="46" customFormat="1" ht="93.75" customHeight="1">
      <c r="A236" s="597"/>
      <c r="B236" s="68">
        <v>1</v>
      </c>
      <c r="C236" s="564" t="s">
        <v>386</v>
      </c>
      <c r="D236" s="564"/>
      <c r="E236" s="564"/>
      <c r="F236" s="694" t="s">
        <v>387</v>
      </c>
      <c r="G236" s="565"/>
      <c r="H236" s="565"/>
      <c r="I236" s="565"/>
      <c r="J236" s="565"/>
      <c r="K236" s="69">
        <v>42769</v>
      </c>
      <c r="L236" s="69">
        <v>42930</v>
      </c>
      <c r="M236" s="70" t="s">
        <v>178</v>
      </c>
      <c r="N236" s="70" t="s">
        <v>178</v>
      </c>
      <c r="O236" s="70" t="s">
        <v>178</v>
      </c>
      <c r="P236" s="70" t="s">
        <v>178</v>
      </c>
      <c r="Q236" s="70" t="s">
        <v>178</v>
      </c>
      <c r="R236" s="70" t="s">
        <v>178</v>
      </c>
      <c r="S236" s="71" t="str">
        <f>IF(C236&lt;&gt;"",IF(COUNTIF(M236:R236,"CUMPLE")=6,"CUMPLE","NO CUMPLE"),"")</f>
        <v>CUMPLE</v>
      </c>
      <c r="T236" s="72" t="s">
        <v>22</v>
      </c>
      <c r="U236" s="70" t="s">
        <v>85</v>
      </c>
      <c r="V236" s="70" t="s">
        <v>85</v>
      </c>
      <c r="W236" s="70" t="s">
        <v>85</v>
      </c>
      <c r="X236" s="73" t="str">
        <f t="shared" ref="X236:X255" si="46">IF(C236&lt;&gt;"",IF(OR(AND(OR(U236="CUMPLE",V236="CUMPLE",W236="CUMPLE"),S236="CUMPLE",T236="N/A"),AND(T236="SI",OR(U236="CUMPLE",V236="CUMPLE",W236="CUMPLE"))),"CUMPLE","NO CUMPLE"),"")</f>
        <v>NO CUMPLE</v>
      </c>
      <c r="Y236" s="59" t="s">
        <v>388</v>
      </c>
      <c r="Z236" s="74" t="str">
        <f>IF(Y236&lt;&gt;"","-"&amp;Y236&amp;CHAR(10),"")</f>
        <v xml:space="preserve">-certificacion laboral.pdf
</v>
      </c>
      <c r="AA236" s="59" t="s">
        <v>389</v>
      </c>
      <c r="AB236" s="75" t="str">
        <f t="shared" ref="AB236:AB255" si="47">IF(AA236&lt;&gt;"","Experiencia No. "&amp;B236&amp;": "&amp;AA236&amp;CHAR(10),"")</f>
        <v xml:space="preserve">Experiencia No. 1: Las funciones relacionadas en la certificación no permiten corroborar el requisito solicitado de desarrollo de valoración de acceso a la información, aplicación de criterios definidos por la Ley 1712 de 2014 o formulación, valoración o implementación de instrumentos de gestión de información Tablas de Control de Acceso o Índice de Información Clasificada y Reservada.
</v>
      </c>
      <c r="AC236" s="76">
        <f>IF(C236&lt;&gt;"",COUNTIFS(K$236:K$255,"&lt;="&amp;K236,L$236:L$255,"&gt;"&amp;K236)-1,0)</f>
        <v>0</v>
      </c>
      <c r="AD236" s="76">
        <f>IF(C236&lt;&gt;"",COUNTIFS(K$236:K$255,"&lt;="&amp;L236,L$236:L$255,"&gt;="&amp;L236)-1,0)</f>
        <v>0</v>
      </c>
      <c r="AE236" s="76">
        <f>IF(C236&lt;&gt;"",COUNTIFS(K$236:K$255,"&gt;&lt;"&amp;"",K$236:K$255,"&lt;="&amp;K236,L$236:L$255,"&gt;="&amp;L236),0)</f>
        <v>0</v>
      </c>
      <c r="AF236" s="163">
        <v>42769</v>
      </c>
      <c r="AG236" s="163">
        <v>42930</v>
      </c>
      <c r="AH236" s="95">
        <f t="shared" ref="AH236:AH238" si="48">ROUND(IF(X236="CUMPLE",DAYS360(AF236,AG236,)/365,0),1)</f>
        <v>0</v>
      </c>
    </row>
    <row r="237" spans="1:34" s="46" customFormat="1" ht="113.25" customHeight="1">
      <c r="A237" s="597"/>
      <c r="B237" s="68">
        <v>2</v>
      </c>
      <c r="C237" s="564" t="s">
        <v>386</v>
      </c>
      <c r="D237" s="564"/>
      <c r="E237" s="564"/>
      <c r="F237" s="694" t="s">
        <v>390</v>
      </c>
      <c r="G237" s="565"/>
      <c r="H237" s="565"/>
      <c r="I237" s="565"/>
      <c r="J237" s="565"/>
      <c r="K237" s="69">
        <v>44986</v>
      </c>
      <c r="L237" s="69">
        <v>45291</v>
      </c>
      <c r="M237" s="70" t="s">
        <v>178</v>
      </c>
      <c r="N237" s="70" t="s">
        <v>178</v>
      </c>
      <c r="O237" s="70" t="s">
        <v>178</v>
      </c>
      <c r="P237" s="70" t="s">
        <v>178</v>
      </c>
      <c r="Q237" s="70" t="s">
        <v>178</v>
      </c>
      <c r="R237" s="70" t="s">
        <v>178</v>
      </c>
      <c r="S237" s="71" t="str">
        <f t="shared" ref="S237:S255" si="49">IF(C237&lt;&gt;"",IF(COUNTIF(M237:R237,"CUMPLE")=6,"CUMPLE","NO CUMPLE"),"")</f>
        <v>CUMPLE</v>
      </c>
      <c r="T237" s="72" t="s">
        <v>22</v>
      </c>
      <c r="U237" s="70" t="s">
        <v>85</v>
      </c>
      <c r="V237" s="70" t="s">
        <v>85</v>
      </c>
      <c r="W237" s="70" t="s">
        <v>85</v>
      </c>
      <c r="X237" s="73" t="str">
        <f t="shared" si="46"/>
        <v>NO CUMPLE</v>
      </c>
      <c r="Y237" s="59" t="s">
        <v>388</v>
      </c>
      <c r="Z237" s="74" t="str">
        <f t="shared" ref="Z237:Z255" si="50">IF(Y237&lt;&gt;"","-"&amp;Y237&amp;CHAR(10),"")</f>
        <v xml:space="preserve">-certificacion laboral.pdf
</v>
      </c>
      <c r="AA237" s="59" t="s">
        <v>389</v>
      </c>
      <c r="AB237" s="75" t="str">
        <f t="shared" si="47"/>
        <v xml:space="preserve">Experiencia No. 2: Las funciones relacionadas en la certificación no permiten corroborar el requisito solicitado de desarrollo de valoración de acceso a la información, aplicación de criterios definidos por la Ley 1712 de 2014 o formulación, valoración o implementación de instrumentos de gestión de información Tablas de Control de Acceso o Índice de Información Clasificada y Reservada.
</v>
      </c>
      <c r="AC237" s="76">
        <f t="shared" ref="AC237:AC255" si="51">IF(C237&lt;&gt;"",COUNTIFS(K$236:K$255,"&lt;="&amp;K237,L$236:L$255,"&gt;"&amp;K237)-1,0)</f>
        <v>0</v>
      </c>
      <c r="AD237" s="76">
        <f t="shared" ref="AD237:AD255" si="52">IF(C237&lt;&gt;"",COUNTIFS(K$236:K$255,"&lt;="&amp;L237,L$236:L$255,"&gt;="&amp;L237)-1,0)</f>
        <v>0</v>
      </c>
      <c r="AE237" s="76">
        <f t="shared" ref="AE237:AE255" si="53">IF(C237&lt;&gt;"",COUNTIFS(K$236:K$255,"&gt;&lt;"&amp;"",K$236:K$255,"&lt;="&amp;K237,L$236:L$255,"&gt;="&amp;L237),0)</f>
        <v>0</v>
      </c>
      <c r="AF237" s="163">
        <v>44986</v>
      </c>
      <c r="AG237" s="163">
        <v>45291</v>
      </c>
      <c r="AH237" s="95">
        <f t="shared" si="48"/>
        <v>0</v>
      </c>
    </row>
    <row r="238" spans="1:34" s="46" customFormat="1" ht="33" hidden="1" customHeight="1">
      <c r="A238" s="597"/>
      <c r="B238" s="68">
        <v>3</v>
      </c>
      <c r="C238" s="564"/>
      <c r="D238" s="564"/>
      <c r="E238" s="564"/>
      <c r="F238" s="694"/>
      <c r="G238" s="565"/>
      <c r="H238" s="565"/>
      <c r="I238" s="565"/>
      <c r="J238" s="565"/>
      <c r="K238" s="69"/>
      <c r="L238" s="69"/>
      <c r="M238" s="70"/>
      <c r="N238" s="70"/>
      <c r="O238" s="70"/>
      <c r="P238" s="70"/>
      <c r="Q238" s="70"/>
      <c r="R238" s="70"/>
      <c r="S238" s="71" t="str">
        <f t="shared" si="49"/>
        <v/>
      </c>
      <c r="T238" s="72"/>
      <c r="U238" s="70"/>
      <c r="V238" s="70"/>
      <c r="W238" s="70"/>
      <c r="X238" s="73" t="str">
        <f t="shared" si="46"/>
        <v/>
      </c>
      <c r="Y238" s="59"/>
      <c r="Z238" s="74" t="str">
        <f t="shared" si="50"/>
        <v/>
      </c>
      <c r="AA238" s="59"/>
      <c r="AB238" s="75" t="str">
        <f t="shared" si="47"/>
        <v/>
      </c>
      <c r="AC238" s="76">
        <f t="shared" si="51"/>
        <v>0</v>
      </c>
      <c r="AD238" s="76">
        <f t="shared" si="52"/>
        <v>0</v>
      </c>
      <c r="AE238" s="76">
        <f t="shared" si="53"/>
        <v>0</v>
      </c>
      <c r="AF238" s="155"/>
      <c r="AG238" s="155"/>
      <c r="AH238" s="95">
        <f t="shared" si="48"/>
        <v>0</v>
      </c>
    </row>
    <row r="239" spans="1:34" s="46" customFormat="1" ht="12.75" hidden="1" customHeight="1">
      <c r="A239" s="597"/>
      <c r="B239" s="68">
        <v>4</v>
      </c>
      <c r="C239" s="564"/>
      <c r="D239" s="564"/>
      <c r="E239" s="564"/>
      <c r="F239" s="565"/>
      <c r="G239" s="565"/>
      <c r="H239" s="565"/>
      <c r="I239" s="565"/>
      <c r="J239" s="565"/>
      <c r="K239" s="69"/>
      <c r="L239" s="69"/>
      <c r="M239" s="70"/>
      <c r="N239" s="70"/>
      <c r="O239" s="70"/>
      <c r="P239" s="70"/>
      <c r="Q239" s="70"/>
      <c r="R239" s="70"/>
      <c r="S239" s="71" t="str">
        <f t="shared" si="49"/>
        <v/>
      </c>
      <c r="T239" s="72"/>
      <c r="U239" s="70"/>
      <c r="V239" s="70"/>
      <c r="W239" s="70"/>
      <c r="X239" s="73" t="str">
        <f t="shared" si="46"/>
        <v/>
      </c>
      <c r="Y239" s="59"/>
      <c r="Z239" s="74" t="str">
        <f t="shared" si="50"/>
        <v/>
      </c>
      <c r="AA239" s="59"/>
      <c r="AB239" s="75" t="str">
        <f t="shared" si="47"/>
        <v/>
      </c>
      <c r="AC239" s="76">
        <f t="shared" si="51"/>
        <v>0</v>
      </c>
      <c r="AD239" s="76">
        <f t="shared" si="52"/>
        <v>0</v>
      </c>
      <c r="AE239" s="76">
        <f t="shared" si="53"/>
        <v>0</v>
      </c>
      <c r="AF239" s="155"/>
      <c r="AG239" s="155"/>
      <c r="AH239" s="77">
        <f t="shared" ref="AH239:AH255" si="54">IF(X239="CUMPLE",DAYS360(AF239,AG239,)/365,0)</f>
        <v>0</v>
      </c>
    </row>
    <row r="240" spans="1:34" s="46" customFormat="1" ht="12.75" hidden="1" customHeight="1">
      <c r="A240" s="597"/>
      <c r="B240" s="68">
        <v>5</v>
      </c>
      <c r="C240" s="564"/>
      <c r="D240" s="564"/>
      <c r="E240" s="564"/>
      <c r="F240" s="565"/>
      <c r="G240" s="565"/>
      <c r="H240" s="565"/>
      <c r="I240" s="565"/>
      <c r="J240" s="565"/>
      <c r="K240" s="69"/>
      <c r="L240" s="69"/>
      <c r="M240" s="70"/>
      <c r="N240" s="70"/>
      <c r="O240" s="70"/>
      <c r="P240" s="70"/>
      <c r="Q240" s="70"/>
      <c r="R240" s="70"/>
      <c r="S240" s="71" t="str">
        <f t="shared" si="49"/>
        <v/>
      </c>
      <c r="T240" s="72"/>
      <c r="U240" s="70"/>
      <c r="V240" s="70"/>
      <c r="W240" s="70"/>
      <c r="X240" s="73" t="str">
        <f t="shared" si="46"/>
        <v/>
      </c>
      <c r="Y240" s="59"/>
      <c r="Z240" s="74" t="str">
        <f t="shared" si="50"/>
        <v/>
      </c>
      <c r="AA240" s="59"/>
      <c r="AB240" s="75" t="str">
        <f t="shared" si="47"/>
        <v/>
      </c>
      <c r="AC240" s="76">
        <f t="shared" si="51"/>
        <v>0</v>
      </c>
      <c r="AD240" s="76">
        <f t="shared" si="52"/>
        <v>0</v>
      </c>
      <c r="AE240" s="76">
        <f t="shared" si="53"/>
        <v>0</v>
      </c>
      <c r="AF240" s="155"/>
      <c r="AG240" s="155"/>
      <c r="AH240" s="77">
        <f t="shared" si="54"/>
        <v>0</v>
      </c>
    </row>
    <row r="241" spans="1:34" s="46" customFormat="1" ht="12.75" hidden="1" customHeight="1">
      <c r="A241" s="597"/>
      <c r="B241" s="68">
        <v>6</v>
      </c>
      <c r="C241" s="564"/>
      <c r="D241" s="564"/>
      <c r="E241" s="564"/>
      <c r="F241" s="565"/>
      <c r="G241" s="565"/>
      <c r="H241" s="565"/>
      <c r="I241" s="565"/>
      <c r="J241" s="565"/>
      <c r="K241" s="69"/>
      <c r="L241" s="69"/>
      <c r="M241" s="70"/>
      <c r="N241" s="70"/>
      <c r="O241" s="70"/>
      <c r="P241" s="70"/>
      <c r="Q241" s="70"/>
      <c r="R241" s="70"/>
      <c r="S241" s="71" t="str">
        <f t="shared" si="49"/>
        <v/>
      </c>
      <c r="T241" s="72"/>
      <c r="U241" s="70"/>
      <c r="V241" s="70"/>
      <c r="W241" s="70"/>
      <c r="X241" s="73" t="str">
        <f t="shared" si="46"/>
        <v/>
      </c>
      <c r="Y241" s="59"/>
      <c r="Z241" s="74" t="str">
        <f t="shared" si="50"/>
        <v/>
      </c>
      <c r="AA241" s="59"/>
      <c r="AB241" s="75" t="str">
        <f t="shared" si="47"/>
        <v/>
      </c>
      <c r="AC241" s="76">
        <f t="shared" si="51"/>
        <v>0</v>
      </c>
      <c r="AD241" s="76">
        <f t="shared" si="52"/>
        <v>0</v>
      </c>
      <c r="AE241" s="76">
        <f t="shared" si="53"/>
        <v>0</v>
      </c>
      <c r="AF241" s="155"/>
      <c r="AG241" s="155"/>
      <c r="AH241" s="77">
        <f t="shared" si="54"/>
        <v>0</v>
      </c>
    </row>
    <row r="242" spans="1:34" s="46" customFormat="1" ht="12.75" hidden="1" customHeight="1">
      <c r="A242" s="597"/>
      <c r="B242" s="68">
        <v>7</v>
      </c>
      <c r="C242" s="564"/>
      <c r="D242" s="564"/>
      <c r="E242" s="564"/>
      <c r="F242" s="565"/>
      <c r="G242" s="565"/>
      <c r="H242" s="565"/>
      <c r="I242" s="565"/>
      <c r="J242" s="565"/>
      <c r="K242" s="69"/>
      <c r="L242" s="69"/>
      <c r="M242" s="70"/>
      <c r="N242" s="70"/>
      <c r="O242" s="70"/>
      <c r="P242" s="70"/>
      <c r="Q242" s="70"/>
      <c r="R242" s="70"/>
      <c r="S242" s="71" t="str">
        <f t="shared" si="49"/>
        <v/>
      </c>
      <c r="T242" s="72"/>
      <c r="U242" s="70"/>
      <c r="V242" s="70"/>
      <c r="W242" s="70"/>
      <c r="X242" s="73" t="str">
        <f t="shared" si="46"/>
        <v/>
      </c>
      <c r="Y242" s="59"/>
      <c r="Z242" s="74" t="str">
        <f t="shared" si="50"/>
        <v/>
      </c>
      <c r="AA242" s="59"/>
      <c r="AB242" s="75" t="str">
        <f t="shared" si="47"/>
        <v/>
      </c>
      <c r="AC242" s="76">
        <f t="shared" si="51"/>
        <v>0</v>
      </c>
      <c r="AD242" s="76">
        <f t="shared" si="52"/>
        <v>0</v>
      </c>
      <c r="AE242" s="76">
        <f t="shared" si="53"/>
        <v>0</v>
      </c>
      <c r="AF242" s="155"/>
      <c r="AG242" s="155"/>
      <c r="AH242" s="77">
        <f t="shared" si="54"/>
        <v>0</v>
      </c>
    </row>
    <row r="243" spans="1:34" s="46" customFormat="1" ht="12.75" hidden="1" customHeight="1">
      <c r="A243" s="597"/>
      <c r="B243" s="68">
        <v>8</v>
      </c>
      <c r="C243" s="564"/>
      <c r="D243" s="564"/>
      <c r="E243" s="564"/>
      <c r="F243" s="565"/>
      <c r="G243" s="565"/>
      <c r="H243" s="565"/>
      <c r="I243" s="565"/>
      <c r="J243" s="565"/>
      <c r="K243" s="69"/>
      <c r="L243" s="69"/>
      <c r="M243" s="70"/>
      <c r="N243" s="70"/>
      <c r="O243" s="70"/>
      <c r="P243" s="70"/>
      <c r="Q243" s="70"/>
      <c r="R243" s="70"/>
      <c r="S243" s="71" t="str">
        <f t="shared" si="49"/>
        <v/>
      </c>
      <c r="T243" s="72"/>
      <c r="U243" s="70"/>
      <c r="V243" s="70"/>
      <c r="W243" s="70"/>
      <c r="X243" s="73" t="str">
        <f t="shared" si="46"/>
        <v/>
      </c>
      <c r="Y243" s="59"/>
      <c r="Z243" s="74" t="str">
        <f t="shared" si="50"/>
        <v/>
      </c>
      <c r="AA243" s="59"/>
      <c r="AB243" s="75" t="str">
        <f t="shared" si="47"/>
        <v/>
      </c>
      <c r="AC243" s="76">
        <f t="shared" si="51"/>
        <v>0</v>
      </c>
      <c r="AD243" s="76">
        <f t="shared" si="52"/>
        <v>0</v>
      </c>
      <c r="AE243" s="76">
        <f t="shared" si="53"/>
        <v>0</v>
      </c>
      <c r="AF243" s="155"/>
      <c r="AG243" s="155"/>
      <c r="AH243" s="77">
        <f t="shared" si="54"/>
        <v>0</v>
      </c>
    </row>
    <row r="244" spans="1:34" s="46" customFormat="1" ht="12.75" hidden="1" customHeight="1">
      <c r="A244" s="597"/>
      <c r="B244" s="68">
        <v>9</v>
      </c>
      <c r="C244" s="564"/>
      <c r="D244" s="564"/>
      <c r="E244" s="564"/>
      <c r="F244" s="565"/>
      <c r="G244" s="565"/>
      <c r="H244" s="565"/>
      <c r="I244" s="565"/>
      <c r="J244" s="565"/>
      <c r="K244" s="69"/>
      <c r="L244" s="69"/>
      <c r="M244" s="70"/>
      <c r="N244" s="70"/>
      <c r="O244" s="70"/>
      <c r="P244" s="70"/>
      <c r="Q244" s="70"/>
      <c r="R244" s="70"/>
      <c r="S244" s="71" t="str">
        <f t="shared" si="49"/>
        <v/>
      </c>
      <c r="T244" s="72"/>
      <c r="U244" s="70"/>
      <c r="V244" s="70"/>
      <c r="W244" s="70"/>
      <c r="X244" s="73" t="str">
        <f t="shared" si="46"/>
        <v/>
      </c>
      <c r="Y244" s="59"/>
      <c r="Z244" s="74" t="str">
        <f t="shared" si="50"/>
        <v/>
      </c>
      <c r="AA244" s="59"/>
      <c r="AB244" s="75" t="str">
        <f t="shared" si="47"/>
        <v/>
      </c>
      <c r="AC244" s="76">
        <f t="shared" si="51"/>
        <v>0</v>
      </c>
      <c r="AD244" s="76">
        <f t="shared" si="52"/>
        <v>0</v>
      </c>
      <c r="AE244" s="76">
        <f t="shared" si="53"/>
        <v>0</v>
      </c>
      <c r="AF244" s="155"/>
      <c r="AG244" s="155"/>
      <c r="AH244" s="77">
        <f t="shared" si="54"/>
        <v>0</v>
      </c>
    </row>
    <row r="245" spans="1:34" s="46" customFormat="1" ht="12.75" hidden="1" customHeight="1">
      <c r="A245" s="597"/>
      <c r="B245" s="68">
        <v>10</v>
      </c>
      <c r="C245" s="564"/>
      <c r="D245" s="564"/>
      <c r="E245" s="564"/>
      <c r="F245" s="565"/>
      <c r="G245" s="565"/>
      <c r="H245" s="565"/>
      <c r="I245" s="565"/>
      <c r="J245" s="565"/>
      <c r="K245" s="69"/>
      <c r="L245" s="69"/>
      <c r="M245" s="70"/>
      <c r="N245" s="70"/>
      <c r="O245" s="70"/>
      <c r="P245" s="70"/>
      <c r="Q245" s="70"/>
      <c r="R245" s="70"/>
      <c r="S245" s="71" t="str">
        <f t="shared" si="49"/>
        <v/>
      </c>
      <c r="T245" s="72"/>
      <c r="U245" s="70"/>
      <c r="V245" s="70"/>
      <c r="W245" s="70"/>
      <c r="X245" s="73" t="str">
        <f t="shared" si="46"/>
        <v/>
      </c>
      <c r="Y245" s="59"/>
      <c r="Z245" s="74" t="str">
        <f t="shared" si="50"/>
        <v/>
      </c>
      <c r="AA245" s="59"/>
      <c r="AB245" s="75" t="str">
        <f t="shared" si="47"/>
        <v/>
      </c>
      <c r="AC245" s="76">
        <f t="shared" si="51"/>
        <v>0</v>
      </c>
      <c r="AD245" s="76">
        <f t="shared" si="52"/>
        <v>0</v>
      </c>
      <c r="AE245" s="76">
        <f t="shared" si="53"/>
        <v>0</v>
      </c>
      <c r="AF245" s="155"/>
      <c r="AG245" s="155"/>
      <c r="AH245" s="77">
        <f t="shared" si="54"/>
        <v>0</v>
      </c>
    </row>
    <row r="246" spans="1:34" s="46" customFormat="1" ht="12.75" hidden="1" customHeight="1">
      <c r="A246" s="597"/>
      <c r="B246" s="68">
        <v>11</v>
      </c>
      <c r="C246" s="564"/>
      <c r="D246" s="564"/>
      <c r="E246" s="564"/>
      <c r="F246" s="565"/>
      <c r="G246" s="565"/>
      <c r="H246" s="565"/>
      <c r="I246" s="565"/>
      <c r="J246" s="565"/>
      <c r="K246" s="69"/>
      <c r="L246" s="69"/>
      <c r="M246" s="70"/>
      <c r="N246" s="70"/>
      <c r="O246" s="70"/>
      <c r="P246" s="70"/>
      <c r="Q246" s="70"/>
      <c r="R246" s="70"/>
      <c r="S246" s="71" t="str">
        <f t="shared" si="49"/>
        <v/>
      </c>
      <c r="T246" s="72"/>
      <c r="U246" s="70"/>
      <c r="V246" s="70"/>
      <c r="W246" s="70"/>
      <c r="X246" s="73" t="str">
        <f t="shared" si="46"/>
        <v/>
      </c>
      <c r="Y246" s="59"/>
      <c r="Z246" s="74" t="str">
        <f t="shared" si="50"/>
        <v/>
      </c>
      <c r="AA246" s="59"/>
      <c r="AB246" s="75" t="str">
        <f t="shared" si="47"/>
        <v/>
      </c>
      <c r="AC246" s="76">
        <f t="shared" si="51"/>
        <v>0</v>
      </c>
      <c r="AD246" s="76">
        <f t="shared" si="52"/>
        <v>0</v>
      </c>
      <c r="AE246" s="76">
        <f t="shared" si="53"/>
        <v>0</v>
      </c>
      <c r="AF246" s="155"/>
      <c r="AG246" s="155"/>
      <c r="AH246" s="77">
        <f t="shared" si="54"/>
        <v>0</v>
      </c>
    </row>
    <row r="247" spans="1:34" s="46" customFormat="1" ht="12.75" hidden="1" customHeight="1">
      <c r="A247" s="597"/>
      <c r="B247" s="68">
        <v>12</v>
      </c>
      <c r="C247" s="564"/>
      <c r="D247" s="564"/>
      <c r="E247" s="564"/>
      <c r="F247" s="565"/>
      <c r="G247" s="565"/>
      <c r="H247" s="565"/>
      <c r="I247" s="565"/>
      <c r="J247" s="565"/>
      <c r="K247" s="69"/>
      <c r="L247" s="69"/>
      <c r="M247" s="70"/>
      <c r="N247" s="70"/>
      <c r="O247" s="70"/>
      <c r="P247" s="70"/>
      <c r="Q247" s="70"/>
      <c r="R247" s="70"/>
      <c r="S247" s="71" t="str">
        <f t="shared" si="49"/>
        <v/>
      </c>
      <c r="T247" s="72"/>
      <c r="U247" s="70"/>
      <c r="V247" s="70"/>
      <c r="W247" s="70"/>
      <c r="X247" s="73" t="str">
        <f t="shared" si="46"/>
        <v/>
      </c>
      <c r="Y247" s="59"/>
      <c r="Z247" s="74" t="str">
        <f t="shared" si="50"/>
        <v/>
      </c>
      <c r="AA247" s="59"/>
      <c r="AB247" s="75" t="str">
        <f t="shared" si="47"/>
        <v/>
      </c>
      <c r="AC247" s="76">
        <f t="shared" si="51"/>
        <v>0</v>
      </c>
      <c r="AD247" s="76">
        <f t="shared" si="52"/>
        <v>0</v>
      </c>
      <c r="AE247" s="76">
        <f t="shared" si="53"/>
        <v>0</v>
      </c>
      <c r="AF247" s="155"/>
      <c r="AG247" s="155"/>
      <c r="AH247" s="77">
        <f t="shared" si="54"/>
        <v>0</v>
      </c>
    </row>
    <row r="248" spans="1:34" s="46" customFormat="1" ht="12.75" hidden="1" customHeight="1">
      <c r="A248" s="597"/>
      <c r="B248" s="68">
        <v>13</v>
      </c>
      <c r="C248" s="564"/>
      <c r="D248" s="564"/>
      <c r="E248" s="564"/>
      <c r="F248" s="565"/>
      <c r="G248" s="565"/>
      <c r="H248" s="565"/>
      <c r="I248" s="565"/>
      <c r="J248" s="565"/>
      <c r="K248" s="69"/>
      <c r="L248" s="69"/>
      <c r="M248" s="70"/>
      <c r="N248" s="70"/>
      <c r="O248" s="70"/>
      <c r="P248" s="70"/>
      <c r="Q248" s="70"/>
      <c r="R248" s="70"/>
      <c r="S248" s="71" t="str">
        <f t="shared" si="49"/>
        <v/>
      </c>
      <c r="T248" s="72"/>
      <c r="U248" s="70"/>
      <c r="V248" s="70"/>
      <c r="W248" s="70"/>
      <c r="X248" s="73" t="str">
        <f t="shared" si="46"/>
        <v/>
      </c>
      <c r="Y248" s="59"/>
      <c r="Z248" s="74" t="str">
        <f t="shared" si="50"/>
        <v/>
      </c>
      <c r="AA248" s="59"/>
      <c r="AB248" s="75" t="str">
        <f t="shared" si="47"/>
        <v/>
      </c>
      <c r="AC248" s="76">
        <f t="shared" si="51"/>
        <v>0</v>
      </c>
      <c r="AD248" s="76">
        <f t="shared" si="52"/>
        <v>0</v>
      </c>
      <c r="AE248" s="76">
        <f t="shared" si="53"/>
        <v>0</v>
      </c>
      <c r="AF248" s="155"/>
      <c r="AG248" s="155"/>
      <c r="AH248" s="77">
        <f t="shared" si="54"/>
        <v>0</v>
      </c>
    </row>
    <row r="249" spans="1:34" s="46" customFormat="1" ht="12.75" hidden="1" customHeight="1">
      <c r="A249" s="597"/>
      <c r="B249" s="68">
        <v>14</v>
      </c>
      <c r="C249" s="564"/>
      <c r="D249" s="564"/>
      <c r="E249" s="564"/>
      <c r="F249" s="565"/>
      <c r="G249" s="565"/>
      <c r="H249" s="565"/>
      <c r="I249" s="565"/>
      <c r="J249" s="565"/>
      <c r="K249" s="69"/>
      <c r="L249" s="69"/>
      <c r="M249" s="70"/>
      <c r="N249" s="70"/>
      <c r="O249" s="70"/>
      <c r="P249" s="70"/>
      <c r="Q249" s="70"/>
      <c r="R249" s="70"/>
      <c r="S249" s="71" t="str">
        <f t="shared" si="49"/>
        <v/>
      </c>
      <c r="T249" s="72"/>
      <c r="U249" s="70"/>
      <c r="V249" s="70"/>
      <c r="W249" s="70"/>
      <c r="X249" s="73" t="str">
        <f t="shared" si="46"/>
        <v/>
      </c>
      <c r="Y249" s="59"/>
      <c r="Z249" s="74" t="str">
        <f t="shared" si="50"/>
        <v/>
      </c>
      <c r="AA249" s="59"/>
      <c r="AB249" s="75" t="str">
        <f t="shared" si="47"/>
        <v/>
      </c>
      <c r="AC249" s="76">
        <f t="shared" si="51"/>
        <v>0</v>
      </c>
      <c r="AD249" s="76">
        <f t="shared" si="52"/>
        <v>0</v>
      </c>
      <c r="AE249" s="76">
        <f t="shared" si="53"/>
        <v>0</v>
      </c>
      <c r="AF249" s="155"/>
      <c r="AG249" s="155"/>
      <c r="AH249" s="77">
        <f t="shared" si="54"/>
        <v>0</v>
      </c>
    </row>
    <row r="250" spans="1:34" s="46" customFormat="1" ht="12.75" hidden="1" customHeight="1">
      <c r="A250" s="597"/>
      <c r="B250" s="68">
        <v>15</v>
      </c>
      <c r="C250" s="564"/>
      <c r="D250" s="564"/>
      <c r="E250" s="564"/>
      <c r="F250" s="565"/>
      <c r="G250" s="565"/>
      <c r="H250" s="565"/>
      <c r="I250" s="565"/>
      <c r="J250" s="565"/>
      <c r="K250" s="69"/>
      <c r="L250" s="69"/>
      <c r="M250" s="70"/>
      <c r="N250" s="70"/>
      <c r="O250" s="70"/>
      <c r="P250" s="70"/>
      <c r="Q250" s="70"/>
      <c r="R250" s="70"/>
      <c r="S250" s="71" t="str">
        <f t="shared" si="49"/>
        <v/>
      </c>
      <c r="T250" s="72"/>
      <c r="U250" s="70"/>
      <c r="V250" s="70"/>
      <c r="W250" s="70"/>
      <c r="X250" s="73" t="str">
        <f t="shared" si="46"/>
        <v/>
      </c>
      <c r="Y250" s="59"/>
      <c r="Z250" s="74" t="str">
        <f t="shared" si="50"/>
        <v/>
      </c>
      <c r="AA250" s="59"/>
      <c r="AB250" s="75" t="str">
        <f t="shared" si="47"/>
        <v/>
      </c>
      <c r="AC250" s="76">
        <f t="shared" si="51"/>
        <v>0</v>
      </c>
      <c r="AD250" s="76">
        <f t="shared" si="52"/>
        <v>0</v>
      </c>
      <c r="AE250" s="76">
        <f t="shared" si="53"/>
        <v>0</v>
      </c>
      <c r="AF250" s="155"/>
      <c r="AG250" s="155"/>
      <c r="AH250" s="77">
        <f t="shared" si="54"/>
        <v>0</v>
      </c>
    </row>
    <row r="251" spans="1:34" s="46" customFormat="1" ht="12.75" hidden="1" customHeight="1">
      <c r="A251" s="597"/>
      <c r="B251" s="68">
        <v>16</v>
      </c>
      <c r="C251" s="564"/>
      <c r="D251" s="564"/>
      <c r="E251" s="564"/>
      <c r="F251" s="565"/>
      <c r="G251" s="565"/>
      <c r="H251" s="565"/>
      <c r="I251" s="565"/>
      <c r="J251" s="565"/>
      <c r="K251" s="69"/>
      <c r="L251" s="69"/>
      <c r="M251" s="70"/>
      <c r="N251" s="70"/>
      <c r="O251" s="70"/>
      <c r="P251" s="70"/>
      <c r="Q251" s="70"/>
      <c r="R251" s="70"/>
      <c r="S251" s="71" t="str">
        <f t="shared" si="49"/>
        <v/>
      </c>
      <c r="T251" s="72"/>
      <c r="U251" s="70"/>
      <c r="V251" s="70"/>
      <c r="W251" s="70"/>
      <c r="X251" s="73" t="str">
        <f t="shared" si="46"/>
        <v/>
      </c>
      <c r="Y251" s="59"/>
      <c r="Z251" s="74" t="str">
        <f t="shared" si="50"/>
        <v/>
      </c>
      <c r="AA251" s="59"/>
      <c r="AB251" s="75" t="str">
        <f t="shared" si="47"/>
        <v/>
      </c>
      <c r="AC251" s="76">
        <f t="shared" si="51"/>
        <v>0</v>
      </c>
      <c r="AD251" s="76">
        <f t="shared" si="52"/>
        <v>0</v>
      </c>
      <c r="AE251" s="76">
        <f t="shared" si="53"/>
        <v>0</v>
      </c>
      <c r="AF251" s="155"/>
      <c r="AG251" s="155"/>
      <c r="AH251" s="77">
        <f t="shared" si="54"/>
        <v>0</v>
      </c>
    </row>
    <row r="252" spans="1:34" s="46" customFormat="1" ht="12.75" hidden="1" customHeight="1">
      <c r="A252" s="597"/>
      <c r="B252" s="68">
        <v>17</v>
      </c>
      <c r="C252" s="564"/>
      <c r="D252" s="564"/>
      <c r="E252" s="564"/>
      <c r="F252" s="565"/>
      <c r="G252" s="565"/>
      <c r="H252" s="565"/>
      <c r="I252" s="565"/>
      <c r="J252" s="565"/>
      <c r="K252" s="69"/>
      <c r="L252" s="69"/>
      <c r="M252" s="70"/>
      <c r="N252" s="70"/>
      <c r="O252" s="70"/>
      <c r="P252" s="70"/>
      <c r="Q252" s="70"/>
      <c r="R252" s="70"/>
      <c r="S252" s="71" t="str">
        <f t="shared" si="49"/>
        <v/>
      </c>
      <c r="T252" s="72"/>
      <c r="U252" s="70"/>
      <c r="V252" s="70"/>
      <c r="W252" s="70"/>
      <c r="X252" s="73" t="str">
        <f t="shared" si="46"/>
        <v/>
      </c>
      <c r="Y252" s="59"/>
      <c r="Z252" s="74" t="str">
        <f t="shared" si="50"/>
        <v/>
      </c>
      <c r="AA252" s="59"/>
      <c r="AB252" s="75" t="str">
        <f t="shared" si="47"/>
        <v/>
      </c>
      <c r="AC252" s="76">
        <f t="shared" si="51"/>
        <v>0</v>
      </c>
      <c r="AD252" s="76">
        <f t="shared" si="52"/>
        <v>0</v>
      </c>
      <c r="AE252" s="76">
        <f t="shared" si="53"/>
        <v>0</v>
      </c>
      <c r="AF252" s="155"/>
      <c r="AG252" s="155"/>
      <c r="AH252" s="77">
        <f t="shared" si="54"/>
        <v>0</v>
      </c>
    </row>
    <row r="253" spans="1:34" s="46" customFormat="1" ht="12.75" hidden="1" customHeight="1">
      <c r="A253" s="597"/>
      <c r="B253" s="68">
        <v>18</v>
      </c>
      <c r="C253" s="564"/>
      <c r="D253" s="564"/>
      <c r="E253" s="564"/>
      <c r="F253" s="565"/>
      <c r="G253" s="565"/>
      <c r="H253" s="565"/>
      <c r="I253" s="565"/>
      <c r="J253" s="565"/>
      <c r="K253" s="69"/>
      <c r="L253" s="69"/>
      <c r="M253" s="70"/>
      <c r="N253" s="70"/>
      <c r="O253" s="70"/>
      <c r="P253" s="70"/>
      <c r="Q253" s="70"/>
      <c r="R253" s="70"/>
      <c r="S253" s="71" t="str">
        <f t="shared" si="49"/>
        <v/>
      </c>
      <c r="T253" s="72"/>
      <c r="U253" s="70"/>
      <c r="V253" s="70"/>
      <c r="W253" s="70"/>
      <c r="X253" s="73" t="str">
        <f t="shared" si="46"/>
        <v/>
      </c>
      <c r="Y253" s="59"/>
      <c r="Z253" s="74" t="str">
        <f t="shared" si="50"/>
        <v/>
      </c>
      <c r="AA253" s="59"/>
      <c r="AB253" s="75" t="str">
        <f t="shared" si="47"/>
        <v/>
      </c>
      <c r="AC253" s="76">
        <f t="shared" si="51"/>
        <v>0</v>
      </c>
      <c r="AD253" s="76">
        <f t="shared" si="52"/>
        <v>0</v>
      </c>
      <c r="AE253" s="76">
        <f t="shared" si="53"/>
        <v>0</v>
      </c>
      <c r="AF253" s="155"/>
      <c r="AG253" s="155"/>
      <c r="AH253" s="77">
        <f t="shared" si="54"/>
        <v>0</v>
      </c>
    </row>
    <row r="254" spans="1:34" s="46" customFormat="1" ht="12.75" hidden="1" customHeight="1">
      <c r="A254" s="597"/>
      <c r="B254" s="68">
        <v>19</v>
      </c>
      <c r="C254" s="583"/>
      <c r="D254" s="583"/>
      <c r="E254" s="583"/>
      <c r="F254" s="584"/>
      <c r="G254" s="584"/>
      <c r="H254" s="584"/>
      <c r="I254" s="584"/>
      <c r="J254" s="584"/>
      <c r="K254" s="69"/>
      <c r="L254" s="69"/>
      <c r="M254" s="70"/>
      <c r="N254" s="70"/>
      <c r="O254" s="70"/>
      <c r="P254" s="70"/>
      <c r="Q254" s="70"/>
      <c r="R254" s="70"/>
      <c r="S254" s="71" t="str">
        <f t="shared" si="49"/>
        <v/>
      </c>
      <c r="T254" s="72"/>
      <c r="U254" s="70"/>
      <c r="V254" s="70"/>
      <c r="W254" s="70"/>
      <c r="X254" s="73" t="str">
        <f t="shared" si="46"/>
        <v/>
      </c>
      <c r="Y254" s="59"/>
      <c r="Z254" s="74" t="str">
        <f t="shared" si="50"/>
        <v/>
      </c>
      <c r="AA254" s="59"/>
      <c r="AB254" s="75" t="str">
        <f t="shared" si="47"/>
        <v/>
      </c>
      <c r="AC254" s="76">
        <f t="shared" si="51"/>
        <v>0</v>
      </c>
      <c r="AD254" s="76">
        <f t="shared" si="52"/>
        <v>0</v>
      </c>
      <c r="AE254" s="76">
        <f t="shared" si="53"/>
        <v>0</v>
      </c>
      <c r="AF254" s="155"/>
      <c r="AG254" s="155"/>
      <c r="AH254" s="77">
        <f t="shared" si="54"/>
        <v>0</v>
      </c>
    </row>
    <row r="255" spans="1:34" s="46" customFormat="1" ht="15" hidden="1" customHeight="1">
      <c r="A255" s="597"/>
      <c r="B255" s="68">
        <v>20</v>
      </c>
      <c r="C255" s="583"/>
      <c r="D255" s="583"/>
      <c r="E255" s="583"/>
      <c r="F255" s="584"/>
      <c r="G255" s="584"/>
      <c r="H255" s="584"/>
      <c r="I255" s="584"/>
      <c r="J255" s="584"/>
      <c r="K255" s="69"/>
      <c r="L255" s="69"/>
      <c r="M255" s="70"/>
      <c r="N255" s="70"/>
      <c r="O255" s="70"/>
      <c r="P255" s="70"/>
      <c r="Q255" s="70"/>
      <c r="R255" s="70"/>
      <c r="S255" s="71" t="str">
        <f t="shared" si="49"/>
        <v/>
      </c>
      <c r="T255" s="72"/>
      <c r="U255" s="70"/>
      <c r="V255" s="70"/>
      <c r="W255" s="70"/>
      <c r="X255" s="73" t="str">
        <f t="shared" si="46"/>
        <v/>
      </c>
      <c r="Y255" s="79"/>
      <c r="Z255" s="74" t="str">
        <f t="shared" si="50"/>
        <v/>
      </c>
      <c r="AA255" s="59"/>
      <c r="AB255" s="75" t="str">
        <f t="shared" si="47"/>
        <v/>
      </c>
      <c r="AC255" s="76">
        <f t="shared" si="51"/>
        <v>0</v>
      </c>
      <c r="AD255" s="76">
        <f t="shared" si="52"/>
        <v>0</v>
      </c>
      <c r="AE255" s="76">
        <f t="shared" si="53"/>
        <v>0</v>
      </c>
      <c r="AF255" s="155"/>
      <c r="AG255" s="155"/>
      <c r="AH255" s="77">
        <f t="shared" si="54"/>
        <v>0</v>
      </c>
    </row>
    <row r="256" spans="1:34" s="46" customFormat="1" ht="18.75" customHeight="1">
      <c r="A256" s="597"/>
      <c r="B256" s="585" t="s">
        <v>299</v>
      </c>
      <c r="C256" s="586"/>
      <c r="D256" s="586"/>
      <c r="E256" s="587"/>
      <c r="F256" s="80" t="s">
        <v>300</v>
      </c>
      <c r="G256" s="588" t="s">
        <v>301</v>
      </c>
      <c r="H256" s="589"/>
      <c r="I256" s="628" t="s">
        <v>302</v>
      </c>
      <c r="J256" s="629"/>
      <c r="K256" s="629"/>
      <c r="L256" s="629"/>
      <c r="M256" s="629"/>
      <c r="N256" s="629"/>
      <c r="O256" s="629"/>
      <c r="P256" s="629"/>
      <c r="Q256" s="629"/>
      <c r="R256" s="629"/>
      <c r="S256" s="629"/>
      <c r="T256" s="629"/>
      <c r="U256" s="629"/>
      <c r="V256" s="629"/>
      <c r="W256" s="629"/>
      <c r="X256" s="630"/>
      <c r="Y256" s="57"/>
      <c r="Z256" s="81"/>
      <c r="AA256" s="82"/>
      <c r="AB256" s="81"/>
      <c r="AC256" s="83"/>
      <c r="AD256" s="83"/>
      <c r="AE256" s="83"/>
      <c r="AF256" s="156"/>
      <c r="AG256" s="156"/>
      <c r="AH256" s="85"/>
    </row>
    <row r="257" spans="1:33" s="46" customFormat="1" ht="27" customHeight="1">
      <c r="A257" s="597"/>
      <c r="B257" s="674" t="s">
        <v>305</v>
      </c>
      <c r="C257" s="675"/>
      <c r="D257" s="676"/>
      <c r="E257" s="680">
        <v>1</v>
      </c>
      <c r="F257" s="682">
        <f>SUMIFS(AH236:AH255,X236:X255,"CUMPLE")</f>
        <v>0</v>
      </c>
      <c r="G257" s="701" t="str">
        <f>IF(F257&gt;=E257,"REQUISITO ACREDITADO","REQUISITO NO ACREDITADO")</f>
        <v>REQUISITO NO ACREDITADO</v>
      </c>
      <c r="H257" s="702"/>
      <c r="I257" s="631" t="str">
        <f>_xlfn.CONCAT(Z236:Z237)</f>
        <v xml:space="preserve">-certificacion laboral.pdf
-certificacion laboral.pdf
</v>
      </c>
      <c r="J257" s="632"/>
      <c r="K257" s="632"/>
      <c r="L257" s="632"/>
      <c r="M257" s="632"/>
      <c r="N257" s="632"/>
      <c r="O257" s="632"/>
      <c r="P257" s="632"/>
      <c r="Q257" s="632"/>
      <c r="R257" s="632"/>
      <c r="S257" s="632"/>
      <c r="T257" s="632"/>
      <c r="U257" s="632"/>
      <c r="V257" s="632"/>
      <c r="W257" s="632"/>
      <c r="X257" s="632"/>
      <c r="AC257" s="45"/>
      <c r="AD257" s="45"/>
      <c r="AE257" s="45"/>
      <c r="AF257" s="143"/>
      <c r="AG257" s="143"/>
    </row>
    <row r="258" spans="1:33" s="46" customFormat="1" ht="134.15" customHeight="1">
      <c r="A258" s="597"/>
      <c r="B258" s="677"/>
      <c r="C258" s="678"/>
      <c r="D258" s="679"/>
      <c r="E258" s="681"/>
      <c r="F258" s="683"/>
      <c r="G258" s="703"/>
      <c r="H258" s="704"/>
      <c r="I258" s="651" t="s">
        <v>306</v>
      </c>
      <c r="J258" s="652"/>
      <c r="K258" s="580" t="str">
        <f>_xlfn.CONCAT(AB236:AB255)</f>
        <v xml:space="preserve">Experiencia No. 1: Las funciones relacionadas en la certificación no permiten corroborar el requisito solicitado de desarrollo de valoración de acceso a la información, aplicación de criterios definidos por la Ley 1712 de 2014 o formulación, valoración o implementación de instrumentos de gestión de información Tablas de Control de Acceso o Índice de Información Clasificada y Reservada.
Experiencia No. 2: Las funciones relacionadas en la certificación no permiten corroborar el requisito solicitado de desarrollo de valoración de acceso a la información, aplicación de criterios definidos por la Ley 1712 de 2014 o formulación, valoración o implementación de instrumentos de gestión de información Tablas de Control de Acceso o Índice de Información Clasificada y Reservada.
</v>
      </c>
      <c r="L258" s="581"/>
      <c r="M258" s="581"/>
      <c r="N258" s="581"/>
      <c r="O258" s="581"/>
      <c r="P258" s="581"/>
      <c r="Q258" s="581"/>
      <c r="R258" s="581"/>
      <c r="S258" s="581"/>
      <c r="T258" s="581"/>
      <c r="U258" s="581"/>
      <c r="V258" s="581"/>
      <c r="W258" s="581"/>
      <c r="X258" s="582"/>
      <c r="AC258" s="45"/>
      <c r="AD258" s="45"/>
      <c r="AE258" s="45"/>
      <c r="AF258" s="143"/>
      <c r="AG258" s="143"/>
    </row>
    <row r="259" spans="1:33" s="46" customFormat="1" ht="53.25" customHeight="1">
      <c r="A259" s="597"/>
      <c r="B259" s="590" t="s">
        <v>307</v>
      </c>
      <c r="C259" s="590"/>
      <c r="D259" s="590"/>
      <c r="E259" s="590"/>
      <c r="F259" s="591" t="s">
        <v>391</v>
      </c>
      <c r="G259" s="592"/>
      <c r="H259" s="592"/>
      <c r="I259" s="592"/>
      <c r="J259" s="592"/>
      <c r="K259" s="592"/>
      <c r="L259" s="592"/>
      <c r="M259" s="592"/>
      <c r="N259" s="592"/>
      <c r="O259" s="592"/>
      <c r="P259" s="592"/>
      <c r="Q259" s="592"/>
      <c r="R259" s="592"/>
      <c r="S259" s="592"/>
      <c r="T259" s="592"/>
      <c r="U259" s="592"/>
      <c r="V259" s="592"/>
      <c r="W259" s="592"/>
      <c r="X259" s="593"/>
      <c r="AC259" s="45"/>
      <c r="AD259" s="45"/>
      <c r="AE259" s="45"/>
      <c r="AF259" s="143"/>
      <c r="AG259" s="143"/>
    </row>
    <row r="260" spans="1:33" s="46" customFormat="1" ht="20.25" customHeight="1">
      <c r="A260" s="597"/>
      <c r="B260" s="594" t="s">
        <v>85</v>
      </c>
      <c r="C260" s="595"/>
      <c r="D260" s="595"/>
      <c r="E260" s="595"/>
      <c r="F260" s="595"/>
      <c r="G260" s="595"/>
      <c r="H260" s="595"/>
      <c r="I260" s="595"/>
      <c r="J260" s="595"/>
      <c r="K260" s="595"/>
      <c r="L260" s="595"/>
      <c r="M260" s="595"/>
      <c r="N260" s="595"/>
      <c r="O260" s="595"/>
      <c r="P260" s="595"/>
      <c r="Q260" s="595"/>
      <c r="R260" s="595"/>
      <c r="S260" s="595"/>
      <c r="T260" s="595"/>
      <c r="U260" s="595"/>
      <c r="V260" s="595"/>
      <c r="W260" s="595"/>
      <c r="X260" s="596"/>
      <c r="AC260" s="45"/>
      <c r="AD260" s="45"/>
      <c r="AE260" s="45"/>
      <c r="AF260" s="143"/>
      <c r="AG260" s="143"/>
    </row>
    <row r="261" spans="1:33" s="46" customFormat="1" ht="23">
      <c r="A261" s="708" t="s">
        <v>115</v>
      </c>
      <c r="B261" s="708"/>
      <c r="C261" s="708"/>
      <c r="D261" s="708"/>
      <c r="E261" s="708"/>
      <c r="F261" s="708"/>
      <c r="G261" s="708"/>
      <c r="H261" s="708"/>
      <c r="I261" s="708"/>
      <c r="J261" s="708"/>
      <c r="K261" s="708"/>
      <c r="L261" s="708"/>
      <c r="M261" s="708"/>
      <c r="N261" s="708"/>
      <c r="O261" s="708"/>
      <c r="P261" s="708"/>
      <c r="Q261" s="708"/>
      <c r="R261" s="708"/>
      <c r="S261" s="708"/>
      <c r="T261" s="708"/>
      <c r="U261" s="708"/>
      <c r="V261" s="708"/>
      <c r="W261" s="708"/>
      <c r="X261" s="708"/>
      <c r="AC261" s="45"/>
      <c r="AD261" s="45"/>
      <c r="AE261" s="45"/>
      <c r="AF261" s="143"/>
      <c r="AG261" s="143"/>
    </row>
    <row r="262" spans="1:33" s="46" customFormat="1" ht="13">
      <c r="A262" s="519" t="s">
        <v>392</v>
      </c>
      <c r="B262" s="519"/>
      <c r="C262" s="519"/>
      <c r="D262" s="519"/>
      <c r="E262" s="519"/>
      <c r="F262" s="519"/>
      <c r="G262" s="519"/>
      <c r="H262" s="519"/>
      <c r="I262" s="519"/>
      <c r="J262" s="519"/>
      <c r="K262" s="519"/>
      <c r="L262" s="519"/>
      <c r="M262" s="519"/>
      <c r="N262" s="519"/>
      <c r="O262" s="519"/>
      <c r="P262" s="519"/>
      <c r="Q262" s="519"/>
      <c r="R262" s="519"/>
      <c r="S262" s="519"/>
      <c r="T262" s="519"/>
      <c r="U262" s="519"/>
      <c r="V262" s="519"/>
      <c r="W262" s="519"/>
      <c r="X262" s="519"/>
      <c r="AC262" s="45"/>
      <c r="AD262" s="45"/>
      <c r="AE262" s="45"/>
      <c r="AF262" s="143"/>
      <c r="AG262" s="143"/>
    </row>
    <row r="263" spans="1:33" s="46" customFormat="1" ht="12.5">
      <c r="A263" s="45"/>
      <c r="AC263" s="45"/>
      <c r="AD263" s="45"/>
      <c r="AE263" s="45"/>
      <c r="AF263" s="143"/>
      <c r="AG263" s="143"/>
    </row>
    <row r="264" spans="1:33" s="46" customFormat="1" ht="12.5">
      <c r="A264" s="45"/>
      <c r="AC264" s="45"/>
      <c r="AD264" s="45"/>
      <c r="AE264" s="45"/>
      <c r="AF264" s="143"/>
      <c r="AG264" s="143"/>
    </row>
    <row r="265" spans="1:33" s="46" customFormat="1" ht="12.5">
      <c r="A265" s="45"/>
      <c r="AC265" s="45"/>
      <c r="AD265" s="45"/>
      <c r="AE265" s="45"/>
      <c r="AF265" s="143"/>
      <c r="AG265" s="143"/>
    </row>
    <row r="266" spans="1:33" s="46" customFormat="1" ht="12.5">
      <c r="A266" s="45"/>
      <c r="AC266" s="45"/>
      <c r="AD266" s="45"/>
      <c r="AE266" s="45"/>
      <c r="AF266" s="143"/>
      <c r="AG266" s="143"/>
    </row>
    <row r="267" spans="1:33" s="46" customFormat="1" ht="12.5">
      <c r="A267" s="45"/>
      <c r="AC267" s="45"/>
      <c r="AD267" s="45"/>
      <c r="AE267" s="45"/>
      <c r="AF267" s="143"/>
      <c r="AG267" s="143"/>
    </row>
    <row r="268" spans="1:33" s="46" customFormat="1" ht="12.5">
      <c r="A268" s="45"/>
      <c r="AC268" s="45"/>
      <c r="AD268" s="45"/>
      <c r="AE268" s="45"/>
      <c r="AF268" s="143"/>
      <c r="AG268" s="143"/>
    </row>
    <row r="269" spans="1:33" s="46" customFormat="1" ht="12.5">
      <c r="A269" s="45"/>
      <c r="AC269" s="45"/>
      <c r="AD269" s="45"/>
      <c r="AE269" s="45"/>
      <c r="AF269" s="143"/>
      <c r="AG269" s="143"/>
    </row>
    <row r="270" spans="1:33" s="46" customFormat="1" ht="12.5">
      <c r="A270" s="45"/>
      <c r="AC270" s="45"/>
      <c r="AD270" s="45"/>
      <c r="AE270" s="45"/>
      <c r="AF270" s="143"/>
      <c r="AG270" s="143"/>
    </row>
    <row r="271" spans="1:33" s="46" customFormat="1" ht="12.5">
      <c r="A271" s="45"/>
      <c r="AC271" s="45"/>
      <c r="AD271" s="45"/>
      <c r="AE271" s="45"/>
      <c r="AF271" s="143"/>
      <c r="AG271" s="143"/>
    </row>
    <row r="272" spans="1:33" s="46" customFormat="1" ht="12.5">
      <c r="A272" s="45"/>
      <c r="AC272" s="45"/>
      <c r="AD272" s="45"/>
      <c r="AE272" s="45"/>
      <c r="AF272" s="143"/>
      <c r="AG272" s="143"/>
    </row>
    <row r="273" spans="1:33" s="46" customFormat="1" ht="12.5">
      <c r="A273" s="45"/>
      <c r="AC273" s="45"/>
      <c r="AD273" s="45"/>
      <c r="AE273" s="45"/>
      <c r="AF273" s="143"/>
      <c r="AG273" s="143"/>
    </row>
    <row r="274" spans="1:33" s="46" customFormat="1" ht="12.5">
      <c r="A274" s="45"/>
      <c r="AC274" s="45"/>
      <c r="AD274" s="45"/>
      <c r="AE274" s="45"/>
      <c r="AF274" s="143"/>
      <c r="AG274" s="143"/>
    </row>
    <row r="275" spans="1:33" s="46" customFormat="1" ht="12.5">
      <c r="A275" s="45"/>
      <c r="AC275" s="45"/>
      <c r="AD275" s="45"/>
      <c r="AE275" s="45"/>
      <c r="AF275" s="143"/>
      <c r="AG275" s="143"/>
    </row>
    <row r="276" spans="1:33" s="46" customFormat="1" ht="12.5">
      <c r="A276" s="45"/>
      <c r="AC276" s="45"/>
      <c r="AD276" s="45"/>
      <c r="AE276" s="45"/>
      <c r="AF276" s="143"/>
      <c r="AG276" s="143"/>
    </row>
    <row r="277" spans="1:33" s="46" customFormat="1" ht="12.5">
      <c r="A277" s="45"/>
      <c r="AC277" s="45"/>
      <c r="AD277" s="45"/>
      <c r="AE277" s="45"/>
      <c r="AF277" s="143"/>
      <c r="AG277" s="143"/>
    </row>
    <row r="278" spans="1:33" s="46" customFormat="1" ht="12.5">
      <c r="A278" s="45"/>
      <c r="AC278" s="45"/>
      <c r="AD278" s="45"/>
      <c r="AE278" s="45"/>
      <c r="AF278" s="143"/>
      <c r="AG278" s="143"/>
    </row>
    <row r="279" spans="1:33" s="46" customFormat="1" ht="12.5">
      <c r="A279" s="45"/>
      <c r="AC279" s="45"/>
      <c r="AD279" s="45"/>
      <c r="AE279" s="45"/>
      <c r="AF279" s="143"/>
      <c r="AG279" s="143"/>
    </row>
    <row r="280" spans="1:33" s="46" customFormat="1" ht="12.5">
      <c r="A280" s="45"/>
      <c r="AC280" s="45"/>
      <c r="AD280" s="45"/>
      <c r="AE280" s="45"/>
      <c r="AF280" s="143"/>
      <c r="AG280" s="143"/>
    </row>
    <row r="281" spans="1:33" s="46" customFormat="1" ht="12.5">
      <c r="A281" s="45"/>
      <c r="AC281" s="45"/>
      <c r="AD281" s="45"/>
      <c r="AE281" s="45"/>
      <c r="AF281" s="143"/>
      <c r="AG281" s="143"/>
    </row>
    <row r="282" spans="1:33" s="46" customFormat="1" ht="12.5">
      <c r="A282" s="45"/>
      <c r="AC282" s="45"/>
      <c r="AD282" s="45"/>
      <c r="AE282" s="45"/>
      <c r="AF282" s="143"/>
      <c r="AG282" s="143"/>
    </row>
    <row r="283" spans="1:33" s="46" customFormat="1" ht="12.5">
      <c r="A283" s="45"/>
      <c r="AC283" s="45"/>
      <c r="AD283" s="45"/>
      <c r="AE283" s="45"/>
      <c r="AF283" s="143"/>
      <c r="AG283" s="143"/>
    </row>
  </sheetData>
  <mergeCells count="774">
    <mergeCell ref="B259:E259"/>
    <mergeCell ref="F259:X259"/>
    <mergeCell ref="B260:X260"/>
    <mergeCell ref="A261:X261"/>
    <mergeCell ref="B257:D258"/>
    <mergeCell ref="E257:E258"/>
    <mergeCell ref="F257:F258"/>
    <mergeCell ref="G257:H258"/>
    <mergeCell ref="I257:X257"/>
    <mergeCell ref="I258:J258"/>
    <mergeCell ref="K258:X258"/>
    <mergeCell ref="C254:E254"/>
    <mergeCell ref="F254:J254"/>
    <mergeCell ref="C255:E255"/>
    <mergeCell ref="F255:J255"/>
    <mergeCell ref="B256:E256"/>
    <mergeCell ref="G256:H256"/>
    <mergeCell ref="I256:X256"/>
    <mergeCell ref="C251:E251"/>
    <mergeCell ref="F251:J251"/>
    <mergeCell ref="C252:E252"/>
    <mergeCell ref="F252:J252"/>
    <mergeCell ref="C253:E253"/>
    <mergeCell ref="F253:J253"/>
    <mergeCell ref="C248:E248"/>
    <mergeCell ref="F248:J248"/>
    <mergeCell ref="C249:E249"/>
    <mergeCell ref="F249:J249"/>
    <mergeCell ref="C250:E250"/>
    <mergeCell ref="F250:J250"/>
    <mergeCell ref="C245:E245"/>
    <mergeCell ref="F245:J245"/>
    <mergeCell ref="C246:E246"/>
    <mergeCell ref="F246:J246"/>
    <mergeCell ref="C247:E247"/>
    <mergeCell ref="F247:J247"/>
    <mergeCell ref="C242:E242"/>
    <mergeCell ref="F242:J242"/>
    <mergeCell ref="C243:E243"/>
    <mergeCell ref="F243:J243"/>
    <mergeCell ref="C244:E244"/>
    <mergeCell ref="F244:J244"/>
    <mergeCell ref="C239:E239"/>
    <mergeCell ref="F239:J239"/>
    <mergeCell ref="C240:E240"/>
    <mergeCell ref="F240:J240"/>
    <mergeCell ref="C241:E241"/>
    <mergeCell ref="F241:J241"/>
    <mergeCell ref="C236:E236"/>
    <mergeCell ref="F236:J236"/>
    <mergeCell ref="C237:E237"/>
    <mergeCell ref="F237:J237"/>
    <mergeCell ref="C238:E238"/>
    <mergeCell ref="F238:J238"/>
    <mergeCell ref="Y234:AB234"/>
    <mergeCell ref="AC234:AE234"/>
    <mergeCell ref="AF234:AG234"/>
    <mergeCell ref="AH234:AH235"/>
    <mergeCell ref="C235:E235"/>
    <mergeCell ref="F235:J235"/>
    <mergeCell ref="M232:X232"/>
    <mergeCell ref="B233:X233"/>
    <mergeCell ref="C234:L234"/>
    <mergeCell ref="M234:R234"/>
    <mergeCell ref="S234:S235"/>
    <mergeCell ref="T234:T235"/>
    <mergeCell ref="U234:W234"/>
    <mergeCell ref="X234:X235"/>
    <mergeCell ref="B231:D231"/>
    <mergeCell ref="E231:H231"/>
    <mergeCell ref="J231:N231"/>
    <mergeCell ref="P231:Q231"/>
    <mergeCell ref="R231:X231"/>
    <mergeCell ref="B232:D232"/>
    <mergeCell ref="E232:F232"/>
    <mergeCell ref="G232:H232"/>
    <mergeCell ref="I232:J232"/>
    <mergeCell ref="K232:L232"/>
    <mergeCell ref="B230:X230"/>
    <mergeCell ref="B226:G226"/>
    <mergeCell ref="I226:K226"/>
    <mergeCell ref="L226:N226"/>
    <mergeCell ref="P226:X226"/>
    <mergeCell ref="B227:G228"/>
    <mergeCell ref="H227:H228"/>
    <mergeCell ref="I227:K228"/>
    <mergeCell ref="L227:N227"/>
    <mergeCell ref="P227:X227"/>
    <mergeCell ref="L228:N228"/>
    <mergeCell ref="B218:E218"/>
    <mergeCell ref="F218:X218"/>
    <mergeCell ref="B219:X219"/>
    <mergeCell ref="A220:A260"/>
    <mergeCell ref="B220:X220"/>
    <mergeCell ref="D221:E221"/>
    <mergeCell ref="F221:L221"/>
    <mergeCell ref="M221:X221"/>
    <mergeCell ref="D222:E222"/>
    <mergeCell ref="F222:L222"/>
    <mergeCell ref="M222:X222"/>
    <mergeCell ref="B223:X223"/>
    <mergeCell ref="B224:X224"/>
    <mergeCell ref="B225:D225"/>
    <mergeCell ref="E225:H225"/>
    <mergeCell ref="I225:J225"/>
    <mergeCell ref="K225:L225"/>
    <mergeCell ref="N225:O225"/>
    <mergeCell ref="P225:X225"/>
    <mergeCell ref="P228:X228"/>
    <mergeCell ref="B229:G229"/>
    <mergeCell ref="I229:K229"/>
    <mergeCell ref="L229:N229"/>
    <mergeCell ref="P229:X229"/>
    <mergeCell ref="B215:E215"/>
    <mergeCell ref="G215:H215"/>
    <mergeCell ref="I215:X215"/>
    <mergeCell ref="B216:D217"/>
    <mergeCell ref="E216:E217"/>
    <mergeCell ref="F216:F217"/>
    <mergeCell ref="G216:H217"/>
    <mergeCell ref="I216:X216"/>
    <mergeCell ref="K217:X217"/>
    <mergeCell ref="C213:E213"/>
    <mergeCell ref="F213:J213"/>
    <mergeCell ref="V213:W213"/>
    <mergeCell ref="C214:E214"/>
    <mergeCell ref="F214:J214"/>
    <mergeCell ref="V214:W214"/>
    <mergeCell ref="C211:E211"/>
    <mergeCell ref="F211:J211"/>
    <mergeCell ref="V211:W211"/>
    <mergeCell ref="C212:E212"/>
    <mergeCell ref="F212:J212"/>
    <mergeCell ref="V212:W212"/>
    <mergeCell ref="C209:E209"/>
    <mergeCell ref="F209:J209"/>
    <mergeCell ref="V209:W209"/>
    <mergeCell ref="C210:E210"/>
    <mergeCell ref="F210:J210"/>
    <mergeCell ref="V210:W210"/>
    <mergeCell ref="C207:E207"/>
    <mergeCell ref="F207:J207"/>
    <mergeCell ref="V207:W207"/>
    <mergeCell ref="C208:E208"/>
    <mergeCell ref="F208:J208"/>
    <mergeCell ref="V208:W208"/>
    <mergeCell ref="C205:E205"/>
    <mergeCell ref="F205:J205"/>
    <mergeCell ref="V205:W205"/>
    <mergeCell ref="C206:E206"/>
    <mergeCell ref="F206:J206"/>
    <mergeCell ref="V206:W206"/>
    <mergeCell ref="C203:E203"/>
    <mergeCell ref="F203:J203"/>
    <mergeCell ref="V203:W203"/>
    <mergeCell ref="C204:E204"/>
    <mergeCell ref="F204:J204"/>
    <mergeCell ref="V204:W204"/>
    <mergeCell ref="C201:E201"/>
    <mergeCell ref="F201:J201"/>
    <mergeCell ref="V201:W201"/>
    <mergeCell ref="C202:E202"/>
    <mergeCell ref="F202:J202"/>
    <mergeCell ref="V202:W202"/>
    <mergeCell ref="C199:E199"/>
    <mergeCell ref="F199:J199"/>
    <mergeCell ref="V199:W199"/>
    <mergeCell ref="C200:E200"/>
    <mergeCell ref="F200:J200"/>
    <mergeCell ref="V200:W200"/>
    <mergeCell ref="C197:E197"/>
    <mergeCell ref="F197:J197"/>
    <mergeCell ref="V197:W197"/>
    <mergeCell ref="C198:E198"/>
    <mergeCell ref="F198:J198"/>
    <mergeCell ref="V198:W198"/>
    <mergeCell ref="C195:E195"/>
    <mergeCell ref="F195:J195"/>
    <mergeCell ref="V195:W195"/>
    <mergeCell ref="C196:E196"/>
    <mergeCell ref="F196:J196"/>
    <mergeCell ref="V196:W196"/>
    <mergeCell ref="Y193:AB193"/>
    <mergeCell ref="AC193:AE193"/>
    <mergeCell ref="AF193:AG193"/>
    <mergeCell ref="AH193:AH194"/>
    <mergeCell ref="C194:E194"/>
    <mergeCell ref="F194:J194"/>
    <mergeCell ref="V194:W194"/>
    <mergeCell ref="M191:X191"/>
    <mergeCell ref="B192:X192"/>
    <mergeCell ref="C193:L193"/>
    <mergeCell ref="M193:R193"/>
    <mergeCell ref="S193:S194"/>
    <mergeCell ref="T193:T194"/>
    <mergeCell ref="U193:W193"/>
    <mergeCell ref="X193:X194"/>
    <mergeCell ref="B190:D190"/>
    <mergeCell ref="E190:H190"/>
    <mergeCell ref="J190:N190"/>
    <mergeCell ref="P190:Q190"/>
    <mergeCell ref="R190:X190"/>
    <mergeCell ref="B191:D191"/>
    <mergeCell ref="E191:F191"/>
    <mergeCell ref="G191:H191"/>
    <mergeCell ref="I191:J191"/>
    <mergeCell ref="K191:L191"/>
    <mergeCell ref="B189:X189"/>
    <mergeCell ref="B185:G185"/>
    <mergeCell ref="I185:K185"/>
    <mergeCell ref="L185:N185"/>
    <mergeCell ref="P185:X185"/>
    <mergeCell ref="B186:G187"/>
    <mergeCell ref="H186:H187"/>
    <mergeCell ref="I186:K187"/>
    <mergeCell ref="L186:N186"/>
    <mergeCell ref="P186:X186"/>
    <mergeCell ref="L187:N187"/>
    <mergeCell ref="B177:E177"/>
    <mergeCell ref="F177:X177"/>
    <mergeCell ref="B178:X178"/>
    <mergeCell ref="A179:A219"/>
    <mergeCell ref="B179:X179"/>
    <mergeCell ref="D180:E180"/>
    <mergeCell ref="F180:L180"/>
    <mergeCell ref="M180:X180"/>
    <mergeCell ref="D181:E181"/>
    <mergeCell ref="F181:L181"/>
    <mergeCell ref="M181:X181"/>
    <mergeCell ref="B182:X182"/>
    <mergeCell ref="B183:X183"/>
    <mergeCell ref="B184:D184"/>
    <mergeCell ref="E184:H184"/>
    <mergeCell ref="I184:J184"/>
    <mergeCell ref="K184:L184"/>
    <mergeCell ref="N184:O184"/>
    <mergeCell ref="P184:X184"/>
    <mergeCell ref="P187:X187"/>
    <mergeCell ref="B188:G188"/>
    <mergeCell ref="I188:K188"/>
    <mergeCell ref="L188:N188"/>
    <mergeCell ref="P188:X188"/>
    <mergeCell ref="B173:E173"/>
    <mergeCell ref="G173:H173"/>
    <mergeCell ref="I173:X173"/>
    <mergeCell ref="B174:D174"/>
    <mergeCell ref="G174:H174"/>
    <mergeCell ref="I174:X175"/>
    <mergeCell ref="B175:D176"/>
    <mergeCell ref="E175:E176"/>
    <mergeCell ref="F175:F176"/>
    <mergeCell ref="G175:H176"/>
    <mergeCell ref="K176:X176"/>
    <mergeCell ref="C171:E171"/>
    <mergeCell ref="F171:J171"/>
    <mergeCell ref="U171:W171"/>
    <mergeCell ref="C172:E172"/>
    <mergeCell ref="F172:J172"/>
    <mergeCell ref="U172:W172"/>
    <mergeCell ref="C169:E169"/>
    <mergeCell ref="F169:J169"/>
    <mergeCell ref="U169:W169"/>
    <mergeCell ref="C170:E170"/>
    <mergeCell ref="F170:J170"/>
    <mergeCell ref="U170:W170"/>
    <mergeCell ref="C167:E167"/>
    <mergeCell ref="F167:J167"/>
    <mergeCell ref="U167:W167"/>
    <mergeCell ref="C168:E168"/>
    <mergeCell ref="F168:J168"/>
    <mergeCell ref="U168:W168"/>
    <mergeCell ref="C165:E165"/>
    <mergeCell ref="F165:J165"/>
    <mergeCell ref="U165:W165"/>
    <mergeCell ref="C166:E166"/>
    <mergeCell ref="F166:J166"/>
    <mergeCell ref="U166:W166"/>
    <mergeCell ref="C163:E163"/>
    <mergeCell ref="F163:J163"/>
    <mergeCell ref="U163:W163"/>
    <mergeCell ref="C164:E164"/>
    <mergeCell ref="F164:J164"/>
    <mergeCell ref="U164:W164"/>
    <mergeCell ref="C161:E161"/>
    <mergeCell ref="F161:J161"/>
    <mergeCell ref="U161:W161"/>
    <mergeCell ref="C162:E162"/>
    <mergeCell ref="F162:J162"/>
    <mergeCell ref="U162:W162"/>
    <mergeCell ref="C159:E159"/>
    <mergeCell ref="F159:J159"/>
    <mergeCell ref="U159:W159"/>
    <mergeCell ref="C160:E160"/>
    <mergeCell ref="F160:J160"/>
    <mergeCell ref="U160:W160"/>
    <mergeCell ref="C157:E157"/>
    <mergeCell ref="F157:J157"/>
    <mergeCell ref="U157:W157"/>
    <mergeCell ref="C158:E158"/>
    <mergeCell ref="F158:J158"/>
    <mergeCell ref="U158:W158"/>
    <mergeCell ref="C155:E155"/>
    <mergeCell ref="F155:J155"/>
    <mergeCell ref="U155:W155"/>
    <mergeCell ref="C156:E156"/>
    <mergeCell ref="F156:J156"/>
    <mergeCell ref="U156:W156"/>
    <mergeCell ref="C153:E153"/>
    <mergeCell ref="F153:J153"/>
    <mergeCell ref="U153:W153"/>
    <mergeCell ref="C154:E154"/>
    <mergeCell ref="F154:J154"/>
    <mergeCell ref="U154:W154"/>
    <mergeCell ref="B149:D149"/>
    <mergeCell ref="E149:F149"/>
    <mergeCell ref="G149:H149"/>
    <mergeCell ref="I149:J149"/>
    <mergeCell ref="K149:L149"/>
    <mergeCell ref="Y151:AB151"/>
    <mergeCell ref="AC151:AE151"/>
    <mergeCell ref="AF151:AG151"/>
    <mergeCell ref="AH151:AH152"/>
    <mergeCell ref="C152:E152"/>
    <mergeCell ref="F152:J152"/>
    <mergeCell ref="U152:W152"/>
    <mergeCell ref="M149:X149"/>
    <mergeCell ref="B150:X150"/>
    <mergeCell ref="C151:L151"/>
    <mergeCell ref="M151:R151"/>
    <mergeCell ref="S151:S152"/>
    <mergeCell ref="T151:T152"/>
    <mergeCell ref="U151:W151"/>
    <mergeCell ref="X151:X152"/>
    <mergeCell ref="L143:N143"/>
    <mergeCell ref="P143:X143"/>
    <mergeCell ref="B144:G145"/>
    <mergeCell ref="H144:H145"/>
    <mergeCell ref="I144:K145"/>
    <mergeCell ref="L144:N144"/>
    <mergeCell ref="P144:X144"/>
    <mergeCell ref="L145:N145"/>
    <mergeCell ref="B148:D148"/>
    <mergeCell ref="E148:H148"/>
    <mergeCell ref="J148:N148"/>
    <mergeCell ref="P148:Q148"/>
    <mergeCell ref="R148:X148"/>
    <mergeCell ref="B142:D142"/>
    <mergeCell ref="E142:H142"/>
    <mergeCell ref="I142:J142"/>
    <mergeCell ref="K142:L142"/>
    <mergeCell ref="N142:O142"/>
    <mergeCell ref="P142:X142"/>
    <mergeCell ref="A137:A178"/>
    <mergeCell ref="B137:X137"/>
    <mergeCell ref="D138:E138"/>
    <mergeCell ref="F138:L138"/>
    <mergeCell ref="M138:X138"/>
    <mergeCell ref="D139:E139"/>
    <mergeCell ref="F139:L139"/>
    <mergeCell ref="M139:X139"/>
    <mergeCell ref="B140:X140"/>
    <mergeCell ref="B141:X141"/>
    <mergeCell ref="P145:X145"/>
    <mergeCell ref="B146:G146"/>
    <mergeCell ref="I146:K146"/>
    <mergeCell ref="L146:N146"/>
    <mergeCell ref="P146:X146"/>
    <mergeCell ref="B147:X147"/>
    <mergeCell ref="B143:G143"/>
    <mergeCell ref="I143:K143"/>
    <mergeCell ref="G134:H134"/>
    <mergeCell ref="I134:J134"/>
    <mergeCell ref="K134:X134"/>
    <mergeCell ref="B135:E135"/>
    <mergeCell ref="F135:X135"/>
    <mergeCell ref="B136:X136"/>
    <mergeCell ref="B131:E131"/>
    <mergeCell ref="G131:H131"/>
    <mergeCell ref="I131:X131"/>
    <mergeCell ref="B132:D132"/>
    <mergeCell ref="G132:H132"/>
    <mergeCell ref="I132:X133"/>
    <mergeCell ref="B133:D133"/>
    <mergeCell ref="F133:F134"/>
    <mergeCell ref="G133:H133"/>
    <mergeCell ref="B134:D134"/>
    <mergeCell ref="C129:E129"/>
    <mergeCell ref="F129:J129"/>
    <mergeCell ref="U129:W129"/>
    <mergeCell ref="C130:E130"/>
    <mergeCell ref="F130:J130"/>
    <mergeCell ref="U130:W130"/>
    <mergeCell ref="C127:E127"/>
    <mergeCell ref="F127:J127"/>
    <mergeCell ref="U127:W127"/>
    <mergeCell ref="C128:E128"/>
    <mergeCell ref="F128:J128"/>
    <mergeCell ref="U128:W128"/>
    <mergeCell ref="C125:E125"/>
    <mergeCell ref="F125:J125"/>
    <mergeCell ref="U125:W125"/>
    <mergeCell ref="C126:E126"/>
    <mergeCell ref="F126:J126"/>
    <mergeCell ref="U126:W126"/>
    <mergeCell ref="C123:E123"/>
    <mergeCell ref="F123:J123"/>
    <mergeCell ref="U123:W123"/>
    <mergeCell ref="C124:E124"/>
    <mergeCell ref="F124:J124"/>
    <mergeCell ref="U124:W124"/>
    <mergeCell ref="C121:E121"/>
    <mergeCell ref="F121:J121"/>
    <mergeCell ref="U121:W121"/>
    <mergeCell ref="C122:E122"/>
    <mergeCell ref="F122:J122"/>
    <mergeCell ref="U122:W122"/>
    <mergeCell ref="C119:E119"/>
    <mergeCell ref="F119:J119"/>
    <mergeCell ref="U119:W119"/>
    <mergeCell ref="C120:E120"/>
    <mergeCell ref="F120:J120"/>
    <mergeCell ref="U120:W120"/>
    <mergeCell ref="C117:E117"/>
    <mergeCell ref="F117:J117"/>
    <mergeCell ref="U117:W117"/>
    <mergeCell ref="C118:E118"/>
    <mergeCell ref="F118:J118"/>
    <mergeCell ref="U118:W118"/>
    <mergeCell ref="C115:E115"/>
    <mergeCell ref="F115:J115"/>
    <mergeCell ref="U115:W115"/>
    <mergeCell ref="C116:E116"/>
    <mergeCell ref="F116:J116"/>
    <mergeCell ref="U116:W116"/>
    <mergeCell ref="C113:E113"/>
    <mergeCell ref="F113:J113"/>
    <mergeCell ref="U113:W113"/>
    <mergeCell ref="C114:E114"/>
    <mergeCell ref="F114:J114"/>
    <mergeCell ref="U114:W114"/>
    <mergeCell ref="C111:E111"/>
    <mergeCell ref="F111:J111"/>
    <mergeCell ref="U111:W111"/>
    <mergeCell ref="C112:E112"/>
    <mergeCell ref="F112:J112"/>
    <mergeCell ref="U112:W112"/>
    <mergeCell ref="Y109:AB109"/>
    <mergeCell ref="AC109:AE109"/>
    <mergeCell ref="AF109:AG109"/>
    <mergeCell ref="AH109:AH110"/>
    <mergeCell ref="C110:E110"/>
    <mergeCell ref="F110:J110"/>
    <mergeCell ref="U110:W110"/>
    <mergeCell ref="M107:X107"/>
    <mergeCell ref="B108:X108"/>
    <mergeCell ref="C109:L109"/>
    <mergeCell ref="M109:R109"/>
    <mergeCell ref="S109:S110"/>
    <mergeCell ref="T109:T110"/>
    <mergeCell ref="U109:W109"/>
    <mergeCell ref="X109:X110"/>
    <mergeCell ref="B106:D106"/>
    <mergeCell ref="E106:H106"/>
    <mergeCell ref="J106:N106"/>
    <mergeCell ref="P106:Q106"/>
    <mergeCell ref="R106:X106"/>
    <mergeCell ref="B107:D107"/>
    <mergeCell ref="E107:F107"/>
    <mergeCell ref="G107:H107"/>
    <mergeCell ref="I107:J107"/>
    <mergeCell ref="K107:L107"/>
    <mergeCell ref="B104:X104"/>
    <mergeCell ref="B105:D105"/>
    <mergeCell ref="E105:H105"/>
    <mergeCell ref="J105:N105"/>
    <mergeCell ref="P105:Q105"/>
    <mergeCell ref="R105:X105"/>
    <mergeCell ref="B102:G102"/>
    <mergeCell ref="I102:K102"/>
    <mergeCell ref="L102:N102"/>
    <mergeCell ref="P102:X102"/>
    <mergeCell ref="B103:G103"/>
    <mergeCell ref="I103:K103"/>
    <mergeCell ref="L103:N103"/>
    <mergeCell ref="P103:X103"/>
    <mergeCell ref="P101:X101"/>
    <mergeCell ref="B97:X97"/>
    <mergeCell ref="B98:X98"/>
    <mergeCell ref="B99:D99"/>
    <mergeCell ref="E99:H99"/>
    <mergeCell ref="I99:J99"/>
    <mergeCell ref="K99:L99"/>
    <mergeCell ref="N99:O99"/>
    <mergeCell ref="P99:X99"/>
    <mergeCell ref="B91:E91"/>
    <mergeCell ref="F91:X91"/>
    <mergeCell ref="B92:X92"/>
    <mergeCell ref="A93:A136"/>
    <mergeCell ref="B93:X93"/>
    <mergeCell ref="D94:E94"/>
    <mergeCell ref="F94:G94"/>
    <mergeCell ref="H94:L94"/>
    <mergeCell ref="M94:X94"/>
    <mergeCell ref="B95:B96"/>
    <mergeCell ref="C95:C96"/>
    <mergeCell ref="D95:E96"/>
    <mergeCell ref="F95:G95"/>
    <mergeCell ref="H95:L95"/>
    <mergeCell ref="M95:X96"/>
    <mergeCell ref="F96:G96"/>
    <mergeCell ref="H96:L96"/>
    <mergeCell ref="B100:G100"/>
    <mergeCell ref="I100:K100"/>
    <mergeCell ref="L100:N100"/>
    <mergeCell ref="P100:X100"/>
    <mergeCell ref="B101:G101"/>
    <mergeCell ref="I101:K101"/>
    <mergeCell ref="L101:N101"/>
    <mergeCell ref="B87:E87"/>
    <mergeCell ref="G87:H87"/>
    <mergeCell ref="I87:X87"/>
    <mergeCell ref="B88:D88"/>
    <mergeCell ref="G88:H88"/>
    <mergeCell ref="I88:X89"/>
    <mergeCell ref="B89:D89"/>
    <mergeCell ref="F89:F90"/>
    <mergeCell ref="G89:H89"/>
    <mergeCell ref="B90:D90"/>
    <mergeCell ref="G90:H90"/>
    <mergeCell ref="K90:X90"/>
    <mergeCell ref="C85:E85"/>
    <mergeCell ref="F85:J85"/>
    <mergeCell ref="U85:W85"/>
    <mergeCell ref="C86:E86"/>
    <mergeCell ref="F86:J86"/>
    <mergeCell ref="U86:W86"/>
    <mergeCell ref="C83:E83"/>
    <mergeCell ref="F83:J83"/>
    <mergeCell ref="U83:W83"/>
    <mergeCell ref="C84:E84"/>
    <mergeCell ref="F84:J84"/>
    <mergeCell ref="U84:W84"/>
    <mergeCell ref="C81:E81"/>
    <mergeCell ref="F81:J81"/>
    <mergeCell ref="U81:W81"/>
    <mergeCell ref="C82:E82"/>
    <mergeCell ref="F82:J82"/>
    <mergeCell ref="U82:W82"/>
    <mergeCell ref="C79:E79"/>
    <mergeCell ref="F79:J79"/>
    <mergeCell ref="U79:W79"/>
    <mergeCell ref="C80:E80"/>
    <mergeCell ref="F80:J80"/>
    <mergeCell ref="U80:W80"/>
    <mergeCell ref="C77:E77"/>
    <mergeCell ref="F77:J77"/>
    <mergeCell ref="U77:W77"/>
    <mergeCell ref="C78:E78"/>
    <mergeCell ref="F78:J78"/>
    <mergeCell ref="U78:W78"/>
    <mergeCell ref="C75:E75"/>
    <mergeCell ref="F75:J75"/>
    <mergeCell ref="U75:W75"/>
    <mergeCell ref="C76:E76"/>
    <mergeCell ref="F76:J76"/>
    <mergeCell ref="U76:W76"/>
    <mergeCell ref="C73:E73"/>
    <mergeCell ref="F73:J73"/>
    <mergeCell ref="U73:W73"/>
    <mergeCell ref="C74:E74"/>
    <mergeCell ref="F74:J74"/>
    <mergeCell ref="U74:W74"/>
    <mergeCell ref="C71:E71"/>
    <mergeCell ref="F71:J71"/>
    <mergeCell ref="U71:W71"/>
    <mergeCell ref="C72:E72"/>
    <mergeCell ref="F72:J72"/>
    <mergeCell ref="U72:W72"/>
    <mergeCell ref="C69:E69"/>
    <mergeCell ref="F69:J69"/>
    <mergeCell ref="U69:W69"/>
    <mergeCell ref="C70:E70"/>
    <mergeCell ref="F70:J70"/>
    <mergeCell ref="U70:W70"/>
    <mergeCell ref="C67:E67"/>
    <mergeCell ref="F67:J67"/>
    <mergeCell ref="U67:W67"/>
    <mergeCell ref="C68:E68"/>
    <mergeCell ref="F68:J68"/>
    <mergeCell ref="U68:W68"/>
    <mergeCell ref="Y65:AB65"/>
    <mergeCell ref="AC65:AE65"/>
    <mergeCell ref="AF65:AG65"/>
    <mergeCell ref="AH65:AH66"/>
    <mergeCell ref="C66:E66"/>
    <mergeCell ref="F66:J66"/>
    <mergeCell ref="U66:W66"/>
    <mergeCell ref="M63:X63"/>
    <mergeCell ref="B64:X64"/>
    <mergeCell ref="C65:L65"/>
    <mergeCell ref="M65:R65"/>
    <mergeCell ref="S65:S66"/>
    <mergeCell ref="T65:T66"/>
    <mergeCell ref="U65:W65"/>
    <mergeCell ref="X65:X66"/>
    <mergeCell ref="B62:D62"/>
    <mergeCell ref="E62:H62"/>
    <mergeCell ref="J62:N62"/>
    <mergeCell ref="P62:Q62"/>
    <mergeCell ref="R62:X62"/>
    <mergeCell ref="B63:D63"/>
    <mergeCell ref="E63:F63"/>
    <mergeCell ref="G63:H63"/>
    <mergeCell ref="I63:J63"/>
    <mergeCell ref="K63:L63"/>
    <mergeCell ref="B61:X61"/>
    <mergeCell ref="B57:G57"/>
    <mergeCell ref="I57:K57"/>
    <mergeCell ref="L57:N57"/>
    <mergeCell ref="P57:X57"/>
    <mergeCell ref="B58:G59"/>
    <mergeCell ref="H58:H59"/>
    <mergeCell ref="I58:K59"/>
    <mergeCell ref="L58:N58"/>
    <mergeCell ref="P58:X58"/>
    <mergeCell ref="L59:N59"/>
    <mergeCell ref="E56:H56"/>
    <mergeCell ref="I56:J56"/>
    <mergeCell ref="K56:L56"/>
    <mergeCell ref="N56:O56"/>
    <mergeCell ref="P56:X56"/>
    <mergeCell ref="P59:X59"/>
    <mergeCell ref="B60:G60"/>
    <mergeCell ref="I60:K60"/>
    <mergeCell ref="L60:N60"/>
    <mergeCell ref="P60:X60"/>
    <mergeCell ref="B48:E48"/>
    <mergeCell ref="F48:X48"/>
    <mergeCell ref="B49:X49"/>
    <mergeCell ref="A51:A92"/>
    <mergeCell ref="B51:X51"/>
    <mergeCell ref="D52:E52"/>
    <mergeCell ref="F52:L52"/>
    <mergeCell ref="M52:X52"/>
    <mergeCell ref="D53:E53"/>
    <mergeCell ref="F53:L53"/>
    <mergeCell ref="A7:A49"/>
    <mergeCell ref="B7:X7"/>
    <mergeCell ref="D8:E8"/>
    <mergeCell ref="F8:G8"/>
    <mergeCell ref="H8:L8"/>
    <mergeCell ref="M8:X8"/>
    <mergeCell ref="D9:E9"/>
    <mergeCell ref="F9:G9"/>
    <mergeCell ref="H9:L9"/>
    <mergeCell ref="M9:X9"/>
    <mergeCell ref="M53:X53"/>
    <mergeCell ref="B54:X54"/>
    <mergeCell ref="B55:X55"/>
    <mergeCell ref="B56:D56"/>
    <mergeCell ref="B45:D45"/>
    <mergeCell ref="G45:H45"/>
    <mergeCell ref="I45:X46"/>
    <mergeCell ref="B46:D46"/>
    <mergeCell ref="G46:H46"/>
    <mergeCell ref="B47:D47"/>
    <mergeCell ref="G47:H47"/>
    <mergeCell ref="K47:X47"/>
    <mergeCell ref="C42:E42"/>
    <mergeCell ref="F42:J42"/>
    <mergeCell ref="C43:E43"/>
    <mergeCell ref="F43:J43"/>
    <mergeCell ref="B44:E44"/>
    <mergeCell ref="G44:H44"/>
    <mergeCell ref="I44:X44"/>
    <mergeCell ref="C39:E39"/>
    <mergeCell ref="F39:J39"/>
    <mergeCell ref="C40:E40"/>
    <mergeCell ref="F40:J40"/>
    <mergeCell ref="C41:E41"/>
    <mergeCell ref="F41:J41"/>
    <mergeCell ref="C36:E36"/>
    <mergeCell ref="F36:J36"/>
    <mergeCell ref="C37:E37"/>
    <mergeCell ref="F37:J37"/>
    <mergeCell ref="C38:E38"/>
    <mergeCell ref="F38:J38"/>
    <mergeCell ref="C33:E33"/>
    <mergeCell ref="F33:J33"/>
    <mergeCell ref="C34:E34"/>
    <mergeCell ref="F34:J34"/>
    <mergeCell ref="C35:E35"/>
    <mergeCell ref="F35:J35"/>
    <mergeCell ref="C30:E30"/>
    <mergeCell ref="F30:J30"/>
    <mergeCell ref="C31:E31"/>
    <mergeCell ref="F31:J31"/>
    <mergeCell ref="C32:E32"/>
    <mergeCell ref="F32:J32"/>
    <mergeCell ref="C27:E27"/>
    <mergeCell ref="F27:J27"/>
    <mergeCell ref="C28:E28"/>
    <mergeCell ref="F28:J28"/>
    <mergeCell ref="C29:E29"/>
    <mergeCell ref="F29:J29"/>
    <mergeCell ref="B24:B26"/>
    <mergeCell ref="C24:E24"/>
    <mergeCell ref="F24:J24"/>
    <mergeCell ref="C25:E25"/>
    <mergeCell ref="F25:J25"/>
    <mergeCell ref="C26:E26"/>
    <mergeCell ref="F26:J26"/>
    <mergeCell ref="Y22:AB22"/>
    <mergeCell ref="AC22:AE22"/>
    <mergeCell ref="AF22:AG22"/>
    <mergeCell ref="AH22:AH23"/>
    <mergeCell ref="C23:E23"/>
    <mergeCell ref="F23:J23"/>
    <mergeCell ref="B21:X21"/>
    <mergeCell ref="C22:L22"/>
    <mergeCell ref="M22:R22"/>
    <mergeCell ref="S22:S23"/>
    <mergeCell ref="T22:T23"/>
    <mergeCell ref="U22:W22"/>
    <mergeCell ref="X22:X23"/>
    <mergeCell ref="B20:D20"/>
    <mergeCell ref="E20:F20"/>
    <mergeCell ref="G20:H20"/>
    <mergeCell ref="I20:J20"/>
    <mergeCell ref="K20:L20"/>
    <mergeCell ref="M20:X20"/>
    <mergeCell ref="B19:D19"/>
    <mergeCell ref="E19:H19"/>
    <mergeCell ref="J19:N19"/>
    <mergeCell ref="P19:Q19"/>
    <mergeCell ref="R19:T19"/>
    <mergeCell ref="U19:X19"/>
    <mergeCell ref="B18:D18"/>
    <mergeCell ref="E18:H18"/>
    <mergeCell ref="J18:N18"/>
    <mergeCell ref="P18:Q18"/>
    <mergeCell ref="R18:X18"/>
    <mergeCell ref="B15:G15"/>
    <mergeCell ref="I15:K15"/>
    <mergeCell ref="L15:N15"/>
    <mergeCell ref="P15:X15"/>
    <mergeCell ref="B16:G16"/>
    <mergeCell ref="I16:K16"/>
    <mergeCell ref="L16:N16"/>
    <mergeCell ref="P16:X16"/>
    <mergeCell ref="A262:X262"/>
    <mergeCell ref="B1:X1"/>
    <mergeCell ref="B2:X2"/>
    <mergeCell ref="B3:X3"/>
    <mergeCell ref="B4:X4"/>
    <mergeCell ref="B6:D6"/>
    <mergeCell ref="E6:X6"/>
    <mergeCell ref="B13:G13"/>
    <mergeCell ref="I13:K13"/>
    <mergeCell ref="L13:N13"/>
    <mergeCell ref="P13:X13"/>
    <mergeCell ref="B14:G14"/>
    <mergeCell ref="I14:K14"/>
    <mergeCell ref="L14:N14"/>
    <mergeCell ref="P14:X14"/>
    <mergeCell ref="B10:X10"/>
    <mergeCell ref="B11:X11"/>
    <mergeCell ref="B12:D12"/>
    <mergeCell ref="E12:H12"/>
    <mergeCell ref="I12:J12"/>
    <mergeCell ref="K12:L12"/>
    <mergeCell ref="N12:O12"/>
    <mergeCell ref="P12:X12"/>
    <mergeCell ref="B17:X17"/>
  </mergeCells>
  <conditionalFormatting sqref="E6 E12:G12 O14:Q16 E20:F20 M20 B49 O58:Q60 O101:Q103 O144:Q146 O186:Q188 O227:Q229">
    <cfRule type="containsBlanks" dxfId="441" priority="71">
      <formula>LEN(TRIM(B6))=0</formula>
    </cfRule>
  </conditionalFormatting>
  <conditionalFormatting sqref="E18:E19 J18:J19">
    <cfRule type="containsBlanks" dxfId="440" priority="68">
      <formula>LEN(TRIM(E18))=0</formula>
    </cfRule>
  </conditionalFormatting>
  <conditionalFormatting sqref="E62 J62">
    <cfRule type="containsBlanks" dxfId="439" priority="56">
      <formula>LEN(TRIM(E62))=0</formula>
    </cfRule>
  </conditionalFormatting>
  <conditionalFormatting sqref="E105:E106 J105:J106">
    <cfRule type="containsBlanks" dxfId="438" priority="47">
      <formula>LEN(TRIM(E105))=0</formula>
    </cfRule>
  </conditionalFormatting>
  <conditionalFormatting sqref="E148 J148">
    <cfRule type="containsBlanks" dxfId="437" priority="38">
      <formula>LEN(TRIM(E148))=0</formula>
    </cfRule>
  </conditionalFormatting>
  <conditionalFormatting sqref="E190 J190">
    <cfRule type="containsBlanks" dxfId="436" priority="29">
      <formula>LEN(TRIM(E190))=0</formula>
    </cfRule>
  </conditionalFormatting>
  <conditionalFormatting sqref="E231 J231">
    <cfRule type="containsBlanks" dxfId="435" priority="20">
      <formula>LEN(TRIM(E231))=0</formula>
    </cfRule>
  </conditionalFormatting>
  <conditionalFormatting sqref="E56:G56 E63:F63 M63 B92 E99:G99 E107:F107 M107 B136 E142:G142 E149:F149 M149 B178 E184:G184 E191:F191 M191 B219 E225:G225 E232:F232 M232 B260">
    <cfRule type="containsBlanks" dxfId="434" priority="59">
      <formula>LEN(TRIM(B56))=0</formula>
    </cfRule>
  </conditionalFormatting>
  <conditionalFormatting sqref="F24:J43 M26">
    <cfRule type="expression" dxfId="433" priority="3">
      <formula>AND($C24&lt;&gt;"",F24="")</formula>
    </cfRule>
  </conditionalFormatting>
  <conditionalFormatting sqref="H14:I16">
    <cfRule type="containsBlanks" dxfId="432" priority="69">
      <formula>LEN(TRIM(H14))=0</formula>
    </cfRule>
  </conditionalFormatting>
  <conditionalFormatting sqref="H58:I58">
    <cfRule type="containsBlanks" dxfId="431" priority="57">
      <formula>LEN(TRIM(H58))=0</formula>
    </cfRule>
  </conditionalFormatting>
  <conditionalFormatting sqref="H60:I60">
    <cfRule type="containsBlanks" dxfId="430" priority="8">
      <formula>LEN(TRIM(H60))=0</formula>
    </cfRule>
  </conditionalFormatting>
  <conditionalFormatting sqref="H101:I103">
    <cfRule type="containsBlanks" dxfId="429" priority="48">
      <formula>LEN(TRIM(H101))=0</formula>
    </cfRule>
  </conditionalFormatting>
  <conditionalFormatting sqref="H144:I144 H146:I146">
    <cfRule type="containsBlanks" dxfId="428" priority="39">
      <formula>LEN(TRIM(H144))=0</formula>
    </cfRule>
  </conditionalFormatting>
  <conditionalFormatting sqref="H186:I186 H188:I188">
    <cfRule type="containsBlanks" dxfId="427" priority="30">
      <formula>LEN(TRIM(H186))=0</formula>
    </cfRule>
  </conditionalFormatting>
  <conditionalFormatting sqref="H227:I227 H229:I229">
    <cfRule type="containsBlanks" dxfId="426" priority="21">
      <formula>LEN(TRIM(H227))=0</formula>
    </cfRule>
  </conditionalFormatting>
  <conditionalFormatting sqref="I20">
    <cfRule type="containsBlanks" dxfId="425" priority="63">
      <formula>LEN(TRIM(I20))=0</formula>
    </cfRule>
  </conditionalFormatting>
  <conditionalFormatting sqref="I63">
    <cfRule type="containsBlanks" dxfId="424" priority="53">
      <formula>LEN(TRIM(I63))=0</formula>
    </cfRule>
  </conditionalFormatting>
  <conditionalFormatting sqref="I107">
    <cfRule type="containsBlanks" dxfId="423" priority="44">
      <formula>LEN(TRIM(I107))=0</formula>
    </cfRule>
  </conditionalFormatting>
  <conditionalFormatting sqref="I149">
    <cfRule type="containsBlanks" dxfId="422" priority="35">
      <formula>LEN(TRIM(I149))=0</formula>
    </cfRule>
  </conditionalFormatting>
  <conditionalFormatting sqref="I191">
    <cfRule type="containsBlanks" dxfId="421" priority="26">
      <formula>LEN(TRIM(I191))=0</formula>
    </cfRule>
  </conditionalFormatting>
  <conditionalFormatting sqref="I232">
    <cfRule type="containsBlanks" dxfId="420" priority="17">
      <formula>LEN(TRIM(I232))=0</formula>
    </cfRule>
  </conditionalFormatting>
  <conditionalFormatting sqref="M24:M25">
    <cfRule type="expression" dxfId="419" priority="7">
      <formula>AND($C24&lt;&gt;"",M24="")</formula>
    </cfRule>
  </conditionalFormatting>
  <conditionalFormatting sqref="M24:R43">
    <cfRule type="cellIs" dxfId="418" priority="6" operator="equal">
      <formula>"NO CUMPLE"</formula>
    </cfRule>
  </conditionalFormatting>
  <conditionalFormatting sqref="M67:R86 M111:R130 M153:R172 M195:R214 M236:R255 O24:R26 M27:R43 T24:V43 Y24:Y43 F67:J86 F111:J130 F153:J172 F195:J214 F236:J255">
    <cfRule type="expression" dxfId="417" priority="60">
      <formula>AND($C24&lt;&gt;"",F24="")</formula>
    </cfRule>
  </conditionalFormatting>
  <conditionalFormatting sqref="N12">
    <cfRule type="containsBlanks" dxfId="416" priority="67">
      <formula>LEN(TRIM(N12))=0</formula>
    </cfRule>
  </conditionalFormatting>
  <conditionalFormatting sqref="N24:N26">
    <cfRule type="expression" dxfId="415" priority="5">
      <formula>AND($C24&lt;&gt;"",N24="")</formula>
    </cfRule>
  </conditionalFormatting>
  <conditionalFormatting sqref="N56">
    <cfRule type="containsBlanks" dxfId="414" priority="55">
      <formula>LEN(TRIM(N56))=0</formula>
    </cfRule>
  </conditionalFormatting>
  <conditionalFormatting sqref="N99">
    <cfRule type="containsBlanks" dxfId="413" priority="46">
      <formula>LEN(TRIM(N99))=0</formula>
    </cfRule>
  </conditionalFormatting>
  <conditionalFormatting sqref="N142">
    <cfRule type="containsBlanks" dxfId="412" priority="37">
      <formula>LEN(TRIM(N142))=0</formula>
    </cfRule>
  </conditionalFormatting>
  <conditionalFormatting sqref="N184">
    <cfRule type="containsBlanks" dxfId="411" priority="28">
      <formula>LEN(TRIM(N184))=0</formula>
    </cfRule>
  </conditionalFormatting>
  <conditionalFormatting sqref="N225">
    <cfRule type="containsBlanks" dxfId="410" priority="19">
      <formula>LEN(TRIM(N225))=0</formula>
    </cfRule>
  </conditionalFormatting>
  <conditionalFormatting sqref="P18:P19 A261">
    <cfRule type="containsBlanks" dxfId="409" priority="70">
      <formula>LEN(TRIM(A18))=0</formula>
    </cfRule>
  </conditionalFormatting>
  <conditionalFormatting sqref="P62">
    <cfRule type="containsBlanks" dxfId="408" priority="58">
      <formula>LEN(TRIM(P62))=0</formula>
    </cfRule>
  </conditionalFormatting>
  <conditionalFormatting sqref="P105:P106">
    <cfRule type="containsBlanks" dxfId="407" priority="49">
      <formula>LEN(TRIM(P105))=0</formula>
    </cfRule>
  </conditionalFormatting>
  <conditionalFormatting sqref="P148">
    <cfRule type="containsBlanks" dxfId="406" priority="40">
      <formula>LEN(TRIM(P148))=0</formula>
    </cfRule>
  </conditionalFormatting>
  <conditionalFormatting sqref="P190">
    <cfRule type="containsBlanks" dxfId="405" priority="31">
      <formula>LEN(TRIM(P190))=0</formula>
    </cfRule>
  </conditionalFormatting>
  <conditionalFormatting sqref="P231">
    <cfRule type="containsBlanks" dxfId="404" priority="22">
      <formula>LEN(TRIM(P231))=0</formula>
    </cfRule>
  </conditionalFormatting>
  <conditionalFormatting sqref="T24:T43">
    <cfRule type="cellIs" dxfId="403" priority="65" operator="equal">
      <formula>"NO"</formula>
    </cfRule>
  </conditionalFormatting>
  <conditionalFormatting sqref="T67:T86">
    <cfRule type="cellIs" dxfId="402" priority="54" operator="equal">
      <formula>"NO"</formula>
    </cfRule>
  </conditionalFormatting>
  <conditionalFormatting sqref="T111:T130">
    <cfRule type="cellIs" dxfId="401" priority="45" operator="equal">
      <formula>"NO"</formula>
    </cfRule>
  </conditionalFormatting>
  <conditionalFormatting sqref="T153:T172">
    <cfRule type="cellIs" dxfId="400" priority="36" operator="equal">
      <formula>"NO"</formula>
    </cfRule>
  </conditionalFormatting>
  <conditionalFormatting sqref="T195:T214">
    <cfRule type="cellIs" dxfId="399" priority="27" operator="equal">
      <formula>"NO"</formula>
    </cfRule>
  </conditionalFormatting>
  <conditionalFormatting sqref="T236:T255">
    <cfRule type="cellIs" dxfId="398" priority="18" operator="equal">
      <formula>"NO"</formula>
    </cfRule>
  </conditionalFormatting>
  <conditionalFormatting sqref="T67:U86 M67:R86 X67:X86 M111:R130 M153:R172 M195:R214 M236:R255">
    <cfRule type="cellIs" dxfId="397" priority="52" operator="equal">
      <formula>"NO CUMPLE"</formula>
    </cfRule>
  </conditionalFormatting>
  <conditionalFormatting sqref="T67:U86 Y67:Y86">
    <cfRule type="expression" dxfId="396" priority="50">
      <formula>AND($C67&lt;&gt;"",T67="")</formula>
    </cfRule>
  </conditionalFormatting>
  <conditionalFormatting sqref="T111:U130 Y111:Y130">
    <cfRule type="expression" dxfId="395" priority="41">
      <formula>AND($C111&lt;&gt;"",T111="")</formula>
    </cfRule>
  </conditionalFormatting>
  <conditionalFormatting sqref="T111:U130">
    <cfRule type="cellIs" dxfId="394" priority="43" operator="equal">
      <formula>"NO CUMPLE"</formula>
    </cfRule>
  </conditionalFormatting>
  <conditionalFormatting sqref="T153:U172 Y153:Y172">
    <cfRule type="expression" dxfId="393" priority="32">
      <formula>AND($C153&lt;&gt;"",T153="")</formula>
    </cfRule>
  </conditionalFormatting>
  <conditionalFormatting sqref="T153:U172">
    <cfRule type="cellIs" dxfId="392" priority="34" operator="equal">
      <formula>"NO CUMPLE"</formula>
    </cfRule>
  </conditionalFormatting>
  <conditionalFormatting sqref="T24:V25 T26:X43 X5">
    <cfRule type="cellIs" dxfId="391" priority="62" operator="equal">
      <formula>"NO CUMPLE"</formula>
    </cfRule>
  </conditionalFormatting>
  <conditionalFormatting sqref="T195:V214 Y195:Y214">
    <cfRule type="expression" dxfId="390" priority="23">
      <formula>AND($C195&lt;&gt;"",T195="")</formula>
    </cfRule>
  </conditionalFormatting>
  <conditionalFormatting sqref="T195:V214">
    <cfRule type="cellIs" dxfId="389" priority="25" operator="equal">
      <formula>"NO CUMPLE"</formula>
    </cfRule>
  </conditionalFormatting>
  <conditionalFormatting sqref="T236:W255">
    <cfRule type="expression" dxfId="388" priority="10">
      <formula>AND($C236&lt;&gt;"",T236="")</formula>
    </cfRule>
    <cfRule type="cellIs" dxfId="387" priority="16" operator="equal">
      <formula>"NO CUMPLE"</formula>
    </cfRule>
  </conditionalFormatting>
  <conditionalFormatting sqref="U19">
    <cfRule type="containsBlanks" dxfId="386" priority="64">
      <formula>LEN(TRIM(U19))=0</formula>
    </cfRule>
  </conditionalFormatting>
  <conditionalFormatting sqref="W24:X25">
    <cfRule type="cellIs" dxfId="385" priority="2" operator="equal">
      <formula>"NO CUMPLE"</formula>
    </cfRule>
  </conditionalFormatting>
  <conditionalFormatting sqref="X50">
    <cfRule type="cellIs" dxfId="384" priority="66" operator="equal">
      <formula>"NO CUMPLE"</formula>
    </cfRule>
  </conditionalFormatting>
  <conditionalFormatting sqref="X111:X130">
    <cfRule type="cellIs" dxfId="383" priority="13" operator="equal">
      <formula>"NO CUMPLE"</formula>
    </cfRule>
  </conditionalFormatting>
  <conditionalFormatting sqref="X153:X172">
    <cfRule type="cellIs" dxfId="382" priority="12" operator="equal">
      <formula>"NO CUMPLE"</formula>
    </cfRule>
  </conditionalFormatting>
  <conditionalFormatting sqref="X195:X214">
    <cfRule type="cellIs" dxfId="381" priority="11" operator="equal">
      <formula>"NO CUMPLE"</formula>
    </cfRule>
  </conditionalFormatting>
  <conditionalFormatting sqref="X236:X255">
    <cfRule type="cellIs" dxfId="380" priority="9" operator="equal">
      <formula>"NO CUMPLE"</formula>
    </cfRule>
  </conditionalFormatting>
  <conditionalFormatting sqref="Y236:Y255">
    <cfRule type="expression" dxfId="379" priority="14">
      <formula>AND($C236&lt;&gt;"",Y236="")</formula>
    </cfRule>
  </conditionalFormatting>
  <conditionalFormatting sqref="AA153">
    <cfRule type="expression" dxfId="378" priority="4">
      <formula>AND($C153&lt;&gt;"",AA153="")</formula>
    </cfRule>
  </conditionalFormatting>
  <conditionalFormatting sqref="AC1:AE1048576">
    <cfRule type="cellIs" dxfId="377" priority="1" operator="between">
      <formula>1</formula>
      <formula>15</formula>
    </cfRule>
  </conditionalFormatting>
  <dataValidations count="19">
    <dataValidation allowBlank="1" showInputMessage="1" showErrorMessage="1" promptTitle="En caso de fechas incompletas" prompt="Si no tiene día de fin se toma el día 1" sqref="AG111:AG113 L67:L86 L111:L130 L153:L172 L195:L214 L236:L255 L24:L43"/>
    <dataValidation type="list" allowBlank="1" showInputMessage="1" showErrorMessage="1" sqref="B49 B92 B136 B178 B219 B260">
      <formula1>"CUMPLE,NO CUMPLE"</formula1>
    </dataValidation>
    <dataValidation type="list" allowBlank="1" showInputMessage="1" showErrorMessage="1" sqref="M20 M63 M107 M149 M191 M232">
      <formula1>"REQUISITOS ACADÉMICOS ACREDITADOS, REQUISITOS ACADÉMICOS NO ACREDITADOS"</formula1>
    </dataValidation>
    <dataValidation type="list" allowBlank="1" showInputMessage="1" showErrorMessage="1" sqref="O14:O16 H14:H16 O58:O60 H188 O101:O103 H101:H103 O144:O146 H60 O186:O188 H146 O227:O229 H58 H144 H186 H227 H229">
      <formula1>"SI,NO"</formula1>
    </dataValidation>
    <dataValidation type="list" allowBlank="1" showInputMessage="1" showErrorMessage="1" sqref="K12 K56 K99 K142 K184 K225">
      <formula1>"Cédula de ciudadanía, Cédula de extranjería, Pasaporte"</formula1>
    </dataValidation>
    <dataValidation errorStyle="warning" allowBlank="1" showInputMessage="1" showErrorMessage="1" error="Si no corresponda al listado. Se califica como incumplimiento" sqref="E18:E19 E62 E105:E106 E148 E190 E231"/>
    <dataValidation type="list" allowBlank="1" showInputMessage="1" showErrorMessage="1" sqref="A261">
      <formula1>"HABILITA, NO HABILITA"</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M111:R130 U67:U86 U153:U172 U195:V214 M236:R255 U111:U130 M195:R214 M153:R172 U236:W255 M67:R86 M24:R43 U24:V43">
      <formula1>"CUMPLE, NO CUMPLE"</formula1>
    </dataValidation>
    <dataValidation type="list" errorStyle="information" allowBlank="1" showInputMessage="1" showErrorMessage="1" errorTitle="No cumple" error="Si no esta en la lista no cumple el requisito" sqref="J18:N18">
      <formula1>"Ingeniería de Sistemas  Telemática y afines,Ingeniería Electrónica, Telecomunicaciones y Afines,Ingeniería Industrial y afines"</formula1>
    </dataValidation>
    <dataValidation type="list" errorStyle="information" allowBlank="1" showInputMessage="1" showErrorMessage="1" errorTitle="No cumple" error="Si no esta en la lista, no cumpe" sqref="J19:N19">
      <formula1>"Administración,Ingeniería de Sistemas, telemática y afines,Ingeniería industrial y afines"</formula1>
    </dataValidation>
    <dataValidation type="list" allowBlank="1" showInputMessage="1" showErrorMessage="1" sqref="U19">
      <formula1>"Dirección,Gerencia,Organización,Gestión,Administración"</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T111:T130 T67:T86 T236:T255 T153:T172 T195:T214 T24:T43">
      <formula1>"SI,NO,N/A"</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4:X43">
      <formula1>"CUMPLE,NO CUMPLE"</formula1>
    </dataValidation>
    <dataValidation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36:X255 S236:S255 S67:S86 X195:X214 S111:S130 X111:X130 S153:S172 X67:X86 S195:S214 X153:X172 W24:W43 S24:S43"/>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111:AF113 K67:K86 K111:K130 K153:K172 K195:K214 K236:K255 K24:K43">
      <formula1>I20</formula1>
    </dataValidation>
    <dataValidation type="list" errorStyle="information" allowBlank="1" showInputMessage="1" showErrorMessage="1" errorTitle="No cumple" error="Si no esta en la lista no cumple el requisito" sqref="J62:N62">
      <formula1>"Administración,Ingeniería de Sistemas  Telemática y afines,Ingeniería Electrónica, Telecomunicaciones y Afines,Ingeniería Industrial y afines"</formula1>
    </dataValidation>
    <dataValidation type="list" errorStyle="information" allowBlank="1" showInputMessage="1" showErrorMessage="1" errorTitle="No cumple" error="Si no esta en la lista no cumple el requisito" sqref="J148:N148">
      <formula1>"Ingeniería,Administración de Empresas,Administración Pública,Psicología,Economía"</formula1>
    </dataValidation>
    <dataValidation type="list" errorStyle="information" allowBlank="1" showInputMessage="1" showErrorMessage="1" errorTitle="No cumple" error="Si no esta en la lista no cumple el requisito" sqref="J190:N190">
      <formula1>" Bibliotecología, otros de ciencias sociales y humanas,Ingeniería Industrial y Afines,Administración"</formula1>
    </dataValidation>
    <dataValidation type="list" errorStyle="information" allowBlank="1" showInputMessage="1" showErrorMessage="1" errorTitle="No cumple" error="Si no esta en la lista no cumple el requisito" sqref="J231:N231">
      <formula1>"Abogado"</formula1>
    </dataValidation>
  </dataValidations>
  <hyperlinks>
    <hyperlink ref="F8:G8" r:id="rId1" display="Formación académica pregrado"/>
    <hyperlink ref="H8:L8" r:id="rId2" display="Formación académica posgrado"/>
    <hyperlink ref="F52:G52" r:id="rId3" display="Formación académica pregrado"/>
    <hyperlink ref="F94:G94" r:id="rId4" display="Formación académica pregrado"/>
    <hyperlink ref="H94:L94" r:id="rId5" display="Formación académica posgrado"/>
    <hyperlink ref="F138:G138" r:id="rId6" display="Formación académica pregrado"/>
    <hyperlink ref="F180:G180" r:id="rId7" display="Formación académica pregrado"/>
    <hyperlink ref="F221:G221" r:id="rId8" display="Formación académica pregrado"/>
  </hyperlinks>
  <printOptions horizontalCentered="1"/>
  <pageMargins left="0.23622047244094491" right="0.23622047244094491" top="0.55118110236220474" bottom="0.35433070866141736" header="0.11811023622047245" footer="0.11811023622047245"/>
  <pageSetup paperSize="172" scale="66" fitToHeight="0" orientation="landscape" horizontalDpi="4294967294" verticalDpi="4294967294" r:id="rId9"/>
  <headerFooter>
    <oddHeader>&amp;LCMA-005-2024&amp;REvaluación Técnica - Habilitantes</oddHeader>
    <oddFooter>&amp;L&amp;A&amp;RPág. &amp;P de &amp;N</oddFooter>
  </headerFooter>
  <rowBreaks count="1" manualBreakCount="1">
    <brk id="20" max="21" man="1"/>
  </rowBreaks>
  <legacyDrawing r:id="rId1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AH283"/>
  <sheetViews>
    <sheetView zoomScale="73" zoomScaleNormal="73" zoomScaleSheetLayoutView="91" workbookViewId="0">
      <selection activeCell="AA201" sqref="AA201"/>
    </sheetView>
  </sheetViews>
  <sheetFormatPr baseColWidth="10" defaultColWidth="11.453125" defaultRowHeight="11.5"/>
  <cols>
    <col min="1" max="1" width="5.26953125" style="41" customWidth="1"/>
    <col min="2" max="2" width="5.54296875" style="42" customWidth="1"/>
    <col min="3" max="3" width="6.1796875" style="42" customWidth="1"/>
    <col min="4" max="4" width="10.54296875" style="42" customWidth="1"/>
    <col min="5" max="5" width="4.7265625" style="42" customWidth="1"/>
    <col min="6" max="6" width="14.1796875" style="42" customWidth="1"/>
    <col min="7" max="7" width="8.7265625" style="42" customWidth="1"/>
    <col min="8" max="8" width="14.453125" style="42" customWidth="1"/>
    <col min="9" max="9" width="12.81640625" style="42" customWidth="1"/>
    <col min="10" max="10" width="10.54296875" style="42" customWidth="1"/>
    <col min="11" max="11" width="11.81640625" style="42" customWidth="1"/>
    <col min="12" max="12" width="12.81640625" style="42" customWidth="1"/>
    <col min="13" max="13" width="8.7265625" style="42" customWidth="1"/>
    <col min="14" max="14" width="7.1796875" style="42" customWidth="1"/>
    <col min="15" max="15" width="9.7265625" style="42" customWidth="1"/>
    <col min="16" max="16" width="8" style="42" customWidth="1"/>
    <col min="17" max="17" width="4.453125" style="42" bestFit="1" customWidth="1"/>
    <col min="18" max="18" width="7.54296875" style="42" customWidth="1"/>
    <col min="19" max="19" width="4.1796875" style="42" customWidth="1"/>
    <col min="20" max="20" width="5.7265625" style="42" customWidth="1"/>
    <col min="21" max="21" width="6.1796875" style="42" customWidth="1"/>
    <col min="22" max="22" width="4.26953125" style="42" customWidth="1"/>
    <col min="23" max="23" width="5.26953125" style="42" customWidth="1"/>
    <col min="24" max="24" width="4.7265625" style="42" customWidth="1"/>
    <col min="25" max="25" width="49.54296875" style="42" customWidth="1"/>
    <col min="26" max="26" width="47.1796875" style="42" hidden="1" customWidth="1"/>
    <col min="27" max="27" width="47.1796875" style="42" customWidth="1"/>
    <col min="28" max="28" width="54.26953125" style="42" hidden="1" customWidth="1"/>
    <col min="29" max="31" width="3.7265625" style="42" hidden="1" customWidth="1"/>
    <col min="32" max="32" width="13.7265625" style="42" customWidth="1"/>
    <col min="33" max="33" width="11.453125" style="42" customWidth="1"/>
    <col min="34" max="34" width="11.453125" style="217" customWidth="1"/>
    <col min="35" max="16384" width="11.453125" style="42"/>
  </cols>
  <sheetData>
    <row r="1" spans="1:34" ht="14">
      <c r="B1" s="357" t="str">
        <f>'RESUMEN HABILITANTES '!A1</f>
        <v>AGENCIA NACIONAL DE MINERÍA</v>
      </c>
      <c r="C1" s="357"/>
      <c r="D1" s="357"/>
      <c r="E1" s="357"/>
      <c r="F1" s="357"/>
      <c r="G1" s="357"/>
      <c r="H1" s="357"/>
      <c r="I1" s="357"/>
      <c r="J1" s="357"/>
      <c r="K1" s="357"/>
      <c r="L1" s="357"/>
      <c r="M1" s="357"/>
      <c r="N1" s="357"/>
      <c r="O1" s="357"/>
      <c r="P1" s="357"/>
      <c r="Q1" s="357"/>
      <c r="R1" s="357"/>
      <c r="S1" s="357"/>
      <c r="T1" s="357"/>
      <c r="U1" s="357"/>
      <c r="V1" s="357"/>
      <c r="W1" s="357"/>
      <c r="X1" s="520"/>
      <c r="Y1" s="132"/>
    </row>
    <row r="2" spans="1:34" ht="14">
      <c r="B2" s="357" t="str">
        <f>'RESUMEN HABILITANTES '!A3</f>
        <v>CONCURSO DE MÉRITOS ABIERTO CMA-005-2024</v>
      </c>
      <c r="C2" s="357"/>
      <c r="D2" s="357"/>
      <c r="E2" s="357"/>
      <c r="F2" s="357"/>
      <c r="G2" s="357"/>
      <c r="H2" s="357"/>
      <c r="I2" s="357"/>
      <c r="J2" s="357"/>
      <c r="K2" s="357"/>
      <c r="L2" s="357"/>
      <c r="M2" s="357"/>
      <c r="N2" s="357"/>
      <c r="O2" s="357"/>
      <c r="P2" s="357"/>
      <c r="Q2" s="357"/>
      <c r="R2" s="357"/>
      <c r="S2" s="357"/>
      <c r="T2" s="357"/>
      <c r="U2" s="357"/>
      <c r="V2" s="357"/>
      <c r="W2" s="357"/>
      <c r="X2" s="520"/>
      <c r="Y2" s="132"/>
    </row>
    <row r="3" spans="1:34" ht="14">
      <c r="B3" s="357" t="s">
        <v>34</v>
      </c>
      <c r="C3" s="357"/>
      <c r="D3" s="357"/>
      <c r="E3" s="357"/>
      <c r="F3" s="357"/>
      <c r="G3" s="357"/>
      <c r="H3" s="357"/>
      <c r="I3" s="357"/>
      <c r="J3" s="357"/>
      <c r="K3" s="357"/>
      <c r="L3" s="357"/>
      <c r="M3" s="357"/>
      <c r="N3" s="357"/>
      <c r="O3" s="357"/>
      <c r="P3" s="357"/>
      <c r="Q3" s="357"/>
      <c r="R3" s="357"/>
      <c r="S3" s="357"/>
      <c r="T3" s="357"/>
      <c r="U3" s="357"/>
      <c r="V3" s="357"/>
      <c r="W3" s="357"/>
      <c r="X3" s="520"/>
    </row>
    <row r="4" spans="1:34" ht="14">
      <c r="B4" s="357" t="str">
        <f>'RESUMEN HABILITANTES '!G10</f>
        <v>4.1.4. FORMACIÓN ACADÉMICA Y EXPERIENCIA DEL EQUIPO MÍNIMO DE TRABAJO</v>
      </c>
      <c r="C4" s="357"/>
      <c r="D4" s="357"/>
      <c r="E4" s="357"/>
      <c r="F4" s="357"/>
      <c r="G4" s="357"/>
      <c r="H4" s="357"/>
      <c r="I4" s="357"/>
      <c r="J4" s="357"/>
      <c r="K4" s="357"/>
      <c r="L4" s="357"/>
      <c r="M4" s="357"/>
      <c r="N4" s="357"/>
      <c r="O4" s="357"/>
      <c r="P4" s="357"/>
      <c r="Q4" s="357"/>
      <c r="R4" s="357"/>
      <c r="S4" s="357"/>
      <c r="T4" s="357"/>
      <c r="U4" s="357"/>
      <c r="V4" s="357"/>
      <c r="W4" s="357"/>
      <c r="X4" s="520"/>
    </row>
    <row r="5" spans="1:34" ht="5.25" customHeight="1">
      <c r="B5" s="43"/>
      <c r="C5" s="43"/>
      <c r="D5" s="43"/>
      <c r="E5" s="43"/>
      <c r="F5" s="43"/>
      <c r="G5" s="43"/>
      <c r="H5" s="43"/>
      <c r="I5" s="43"/>
      <c r="J5" s="43"/>
      <c r="K5" s="43"/>
      <c r="L5" s="43"/>
      <c r="M5" s="43"/>
      <c r="N5" s="43"/>
      <c r="O5" s="43"/>
      <c r="P5" s="43"/>
      <c r="Q5" s="43"/>
      <c r="R5" s="43"/>
      <c r="S5" s="43"/>
      <c r="T5" s="43"/>
      <c r="U5" s="43"/>
      <c r="V5" s="43"/>
      <c r="W5" s="43"/>
      <c r="X5" s="44"/>
    </row>
    <row r="6" spans="1:34" s="46" customFormat="1" ht="13">
      <c r="A6" s="45"/>
      <c r="B6" s="521" t="s">
        <v>7</v>
      </c>
      <c r="C6" s="521"/>
      <c r="D6" s="521"/>
      <c r="E6" s="716" t="str">
        <f>'RESUMEN HABILITANTES '!C14</f>
        <v xml:space="preserve">UT SGDEA ANM 2024
</v>
      </c>
      <c r="F6" s="717"/>
      <c r="G6" s="717"/>
      <c r="H6" s="717"/>
      <c r="I6" s="717"/>
      <c r="J6" s="717"/>
      <c r="K6" s="717"/>
      <c r="L6" s="717"/>
      <c r="M6" s="717"/>
      <c r="N6" s="717"/>
      <c r="O6" s="717"/>
      <c r="P6" s="717"/>
      <c r="Q6" s="717"/>
      <c r="R6" s="717"/>
      <c r="S6" s="717"/>
      <c r="T6" s="717"/>
      <c r="U6" s="717"/>
      <c r="V6" s="717"/>
      <c r="W6" s="717"/>
      <c r="X6" s="718"/>
      <c r="AH6" s="218"/>
    </row>
    <row r="7" spans="1:34" s="46" customFormat="1" ht="13">
      <c r="A7" s="607" t="s">
        <v>207</v>
      </c>
      <c r="B7" s="598" t="s">
        <v>208</v>
      </c>
      <c r="C7" s="598"/>
      <c r="D7" s="598"/>
      <c r="E7" s="598"/>
      <c r="F7" s="598"/>
      <c r="G7" s="598"/>
      <c r="H7" s="598"/>
      <c r="I7" s="598"/>
      <c r="J7" s="598"/>
      <c r="K7" s="598"/>
      <c r="L7" s="598"/>
      <c r="M7" s="598"/>
      <c r="N7" s="598"/>
      <c r="O7" s="598"/>
      <c r="P7" s="598"/>
      <c r="Q7" s="598"/>
      <c r="R7" s="598"/>
      <c r="S7" s="598"/>
      <c r="T7" s="598"/>
      <c r="U7" s="598"/>
      <c r="V7" s="598"/>
      <c r="W7" s="598"/>
      <c r="X7" s="598"/>
      <c r="AH7" s="218"/>
    </row>
    <row r="8" spans="1:34" s="46" customFormat="1" ht="25.5" customHeight="1">
      <c r="A8" s="607"/>
      <c r="B8" s="47" t="s">
        <v>209</v>
      </c>
      <c r="C8" s="48" t="s">
        <v>210</v>
      </c>
      <c r="D8" s="599" t="s">
        <v>211</v>
      </c>
      <c r="E8" s="599"/>
      <c r="F8" s="608" t="s">
        <v>212</v>
      </c>
      <c r="G8" s="608"/>
      <c r="H8" s="609" t="s">
        <v>213</v>
      </c>
      <c r="I8" s="609"/>
      <c r="J8" s="609"/>
      <c r="K8" s="609"/>
      <c r="L8" s="609"/>
      <c r="M8" s="599" t="s">
        <v>214</v>
      </c>
      <c r="N8" s="599"/>
      <c r="O8" s="599"/>
      <c r="P8" s="599"/>
      <c r="Q8" s="599"/>
      <c r="R8" s="599"/>
      <c r="S8" s="599"/>
      <c r="T8" s="599"/>
      <c r="U8" s="599"/>
      <c r="V8" s="599"/>
      <c r="W8" s="599"/>
      <c r="X8" s="599"/>
      <c r="AA8" s="112"/>
      <c r="AH8" s="218"/>
    </row>
    <row r="9" spans="1:34" s="46" customFormat="1" ht="168" customHeight="1">
      <c r="A9" s="607"/>
      <c r="B9" s="49">
        <v>1</v>
      </c>
      <c r="C9" s="49">
        <v>1</v>
      </c>
      <c r="D9" s="603" t="s">
        <v>215</v>
      </c>
      <c r="E9" s="603"/>
      <c r="F9" s="610" t="s">
        <v>216</v>
      </c>
      <c r="G9" s="610"/>
      <c r="H9" s="610" t="s">
        <v>217</v>
      </c>
      <c r="I9" s="610"/>
      <c r="J9" s="610"/>
      <c r="K9" s="610"/>
      <c r="L9" s="610"/>
      <c r="M9" s="610" t="s">
        <v>218</v>
      </c>
      <c r="N9" s="610"/>
      <c r="O9" s="610"/>
      <c r="P9" s="610"/>
      <c r="Q9" s="610"/>
      <c r="R9" s="610"/>
      <c r="S9" s="610"/>
      <c r="T9" s="610"/>
      <c r="U9" s="610"/>
      <c r="V9" s="610"/>
      <c r="W9" s="610"/>
      <c r="X9" s="610"/>
      <c r="Y9" s="132"/>
      <c r="AA9" s="112"/>
      <c r="AH9" s="218"/>
    </row>
    <row r="10" spans="1:34" s="46" customFormat="1" ht="12.75" customHeight="1">
      <c r="A10" s="607"/>
      <c r="B10" s="530" t="s">
        <v>219</v>
      </c>
      <c r="C10" s="530"/>
      <c r="D10" s="530"/>
      <c r="E10" s="530"/>
      <c r="F10" s="530"/>
      <c r="G10" s="530"/>
      <c r="H10" s="530"/>
      <c r="I10" s="530"/>
      <c r="J10" s="530"/>
      <c r="K10" s="530"/>
      <c r="L10" s="530"/>
      <c r="M10" s="530"/>
      <c r="N10" s="530"/>
      <c r="O10" s="530"/>
      <c r="P10" s="530"/>
      <c r="Q10" s="530"/>
      <c r="R10" s="530"/>
      <c r="S10" s="530"/>
      <c r="T10" s="530"/>
      <c r="U10" s="530"/>
      <c r="V10" s="530"/>
      <c r="W10" s="530"/>
      <c r="X10" s="530"/>
      <c r="AH10" s="218"/>
    </row>
    <row r="11" spans="1:34" s="46" customFormat="1" ht="12.75" customHeight="1">
      <c r="A11" s="607"/>
      <c r="B11" s="530" t="s">
        <v>220</v>
      </c>
      <c r="C11" s="530"/>
      <c r="D11" s="530"/>
      <c r="E11" s="530"/>
      <c r="F11" s="530"/>
      <c r="G11" s="530"/>
      <c r="H11" s="530"/>
      <c r="I11" s="530"/>
      <c r="J11" s="530"/>
      <c r="K11" s="530"/>
      <c r="L11" s="530"/>
      <c r="M11" s="530"/>
      <c r="N11" s="530"/>
      <c r="O11" s="530"/>
      <c r="P11" s="530"/>
      <c r="Q11" s="530"/>
      <c r="R11" s="530"/>
      <c r="S11" s="530"/>
      <c r="T11" s="530"/>
      <c r="U11" s="530"/>
      <c r="V11" s="530"/>
      <c r="W11" s="530"/>
      <c r="X11" s="530"/>
      <c r="AH11" s="218"/>
    </row>
    <row r="12" spans="1:34" s="46" customFormat="1" ht="27" customHeight="1">
      <c r="A12" s="607"/>
      <c r="B12" s="531" t="s">
        <v>221</v>
      </c>
      <c r="C12" s="531"/>
      <c r="D12" s="531"/>
      <c r="E12" s="532" t="s">
        <v>393</v>
      </c>
      <c r="F12" s="532"/>
      <c r="G12" s="532"/>
      <c r="H12" s="532"/>
      <c r="I12" s="533" t="s">
        <v>223</v>
      </c>
      <c r="J12" s="533"/>
      <c r="K12" s="534" t="s">
        <v>224</v>
      </c>
      <c r="L12" s="534"/>
      <c r="M12" s="52" t="s">
        <v>225</v>
      </c>
      <c r="N12" s="535">
        <v>24231693</v>
      </c>
      <c r="O12" s="535"/>
      <c r="P12" s="536"/>
      <c r="Q12" s="536"/>
      <c r="R12" s="536"/>
      <c r="S12" s="536"/>
      <c r="T12" s="536"/>
      <c r="U12" s="536"/>
      <c r="V12" s="536"/>
      <c r="W12" s="536"/>
      <c r="X12" s="536"/>
      <c r="AH12" s="218"/>
    </row>
    <row r="13" spans="1:34" s="46" customFormat="1" ht="12.75" customHeight="1">
      <c r="A13" s="607"/>
      <c r="B13" s="525" t="s">
        <v>226</v>
      </c>
      <c r="C13" s="525"/>
      <c r="D13" s="525"/>
      <c r="E13" s="525"/>
      <c r="F13" s="525"/>
      <c r="G13" s="525"/>
      <c r="H13" s="53" t="s">
        <v>227</v>
      </c>
      <c r="I13" s="526" t="s">
        <v>228</v>
      </c>
      <c r="J13" s="526"/>
      <c r="K13" s="526"/>
      <c r="L13" s="525" t="s">
        <v>226</v>
      </c>
      <c r="M13" s="525"/>
      <c r="N13" s="525"/>
      <c r="O13" s="54" t="s">
        <v>227</v>
      </c>
      <c r="P13" s="525" t="s">
        <v>228</v>
      </c>
      <c r="Q13" s="525"/>
      <c r="R13" s="525"/>
      <c r="S13" s="525"/>
      <c r="T13" s="525"/>
      <c r="U13" s="525"/>
      <c r="V13" s="525"/>
      <c r="W13" s="525"/>
      <c r="X13" s="525"/>
      <c r="AH13" s="218"/>
    </row>
    <row r="14" spans="1:34" s="46" customFormat="1" ht="27" customHeight="1">
      <c r="A14" s="607"/>
      <c r="B14" s="527" t="s">
        <v>229</v>
      </c>
      <c r="C14" s="527"/>
      <c r="D14" s="527"/>
      <c r="E14" s="527"/>
      <c r="F14" s="527"/>
      <c r="G14" s="527"/>
      <c r="H14" s="55" t="s">
        <v>230</v>
      </c>
      <c r="I14" s="528" t="s">
        <v>394</v>
      </c>
      <c r="J14" s="528"/>
      <c r="K14" s="528"/>
      <c r="L14" s="529" t="s">
        <v>232</v>
      </c>
      <c r="M14" s="529"/>
      <c r="N14" s="529"/>
      <c r="O14" s="55" t="s">
        <v>230</v>
      </c>
      <c r="P14" s="366" t="s">
        <v>395</v>
      </c>
      <c r="Q14" s="367"/>
      <c r="R14" s="367"/>
      <c r="S14" s="367"/>
      <c r="T14" s="367"/>
      <c r="U14" s="367"/>
      <c r="V14" s="367"/>
      <c r="W14" s="367"/>
      <c r="X14" s="368"/>
      <c r="AH14" s="218"/>
    </row>
    <row r="15" spans="1:34" s="46" customFormat="1" ht="24" customHeight="1">
      <c r="A15" s="607"/>
      <c r="B15" s="527" t="s">
        <v>234</v>
      </c>
      <c r="C15" s="527"/>
      <c r="D15" s="527"/>
      <c r="E15" s="527"/>
      <c r="F15" s="527"/>
      <c r="G15" s="527"/>
      <c r="H15" s="55" t="s">
        <v>230</v>
      </c>
      <c r="I15" s="528" t="s">
        <v>396</v>
      </c>
      <c r="J15" s="528"/>
      <c r="K15" s="528"/>
      <c r="L15" s="529" t="s">
        <v>236</v>
      </c>
      <c r="M15" s="529"/>
      <c r="N15" s="529"/>
      <c r="O15" s="55" t="s">
        <v>230</v>
      </c>
      <c r="P15" s="379" t="s">
        <v>397</v>
      </c>
      <c r="Q15" s="379"/>
      <c r="R15" s="379"/>
      <c r="S15" s="379"/>
      <c r="T15" s="379"/>
      <c r="U15" s="379"/>
      <c r="V15" s="379"/>
      <c r="W15" s="379"/>
      <c r="X15" s="379"/>
      <c r="Y15" s="57"/>
      <c r="Z15" s="57"/>
      <c r="AA15" s="57"/>
      <c r="AB15" s="57"/>
      <c r="AH15" s="218"/>
    </row>
    <row r="16" spans="1:34" s="46" customFormat="1" ht="25.5" customHeight="1">
      <c r="A16" s="607"/>
      <c r="B16" s="527" t="s">
        <v>238</v>
      </c>
      <c r="C16" s="527"/>
      <c r="D16" s="527"/>
      <c r="E16" s="527"/>
      <c r="F16" s="527"/>
      <c r="G16" s="527"/>
      <c r="H16" s="58" t="s">
        <v>230</v>
      </c>
      <c r="I16" s="538" t="s">
        <v>398</v>
      </c>
      <c r="J16" s="538"/>
      <c r="K16" s="538"/>
      <c r="L16" s="527" t="s">
        <v>240</v>
      </c>
      <c r="M16" s="527"/>
      <c r="N16" s="527"/>
      <c r="O16" s="55" t="s">
        <v>230</v>
      </c>
      <c r="P16" s="379" t="s">
        <v>399</v>
      </c>
      <c r="Q16" s="379"/>
      <c r="R16" s="379"/>
      <c r="S16" s="379"/>
      <c r="T16" s="379"/>
      <c r="U16" s="379"/>
      <c r="V16" s="379"/>
      <c r="W16" s="379"/>
      <c r="X16" s="379"/>
      <c r="AH16" s="218"/>
    </row>
    <row r="17" spans="1:34" s="46" customFormat="1" ht="17.25" customHeight="1">
      <c r="A17" s="607"/>
      <c r="B17" s="525" t="s">
        <v>243</v>
      </c>
      <c r="C17" s="525"/>
      <c r="D17" s="525"/>
      <c r="E17" s="525"/>
      <c r="F17" s="525"/>
      <c r="G17" s="525"/>
      <c r="H17" s="525"/>
      <c r="I17" s="525"/>
      <c r="J17" s="525"/>
      <c r="K17" s="525"/>
      <c r="L17" s="525"/>
      <c r="M17" s="525"/>
      <c r="N17" s="525"/>
      <c r="O17" s="525"/>
      <c r="P17" s="525"/>
      <c r="Q17" s="525"/>
      <c r="R17" s="525"/>
      <c r="S17" s="525"/>
      <c r="T17" s="525"/>
      <c r="U17" s="525"/>
      <c r="V17" s="525"/>
      <c r="W17" s="525"/>
      <c r="X17" s="525"/>
      <c r="AH17" s="218"/>
    </row>
    <row r="18" spans="1:34" s="46" customFormat="1" ht="15" customHeight="1">
      <c r="A18" s="607"/>
      <c r="B18" s="537" t="s">
        <v>244</v>
      </c>
      <c r="C18" s="537"/>
      <c r="D18" s="537"/>
      <c r="E18" s="538" t="s">
        <v>400</v>
      </c>
      <c r="F18" s="538"/>
      <c r="G18" s="538"/>
      <c r="H18" s="538"/>
      <c r="I18" s="61" t="s">
        <v>246</v>
      </c>
      <c r="J18" s="539" t="s">
        <v>401</v>
      </c>
      <c r="K18" s="539"/>
      <c r="L18" s="539"/>
      <c r="M18" s="539"/>
      <c r="N18" s="539"/>
      <c r="O18" s="62" t="s">
        <v>248</v>
      </c>
      <c r="P18" s="540">
        <v>39031</v>
      </c>
      <c r="Q18" s="541"/>
      <c r="R18" s="542" t="s">
        <v>249</v>
      </c>
      <c r="S18" s="542"/>
      <c r="T18" s="542"/>
      <c r="U18" s="542"/>
      <c r="V18" s="542"/>
      <c r="W18" s="542"/>
      <c r="X18" s="542"/>
      <c r="AH18" s="218"/>
    </row>
    <row r="19" spans="1:34" s="46" customFormat="1" ht="32.25" customHeight="1">
      <c r="A19" s="607"/>
      <c r="B19" s="537" t="s">
        <v>250</v>
      </c>
      <c r="C19" s="537"/>
      <c r="D19" s="537"/>
      <c r="E19" s="538" t="s">
        <v>402</v>
      </c>
      <c r="F19" s="538"/>
      <c r="G19" s="538"/>
      <c r="H19" s="538"/>
      <c r="I19" s="62" t="s">
        <v>252</v>
      </c>
      <c r="J19" s="551" t="s">
        <v>253</v>
      </c>
      <c r="K19" s="551"/>
      <c r="L19" s="551"/>
      <c r="M19" s="551"/>
      <c r="N19" s="551"/>
      <c r="O19" s="62" t="s">
        <v>248</v>
      </c>
      <c r="P19" s="540">
        <v>40716</v>
      </c>
      <c r="Q19" s="541"/>
      <c r="R19" s="552" t="s">
        <v>254</v>
      </c>
      <c r="S19" s="553"/>
      <c r="T19" s="554"/>
      <c r="U19" s="547" t="s">
        <v>403</v>
      </c>
      <c r="V19" s="555"/>
      <c r="W19" s="555"/>
      <c r="X19" s="548"/>
      <c r="AH19" s="218"/>
    </row>
    <row r="20" spans="1:34" s="46" customFormat="1" ht="13">
      <c r="A20" s="607"/>
      <c r="B20" s="545" t="s">
        <v>256</v>
      </c>
      <c r="C20" s="545"/>
      <c r="D20" s="545"/>
      <c r="E20" s="538" t="s">
        <v>404</v>
      </c>
      <c r="F20" s="538"/>
      <c r="G20" s="546" t="s">
        <v>258</v>
      </c>
      <c r="H20" s="546"/>
      <c r="I20" s="547">
        <v>41605</v>
      </c>
      <c r="J20" s="548"/>
      <c r="K20" s="549" t="s">
        <v>40</v>
      </c>
      <c r="L20" s="549"/>
      <c r="M20" s="550" t="s">
        <v>259</v>
      </c>
      <c r="N20" s="550"/>
      <c r="O20" s="550"/>
      <c r="P20" s="550"/>
      <c r="Q20" s="550"/>
      <c r="R20" s="550"/>
      <c r="S20" s="550"/>
      <c r="T20" s="550"/>
      <c r="U20" s="550"/>
      <c r="V20" s="550"/>
      <c r="W20" s="550"/>
      <c r="X20" s="550"/>
      <c r="AH20" s="218"/>
    </row>
    <row r="21" spans="1:34" s="46" customFormat="1" ht="15" customHeight="1">
      <c r="A21" s="607"/>
      <c r="B21" s="525" t="s">
        <v>260</v>
      </c>
      <c r="C21" s="525"/>
      <c r="D21" s="525"/>
      <c r="E21" s="525"/>
      <c r="F21" s="525"/>
      <c r="G21" s="525"/>
      <c r="H21" s="525"/>
      <c r="I21" s="525"/>
      <c r="J21" s="525"/>
      <c r="K21" s="525"/>
      <c r="L21" s="525"/>
      <c r="M21" s="525"/>
      <c r="N21" s="525"/>
      <c r="O21" s="525"/>
      <c r="P21" s="525"/>
      <c r="Q21" s="525"/>
      <c r="R21" s="525"/>
      <c r="S21" s="525"/>
      <c r="T21" s="525"/>
      <c r="U21" s="525"/>
      <c r="V21" s="525"/>
      <c r="W21" s="525"/>
      <c r="X21" s="525"/>
      <c r="AH21" s="218"/>
    </row>
    <row r="22" spans="1:34" s="46" customFormat="1" ht="28.5" customHeight="1">
      <c r="A22" s="607"/>
      <c r="B22" s="53"/>
      <c r="C22" s="525" t="s">
        <v>261</v>
      </c>
      <c r="D22" s="525"/>
      <c r="E22" s="525"/>
      <c r="F22" s="525"/>
      <c r="G22" s="525"/>
      <c r="H22" s="525"/>
      <c r="I22" s="525"/>
      <c r="J22" s="525"/>
      <c r="K22" s="525"/>
      <c r="L22" s="525"/>
      <c r="M22" s="561" t="s">
        <v>262</v>
      </c>
      <c r="N22" s="561"/>
      <c r="O22" s="561"/>
      <c r="P22" s="561"/>
      <c r="Q22" s="561"/>
      <c r="R22" s="561"/>
      <c r="S22" s="562" t="s">
        <v>263</v>
      </c>
      <c r="T22" s="562" t="s">
        <v>264</v>
      </c>
      <c r="U22" s="563" t="s">
        <v>265</v>
      </c>
      <c r="V22" s="563"/>
      <c r="W22" s="563"/>
      <c r="X22" s="562" t="s">
        <v>38</v>
      </c>
      <c r="Y22" s="556" t="s">
        <v>266</v>
      </c>
      <c r="Z22" s="556"/>
      <c r="AA22" s="556"/>
      <c r="AB22" s="556"/>
      <c r="AC22" s="557" t="s">
        <v>267</v>
      </c>
      <c r="AD22" s="557"/>
      <c r="AE22" s="557"/>
      <c r="AF22" s="710" t="s">
        <v>268</v>
      </c>
      <c r="AG22" s="710"/>
      <c r="AH22" s="714" t="s">
        <v>269</v>
      </c>
    </row>
    <row r="23" spans="1:34" s="46" customFormat="1" ht="87" customHeight="1">
      <c r="A23" s="607"/>
      <c r="B23" s="60" t="s">
        <v>6</v>
      </c>
      <c r="C23" s="560" t="s">
        <v>270</v>
      </c>
      <c r="D23" s="560"/>
      <c r="E23" s="560"/>
      <c r="F23" s="560" t="s">
        <v>271</v>
      </c>
      <c r="G23" s="560"/>
      <c r="H23" s="560"/>
      <c r="I23" s="560"/>
      <c r="J23" s="560"/>
      <c r="K23" s="52" t="s">
        <v>272</v>
      </c>
      <c r="L23" s="52" t="s">
        <v>273</v>
      </c>
      <c r="M23" s="63" t="s">
        <v>274</v>
      </c>
      <c r="N23" s="63" t="s">
        <v>275</v>
      </c>
      <c r="O23" s="63" t="s">
        <v>276</v>
      </c>
      <c r="P23" s="63" t="s">
        <v>277</v>
      </c>
      <c r="Q23" s="63" t="s">
        <v>278</v>
      </c>
      <c r="R23" s="63" t="s">
        <v>279</v>
      </c>
      <c r="S23" s="562"/>
      <c r="T23" s="562"/>
      <c r="U23" s="63" t="s">
        <v>280</v>
      </c>
      <c r="V23" s="63" t="s">
        <v>281</v>
      </c>
      <c r="W23" s="63" t="s">
        <v>282</v>
      </c>
      <c r="X23" s="562"/>
      <c r="Y23" s="64" t="s">
        <v>283</v>
      </c>
      <c r="Z23" s="65" t="s">
        <v>284</v>
      </c>
      <c r="AA23" s="65" t="s">
        <v>285</v>
      </c>
      <c r="AB23" s="66" t="s">
        <v>286</v>
      </c>
      <c r="AC23" s="63" t="s">
        <v>287</v>
      </c>
      <c r="AD23" s="63" t="s">
        <v>288</v>
      </c>
      <c r="AE23" s="63" t="s">
        <v>289</v>
      </c>
      <c r="AF23" s="67" t="s">
        <v>290</v>
      </c>
      <c r="AG23" s="67" t="s">
        <v>291</v>
      </c>
      <c r="AH23" s="714"/>
    </row>
    <row r="24" spans="1:34" s="46" customFormat="1" ht="77.25" customHeight="1">
      <c r="A24" s="607"/>
      <c r="B24" s="68">
        <v>1</v>
      </c>
      <c r="C24" s="564" t="s">
        <v>405</v>
      </c>
      <c r="D24" s="564"/>
      <c r="E24" s="564"/>
      <c r="F24" s="719" t="s">
        <v>406</v>
      </c>
      <c r="G24" s="565"/>
      <c r="H24" s="565"/>
      <c r="I24" s="565"/>
      <c r="J24" s="565"/>
      <c r="K24" s="69">
        <v>41974</v>
      </c>
      <c r="L24" s="69">
        <v>42661</v>
      </c>
      <c r="M24" s="70" t="s">
        <v>178</v>
      </c>
      <c r="N24" s="70" t="s">
        <v>178</v>
      </c>
      <c r="O24" s="70" t="s">
        <v>178</v>
      </c>
      <c r="P24" s="70" t="s">
        <v>178</v>
      </c>
      <c r="Q24" s="70" t="s">
        <v>178</v>
      </c>
      <c r="R24" s="70" t="s">
        <v>178</v>
      </c>
      <c r="S24" s="71" t="str">
        <f>IF(C24&lt;&gt;"",IF(COUNTIF(M24:R24,"CUMPLE")=6,"CUMPLE","NO CUMPLE"),"")</f>
        <v>CUMPLE</v>
      </c>
      <c r="T24" s="72" t="s">
        <v>22</v>
      </c>
      <c r="U24" s="70" t="s">
        <v>85</v>
      </c>
      <c r="V24" s="70" t="s">
        <v>178</v>
      </c>
      <c r="W24" s="73" t="str">
        <f t="shared" ref="W24:W43" si="0">IF(C24&lt;&gt;"",IF(AND(U24="CUMPLE",V24="CUMPLE"),"ESPECIFICA","GENERAL"),"")</f>
        <v>GENERAL</v>
      </c>
      <c r="X24" s="73" t="str">
        <f t="shared" ref="X24:X43" si="1">IF(C24&lt;&gt;"",IF(OR(AND(S24="CUMPLE",T24="N/A"),T24="SI"),"CUMPLE","NO CUMPLE"),"")</f>
        <v>CUMPLE</v>
      </c>
      <c r="Y24" s="59" t="s">
        <v>407</v>
      </c>
      <c r="Z24" s="74" t="str">
        <f>IF(Y24&lt;&gt;"","-"&amp;Y24&amp;CHAR(10),"")</f>
        <v xml:space="preserve">-HV Martha Cardenas Gallego-Gerente de Proyectos.pdf Pag. 24
</v>
      </c>
      <c r="AA24" s="56" t="s">
        <v>408</v>
      </c>
      <c r="AB24" s="75" t="str">
        <f t="shared" ref="AB24:AB43" si="2">IF(AA24&lt;&gt;"","Experiencia No. "&amp;B24&amp;": "&amp;AA24&amp;CHAR(10),"")</f>
        <v xml:space="preserve">Experiencia No. 1: La documentación aportada no permite inferir el pleno cumplimiento de los requisitos solicitados en el perfil en relación a la participación en proyectos de las características indicadas dentro de la experiencia específica.
</v>
      </c>
      <c r="AC24" s="298">
        <f t="shared" ref="AC24:AC43" si="3">IF(C24&lt;&gt;"",COUNTIFS(K$24:K$43,"&lt;="&amp;K24,L$24:L$43,"&gt;"&amp;K24)-1,0)</f>
        <v>0</v>
      </c>
      <c r="AD24" s="298">
        <f t="shared" ref="AD24:AD43" si="4">IF(C24&lt;&gt;"",COUNTIFS(K$24:K$43,"&lt;="&amp;L24,L$24:L$43,"&gt;="&amp;L24)-1,0)</f>
        <v>0</v>
      </c>
      <c r="AE24" s="298">
        <f>IF(C24&lt;&gt;"",COUNTIFS(K$24:K$43,"&gt;&lt;"&amp;"",K$24:K$43,"&lt;="&amp;K24,L$24:L$43,"&gt;="&amp;L24),0)</f>
        <v>0</v>
      </c>
      <c r="AF24" s="69">
        <v>41974</v>
      </c>
      <c r="AG24" s="69">
        <v>42661</v>
      </c>
      <c r="AH24" s="95">
        <f>ROUND(IF(X24="CUMPLE",DAYS360(AF24,AG24,)/365,0),1)</f>
        <v>1.9</v>
      </c>
    </row>
    <row r="25" spans="1:34" s="46" customFormat="1" ht="409.5" customHeight="1">
      <c r="A25" s="607"/>
      <c r="B25" s="68">
        <v>2</v>
      </c>
      <c r="C25" s="564" t="s">
        <v>409</v>
      </c>
      <c r="D25" s="564"/>
      <c r="E25" s="564"/>
      <c r="F25" s="565" t="s">
        <v>410</v>
      </c>
      <c r="G25" s="565"/>
      <c r="H25" s="565"/>
      <c r="I25" s="565"/>
      <c r="J25" s="565"/>
      <c r="K25" s="69">
        <v>42691</v>
      </c>
      <c r="L25" s="69">
        <v>45382</v>
      </c>
      <c r="M25" s="70" t="s">
        <v>178</v>
      </c>
      <c r="N25" s="70" t="s">
        <v>178</v>
      </c>
      <c r="O25" s="70" t="s">
        <v>178</v>
      </c>
      <c r="P25" s="70" t="s">
        <v>178</v>
      </c>
      <c r="Q25" s="70" t="s">
        <v>178</v>
      </c>
      <c r="R25" s="70" t="s">
        <v>178</v>
      </c>
      <c r="S25" s="71" t="str">
        <f t="shared" ref="S25:S43" si="5">IF(C25&lt;&gt;"",IF(COUNTIF(M25:R25,"CUMPLE")=6,"CUMPLE","NO CUMPLE"),"")</f>
        <v>CUMPLE</v>
      </c>
      <c r="T25" s="72" t="s">
        <v>241</v>
      </c>
      <c r="U25" s="70" t="s">
        <v>178</v>
      </c>
      <c r="V25" s="70" t="s">
        <v>178</v>
      </c>
      <c r="W25" s="73" t="str">
        <f t="shared" si="0"/>
        <v>ESPECIFICA</v>
      </c>
      <c r="X25" s="73" t="str">
        <f t="shared" si="1"/>
        <v>NO CUMPLE</v>
      </c>
      <c r="Y25" s="59" t="s">
        <v>411</v>
      </c>
      <c r="Z25" s="74" t="str">
        <f t="shared" ref="Z25:Z43" si="6">IF(Y25&lt;&gt;"","-"&amp;Y25&amp;CHAR(10),"")</f>
        <v xml:space="preserve">-HV Martha Cardenas Gallego-Gerente de Proyectos.pdf Pag. 25
</v>
      </c>
      <c r="AA25" s="56" t="s">
        <v>412</v>
      </c>
      <c r="AB25" s="75" t="str">
        <f t="shared" si="2"/>
        <v xml:space="preserve">Experiencia No. 2: Observaciones en informe preliminar
La documentación aportada no especifica los proyectos sobre los cuales ejerció el rol solicitado, por cuanto se contabilizaría como 1 proyecto en cumplimiento del requisito.
Así mismo,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v>
      </c>
      <c r="AC25" s="298">
        <f t="shared" si="3"/>
        <v>0</v>
      </c>
      <c r="AD25" s="298">
        <f t="shared" si="4"/>
        <v>0</v>
      </c>
      <c r="AE25" s="298">
        <f t="shared" ref="AE25:AE43" si="7">IF(C25&lt;&gt;"",COUNTIFS(K$24:K$43,"&gt;&lt;"&amp;"",K$24:K$43,"&lt;="&amp;K25,L$24:L$43,"&gt;="&amp;L25),0)</f>
        <v>0</v>
      </c>
      <c r="AF25" s="69"/>
      <c r="AG25" s="69"/>
      <c r="AH25" s="95">
        <f t="shared" ref="AH25:AH27" si="8">ROUND(IF(X25="CUMPLE",DAYS360(AF25,AG25,)/365,0),1)</f>
        <v>0</v>
      </c>
    </row>
    <row r="26" spans="1:34" s="46" customFormat="1" ht="12.75" hidden="1" customHeight="1">
      <c r="A26" s="607"/>
      <c r="B26" s="68">
        <v>3</v>
      </c>
      <c r="C26" s="564"/>
      <c r="D26" s="564"/>
      <c r="E26" s="564"/>
      <c r="F26" s="565"/>
      <c r="G26" s="565"/>
      <c r="H26" s="565"/>
      <c r="I26" s="565"/>
      <c r="J26" s="565"/>
      <c r="K26" s="69"/>
      <c r="L26" s="69"/>
      <c r="M26" s="70"/>
      <c r="N26" s="70"/>
      <c r="O26" s="70"/>
      <c r="P26" s="70"/>
      <c r="Q26" s="70"/>
      <c r="R26" s="70"/>
      <c r="S26" s="71" t="str">
        <f t="shared" si="5"/>
        <v/>
      </c>
      <c r="T26" s="72"/>
      <c r="U26" s="70"/>
      <c r="V26" s="70"/>
      <c r="W26" s="73" t="str">
        <f t="shared" si="0"/>
        <v/>
      </c>
      <c r="X26" s="73" t="str">
        <f t="shared" si="1"/>
        <v/>
      </c>
      <c r="Y26" s="59"/>
      <c r="Z26" s="74" t="str">
        <f t="shared" si="6"/>
        <v/>
      </c>
      <c r="AA26" s="59"/>
      <c r="AB26" s="75" t="str">
        <f t="shared" si="2"/>
        <v/>
      </c>
      <c r="AC26" s="298">
        <f t="shared" si="3"/>
        <v>0</v>
      </c>
      <c r="AD26" s="298">
        <f t="shared" si="4"/>
        <v>0</v>
      </c>
      <c r="AE26" s="298">
        <f t="shared" si="7"/>
        <v>0</v>
      </c>
      <c r="AF26" s="69">
        <v>41548</v>
      </c>
      <c r="AG26" s="69">
        <v>41669</v>
      </c>
      <c r="AH26" s="95">
        <f t="shared" si="8"/>
        <v>0</v>
      </c>
    </row>
    <row r="27" spans="1:34" s="46" customFormat="1" ht="12.75" hidden="1" customHeight="1">
      <c r="A27" s="607"/>
      <c r="B27" s="68">
        <v>4</v>
      </c>
      <c r="C27" s="564"/>
      <c r="D27" s="564"/>
      <c r="E27" s="564"/>
      <c r="F27" s="565"/>
      <c r="G27" s="565"/>
      <c r="H27" s="565"/>
      <c r="I27" s="565"/>
      <c r="J27" s="565"/>
      <c r="K27" s="69"/>
      <c r="L27" s="69"/>
      <c r="M27" s="70"/>
      <c r="N27" s="70"/>
      <c r="O27" s="70"/>
      <c r="P27" s="70"/>
      <c r="Q27" s="70"/>
      <c r="R27" s="70"/>
      <c r="S27" s="71" t="str">
        <f t="shared" si="5"/>
        <v/>
      </c>
      <c r="T27" s="72"/>
      <c r="U27" s="70"/>
      <c r="V27" s="70"/>
      <c r="W27" s="73" t="str">
        <f t="shared" si="0"/>
        <v/>
      </c>
      <c r="X27" s="73" t="str">
        <f t="shared" si="1"/>
        <v/>
      </c>
      <c r="Y27" s="59"/>
      <c r="Z27" s="74" t="str">
        <f t="shared" si="6"/>
        <v/>
      </c>
      <c r="AA27" s="59"/>
      <c r="AB27" s="75" t="str">
        <f t="shared" si="2"/>
        <v/>
      </c>
      <c r="AC27" s="298">
        <f t="shared" si="3"/>
        <v>0</v>
      </c>
      <c r="AD27" s="298">
        <f t="shared" si="4"/>
        <v>0</v>
      </c>
      <c r="AE27" s="298">
        <f t="shared" si="7"/>
        <v>0</v>
      </c>
      <c r="AF27" s="69">
        <v>40212</v>
      </c>
      <c r="AG27" s="69">
        <v>40592</v>
      </c>
      <c r="AH27" s="95">
        <f t="shared" si="8"/>
        <v>0</v>
      </c>
    </row>
    <row r="28" spans="1:34" s="46" customFormat="1" ht="12.75" hidden="1" customHeight="1">
      <c r="A28" s="607"/>
      <c r="B28" s="68">
        <v>5</v>
      </c>
      <c r="C28" s="564"/>
      <c r="D28" s="564"/>
      <c r="E28" s="564"/>
      <c r="F28" s="565"/>
      <c r="G28" s="565"/>
      <c r="H28" s="565"/>
      <c r="I28" s="565"/>
      <c r="J28" s="565"/>
      <c r="K28" s="69"/>
      <c r="L28" s="69"/>
      <c r="M28" s="70"/>
      <c r="N28" s="70"/>
      <c r="O28" s="70"/>
      <c r="P28" s="70"/>
      <c r="Q28" s="70"/>
      <c r="R28" s="70"/>
      <c r="S28" s="71" t="str">
        <f t="shared" si="5"/>
        <v/>
      </c>
      <c r="T28" s="72"/>
      <c r="U28" s="70"/>
      <c r="V28" s="70"/>
      <c r="W28" s="73" t="str">
        <f t="shared" si="0"/>
        <v/>
      </c>
      <c r="X28" s="73" t="str">
        <f t="shared" si="1"/>
        <v/>
      </c>
      <c r="Y28" s="59"/>
      <c r="Z28" s="74" t="str">
        <f t="shared" si="6"/>
        <v/>
      </c>
      <c r="AA28" s="59"/>
      <c r="AB28" s="75" t="str">
        <f t="shared" si="2"/>
        <v/>
      </c>
      <c r="AC28" s="298">
        <f t="shared" si="3"/>
        <v>0</v>
      </c>
      <c r="AD28" s="298">
        <f t="shared" si="4"/>
        <v>0</v>
      </c>
      <c r="AE28" s="298">
        <f t="shared" si="7"/>
        <v>0</v>
      </c>
      <c r="AF28" s="69"/>
      <c r="AG28" s="69"/>
      <c r="AH28" s="95">
        <f t="shared" ref="AH28:AH29" si="9">IF(X28="CUMPLE",DAYS360(AF28,AG28,)/365,0)</f>
        <v>0</v>
      </c>
    </row>
    <row r="29" spans="1:34" s="46" customFormat="1" ht="12.75" hidden="1" customHeight="1">
      <c r="A29" s="607"/>
      <c r="B29" s="68">
        <v>6</v>
      </c>
      <c r="C29" s="564"/>
      <c r="D29" s="564"/>
      <c r="E29" s="564"/>
      <c r="F29" s="565"/>
      <c r="G29" s="565"/>
      <c r="H29" s="565"/>
      <c r="I29" s="565"/>
      <c r="J29" s="565"/>
      <c r="K29" s="69"/>
      <c r="L29" s="69"/>
      <c r="M29" s="70"/>
      <c r="N29" s="70"/>
      <c r="O29" s="70"/>
      <c r="P29" s="70"/>
      <c r="Q29" s="70"/>
      <c r="R29" s="70"/>
      <c r="S29" s="71" t="str">
        <f t="shared" si="5"/>
        <v/>
      </c>
      <c r="T29" s="72"/>
      <c r="U29" s="70"/>
      <c r="V29" s="70"/>
      <c r="W29" s="73" t="str">
        <f t="shared" si="0"/>
        <v/>
      </c>
      <c r="X29" s="73" t="str">
        <f t="shared" si="1"/>
        <v/>
      </c>
      <c r="Y29" s="59"/>
      <c r="Z29" s="74" t="str">
        <f t="shared" si="6"/>
        <v/>
      </c>
      <c r="AA29" s="59"/>
      <c r="AB29" s="75" t="str">
        <f t="shared" si="2"/>
        <v/>
      </c>
      <c r="AC29" s="298">
        <f t="shared" si="3"/>
        <v>0</v>
      </c>
      <c r="AD29" s="298">
        <f t="shared" si="4"/>
        <v>0</v>
      </c>
      <c r="AE29" s="298">
        <f t="shared" si="7"/>
        <v>0</v>
      </c>
      <c r="AF29" s="69">
        <v>44807</v>
      </c>
      <c r="AG29" s="69">
        <v>44960</v>
      </c>
      <c r="AH29" s="95">
        <f t="shared" si="9"/>
        <v>0</v>
      </c>
    </row>
    <row r="30" spans="1:34" s="46" customFormat="1" ht="12.75" hidden="1" customHeight="1">
      <c r="A30" s="607"/>
      <c r="B30" s="68">
        <v>7</v>
      </c>
      <c r="C30" s="564"/>
      <c r="D30" s="564"/>
      <c r="E30" s="564"/>
      <c r="F30" s="565"/>
      <c r="G30" s="565"/>
      <c r="H30" s="565"/>
      <c r="I30" s="565"/>
      <c r="J30" s="565"/>
      <c r="K30" s="69"/>
      <c r="L30" s="69"/>
      <c r="M30" s="70"/>
      <c r="N30" s="70"/>
      <c r="O30" s="70"/>
      <c r="P30" s="70"/>
      <c r="Q30" s="70"/>
      <c r="R30" s="70"/>
      <c r="S30" s="71" t="str">
        <f t="shared" si="5"/>
        <v/>
      </c>
      <c r="T30" s="72"/>
      <c r="U30" s="70"/>
      <c r="V30" s="70"/>
      <c r="W30" s="73" t="str">
        <f t="shared" si="0"/>
        <v/>
      </c>
      <c r="X30" s="73" t="str">
        <f t="shared" si="1"/>
        <v/>
      </c>
      <c r="Y30" s="59"/>
      <c r="Z30" s="74" t="str">
        <f t="shared" si="6"/>
        <v/>
      </c>
      <c r="AA30" s="59"/>
      <c r="AB30" s="75" t="str">
        <f t="shared" si="2"/>
        <v/>
      </c>
      <c r="AC30" s="298">
        <f t="shared" si="3"/>
        <v>0</v>
      </c>
      <c r="AD30" s="298">
        <f t="shared" si="4"/>
        <v>0</v>
      </c>
      <c r="AE30" s="298">
        <f t="shared" si="7"/>
        <v>0</v>
      </c>
      <c r="AF30" s="69">
        <v>42164</v>
      </c>
      <c r="AG30" s="69">
        <v>42369</v>
      </c>
      <c r="AH30" s="95">
        <f t="shared" ref="AH30:AH43" si="10">IF(X30="CUMPLE",DAYS360(K30,L30,)/365,0)</f>
        <v>0</v>
      </c>
    </row>
    <row r="31" spans="1:34" s="46" customFormat="1" ht="12.75" hidden="1" customHeight="1">
      <c r="A31" s="607"/>
      <c r="B31" s="68">
        <v>8</v>
      </c>
      <c r="C31" s="564"/>
      <c r="D31" s="564"/>
      <c r="E31" s="564"/>
      <c r="F31" s="565"/>
      <c r="G31" s="565"/>
      <c r="H31" s="565"/>
      <c r="I31" s="565"/>
      <c r="J31" s="565"/>
      <c r="K31" s="69"/>
      <c r="L31" s="69"/>
      <c r="M31" s="70"/>
      <c r="N31" s="70"/>
      <c r="O31" s="70"/>
      <c r="P31" s="70"/>
      <c r="Q31" s="70"/>
      <c r="R31" s="70"/>
      <c r="S31" s="71" t="str">
        <f t="shared" si="5"/>
        <v/>
      </c>
      <c r="T31" s="72"/>
      <c r="U31" s="70"/>
      <c r="V31" s="70"/>
      <c r="W31" s="73" t="str">
        <f t="shared" si="0"/>
        <v/>
      </c>
      <c r="X31" s="73" t="str">
        <f t="shared" si="1"/>
        <v/>
      </c>
      <c r="Y31" s="59"/>
      <c r="Z31" s="74" t="str">
        <f t="shared" si="6"/>
        <v/>
      </c>
      <c r="AA31" s="59"/>
      <c r="AB31" s="75" t="str">
        <f t="shared" si="2"/>
        <v/>
      </c>
      <c r="AC31" s="298">
        <f t="shared" si="3"/>
        <v>0</v>
      </c>
      <c r="AD31" s="298">
        <f t="shared" si="4"/>
        <v>0</v>
      </c>
      <c r="AE31" s="298">
        <f t="shared" si="7"/>
        <v>0</v>
      </c>
      <c r="AF31" s="69"/>
      <c r="AG31" s="69"/>
      <c r="AH31" s="95">
        <f t="shared" si="10"/>
        <v>0</v>
      </c>
    </row>
    <row r="32" spans="1:34" s="46" customFormat="1" ht="12.75" hidden="1" customHeight="1">
      <c r="A32" s="607"/>
      <c r="B32" s="68">
        <v>9</v>
      </c>
      <c r="C32" s="564"/>
      <c r="D32" s="564"/>
      <c r="E32" s="564"/>
      <c r="F32" s="565"/>
      <c r="G32" s="565"/>
      <c r="H32" s="565"/>
      <c r="I32" s="565"/>
      <c r="J32" s="565"/>
      <c r="K32" s="69"/>
      <c r="L32" s="69"/>
      <c r="M32" s="70"/>
      <c r="N32" s="70"/>
      <c r="O32" s="70"/>
      <c r="P32" s="70"/>
      <c r="Q32" s="70"/>
      <c r="R32" s="70"/>
      <c r="S32" s="71" t="str">
        <f t="shared" si="5"/>
        <v/>
      </c>
      <c r="T32" s="72"/>
      <c r="U32" s="70"/>
      <c r="V32" s="70"/>
      <c r="W32" s="73" t="str">
        <f t="shared" si="0"/>
        <v/>
      </c>
      <c r="X32" s="73" t="str">
        <f t="shared" si="1"/>
        <v/>
      </c>
      <c r="Y32" s="59"/>
      <c r="Z32" s="74" t="str">
        <f t="shared" si="6"/>
        <v/>
      </c>
      <c r="AA32" s="59"/>
      <c r="AB32" s="75" t="str">
        <f t="shared" si="2"/>
        <v/>
      </c>
      <c r="AC32" s="298">
        <f t="shared" si="3"/>
        <v>0</v>
      </c>
      <c r="AD32" s="298">
        <f t="shared" si="4"/>
        <v>0</v>
      </c>
      <c r="AE32" s="298">
        <f t="shared" si="7"/>
        <v>0</v>
      </c>
      <c r="AF32" s="69"/>
      <c r="AG32" s="69"/>
      <c r="AH32" s="95">
        <f t="shared" si="10"/>
        <v>0</v>
      </c>
    </row>
    <row r="33" spans="1:34" s="46" customFormat="1" ht="12.75" hidden="1" customHeight="1">
      <c r="A33" s="607"/>
      <c r="B33" s="68">
        <v>10</v>
      </c>
      <c r="C33" s="564"/>
      <c r="D33" s="564"/>
      <c r="E33" s="564"/>
      <c r="F33" s="565"/>
      <c r="G33" s="565"/>
      <c r="H33" s="565"/>
      <c r="I33" s="565"/>
      <c r="J33" s="565"/>
      <c r="K33" s="69"/>
      <c r="L33" s="69"/>
      <c r="M33" s="70"/>
      <c r="N33" s="70"/>
      <c r="O33" s="70"/>
      <c r="P33" s="70"/>
      <c r="Q33" s="70"/>
      <c r="R33" s="70"/>
      <c r="S33" s="71" t="str">
        <f t="shared" si="5"/>
        <v/>
      </c>
      <c r="T33" s="72"/>
      <c r="U33" s="70"/>
      <c r="V33" s="70"/>
      <c r="W33" s="73" t="str">
        <f t="shared" si="0"/>
        <v/>
      </c>
      <c r="X33" s="73" t="str">
        <f t="shared" si="1"/>
        <v/>
      </c>
      <c r="Y33" s="59"/>
      <c r="Z33" s="74" t="str">
        <f t="shared" si="6"/>
        <v/>
      </c>
      <c r="AA33" s="59"/>
      <c r="AB33" s="75" t="str">
        <f t="shared" si="2"/>
        <v/>
      </c>
      <c r="AC33" s="298">
        <f t="shared" si="3"/>
        <v>0</v>
      </c>
      <c r="AD33" s="298">
        <f t="shared" si="4"/>
        <v>0</v>
      </c>
      <c r="AE33" s="298">
        <f t="shared" si="7"/>
        <v>0</v>
      </c>
      <c r="AF33" s="69"/>
      <c r="AG33" s="69"/>
      <c r="AH33" s="95">
        <f t="shared" si="10"/>
        <v>0</v>
      </c>
    </row>
    <row r="34" spans="1:34" s="46" customFormat="1" ht="12.75" hidden="1" customHeight="1">
      <c r="A34" s="607"/>
      <c r="B34" s="68">
        <v>11</v>
      </c>
      <c r="C34" s="564"/>
      <c r="D34" s="564"/>
      <c r="E34" s="564"/>
      <c r="F34" s="565"/>
      <c r="G34" s="565"/>
      <c r="H34" s="565"/>
      <c r="I34" s="565"/>
      <c r="J34" s="565"/>
      <c r="K34" s="69"/>
      <c r="L34" s="69"/>
      <c r="M34" s="70"/>
      <c r="N34" s="70"/>
      <c r="O34" s="70"/>
      <c r="P34" s="70"/>
      <c r="Q34" s="70"/>
      <c r="R34" s="70"/>
      <c r="S34" s="71" t="str">
        <f t="shared" si="5"/>
        <v/>
      </c>
      <c r="T34" s="72"/>
      <c r="U34" s="70"/>
      <c r="V34" s="70"/>
      <c r="W34" s="73" t="str">
        <f t="shared" si="0"/>
        <v/>
      </c>
      <c r="X34" s="73" t="str">
        <f t="shared" si="1"/>
        <v/>
      </c>
      <c r="Y34" s="59"/>
      <c r="Z34" s="74" t="str">
        <f t="shared" si="6"/>
        <v/>
      </c>
      <c r="AA34" s="59"/>
      <c r="AB34" s="75" t="str">
        <f t="shared" si="2"/>
        <v/>
      </c>
      <c r="AC34" s="298">
        <f t="shared" si="3"/>
        <v>0</v>
      </c>
      <c r="AD34" s="298">
        <f t="shared" si="4"/>
        <v>0</v>
      </c>
      <c r="AE34" s="298">
        <f t="shared" si="7"/>
        <v>0</v>
      </c>
      <c r="AF34" s="299"/>
      <c r="AG34" s="110"/>
      <c r="AH34" s="95">
        <f t="shared" si="10"/>
        <v>0</v>
      </c>
    </row>
    <row r="35" spans="1:34" s="46" customFormat="1" ht="12.75" hidden="1" customHeight="1">
      <c r="A35" s="607"/>
      <c r="B35" s="68">
        <v>12</v>
      </c>
      <c r="C35" s="564"/>
      <c r="D35" s="564"/>
      <c r="E35" s="564"/>
      <c r="F35" s="565"/>
      <c r="G35" s="565"/>
      <c r="H35" s="565"/>
      <c r="I35" s="565"/>
      <c r="J35" s="565"/>
      <c r="K35" s="69"/>
      <c r="L35" s="69"/>
      <c r="M35" s="70"/>
      <c r="N35" s="70"/>
      <c r="O35" s="70"/>
      <c r="P35" s="70"/>
      <c r="Q35" s="70"/>
      <c r="R35" s="70"/>
      <c r="S35" s="71" t="str">
        <f t="shared" si="5"/>
        <v/>
      </c>
      <c r="T35" s="72"/>
      <c r="U35" s="70"/>
      <c r="V35" s="70"/>
      <c r="W35" s="73" t="str">
        <f t="shared" si="0"/>
        <v/>
      </c>
      <c r="X35" s="73" t="str">
        <f t="shared" si="1"/>
        <v/>
      </c>
      <c r="Y35" s="59"/>
      <c r="Z35" s="74" t="str">
        <f t="shared" si="6"/>
        <v/>
      </c>
      <c r="AA35" s="59"/>
      <c r="AB35" s="75" t="str">
        <f t="shared" si="2"/>
        <v/>
      </c>
      <c r="AC35" s="298">
        <f t="shared" si="3"/>
        <v>0</v>
      </c>
      <c r="AD35" s="298">
        <f t="shared" si="4"/>
        <v>0</v>
      </c>
      <c r="AE35" s="298">
        <f t="shared" si="7"/>
        <v>0</v>
      </c>
      <c r="AF35" s="299"/>
      <c r="AG35" s="110"/>
      <c r="AH35" s="95">
        <f t="shared" si="10"/>
        <v>0</v>
      </c>
    </row>
    <row r="36" spans="1:34" s="46" customFormat="1" ht="12.75" hidden="1" customHeight="1">
      <c r="A36" s="607"/>
      <c r="B36" s="68">
        <v>13</v>
      </c>
      <c r="C36" s="564"/>
      <c r="D36" s="564"/>
      <c r="E36" s="564"/>
      <c r="F36" s="565"/>
      <c r="G36" s="565"/>
      <c r="H36" s="565"/>
      <c r="I36" s="565"/>
      <c r="J36" s="565"/>
      <c r="K36" s="69"/>
      <c r="L36" s="69"/>
      <c r="M36" s="70"/>
      <c r="N36" s="70"/>
      <c r="O36" s="70"/>
      <c r="P36" s="70"/>
      <c r="Q36" s="70"/>
      <c r="R36" s="70"/>
      <c r="S36" s="71" t="str">
        <f t="shared" si="5"/>
        <v/>
      </c>
      <c r="T36" s="72"/>
      <c r="U36" s="70"/>
      <c r="V36" s="70"/>
      <c r="W36" s="73" t="str">
        <f t="shared" si="0"/>
        <v/>
      </c>
      <c r="X36" s="73" t="str">
        <f t="shared" si="1"/>
        <v/>
      </c>
      <c r="Y36" s="59"/>
      <c r="Z36" s="74" t="str">
        <f t="shared" si="6"/>
        <v/>
      </c>
      <c r="AA36" s="59"/>
      <c r="AB36" s="75" t="str">
        <f t="shared" si="2"/>
        <v/>
      </c>
      <c r="AC36" s="298">
        <f t="shared" si="3"/>
        <v>0</v>
      </c>
      <c r="AD36" s="298">
        <f t="shared" si="4"/>
        <v>0</v>
      </c>
      <c r="AE36" s="298">
        <f t="shared" si="7"/>
        <v>0</v>
      </c>
      <c r="AF36" s="299"/>
      <c r="AG36" s="110"/>
      <c r="AH36" s="95">
        <f t="shared" si="10"/>
        <v>0</v>
      </c>
    </row>
    <row r="37" spans="1:34" s="46" customFormat="1" ht="12.75" hidden="1" customHeight="1">
      <c r="A37" s="607"/>
      <c r="B37" s="68">
        <v>14</v>
      </c>
      <c r="C37" s="564"/>
      <c r="D37" s="564"/>
      <c r="E37" s="564"/>
      <c r="F37" s="565"/>
      <c r="G37" s="565"/>
      <c r="H37" s="565"/>
      <c r="I37" s="565"/>
      <c r="J37" s="565"/>
      <c r="K37" s="69"/>
      <c r="L37" s="69"/>
      <c r="M37" s="70"/>
      <c r="N37" s="70"/>
      <c r="O37" s="70"/>
      <c r="P37" s="70"/>
      <c r="Q37" s="70"/>
      <c r="R37" s="70"/>
      <c r="S37" s="71" t="str">
        <f t="shared" si="5"/>
        <v/>
      </c>
      <c r="T37" s="72"/>
      <c r="U37" s="70"/>
      <c r="V37" s="70"/>
      <c r="W37" s="73" t="str">
        <f t="shared" si="0"/>
        <v/>
      </c>
      <c r="X37" s="73" t="str">
        <f t="shared" si="1"/>
        <v/>
      </c>
      <c r="Y37" s="59"/>
      <c r="Z37" s="74" t="str">
        <f t="shared" si="6"/>
        <v/>
      </c>
      <c r="AA37" s="59"/>
      <c r="AB37" s="75" t="str">
        <f t="shared" si="2"/>
        <v/>
      </c>
      <c r="AC37" s="298">
        <f t="shared" si="3"/>
        <v>0</v>
      </c>
      <c r="AD37" s="298">
        <f t="shared" si="4"/>
        <v>0</v>
      </c>
      <c r="AE37" s="298">
        <f t="shared" si="7"/>
        <v>0</v>
      </c>
      <c r="AF37" s="299"/>
      <c r="AG37" s="110"/>
      <c r="AH37" s="95">
        <f t="shared" si="10"/>
        <v>0</v>
      </c>
    </row>
    <row r="38" spans="1:34" s="46" customFormat="1" ht="12.75" hidden="1" customHeight="1">
      <c r="A38" s="607"/>
      <c r="B38" s="68">
        <v>15</v>
      </c>
      <c r="C38" s="564"/>
      <c r="D38" s="564"/>
      <c r="E38" s="564"/>
      <c r="F38" s="565"/>
      <c r="G38" s="565"/>
      <c r="H38" s="565"/>
      <c r="I38" s="565"/>
      <c r="J38" s="565"/>
      <c r="K38" s="69"/>
      <c r="L38" s="69"/>
      <c r="M38" s="70"/>
      <c r="N38" s="70"/>
      <c r="O38" s="70"/>
      <c r="P38" s="70"/>
      <c r="Q38" s="70"/>
      <c r="R38" s="70"/>
      <c r="S38" s="71" t="str">
        <f t="shared" si="5"/>
        <v/>
      </c>
      <c r="T38" s="72"/>
      <c r="U38" s="70"/>
      <c r="V38" s="70"/>
      <c r="W38" s="73" t="str">
        <f t="shared" si="0"/>
        <v/>
      </c>
      <c r="X38" s="73" t="str">
        <f t="shared" si="1"/>
        <v/>
      </c>
      <c r="Y38" s="59"/>
      <c r="Z38" s="74" t="str">
        <f t="shared" si="6"/>
        <v/>
      </c>
      <c r="AA38" s="59"/>
      <c r="AB38" s="75" t="str">
        <f t="shared" si="2"/>
        <v/>
      </c>
      <c r="AC38" s="298">
        <f t="shared" si="3"/>
        <v>0</v>
      </c>
      <c r="AD38" s="298">
        <f t="shared" si="4"/>
        <v>0</v>
      </c>
      <c r="AE38" s="298">
        <f t="shared" si="7"/>
        <v>0</v>
      </c>
      <c r="AF38" s="299"/>
      <c r="AG38" s="110"/>
      <c r="AH38" s="95">
        <f t="shared" si="10"/>
        <v>0</v>
      </c>
    </row>
    <row r="39" spans="1:34" s="46" customFormat="1" ht="12.75" hidden="1" customHeight="1">
      <c r="A39" s="607"/>
      <c r="B39" s="68">
        <v>16</v>
      </c>
      <c r="C39" s="564"/>
      <c r="D39" s="564"/>
      <c r="E39" s="564"/>
      <c r="F39" s="565"/>
      <c r="G39" s="565"/>
      <c r="H39" s="565"/>
      <c r="I39" s="565"/>
      <c r="J39" s="565"/>
      <c r="K39" s="69"/>
      <c r="L39" s="69"/>
      <c r="M39" s="70"/>
      <c r="N39" s="70"/>
      <c r="O39" s="70"/>
      <c r="P39" s="70"/>
      <c r="Q39" s="70"/>
      <c r="R39" s="70"/>
      <c r="S39" s="71" t="str">
        <f t="shared" si="5"/>
        <v/>
      </c>
      <c r="T39" s="72"/>
      <c r="U39" s="70"/>
      <c r="V39" s="70"/>
      <c r="W39" s="73" t="str">
        <f t="shared" si="0"/>
        <v/>
      </c>
      <c r="X39" s="73" t="str">
        <f t="shared" si="1"/>
        <v/>
      </c>
      <c r="Y39" s="59"/>
      <c r="Z39" s="74" t="str">
        <f t="shared" si="6"/>
        <v/>
      </c>
      <c r="AA39" s="59"/>
      <c r="AB39" s="75" t="str">
        <f t="shared" si="2"/>
        <v/>
      </c>
      <c r="AC39" s="298">
        <f t="shared" si="3"/>
        <v>0</v>
      </c>
      <c r="AD39" s="298">
        <f t="shared" si="4"/>
        <v>0</v>
      </c>
      <c r="AE39" s="298">
        <f t="shared" si="7"/>
        <v>0</v>
      </c>
      <c r="AF39" s="299"/>
      <c r="AG39" s="110"/>
      <c r="AH39" s="95">
        <f t="shared" si="10"/>
        <v>0</v>
      </c>
    </row>
    <row r="40" spans="1:34" s="46" customFormat="1" ht="12.75" hidden="1" customHeight="1">
      <c r="A40" s="607"/>
      <c r="B40" s="68">
        <v>17</v>
      </c>
      <c r="C40" s="564"/>
      <c r="D40" s="564"/>
      <c r="E40" s="564"/>
      <c r="F40" s="565"/>
      <c r="G40" s="565"/>
      <c r="H40" s="565"/>
      <c r="I40" s="565"/>
      <c r="J40" s="565"/>
      <c r="K40" s="69"/>
      <c r="L40" s="69"/>
      <c r="M40" s="70"/>
      <c r="N40" s="70"/>
      <c r="O40" s="70"/>
      <c r="P40" s="70"/>
      <c r="Q40" s="70"/>
      <c r="R40" s="70"/>
      <c r="S40" s="71" t="str">
        <f t="shared" si="5"/>
        <v/>
      </c>
      <c r="T40" s="72"/>
      <c r="U40" s="70"/>
      <c r="V40" s="70"/>
      <c r="W40" s="73" t="str">
        <f t="shared" si="0"/>
        <v/>
      </c>
      <c r="X40" s="73" t="str">
        <f t="shared" si="1"/>
        <v/>
      </c>
      <c r="Y40" s="59"/>
      <c r="Z40" s="74" t="str">
        <f t="shared" si="6"/>
        <v/>
      </c>
      <c r="AA40" s="59"/>
      <c r="AB40" s="75" t="str">
        <f t="shared" si="2"/>
        <v/>
      </c>
      <c r="AC40" s="298">
        <f t="shared" si="3"/>
        <v>0</v>
      </c>
      <c r="AD40" s="298">
        <f t="shared" si="4"/>
        <v>0</v>
      </c>
      <c r="AE40" s="298">
        <f t="shared" si="7"/>
        <v>0</v>
      </c>
      <c r="AF40" s="299"/>
      <c r="AG40" s="110"/>
      <c r="AH40" s="95">
        <f t="shared" si="10"/>
        <v>0</v>
      </c>
    </row>
    <row r="41" spans="1:34" s="46" customFormat="1" ht="12.75" hidden="1" customHeight="1">
      <c r="A41" s="607"/>
      <c r="B41" s="68">
        <v>18</v>
      </c>
      <c r="C41" s="564"/>
      <c r="D41" s="564"/>
      <c r="E41" s="564"/>
      <c r="F41" s="565"/>
      <c r="G41" s="565"/>
      <c r="H41" s="565"/>
      <c r="I41" s="565"/>
      <c r="J41" s="565"/>
      <c r="K41" s="69"/>
      <c r="L41" s="69"/>
      <c r="M41" s="70"/>
      <c r="N41" s="70"/>
      <c r="O41" s="70"/>
      <c r="P41" s="70"/>
      <c r="Q41" s="70"/>
      <c r="R41" s="70"/>
      <c r="S41" s="71" t="str">
        <f t="shared" si="5"/>
        <v/>
      </c>
      <c r="T41" s="72"/>
      <c r="U41" s="70"/>
      <c r="V41" s="70"/>
      <c r="W41" s="73" t="str">
        <f t="shared" si="0"/>
        <v/>
      </c>
      <c r="X41" s="73" t="str">
        <f t="shared" si="1"/>
        <v/>
      </c>
      <c r="Y41" s="59"/>
      <c r="Z41" s="74" t="str">
        <f t="shared" si="6"/>
        <v/>
      </c>
      <c r="AA41" s="59"/>
      <c r="AB41" s="75" t="str">
        <f t="shared" si="2"/>
        <v/>
      </c>
      <c r="AC41" s="298">
        <f t="shared" si="3"/>
        <v>0</v>
      </c>
      <c r="AD41" s="298">
        <f t="shared" si="4"/>
        <v>0</v>
      </c>
      <c r="AE41" s="298">
        <f t="shared" si="7"/>
        <v>0</v>
      </c>
      <c r="AF41" s="299"/>
      <c r="AG41" s="110"/>
      <c r="AH41" s="95">
        <f t="shared" si="10"/>
        <v>0</v>
      </c>
    </row>
    <row r="42" spans="1:34" s="46" customFormat="1" ht="14.25" hidden="1" customHeight="1">
      <c r="A42" s="607"/>
      <c r="B42" s="68">
        <v>19</v>
      </c>
      <c r="C42" s="583"/>
      <c r="D42" s="583"/>
      <c r="E42" s="583"/>
      <c r="F42" s="584"/>
      <c r="G42" s="584"/>
      <c r="H42" s="584"/>
      <c r="I42" s="584"/>
      <c r="J42" s="584"/>
      <c r="K42" s="69"/>
      <c r="L42" s="69"/>
      <c r="M42" s="70"/>
      <c r="N42" s="70"/>
      <c r="O42" s="70"/>
      <c r="P42" s="70"/>
      <c r="Q42" s="70"/>
      <c r="R42" s="70"/>
      <c r="S42" s="71" t="str">
        <f t="shared" si="5"/>
        <v/>
      </c>
      <c r="T42" s="72"/>
      <c r="U42" s="70"/>
      <c r="V42" s="70"/>
      <c r="W42" s="73" t="str">
        <f t="shared" si="0"/>
        <v/>
      </c>
      <c r="X42" s="73" t="str">
        <f t="shared" si="1"/>
        <v/>
      </c>
      <c r="Y42" s="59"/>
      <c r="Z42" s="74" t="str">
        <f t="shared" si="6"/>
        <v/>
      </c>
      <c r="AA42" s="59"/>
      <c r="AB42" s="75" t="str">
        <f t="shared" si="2"/>
        <v/>
      </c>
      <c r="AC42" s="298">
        <f t="shared" si="3"/>
        <v>0</v>
      </c>
      <c r="AD42" s="298">
        <f t="shared" si="4"/>
        <v>0</v>
      </c>
      <c r="AE42" s="298">
        <f t="shared" si="7"/>
        <v>0</v>
      </c>
      <c r="AF42" s="299"/>
      <c r="AG42" s="110"/>
      <c r="AH42" s="95">
        <f t="shared" si="10"/>
        <v>0</v>
      </c>
    </row>
    <row r="43" spans="1:34" s="46" customFormat="1" ht="18" hidden="1" customHeight="1">
      <c r="A43" s="607"/>
      <c r="B43" s="68">
        <v>20</v>
      </c>
      <c r="C43" s="583"/>
      <c r="D43" s="583"/>
      <c r="E43" s="583"/>
      <c r="F43" s="584"/>
      <c r="G43" s="584"/>
      <c r="H43" s="584"/>
      <c r="I43" s="584"/>
      <c r="J43" s="584"/>
      <c r="K43" s="69"/>
      <c r="L43" s="69"/>
      <c r="M43" s="70"/>
      <c r="N43" s="70"/>
      <c r="O43" s="70"/>
      <c r="P43" s="70"/>
      <c r="Q43" s="70"/>
      <c r="R43" s="70"/>
      <c r="S43" s="71" t="str">
        <f t="shared" si="5"/>
        <v/>
      </c>
      <c r="T43" s="72"/>
      <c r="U43" s="70"/>
      <c r="V43" s="70"/>
      <c r="W43" s="73" t="str">
        <f t="shared" si="0"/>
        <v/>
      </c>
      <c r="X43" s="73" t="str">
        <f t="shared" si="1"/>
        <v/>
      </c>
      <c r="Y43" s="79"/>
      <c r="Z43" s="74" t="str">
        <f t="shared" si="6"/>
        <v/>
      </c>
      <c r="AA43" s="59"/>
      <c r="AB43" s="75" t="str">
        <f t="shared" si="2"/>
        <v/>
      </c>
      <c r="AC43" s="298">
        <f t="shared" si="3"/>
        <v>0</v>
      </c>
      <c r="AD43" s="298">
        <f t="shared" si="4"/>
        <v>0</v>
      </c>
      <c r="AE43" s="298">
        <f t="shared" si="7"/>
        <v>0</v>
      </c>
      <c r="AF43" s="299"/>
      <c r="AG43" s="110"/>
      <c r="AH43" s="95">
        <f t="shared" si="10"/>
        <v>0</v>
      </c>
    </row>
    <row r="44" spans="1:34" s="46" customFormat="1" ht="18.75" customHeight="1">
      <c r="A44" s="607"/>
      <c r="B44" s="585" t="s">
        <v>299</v>
      </c>
      <c r="C44" s="586"/>
      <c r="D44" s="586"/>
      <c r="E44" s="587"/>
      <c r="F44" s="80" t="s">
        <v>300</v>
      </c>
      <c r="G44" s="588" t="s">
        <v>301</v>
      </c>
      <c r="H44" s="589"/>
      <c r="I44" s="628" t="s">
        <v>302</v>
      </c>
      <c r="J44" s="629"/>
      <c r="K44" s="629"/>
      <c r="L44" s="629"/>
      <c r="M44" s="629"/>
      <c r="N44" s="629"/>
      <c r="O44" s="629"/>
      <c r="P44" s="629"/>
      <c r="Q44" s="629"/>
      <c r="R44" s="629"/>
      <c r="S44" s="629"/>
      <c r="T44" s="629"/>
      <c r="U44" s="629"/>
      <c r="V44" s="629"/>
      <c r="W44" s="629"/>
      <c r="X44" s="630"/>
      <c r="Y44" s="57"/>
      <c r="Z44" s="81"/>
      <c r="AA44" s="82"/>
      <c r="AB44" s="81"/>
      <c r="AC44" s="300"/>
      <c r="AD44" s="300"/>
      <c r="AE44" s="300"/>
      <c r="AF44" s="300"/>
      <c r="AG44" s="84"/>
      <c r="AH44" s="219"/>
    </row>
    <row r="45" spans="1:34" s="46" customFormat="1" ht="27" customHeight="1">
      <c r="A45" s="607"/>
      <c r="B45" s="721" t="s">
        <v>303</v>
      </c>
      <c r="C45" s="722"/>
      <c r="D45" s="723"/>
      <c r="E45" s="87">
        <v>2</v>
      </c>
      <c r="F45" s="88">
        <f>COUNTIFS(W24:W43,"ESPECIFICA",X24:X43,"CUMPLE")</f>
        <v>0</v>
      </c>
      <c r="G45" s="578" t="str">
        <f>IF(F45&gt;=E45,"REQUISITO ACREDITADO","REQUISITO NO ACREDITADO")</f>
        <v>REQUISITO NO ACREDITADO</v>
      </c>
      <c r="H45" s="578"/>
      <c r="I45" s="579" t="str">
        <f>_xlfn.CONCAT(Z24:Z25)</f>
        <v xml:space="preserve">-HV Martha Cardenas Gallego-Gerente de Proyectos.pdf Pag. 24
-HV Martha Cardenas Gallego-Gerente de Proyectos.pdf Pag. 25
</v>
      </c>
      <c r="J45" s="579"/>
      <c r="K45" s="579"/>
      <c r="L45" s="579"/>
      <c r="M45" s="579"/>
      <c r="N45" s="579"/>
      <c r="O45" s="579"/>
      <c r="P45" s="579"/>
      <c r="Q45" s="579"/>
      <c r="R45" s="579"/>
      <c r="S45" s="579"/>
      <c r="T45" s="579"/>
      <c r="U45" s="579"/>
      <c r="V45" s="579"/>
      <c r="W45" s="579"/>
      <c r="X45" s="579"/>
      <c r="AH45" s="218"/>
    </row>
    <row r="46" spans="1:34" s="46" customFormat="1" ht="48" customHeight="1">
      <c r="A46" s="607"/>
      <c r="B46" s="721" t="s">
        <v>304</v>
      </c>
      <c r="C46" s="722"/>
      <c r="D46" s="723"/>
      <c r="E46" s="89">
        <v>1</v>
      </c>
      <c r="F46" s="90">
        <f>SUMIFS(AF24:AF43,W24:W43,"ESPECIFICA",X24:X43,"CUMPLE")</f>
        <v>0</v>
      </c>
      <c r="G46" s="578" t="str">
        <f>IF(F46&gt;=E46,"REQUISITO ACREDITADO","REQUISITO NO ACREDITADO")</f>
        <v>REQUISITO NO ACREDITADO</v>
      </c>
      <c r="H46" s="578"/>
      <c r="I46" s="579"/>
      <c r="J46" s="579"/>
      <c r="K46" s="579"/>
      <c r="L46" s="579"/>
      <c r="M46" s="579"/>
      <c r="N46" s="579"/>
      <c r="O46" s="579"/>
      <c r="P46" s="579"/>
      <c r="Q46" s="579"/>
      <c r="R46" s="579"/>
      <c r="S46" s="579"/>
      <c r="T46" s="579"/>
      <c r="U46" s="579"/>
      <c r="V46" s="579"/>
      <c r="W46" s="579"/>
      <c r="X46" s="579"/>
      <c r="AH46" s="218"/>
    </row>
    <row r="47" spans="1:34" s="46" customFormat="1" ht="297.75" customHeight="1">
      <c r="A47" s="607"/>
      <c r="B47" s="720" t="s">
        <v>305</v>
      </c>
      <c r="C47" s="720"/>
      <c r="D47" s="720"/>
      <c r="E47" s="86">
        <v>5</v>
      </c>
      <c r="F47" s="221">
        <f>SUMIFS(AH24:AH43,X24:X43,"CUMPLE")</f>
        <v>1.9</v>
      </c>
      <c r="G47" s="578" t="str">
        <f>IF(F47&gt;=E47,"REQUISITO ACREDITADO","REQUISITO NO ACREDITADO")</f>
        <v>REQUISITO NO ACREDITADO</v>
      </c>
      <c r="H47" s="578"/>
      <c r="I47" s="724" t="s">
        <v>306</v>
      </c>
      <c r="J47" s="725"/>
      <c r="K47" s="580" t="str">
        <f>_xlfn.CONCAT(AB24:AB43)</f>
        <v xml:space="preserve">Experiencia No. 1: La documentación aportada no permite inferir el pleno cumplimiento de los requisitos solicitados en el perfil en relación a la participación en proyectos de las características indicadas dentro de la experiencia específica.
Experiencia No. 2: Observaciones en informe preliminar
La documentación aportada no especifica los proyectos sobre los cuales ejerció el rol solicitado, por cuanto se contabilizaría como 1 proyecto en cumplimiento del requisito.
Así mismo,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v>
      </c>
      <c r="L47" s="581"/>
      <c r="M47" s="581"/>
      <c r="N47" s="581"/>
      <c r="O47" s="581"/>
      <c r="P47" s="581"/>
      <c r="Q47" s="581"/>
      <c r="R47" s="581"/>
      <c r="S47" s="581"/>
      <c r="T47" s="581"/>
      <c r="U47" s="581"/>
      <c r="V47" s="581"/>
      <c r="W47" s="581"/>
      <c r="X47" s="582"/>
      <c r="AH47" s="218"/>
    </row>
    <row r="48" spans="1:34" s="46" customFormat="1" ht="99" customHeight="1">
      <c r="A48" s="607"/>
      <c r="B48" s="590" t="s">
        <v>307</v>
      </c>
      <c r="C48" s="590"/>
      <c r="D48" s="590"/>
      <c r="E48" s="590"/>
      <c r="F48" s="591" t="s">
        <v>413</v>
      </c>
      <c r="G48" s="592"/>
      <c r="H48" s="592"/>
      <c r="I48" s="592"/>
      <c r="J48" s="592"/>
      <c r="K48" s="592"/>
      <c r="L48" s="592"/>
      <c r="M48" s="592"/>
      <c r="N48" s="592"/>
      <c r="O48" s="592"/>
      <c r="P48" s="592"/>
      <c r="Q48" s="592"/>
      <c r="R48" s="592"/>
      <c r="S48" s="592"/>
      <c r="T48" s="592"/>
      <c r="U48" s="592"/>
      <c r="V48" s="592"/>
      <c r="W48" s="592"/>
      <c r="X48" s="593"/>
      <c r="AH48" s="218"/>
    </row>
    <row r="49" spans="1:34" s="46" customFormat="1" ht="20.25" customHeight="1">
      <c r="A49" s="607"/>
      <c r="B49" s="594" t="s">
        <v>85</v>
      </c>
      <c r="C49" s="595"/>
      <c r="D49" s="595"/>
      <c r="E49" s="595"/>
      <c r="F49" s="595"/>
      <c r="G49" s="595"/>
      <c r="H49" s="595"/>
      <c r="I49" s="595"/>
      <c r="J49" s="595"/>
      <c r="K49" s="595"/>
      <c r="L49" s="595"/>
      <c r="M49" s="595"/>
      <c r="N49" s="595"/>
      <c r="O49" s="595"/>
      <c r="P49" s="595"/>
      <c r="Q49" s="595"/>
      <c r="R49" s="595"/>
      <c r="S49" s="595"/>
      <c r="T49" s="595"/>
      <c r="U49" s="595"/>
      <c r="V49" s="595"/>
      <c r="W49" s="595"/>
      <c r="X49" s="596"/>
      <c r="AH49" s="218"/>
    </row>
    <row r="50" spans="1:34" s="46" customFormat="1" ht="4.5" customHeight="1">
      <c r="A50" s="45"/>
      <c r="X50" s="92"/>
      <c r="AH50" s="218"/>
    </row>
    <row r="51" spans="1:34" s="46" customFormat="1" ht="13">
      <c r="A51" s="597" t="s">
        <v>309</v>
      </c>
      <c r="B51" s="598" t="s">
        <v>310</v>
      </c>
      <c r="C51" s="598"/>
      <c r="D51" s="598"/>
      <c r="E51" s="598"/>
      <c r="F51" s="598"/>
      <c r="G51" s="598"/>
      <c r="H51" s="598"/>
      <c r="I51" s="598"/>
      <c r="J51" s="598"/>
      <c r="K51" s="598"/>
      <c r="L51" s="598"/>
      <c r="M51" s="598"/>
      <c r="N51" s="598"/>
      <c r="O51" s="598"/>
      <c r="P51" s="598"/>
      <c r="Q51" s="598"/>
      <c r="R51" s="598"/>
      <c r="S51" s="598"/>
      <c r="T51" s="598"/>
      <c r="U51" s="598"/>
      <c r="V51" s="598"/>
      <c r="W51" s="598"/>
      <c r="X51" s="598"/>
      <c r="AH51" s="218"/>
    </row>
    <row r="52" spans="1:34" s="46" customFormat="1" ht="25.5" customHeight="1">
      <c r="A52" s="597"/>
      <c r="B52" s="47" t="s">
        <v>209</v>
      </c>
      <c r="C52" s="48" t="s">
        <v>210</v>
      </c>
      <c r="D52" s="599" t="s">
        <v>211</v>
      </c>
      <c r="E52" s="599"/>
      <c r="F52" s="600" t="s">
        <v>212</v>
      </c>
      <c r="G52" s="601"/>
      <c r="H52" s="601"/>
      <c r="I52" s="601"/>
      <c r="J52" s="601"/>
      <c r="K52" s="601"/>
      <c r="L52" s="602"/>
      <c r="M52" s="599" t="s">
        <v>214</v>
      </c>
      <c r="N52" s="599"/>
      <c r="O52" s="599"/>
      <c r="P52" s="599"/>
      <c r="Q52" s="599"/>
      <c r="R52" s="599"/>
      <c r="S52" s="599"/>
      <c r="T52" s="599"/>
      <c r="U52" s="599"/>
      <c r="V52" s="599"/>
      <c r="W52" s="599"/>
      <c r="X52" s="599"/>
      <c r="AH52" s="218"/>
    </row>
    <row r="53" spans="1:34" s="46" customFormat="1" ht="85.5" customHeight="1">
      <c r="A53" s="597"/>
      <c r="B53" s="49">
        <v>2</v>
      </c>
      <c r="C53" s="49">
        <v>1</v>
      </c>
      <c r="D53" s="603" t="s">
        <v>311</v>
      </c>
      <c r="E53" s="603"/>
      <c r="F53" s="604" t="s">
        <v>312</v>
      </c>
      <c r="G53" s="605"/>
      <c r="H53" s="605"/>
      <c r="I53" s="605"/>
      <c r="J53" s="605"/>
      <c r="K53" s="605"/>
      <c r="L53" s="606"/>
      <c r="M53" s="610" t="s">
        <v>414</v>
      </c>
      <c r="N53" s="610"/>
      <c r="O53" s="610"/>
      <c r="P53" s="610"/>
      <c r="Q53" s="610"/>
      <c r="R53" s="610"/>
      <c r="S53" s="610"/>
      <c r="T53" s="610"/>
      <c r="U53" s="610"/>
      <c r="V53" s="610"/>
      <c r="W53" s="610"/>
      <c r="X53" s="610"/>
      <c r="AH53" s="218"/>
    </row>
    <row r="54" spans="1:34" s="46" customFormat="1" ht="12.75" customHeight="1">
      <c r="A54" s="597"/>
      <c r="B54" s="530" t="s">
        <v>219</v>
      </c>
      <c r="C54" s="530"/>
      <c r="D54" s="530"/>
      <c r="E54" s="530"/>
      <c r="F54" s="530"/>
      <c r="G54" s="530"/>
      <c r="H54" s="530"/>
      <c r="I54" s="530"/>
      <c r="J54" s="530"/>
      <c r="K54" s="530"/>
      <c r="L54" s="530"/>
      <c r="M54" s="530"/>
      <c r="N54" s="530"/>
      <c r="O54" s="530"/>
      <c r="P54" s="530"/>
      <c r="Q54" s="530"/>
      <c r="R54" s="530"/>
      <c r="S54" s="530"/>
      <c r="T54" s="530"/>
      <c r="U54" s="530"/>
      <c r="V54" s="530"/>
      <c r="W54" s="530"/>
      <c r="X54" s="530"/>
      <c r="AH54" s="218"/>
    </row>
    <row r="55" spans="1:34" s="46" customFormat="1" ht="12.75" customHeight="1">
      <c r="A55" s="597"/>
      <c r="B55" s="530" t="s">
        <v>220</v>
      </c>
      <c r="C55" s="530"/>
      <c r="D55" s="530"/>
      <c r="E55" s="530"/>
      <c r="F55" s="530"/>
      <c r="G55" s="530"/>
      <c r="H55" s="530"/>
      <c r="I55" s="530"/>
      <c r="J55" s="530"/>
      <c r="K55" s="530"/>
      <c r="L55" s="530"/>
      <c r="M55" s="530"/>
      <c r="N55" s="530"/>
      <c r="O55" s="530"/>
      <c r="P55" s="530"/>
      <c r="Q55" s="530"/>
      <c r="R55" s="530"/>
      <c r="S55" s="530"/>
      <c r="T55" s="530"/>
      <c r="U55" s="530"/>
      <c r="V55" s="530"/>
      <c r="W55" s="530"/>
      <c r="X55" s="530"/>
      <c r="AH55" s="218"/>
    </row>
    <row r="56" spans="1:34" s="46" customFormat="1" ht="27" customHeight="1">
      <c r="A56" s="597"/>
      <c r="B56" s="531" t="s">
        <v>221</v>
      </c>
      <c r="C56" s="531"/>
      <c r="D56" s="531"/>
      <c r="E56" s="532" t="s">
        <v>415</v>
      </c>
      <c r="F56" s="532"/>
      <c r="G56" s="532"/>
      <c r="H56" s="532"/>
      <c r="I56" s="533" t="s">
        <v>223</v>
      </c>
      <c r="J56" s="533"/>
      <c r="K56" s="534" t="s">
        <v>224</v>
      </c>
      <c r="L56" s="534"/>
      <c r="M56" s="52" t="s">
        <v>225</v>
      </c>
      <c r="N56" s="535">
        <v>1071629524</v>
      </c>
      <c r="O56" s="535"/>
      <c r="P56" s="536"/>
      <c r="Q56" s="536"/>
      <c r="R56" s="536"/>
      <c r="S56" s="536"/>
      <c r="T56" s="536"/>
      <c r="U56" s="536"/>
      <c r="V56" s="536"/>
      <c r="W56" s="536"/>
      <c r="X56" s="536"/>
      <c r="AH56" s="218"/>
    </row>
    <row r="57" spans="1:34" s="46" customFormat="1" ht="12.75" customHeight="1">
      <c r="A57" s="597"/>
      <c r="B57" s="525" t="s">
        <v>226</v>
      </c>
      <c r="C57" s="525"/>
      <c r="D57" s="525"/>
      <c r="E57" s="525"/>
      <c r="F57" s="525"/>
      <c r="G57" s="525"/>
      <c r="H57" s="53" t="s">
        <v>227</v>
      </c>
      <c r="I57" s="526" t="s">
        <v>228</v>
      </c>
      <c r="J57" s="526"/>
      <c r="K57" s="526"/>
      <c r="L57" s="525" t="s">
        <v>226</v>
      </c>
      <c r="M57" s="525"/>
      <c r="N57" s="525"/>
      <c r="O57" s="54" t="s">
        <v>227</v>
      </c>
      <c r="P57" s="525" t="s">
        <v>228</v>
      </c>
      <c r="Q57" s="525"/>
      <c r="R57" s="525"/>
      <c r="S57" s="525"/>
      <c r="T57" s="525"/>
      <c r="U57" s="525"/>
      <c r="V57" s="525"/>
      <c r="W57" s="525"/>
      <c r="X57" s="525"/>
      <c r="AH57" s="218"/>
    </row>
    <row r="58" spans="1:34" s="46" customFormat="1" ht="12.75" customHeight="1">
      <c r="A58" s="597"/>
      <c r="B58" s="611" t="s">
        <v>229</v>
      </c>
      <c r="C58" s="612"/>
      <c r="D58" s="612"/>
      <c r="E58" s="612"/>
      <c r="F58" s="612"/>
      <c r="G58" s="613"/>
      <c r="H58" s="617" t="s">
        <v>230</v>
      </c>
      <c r="I58" s="386" t="s">
        <v>416</v>
      </c>
      <c r="J58" s="387"/>
      <c r="K58" s="467"/>
      <c r="L58" s="529" t="s">
        <v>232</v>
      </c>
      <c r="M58" s="529"/>
      <c r="N58" s="529"/>
      <c r="O58" s="55" t="s">
        <v>230</v>
      </c>
      <c r="P58" s="379" t="s">
        <v>417</v>
      </c>
      <c r="Q58" s="379"/>
      <c r="R58" s="379"/>
      <c r="S58" s="379"/>
      <c r="T58" s="379"/>
      <c r="U58" s="379"/>
      <c r="V58" s="379"/>
      <c r="W58" s="379"/>
      <c r="X58" s="379"/>
      <c r="AH58" s="218"/>
    </row>
    <row r="59" spans="1:34" s="46" customFormat="1" ht="12.75" customHeight="1">
      <c r="A59" s="597"/>
      <c r="B59" s="614"/>
      <c r="C59" s="615"/>
      <c r="D59" s="615"/>
      <c r="E59" s="615"/>
      <c r="F59" s="615"/>
      <c r="G59" s="616"/>
      <c r="H59" s="618"/>
      <c r="I59" s="388"/>
      <c r="J59" s="389"/>
      <c r="K59" s="460"/>
      <c r="L59" s="529" t="s">
        <v>236</v>
      </c>
      <c r="M59" s="529"/>
      <c r="N59" s="529"/>
      <c r="O59" s="55" t="s">
        <v>230</v>
      </c>
      <c r="P59" s="379" t="s">
        <v>418</v>
      </c>
      <c r="Q59" s="379"/>
      <c r="R59" s="379"/>
      <c r="S59" s="379"/>
      <c r="T59" s="379"/>
      <c r="U59" s="379"/>
      <c r="V59" s="379"/>
      <c r="W59" s="379"/>
      <c r="X59" s="379"/>
      <c r="Y59" s="57"/>
      <c r="Z59" s="57"/>
      <c r="AA59" s="57"/>
      <c r="AB59" s="57"/>
      <c r="AH59" s="218"/>
    </row>
    <row r="60" spans="1:34" s="46" customFormat="1" ht="25.5" customHeight="1">
      <c r="A60" s="597"/>
      <c r="B60" s="527" t="s">
        <v>238</v>
      </c>
      <c r="C60" s="527"/>
      <c r="D60" s="527"/>
      <c r="E60" s="527"/>
      <c r="F60" s="527"/>
      <c r="G60" s="527"/>
      <c r="H60" s="58" t="s">
        <v>230</v>
      </c>
      <c r="I60" s="538" t="s">
        <v>398</v>
      </c>
      <c r="J60" s="538"/>
      <c r="K60" s="538"/>
      <c r="L60" s="527" t="s">
        <v>240</v>
      </c>
      <c r="M60" s="527"/>
      <c r="N60" s="527"/>
      <c r="O60" s="55" t="s">
        <v>230</v>
      </c>
      <c r="P60" s="379" t="s">
        <v>419</v>
      </c>
      <c r="Q60" s="379"/>
      <c r="R60" s="379"/>
      <c r="S60" s="379"/>
      <c r="T60" s="379"/>
      <c r="U60" s="379"/>
      <c r="V60" s="379"/>
      <c r="W60" s="379"/>
      <c r="X60" s="379"/>
      <c r="AH60" s="218"/>
    </row>
    <row r="61" spans="1:34" s="46" customFormat="1" ht="17.25" customHeight="1">
      <c r="A61" s="597"/>
      <c r="B61" s="525" t="s">
        <v>243</v>
      </c>
      <c r="C61" s="525"/>
      <c r="D61" s="525"/>
      <c r="E61" s="525"/>
      <c r="F61" s="525"/>
      <c r="G61" s="525"/>
      <c r="H61" s="525"/>
      <c r="I61" s="525"/>
      <c r="J61" s="525"/>
      <c r="K61" s="525"/>
      <c r="L61" s="525"/>
      <c r="M61" s="525"/>
      <c r="N61" s="525"/>
      <c r="O61" s="525"/>
      <c r="P61" s="525"/>
      <c r="Q61" s="525"/>
      <c r="R61" s="525"/>
      <c r="S61" s="525"/>
      <c r="T61" s="525"/>
      <c r="U61" s="525"/>
      <c r="V61" s="525"/>
      <c r="W61" s="525"/>
      <c r="X61" s="525"/>
      <c r="AH61" s="218"/>
    </row>
    <row r="62" spans="1:34" s="46" customFormat="1" ht="15" customHeight="1">
      <c r="A62" s="597"/>
      <c r="B62" s="537" t="s">
        <v>244</v>
      </c>
      <c r="C62" s="537"/>
      <c r="D62" s="537"/>
      <c r="E62" s="538" t="s">
        <v>420</v>
      </c>
      <c r="F62" s="538"/>
      <c r="G62" s="538"/>
      <c r="H62" s="538"/>
      <c r="I62" s="61" t="s">
        <v>246</v>
      </c>
      <c r="J62" s="539" t="s">
        <v>247</v>
      </c>
      <c r="K62" s="539"/>
      <c r="L62" s="539"/>
      <c r="M62" s="539"/>
      <c r="N62" s="539"/>
      <c r="O62" s="62" t="s">
        <v>248</v>
      </c>
      <c r="P62" s="540">
        <v>41884</v>
      </c>
      <c r="Q62" s="541"/>
      <c r="R62" s="542" t="s">
        <v>249</v>
      </c>
      <c r="S62" s="542"/>
      <c r="T62" s="542"/>
      <c r="U62" s="542"/>
      <c r="V62" s="542"/>
      <c r="W62" s="542"/>
      <c r="X62" s="542"/>
      <c r="AH62" s="218"/>
    </row>
    <row r="63" spans="1:34" s="46" customFormat="1" ht="13">
      <c r="A63" s="597"/>
      <c r="B63" s="545" t="s">
        <v>256</v>
      </c>
      <c r="C63" s="545"/>
      <c r="D63" s="545"/>
      <c r="E63" s="538" t="s">
        <v>421</v>
      </c>
      <c r="F63" s="538"/>
      <c r="G63" s="546" t="s">
        <v>258</v>
      </c>
      <c r="H63" s="546"/>
      <c r="I63" s="547">
        <v>41933</v>
      </c>
      <c r="J63" s="548"/>
      <c r="K63" s="549" t="s">
        <v>40</v>
      </c>
      <c r="L63" s="549"/>
      <c r="M63" s="550" t="s">
        <v>259</v>
      </c>
      <c r="N63" s="550"/>
      <c r="O63" s="550"/>
      <c r="P63" s="550"/>
      <c r="Q63" s="550"/>
      <c r="R63" s="550"/>
      <c r="S63" s="550"/>
      <c r="T63" s="550"/>
      <c r="U63" s="550"/>
      <c r="V63" s="550"/>
      <c r="W63" s="550"/>
      <c r="X63" s="550"/>
      <c r="AH63" s="218"/>
    </row>
    <row r="64" spans="1:34" s="46" customFormat="1" ht="15" customHeight="1">
      <c r="A64" s="597"/>
      <c r="B64" s="525" t="s">
        <v>260</v>
      </c>
      <c r="C64" s="525"/>
      <c r="D64" s="525"/>
      <c r="E64" s="525"/>
      <c r="F64" s="525"/>
      <c r="G64" s="525"/>
      <c r="H64" s="525"/>
      <c r="I64" s="525"/>
      <c r="J64" s="525"/>
      <c r="K64" s="525"/>
      <c r="L64" s="525"/>
      <c r="M64" s="525"/>
      <c r="N64" s="525"/>
      <c r="O64" s="525"/>
      <c r="P64" s="525"/>
      <c r="Q64" s="525"/>
      <c r="R64" s="525"/>
      <c r="S64" s="525"/>
      <c r="T64" s="525"/>
      <c r="U64" s="525"/>
      <c r="V64" s="525"/>
      <c r="W64" s="525"/>
      <c r="X64" s="525"/>
      <c r="AH64" s="218"/>
    </row>
    <row r="65" spans="1:34" s="46" customFormat="1" ht="28.5" customHeight="1">
      <c r="A65" s="597"/>
      <c r="B65" s="53"/>
      <c r="C65" s="525" t="s">
        <v>261</v>
      </c>
      <c r="D65" s="525"/>
      <c r="E65" s="525"/>
      <c r="F65" s="525"/>
      <c r="G65" s="525"/>
      <c r="H65" s="525"/>
      <c r="I65" s="525"/>
      <c r="J65" s="525"/>
      <c r="K65" s="525"/>
      <c r="L65" s="525"/>
      <c r="M65" s="561" t="s">
        <v>262</v>
      </c>
      <c r="N65" s="561"/>
      <c r="O65" s="561"/>
      <c r="P65" s="561"/>
      <c r="Q65" s="561"/>
      <c r="R65" s="561"/>
      <c r="S65" s="562" t="s">
        <v>263</v>
      </c>
      <c r="T65" s="562" t="s">
        <v>264</v>
      </c>
      <c r="U65" s="563" t="s">
        <v>265</v>
      </c>
      <c r="V65" s="563"/>
      <c r="W65" s="563"/>
      <c r="X65" s="562" t="s">
        <v>38</v>
      </c>
      <c r="Y65" s="556" t="s">
        <v>266</v>
      </c>
      <c r="Z65" s="556"/>
      <c r="AA65" s="556"/>
      <c r="AB65" s="556"/>
      <c r="AC65" s="557" t="s">
        <v>267</v>
      </c>
      <c r="AD65" s="557"/>
      <c r="AE65" s="557"/>
      <c r="AF65" s="710" t="s">
        <v>268</v>
      </c>
      <c r="AG65" s="710"/>
      <c r="AH65" s="714" t="s">
        <v>269</v>
      </c>
    </row>
    <row r="66" spans="1:34" s="46" customFormat="1" ht="87" customHeight="1">
      <c r="A66" s="597"/>
      <c r="B66" s="60" t="s">
        <v>6</v>
      </c>
      <c r="C66" s="560" t="s">
        <v>270</v>
      </c>
      <c r="D66" s="560"/>
      <c r="E66" s="560"/>
      <c r="F66" s="560" t="s">
        <v>271</v>
      </c>
      <c r="G66" s="560"/>
      <c r="H66" s="560"/>
      <c r="I66" s="560"/>
      <c r="J66" s="560"/>
      <c r="K66" s="52" t="s">
        <v>272</v>
      </c>
      <c r="L66" s="52" t="s">
        <v>273</v>
      </c>
      <c r="M66" s="63" t="s">
        <v>274</v>
      </c>
      <c r="N66" s="63" t="s">
        <v>275</v>
      </c>
      <c r="O66" s="63" t="s">
        <v>276</v>
      </c>
      <c r="P66" s="63" t="s">
        <v>277</v>
      </c>
      <c r="Q66" s="63" t="s">
        <v>278</v>
      </c>
      <c r="R66" s="63" t="s">
        <v>279</v>
      </c>
      <c r="S66" s="562"/>
      <c r="T66" s="562"/>
      <c r="U66" s="619" t="s">
        <v>320</v>
      </c>
      <c r="V66" s="620"/>
      <c r="W66" s="621"/>
      <c r="X66" s="562"/>
      <c r="Y66" s="64" t="s">
        <v>283</v>
      </c>
      <c r="Z66" s="65" t="s">
        <v>284</v>
      </c>
      <c r="AA66" s="65" t="s">
        <v>285</v>
      </c>
      <c r="AB66" s="66" t="s">
        <v>286</v>
      </c>
      <c r="AC66" s="63" t="s">
        <v>287</v>
      </c>
      <c r="AD66" s="63" t="s">
        <v>288</v>
      </c>
      <c r="AE66" s="63" t="s">
        <v>289</v>
      </c>
      <c r="AF66" s="67" t="s">
        <v>290</v>
      </c>
      <c r="AG66" s="67" t="s">
        <v>291</v>
      </c>
      <c r="AH66" s="714"/>
    </row>
    <row r="67" spans="1:34" s="46" customFormat="1" ht="143.25" customHeight="1">
      <c r="A67" s="597"/>
      <c r="B67" s="68">
        <v>1</v>
      </c>
      <c r="C67" s="564" t="s">
        <v>422</v>
      </c>
      <c r="D67" s="564"/>
      <c r="E67" s="564"/>
      <c r="F67" s="719" t="s">
        <v>423</v>
      </c>
      <c r="G67" s="565"/>
      <c r="H67" s="565"/>
      <c r="I67" s="565"/>
      <c r="J67" s="565"/>
      <c r="K67" s="69">
        <v>45313</v>
      </c>
      <c r="L67" s="69">
        <v>45532</v>
      </c>
      <c r="M67" s="70" t="s">
        <v>85</v>
      </c>
      <c r="N67" s="70" t="s">
        <v>85</v>
      </c>
      <c r="O67" s="70" t="s">
        <v>85</v>
      </c>
      <c r="P67" s="70" t="s">
        <v>85</v>
      </c>
      <c r="Q67" s="70" t="s">
        <v>85</v>
      </c>
      <c r="R67" s="70" t="s">
        <v>85</v>
      </c>
      <c r="S67" s="71" t="str">
        <f>IF(C67&lt;&gt;"",IF(COUNTIF(M67:R67,"CUMPLE")=6,"CUMPLE","NO CUMPLE"),"")</f>
        <v>NO CUMPLE</v>
      </c>
      <c r="T67" s="72" t="s">
        <v>22</v>
      </c>
      <c r="U67" s="622" t="s">
        <v>85</v>
      </c>
      <c r="V67" s="623"/>
      <c r="W67" s="624"/>
      <c r="X67" s="73" t="str">
        <f t="shared" ref="X67:X86" si="11">IF(C67&lt;&gt;"",IF(OR(AND(U67="CUMPLE",S67="CUMPLE",T67="N/A"),AND(T67="SI",U67="CUMPLE")),"CUMPLE","NO CUMPLE"),"")</f>
        <v>NO CUMPLE</v>
      </c>
      <c r="Y67" s="59"/>
      <c r="Z67" s="74" t="str">
        <f>IF(Y67&lt;&gt;"","-"&amp;Y67&amp;CHAR(10),"")</f>
        <v/>
      </c>
      <c r="AA67" s="56" t="s">
        <v>424</v>
      </c>
      <c r="AB67" s="75" t="str">
        <f t="shared" ref="AB67:AB86" si="12">IF(AA67&lt;&gt;"","Experiencia No. "&amp;B67&amp;": "&amp;AA67&amp;CHAR(10),"")</f>
        <v xml:space="preserve">Experiencia No. 1: La información registrada en el Anexo 9, numeral 1 no corresponde a ninguna certificación o documento aportado por el oferente en términos que pueda comprobarse inequivocamente la información suministrada. Pese a remitir varios documentos con relacionamiento contractual con la entidad contratatante, ninguno coincide con los términos indicados en el Anexo 9 por cuanto la experiencia no puede ser acreditada. 
</v>
      </c>
      <c r="AC67" s="298">
        <f>IF(C67&lt;&gt;"",COUNTIFS(K$67:K$86,"&lt;="&amp;K67,L$67:L$86,"&gt;"&amp;K67)-1,0)</f>
        <v>1</v>
      </c>
      <c r="AD67" s="298">
        <f>IF(C67&lt;&gt;"",COUNTIFS(K$67:K$86,"&lt;="&amp;L67,L$67:L$86,"&gt;="&amp;L67)-1,0)</f>
        <v>0</v>
      </c>
      <c r="AE67" s="298">
        <f>IF(C67&lt;&gt;"",COUNTIFS(K$67:K$86,"&gt;&lt;"&amp;"",K$67:K$86,"&lt;="&amp;K67,L$67:L$86,"&gt;="&amp;L67),0)</f>
        <v>0</v>
      </c>
      <c r="AF67" s="133"/>
      <c r="AG67" s="133"/>
      <c r="AH67" s="95">
        <f t="shared" ref="AH67:AH69" si="13">ROUND(IF(X67="CUMPLE",DAYS360(AF67,AG67,)/365,0),1)</f>
        <v>0</v>
      </c>
    </row>
    <row r="68" spans="1:34" s="46" customFormat="1" ht="70.5" customHeight="1">
      <c r="A68" s="597"/>
      <c r="B68" s="68">
        <v>2</v>
      </c>
      <c r="C68" s="564" t="s">
        <v>425</v>
      </c>
      <c r="D68" s="564"/>
      <c r="E68" s="564"/>
      <c r="F68" s="719" t="s">
        <v>426</v>
      </c>
      <c r="G68" s="565"/>
      <c r="H68" s="565"/>
      <c r="I68" s="565"/>
      <c r="J68" s="565"/>
      <c r="K68" s="69">
        <v>44834</v>
      </c>
      <c r="L68" s="69">
        <v>45343</v>
      </c>
      <c r="M68" s="70" t="s">
        <v>178</v>
      </c>
      <c r="N68" s="70" t="s">
        <v>178</v>
      </c>
      <c r="O68" s="70" t="s">
        <v>178</v>
      </c>
      <c r="P68" s="70" t="s">
        <v>85</v>
      </c>
      <c r="Q68" s="70" t="s">
        <v>178</v>
      </c>
      <c r="R68" s="70" t="s">
        <v>178</v>
      </c>
      <c r="S68" s="71" t="str">
        <f t="shared" ref="S68:S86" si="14">IF(C68&lt;&gt;"",IF(COUNTIF(M68:R68,"CUMPLE")=6,"CUMPLE","NO CUMPLE"),"")</f>
        <v>NO CUMPLE</v>
      </c>
      <c r="T68" s="72" t="s">
        <v>22</v>
      </c>
      <c r="U68" s="622" t="s">
        <v>85</v>
      </c>
      <c r="V68" s="623"/>
      <c r="W68" s="624"/>
      <c r="X68" s="73" t="str">
        <f t="shared" si="11"/>
        <v>NO CUMPLE</v>
      </c>
      <c r="Y68" s="59" t="s">
        <v>427</v>
      </c>
      <c r="Z68" s="74" t="str">
        <f t="shared" ref="Z68:Z86" si="15">IF(Y68&lt;&gt;"","-"&amp;Y68&amp;CHAR(10),"")</f>
        <v xml:space="preserve">-Victor Duvan Velazquez Lara.pdf Pag. 13
</v>
      </c>
      <c r="AA68" s="56" t="s">
        <v>428</v>
      </c>
      <c r="AB68" s="75" t="str">
        <f t="shared" si="12"/>
        <v xml:space="preserve">Experiencia No. 2: La información registrada en el Anexo 9 no corresponde al contenido indicado en la certificación, por cuanto no es posible inferir el cumplimento del requisito de experiencia específica con la documentación aportada.
</v>
      </c>
      <c r="AC68" s="298">
        <f t="shared" ref="AC68:AC86" si="16">IF(C68&lt;&gt;"",COUNTIFS(K$67:K$86,"&lt;="&amp;K68,L$67:L$86,"&gt;"&amp;K68)-1,0)</f>
        <v>2</v>
      </c>
      <c r="AD68" s="298">
        <f t="shared" ref="AD68:AD86" si="17">IF(C68&lt;&gt;"",COUNTIFS(K$67:K$86,"&lt;="&amp;L68,L$67:L$86,"&gt;="&amp;L68)-1,0)</f>
        <v>1</v>
      </c>
      <c r="AE68" s="298">
        <f t="shared" ref="AE68:AE86" si="18">IF(C68&lt;&gt;"",COUNTIFS(K$67:K$86,"&gt;&lt;"&amp;"",K$67:K$86,"&lt;="&amp;K68,L$67:L$86,"&gt;="&amp;L68),0)</f>
        <v>0</v>
      </c>
      <c r="AF68" s="133">
        <f t="shared" ref="AF68" si="19">K68</f>
        <v>44834</v>
      </c>
      <c r="AG68" s="133">
        <f t="shared" ref="AG68" si="20">L68</f>
        <v>45343</v>
      </c>
      <c r="AH68" s="95">
        <f t="shared" si="13"/>
        <v>0</v>
      </c>
    </row>
    <row r="69" spans="1:34" s="46" customFormat="1" ht="158.25" customHeight="1">
      <c r="A69" s="597"/>
      <c r="B69" s="68">
        <v>3</v>
      </c>
      <c r="C69" s="564" t="s">
        <v>422</v>
      </c>
      <c r="D69" s="564"/>
      <c r="E69" s="564"/>
      <c r="F69" s="719" t="s">
        <v>429</v>
      </c>
      <c r="G69" s="565"/>
      <c r="H69" s="565"/>
      <c r="I69" s="565"/>
      <c r="J69" s="565"/>
      <c r="K69" s="69">
        <v>43971</v>
      </c>
      <c r="L69" s="69">
        <v>44837</v>
      </c>
      <c r="M69" s="70" t="s">
        <v>85</v>
      </c>
      <c r="N69" s="70" t="s">
        <v>85</v>
      </c>
      <c r="O69" s="70" t="s">
        <v>85</v>
      </c>
      <c r="P69" s="70" t="s">
        <v>85</v>
      </c>
      <c r="Q69" s="70" t="s">
        <v>85</v>
      </c>
      <c r="R69" s="70" t="s">
        <v>85</v>
      </c>
      <c r="S69" s="71" t="str">
        <f t="shared" si="14"/>
        <v>NO CUMPLE</v>
      </c>
      <c r="T69" s="72" t="s">
        <v>22</v>
      </c>
      <c r="U69" s="622" t="s">
        <v>85</v>
      </c>
      <c r="V69" s="623"/>
      <c r="W69" s="624"/>
      <c r="X69" s="73" t="str">
        <f t="shared" si="11"/>
        <v>NO CUMPLE</v>
      </c>
      <c r="Y69" s="59"/>
      <c r="Z69" s="74" t="str">
        <f t="shared" si="15"/>
        <v/>
      </c>
      <c r="AA69" s="56" t="s">
        <v>430</v>
      </c>
      <c r="AB69" s="75" t="str">
        <f t="shared" si="12"/>
        <v xml:space="preserve">Experiencia No. 3: La información registrada en el Anexo 9, numeral 3 no corresponde a ninguna certificación o documento aportado por el oferente en términos que pueda comprobarse inequivocamente la información suministrada. Pese a remitir varios documentos con relacionamiento contractual con la entidad contratatante, ninguno coincide con los términos indicados en el Anexo 9 por cuanto la experiencia no puede ser acreditada. 
</v>
      </c>
      <c r="AC69" s="298">
        <f t="shared" si="16"/>
        <v>1</v>
      </c>
      <c r="AD69" s="298">
        <f t="shared" si="17"/>
        <v>2</v>
      </c>
      <c r="AE69" s="298">
        <f t="shared" si="18"/>
        <v>0</v>
      </c>
      <c r="AF69" s="133"/>
      <c r="AG69" s="133"/>
      <c r="AH69" s="95">
        <f t="shared" si="13"/>
        <v>0</v>
      </c>
    </row>
    <row r="70" spans="1:34" s="46" customFormat="1" ht="222" customHeight="1">
      <c r="A70" s="597"/>
      <c r="B70" s="68">
        <v>4</v>
      </c>
      <c r="C70" s="564" t="s">
        <v>431</v>
      </c>
      <c r="D70" s="564"/>
      <c r="E70" s="564"/>
      <c r="F70" s="565" t="s">
        <v>432</v>
      </c>
      <c r="G70" s="565"/>
      <c r="H70" s="565"/>
      <c r="I70" s="565"/>
      <c r="J70" s="565"/>
      <c r="K70" s="69">
        <v>44275</v>
      </c>
      <c r="L70" s="69">
        <v>44365</v>
      </c>
      <c r="M70" s="70" t="s">
        <v>178</v>
      </c>
      <c r="N70" s="70" t="s">
        <v>178</v>
      </c>
      <c r="O70" s="70" t="s">
        <v>178</v>
      </c>
      <c r="P70" s="70" t="s">
        <v>85</v>
      </c>
      <c r="Q70" s="70" t="s">
        <v>85</v>
      </c>
      <c r="R70" s="70" t="s">
        <v>85</v>
      </c>
      <c r="S70" s="71" t="str">
        <f t="shared" si="14"/>
        <v>NO CUMPLE</v>
      </c>
      <c r="T70" s="72" t="s">
        <v>22</v>
      </c>
      <c r="U70" s="622" t="s">
        <v>85</v>
      </c>
      <c r="V70" s="623"/>
      <c r="W70" s="624"/>
      <c r="X70" s="73" t="str">
        <f t="shared" si="11"/>
        <v>NO CUMPLE</v>
      </c>
      <c r="Y70" s="59" t="s">
        <v>433</v>
      </c>
      <c r="Z70" s="74" t="str">
        <f t="shared" si="15"/>
        <v xml:space="preserve">-Victor Duvan Velazquez Lara.pdf Pag. 25-26
</v>
      </c>
      <c r="AA70" s="56" t="s">
        <v>428</v>
      </c>
      <c r="AB70" s="75" t="str">
        <f t="shared" si="12"/>
        <v xml:space="preserve">Experiencia No. 4: La información registrada en el Anexo 9 no corresponde al contenido indicado en la certificación, por cuanto no es posible inferir el cumplimento del requisito de experiencia específica con la documentación aportada.
</v>
      </c>
      <c r="AC70" s="298">
        <f t="shared" si="16"/>
        <v>3</v>
      </c>
      <c r="AD70" s="298">
        <f t="shared" si="17"/>
        <v>3</v>
      </c>
      <c r="AE70" s="298">
        <f t="shared" si="18"/>
        <v>0</v>
      </c>
      <c r="AF70" s="133">
        <f t="shared" ref="AF70:AF71" si="21">K70</f>
        <v>44275</v>
      </c>
      <c r="AG70" s="133">
        <f t="shared" ref="AG70:AG71" si="22">L70</f>
        <v>44365</v>
      </c>
      <c r="AH70" s="95">
        <f t="shared" ref="AH70:AH86" si="23">IF(X70="CUMPLE",DAYS360(AF70,AG70,)/365,0)</f>
        <v>0</v>
      </c>
    </row>
    <row r="71" spans="1:34" s="46" customFormat="1" ht="162" customHeight="1">
      <c r="A71" s="597"/>
      <c r="B71" s="68">
        <v>5</v>
      </c>
      <c r="C71" s="726" t="s">
        <v>434</v>
      </c>
      <c r="D71" s="726"/>
      <c r="E71" s="726"/>
      <c r="F71" s="565" t="s">
        <v>435</v>
      </c>
      <c r="G71" s="565"/>
      <c r="H71" s="565"/>
      <c r="I71" s="565"/>
      <c r="J71" s="565"/>
      <c r="K71" s="69">
        <v>42682</v>
      </c>
      <c r="L71" s="69">
        <v>43554</v>
      </c>
      <c r="M71" s="70" t="s">
        <v>178</v>
      </c>
      <c r="N71" s="70" t="s">
        <v>178</v>
      </c>
      <c r="O71" s="70" t="s">
        <v>178</v>
      </c>
      <c r="P71" s="70" t="s">
        <v>178</v>
      </c>
      <c r="Q71" s="70" t="s">
        <v>178</v>
      </c>
      <c r="R71" s="70" t="s">
        <v>178</v>
      </c>
      <c r="S71" s="71" t="str">
        <f t="shared" si="14"/>
        <v>CUMPLE</v>
      </c>
      <c r="T71" s="72" t="s">
        <v>22</v>
      </c>
      <c r="U71" s="622" t="s">
        <v>178</v>
      </c>
      <c r="V71" s="623"/>
      <c r="W71" s="624"/>
      <c r="X71" s="73" t="str">
        <f t="shared" si="11"/>
        <v>CUMPLE</v>
      </c>
      <c r="Y71" s="59" t="s">
        <v>436</v>
      </c>
      <c r="Z71" s="74" t="str">
        <f t="shared" si="15"/>
        <v xml:space="preserve">-Victor Duvan Velazquez Lara.pdf Pag. 31
</v>
      </c>
      <c r="AA71" s="59"/>
      <c r="AB71" s="75" t="str">
        <f t="shared" si="12"/>
        <v/>
      </c>
      <c r="AC71" s="298">
        <f t="shared" si="16"/>
        <v>0</v>
      </c>
      <c r="AD71" s="298">
        <f t="shared" si="17"/>
        <v>0</v>
      </c>
      <c r="AE71" s="298">
        <f t="shared" si="18"/>
        <v>0</v>
      </c>
      <c r="AF71" s="133">
        <f t="shared" si="21"/>
        <v>42682</v>
      </c>
      <c r="AG71" s="133">
        <f t="shared" si="22"/>
        <v>43554</v>
      </c>
      <c r="AH71" s="95">
        <f t="shared" si="23"/>
        <v>2.3616438356164382</v>
      </c>
    </row>
    <row r="72" spans="1:34" s="46" customFormat="1" ht="156.75" customHeight="1">
      <c r="A72" s="597"/>
      <c r="B72" s="68">
        <v>6</v>
      </c>
      <c r="C72" s="564" t="s">
        <v>422</v>
      </c>
      <c r="D72" s="564"/>
      <c r="E72" s="564"/>
      <c r="F72" s="565" t="s">
        <v>437</v>
      </c>
      <c r="G72" s="565"/>
      <c r="H72" s="565"/>
      <c r="I72" s="565"/>
      <c r="J72" s="565"/>
      <c r="K72" s="69">
        <v>45254</v>
      </c>
      <c r="L72" s="69">
        <v>45275</v>
      </c>
      <c r="M72" s="70" t="s">
        <v>178</v>
      </c>
      <c r="N72" s="70" t="s">
        <v>178</v>
      </c>
      <c r="O72" s="70" t="s">
        <v>178</v>
      </c>
      <c r="P72" s="70" t="s">
        <v>178</v>
      </c>
      <c r="Q72" s="70" t="s">
        <v>178</v>
      </c>
      <c r="R72" s="70" t="s">
        <v>178</v>
      </c>
      <c r="S72" s="71" t="str">
        <f t="shared" si="14"/>
        <v>CUMPLE</v>
      </c>
      <c r="T72" s="72" t="s">
        <v>22</v>
      </c>
      <c r="U72" s="622" t="s">
        <v>178</v>
      </c>
      <c r="V72" s="623"/>
      <c r="W72" s="624"/>
      <c r="X72" s="73" t="str">
        <f t="shared" si="11"/>
        <v>CUMPLE</v>
      </c>
      <c r="Y72" s="59" t="s">
        <v>438</v>
      </c>
      <c r="Z72" s="74" t="str">
        <f t="shared" si="15"/>
        <v xml:space="preserve">-Victor Duvan Velazquez Lara.pdf Pag. 15 (aportado en subsanación)
ANEXO 9 EQUIPO MINIMO DE TRABAJO - HABILITANTE.pdf  (aportado en subsanación)
</v>
      </c>
      <c r="AA72" s="59" t="s">
        <v>439</v>
      </c>
      <c r="AB72" s="75" t="str">
        <f t="shared" si="12"/>
        <v xml:space="preserve">Experiencia No. 6: Observación en informe definitivo: 
La experiencia incluida en subsanación asocia un documento aportado en la propuesta originalmente allegada, se procede a su evaluación otorgando el cumplimiento de los requisitos indicados en el pliego condiciones y adenda
</v>
      </c>
      <c r="AC72" s="298">
        <f t="shared" si="16"/>
        <v>1</v>
      </c>
      <c r="AD72" s="298">
        <f t="shared" si="17"/>
        <v>1</v>
      </c>
      <c r="AE72" s="298">
        <f t="shared" si="18"/>
        <v>0</v>
      </c>
      <c r="AF72" s="69">
        <v>45254</v>
      </c>
      <c r="AG72" s="69">
        <v>45275</v>
      </c>
      <c r="AH72" s="95">
        <f t="shared" si="23"/>
        <v>5.7534246575342465E-2</v>
      </c>
    </row>
    <row r="73" spans="1:34" s="46" customFormat="1" ht="96.75" customHeight="1">
      <c r="A73" s="597"/>
      <c r="B73" s="68">
        <v>7</v>
      </c>
      <c r="C73" s="564" t="s">
        <v>422</v>
      </c>
      <c r="D73" s="564"/>
      <c r="E73" s="564"/>
      <c r="F73" s="565" t="s">
        <v>440</v>
      </c>
      <c r="G73" s="565"/>
      <c r="H73" s="565"/>
      <c r="I73" s="565"/>
      <c r="J73" s="565"/>
      <c r="K73" s="69">
        <v>44574</v>
      </c>
      <c r="L73" s="69">
        <v>44837</v>
      </c>
      <c r="M73" s="70" t="s">
        <v>178</v>
      </c>
      <c r="N73" s="70" t="s">
        <v>178</v>
      </c>
      <c r="O73" s="70" t="s">
        <v>178</v>
      </c>
      <c r="P73" s="70" t="s">
        <v>178</v>
      </c>
      <c r="Q73" s="70" t="s">
        <v>178</v>
      </c>
      <c r="R73" s="70" t="s">
        <v>178</v>
      </c>
      <c r="S73" s="71" t="str">
        <f t="shared" si="14"/>
        <v>CUMPLE</v>
      </c>
      <c r="T73" s="72" t="s">
        <v>22</v>
      </c>
      <c r="U73" s="622" t="s">
        <v>85</v>
      </c>
      <c r="V73" s="623"/>
      <c r="W73" s="624"/>
      <c r="X73" s="73" t="str">
        <f t="shared" si="11"/>
        <v>NO CUMPLE</v>
      </c>
      <c r="Y73" s="59" t="s">
        <v>441</v>
      </c>
      <c r="Z73" s="74" t="str">
        <f t="shared" si="15"/>
        <v xml:space="preserve">-Victor Duvan Velazquez Lara.pdf Pag. 16-18 (aportado en subsanación)
ANEXO 9 EQUIPO MINIMO DE TRABAJO - HABILITANTE.pdf  (aportado en subsanación)
</v>
      </c>
      <c r="AA73" s="59" t="s">
        <v>439</v>
      </c>
      <c r="AB73" s="75" t="str">
        <f t="shared" si="12"/>
        <v xml:space="preserve">Experiencia No. 7: Observación en informe definitivo: 
La experiencia incluida en subsanación asocia un documento aportado en la propuesta originalmente allegada, se procede a su evaluación otorgando el cumplimiento de los requisitos indicados en el pliego condiciones y adenda
</v>
      </c>
      <c r="AC73" s="298">
        <f t="shared" si="16"/>
        <v>1</v>
      </c>
      <c r="AD73" s="298">
        <f t="shared" si="17"/>
        <v>2</v>
      </c>
      <c r="AE73" s="298">
        <f t="shared" si="18"/>
        <v>0</v>
      </c>
      <c r="AF73" s="299"/>
      <c r="AG73" s="299"/>
      <c r="AH73" s="95">
        <f t="shared" si="23"/>
        <v>0</v>
      </c>
    </row>
    <row r="74" spans="1:34" s="46" customFormat="1" ht="101.25" customHeight="1">
      <c r="A74" s="597"/>
      <c r="B74" s="68">
        <v>8</v>
      </c>
      <c r="C74" s="564" t="s">
        <v>422</v>
      </c>
      <c r="D74" s="564"/>
      <c r="E74" s="564"/>
      <c r="F74" s="565" t="s">
        <v>442</v>
      </c>
      <c r="G74" s="565"/>
      <c r="H74" s="565"/>
      <c r="I74" s="565"/>
      <c r="J74" s="565"/>
      <c r="K74" s="69">
        <v>44232</v>
      </c>
      <c r="L74" s="69">
        <v>44557</v>
      </c>
      <c r="M74" s="70" t="s">
        <v>178</v>
      </c>
      <c r="N74" s="70" t="s">
        <v>178</v>
      </c>
      <c r="O74" s="70" t="s">
        <v>178</v>
      </c>
      <c r="P74" s="70" t="s">
        <v>178</v>
      </c>
      <c r="Q74" s="70" t="s">
        <v>178</v>
      </c>
      <c r="R74" s="70" t="s">
        <v>178</v>
      </c>
      <c r="S74" s="71" t="str">
        <f t="shared" si="14"/>
        <v>CUMPLE</v>
      </c>
      <c r="T74" s="72" t="s">
        <v>22</v>
      </c>
      <c r="U74" s="622" t="s">
        <v>178</v>
      </c>
      <c r="V74" s="623"/>
      <c r="W74" s="624"/>
      <c r="X74" s="73" t="str">
        <f t="shared" si="11"/>
        <v>CUMPLE</v>
      </c>
      <c r="Y74" s="59" t="s">
        <v>443</v>
      </c>
      <c r="Z74" s="74" t="str">
        <f t="shared" si="15"/>
        <v xml:space="preserve">-Victor Duvan Velazquez Lara.pdf Pag. 19-21 (aportado en subsanación)
ANEXO 9 EQUIPO MINIMO DE TRABAJO - HABILITANTE.pdf  (aportado en subsanación)
</v>
      </c>
      <c r="AA74" s="59" t="s">
        <v>439</v>
      </c>
      <c r="AB74" s="75" t="str">
        <f t="shared" si="12"/>
        <v xml:space="preserve">Experiencia No. 8: Observación en informe definitivo: 
La experiencia incluida en subsanación asocia un documento aportado en la propuesta originalmente allegada, se procede a su evaluación otorgando el cumplimiento de los requisitos indicados en el pliego condiciones y adenda
</v>
      </c>
      <c r="AC74" s="298">
        <f t="shared" si="16"/>
        <v>1</v>
      </c>
      <c r="AD74" s="298">
        <f t="shared" si="17"/>
        <v>1</v>
      </c>
      <c r="AE74" s="298">
        <f t="shared" si="18"/>
        <v>0</v>
      </c>
      <c r="AF74" s="69">
        <v>44232</v>
      </c>
      <c r="AG74" s="69">
        <v>44557</v>
      </c>
      <c r="AH74" s="95">
        <f t="shared" si="23"/>
        <v>0.88219178082191785</v>
      </c>
    </row>
    <row r="75" spans="1:34" s="46" customFormat="1" ht="141" customHeight="1">
      <c r="A75" s="597"/>
      <c r="B75" s="68">
        <v>9</v>
      </c>
      <c r="C75" s="564" t="s">
        <v>422</v>
      </c>
      <c r="D75" s="564"/>
      <c r="E75" s="564"/>
      <c r="F75" s="565" t="s">
        <v>444</v>
      </c>
      <c r="G75" s="565"/>
      <c r="H75" s="565"/>
      <c r="I75" s="565"/>
      <c r="J75" s="565"/>
      <c r="K75" s="69">
        <v>43972</v>
      </c>
      <c r="L75" s="69">
        <v>44182</v>
      </c>
      <c r="M75" s="70" t="s">
        <v>178</v>
      </c>
      <c r="N75" s="70" t="s">
        <v>178</v>
      </c>
      <c r="O75" s="70" t="s">
        <v>178</v>
      </c>
      <c r="P75" s="70" t="s">
        <v>178</v>
      </c>
      <c r="Q75" s="70" t="s">
        <v>178</v>
      </c>
      <c r="R75" s="70" t="s">
        <v>178</v>
      </c>
      <c r="S75" s="71" t="str">
        <f t="shared" si="14"/>
        <v>CUMPLE</v>
      </c>
      <c r="T75" s="72" t="s">
        <v>22</v>
      </c>
      <c r="U75" s="622" t="s">
        <v>178</v>
      </c>
      <c r="V75" s="623"/>
      <c r="W75" s="624"/>
      <c r="X75" s="73" t="str">
        <f t="shared" si="11"/>
        <v>CUMPLE</v>
      </c>
      <c r="Y75" s="59" t="s">
        <v>445</v>
      </c>
      <c r="Z75" s="74" t="str">
        <f t="shared" si="15"/>
        <v xml:space="preserve">-Victor Duvan Velazquez Lara.pdf Pag. 22-24 (aportado en subsanación)
ANEXO 9 EQUIPO MINIMO DE TRABAJO - HABILITANTE.pdf  (aportado en subsanación)
</v>
      </c>
      <c r="AA75" s="59" t="s">
        <v>446</v>
      </c>
      <c r="AB75" s="75" t="str">
        <f t="shared" si="12"/>
        <v xml:space="preserve">Experiencia No. 9: Observación en informe definitivo: 
La experiencia incluida en subsanación asocia un documento aportado en la propuesta originalmente allegada, se procede a su evaluación otorgando el cumplimiento de los requisitos indicados en el pliego condiciones y adenda.
La experiencia se traslapa con la número 11  acreditada estando completamente contenida en su término de ejecución por cuanto no se contabiliza para el presente cálculo
</v>
      </c>
      <c r="AC75" s="298">
        <f t="shared" si="16"/>
        <v>2</v>
      </c>
      <c r="AD75" s="298">
        <f t="shared" si="17"/>
        <v>2</v>
      </c>
      <c r="AE75" s="298">
        <f t="shared" si="18"/>
        <v>0</v>
      </c>
      <c r="AF75" s="69"/>
      <c r="AG75" s="69"/>
      <c r="AH75" s="95">
        <f t="shared" si="23"/>
        <v>0</v>
      </c>
    </row>
    <row r="76" spans="1:34" s="46" customFormat="1" ht="83.25" customHeight="1">
      <c r="A76" s="597"/>
      <c r="B76" s="68">
        <v>10</v>
      </c>
      <c r="C76" s="564" t="s">
        <v>447</v>
      </c>
      <c r="D76" s="564"/>
      <c r="E76" s="564"/>
      <c r="F76" s="565" t="s">
        <v>448</v>
      </c>
      <c r="G76" s="565"/>
      <c r="H76" s="565"/>
      <c r="I76" s="565"/>
      <c r="J76" s="565"/>
      <c r="K76" s="69">
        <v>44275</v>
      </c>
      <c r="L76" s="69">
        <v>44365</v>
      </c>
      <c r="M76" s="70" t="s">
        <v>178</v>
      </c>
      <c r="N76" s="70" t="s">
        <v>178</v>
      </c>
      <c r="O76" s="70" t="s">
        <v>178</v>
      </c>
      <c r="P76" s="70" t="s">
        <v>178</v>
      </c>
      <c r="Q76" s="70" t="s">
        <v>178</v>
      </c>
      <c r="R76" s="70" t="s">
        <v>178</v>
      </c>
      <c r="S76" s="71" t="str">
        <f t="shared" si="14"/>
        <v>CUMPLE</v>
      </c>
      <c r="T76" s="72" t="s">
        <v>22</v>
      </c>
      <c r="U76" s="622" t="s">
        <v>85</v>
      </c>
      <c r="V76" s="623"/>
      <c r="W76" s="624"/>
      <c r="X76" s="73" t="str">
        <f t="shared" si="11"/>
        <v>NO CUMPLE</v>
      </c>
      <c r="Y76" s="59" t="s">
        <v>449</v>
      </c>
      <c r="Z76" s="74" t="str">
        <f t="shared" si="15"/>
        <v xml:space="preserve">-Victor Duvan Velazquez Lara.pdf Pag. 25-26 (aportado en subsanación)
ANEXO 9 EQUIPO MINIMO DE TRABAJO - HABILITANTE.pdf  (aportado en subsanación)
</v>
      </c>
      <c r="AA76" s="59" t="s">
        <v>439</v>
      </c>
      <c r="AB76" s="75" t="str">
        <f t="shared" si="12"/>
        <v xml:space="preserve">Experiencia No. 10: Observación en informe definitivo: 
La experiencia incluida en subsanación asocia un documento aportado en la propuesta originalmente allegada, se procede a su evaluación otorgando el cumplimiento de los requisitos indicados en el pliego condiciones y adenda
</v>
      </c>
      <c r="AC76" s="298">
        <f t="shared" si="16"/>
        <v>3</v>
      </c>
      <c r="AD76" s="298">
        <f t="shared" si="17"/>
        <v>3</v>
      </c>
      <c r="AE76" s="298">
        <f t="shared" si="18"/>
        <v>0</v>
      </c>
      <c r="AF76" s="299"/>
      <c r="AG76" s="299"/>
      <c r="AH76" s="95">
        <f t="shared" si="23"/>
        <v>0</v>
      </c>
    </row>
    <row r="77" spans="1:34" s="46" customFormat="1" ht="75.5">
      <c r="A77" s="597"/>
      <c r="B77" s="68">
        <v>11</v>
      </c>
      <c r="C77" s="564" t="s">
        <v>447</v>
      </c>
      <c r="D77" s="564"/>
      <c r="E77" s="564"/>
      <c r="F77" s="565" t="s">
        <v>450</v>
      </c>
      <c r="G77" s="565"/>
      <c r="H77" s="565"/>
      <c r="I77" s="565"/>
      <c r="J77" s="565"/>
      <c r="K77" s="69">
        <v>43866</v>
      </c>
      <c r="L77" s="69">
        <v>44196</v>
      </c>
      <c r="M77" s="70" t="s">
        <v>178</v>
      </c>
      <c r="N77" s="70" t="s">
        <v>178</v>
      </c>
      <c r="O77" s="70" t="s">
        <v>178</v>
      </c>
      <c r="P77" s="70" t="s">
        <v>178</v>
      </c>
      <c r="Q77" s="70" t="s">
        <v>178</v>
      </c>
      <c r="R77" s="70" t="s">
        <v>178</v>
      </c>
      <c r="S77" s="71" t="str">
        <f t="shared" si="14"/>
        <v>CUMPLE</v>
      </c>
      <c r="T77" s="72" t="s">
        <v>22</v>
      </c>
      <c r="U77" s="622" t="s">
        <v>178</v>
      </c>
      <c r="V77" s="623"/>
      <c r="W77" s="624"/>
      <c r="X77" s="73" t="str">
        <f t="shared" si="11"/>
        <v>CUMPLE</v>
      </c>
      <c r="Y77" s="59" t="s">
        <v>451</v>
      </c>
      <c r="Z77" s="74" t="str">
        <f t="shared" si="15"/>
        <v xml:space="preserve">-Victor Duvan Velazquez Lara.pdf Pag. 27-28 (aportado en subsanación)
ANEXO 9 EQUIPO MINIMO DE TRABAJO - HABILITANTE.pdf  (aportado en subsanación)
</v>
      </c>
      <c r="AA77" s="59" t="s">
        <v>439</v>
      </c>
      <c r="AB77" s="75" t="str">
        <f t="shared" si="12"/>
        <v xml:space="preserve">Experiencia No. 11: Observación en informe definitivo: 
La experiencia incluida en subsanación asocia un documento aportado en la propuesta originalmente allegada, se procede a su evaluación otorgando el cumplimiento de los requisitos indicados en el pliego condiciones y adenda
</v>
      </c>
      <c r="AC77" s="298">
        <f t="shared" si="16"/>
        <v>0</v>
      </c>
      <c r="AD77" s="298">
        <f t="shared" si="17"/>
        <v>1</v>
      </c>
      <c r="AE77" s="298">
        <f t="shared" si="18"/>
        <v>0</v>
      </c>
      <c r="AF77" s="69">
        <v>43866</v>
      </c>
      <c r="AG77" s="69">
        <v>44196</v>
      </c>
      <c r="AH77" s="95">
        <f t="shared" si="23"/>
        <v>0.89315068493150684</v>
      </c>
    </row>
    <row r="78" spans="1:34" s="46" customFormat="1" ht="75.5">
      <c r="A78" s="597"/>
      <c r="B78" s="68">
        <v>12</v>
      </c>
      <c r="C78" s="564" t="s">
        <v>447</v>
      </c>
      <c r="D78" s="564"/>
      <c r="E78" s="564"/>
      <c r="F78" s="565" t="s">
        <v>452</v>
      </c>
      <c r="G78" s="565"/>
      <c r="H78" s="565"/>
      <c r="I78" s="565"/>
      <c r="J78" s="565"/>
      <c r="K78" s="69">
        <v>43614</v>
      </c>
      <c r="L78" s="69">
        <v>43830</v>
      </c>
      <c r="M78" s="70" t="s">
        <v>178</v>
      </c>
      <c r="N78" s="70" t="s">
        <v>178</v>
      </c>
      <c r="O78" s="70" t="s">
        <v>178</v>
      </c>
      <c r="P78" s="70" t="s">
        <v>178</v>
      </c>
      <c r="Q78" s="70" t="s">
        <v>178</v>
      </c>
      <c r="R78" s="70" t="s">
        <v>178</v>
      </c>
      <c r="S78" s="71" t="str">
        <f t="shared" si="14"/>
        <v>CUMPLE</v>
      </c>
      <c r="T78" s="72" t="s">
        <v>22</v>
      </c>
      <c r="U78" s="622" t="s">
        <v>178</v>
      </c>
      <c r="V78" s="623"/>
      <c r="W78" s="624"/>
      <c r="X78" s="73" t="str">
        <f t="shared" si="11"/>
        <v>CUMPLE</v>
      </c>
      <c r="Y78" s="59" t="s">
        <v>453</v>
      </c>
      <c r="Z78" s="74" t="str">
        <f t="shared" si="15"/>
        <v xml:space="preserve">-Victor Duvan Velazquez Lara.pdf Pag. 29-30 (aportado en subsanación)
ANEXO 9 EQUIPO MINIMO DE TRABAJO - HABILITANTE.pdf  (aportado en subsanación)
</v>
      </c>
      <c r="AA78" s="59" t="s">
        <v>439</v>
      </c>
      <c r="AB78" s="75" t="str">
        <f t="shared" si="12"/>
        <v xml:space="preserve">Experiencia No. 12: Observación en informe definitivo: 
La experiencia incluida en subsanación asocia un documento aportado en la propuesta originalmente allegada, se procede a su evaluación otorgando el cumplimiento de los requisitos indicados en el pliego condiciones y adenda
</v>
      </c>
      <c r="AC78" s="298">
        <f t="shared" si="16"/>
        <v>0</v>
      </c>
      <c r="AD78" s="298">
        <f t="shared" si="17"/>
        <v>0</v>
      </c>
      <c r="AE78" s="298">
        <f t="shared" si="18"/>
        <v>0</v>
      </c>
      <c r="AF78" s="69">
        <v>43614</v>
      </c>
      <c r="AG78" s="69">
        <v>43830</v>
      </c>
      <c r="AH78" s="95">
        <f t="shared" si="23"/>
        <v>0.58082191780821912</v>
      </c>
    </row>
    <row r="79" spans="1:34" s="46" customFormat="1" ht="75.5">
      <c r="A79" s="597"/>
      <c r="B79" s="68">
        <v>13</v>
      </c>
      <c r="C79" s="564" t="s">
        <v>454</v>
      </c>
      <c r="D79" s="564"/>
      <c r="E79" s="564"/>
      <c r="F79" s="565" t="s">
        <v>455</v>
      </c>
      <c r="G79" s="565"/>
      <c r="H79" s="565"/>
      <c r="I79" s="565"/>
      <c r="J79" s="565"/>
      <c r="K79" s="69">
        <v>41947</v>
      </c>
      <c r="L79" s="69">
        <v>42677</v>
      </c>
      <c r="M79" s="70" t="s">
        <v>178</v>
      </c>
      <c r="N79" s="70" t="s">
        <v>178</v>
      </c>
      <c r="O79" s="70" t="s">
        <v>178</v>
      </c>
      <c r="P79" s="70" t="s">
        <v>178</v>
      </c>
      <c r="Q79" s="70" t="s">
        <v>178</v>
      </c>
      <c r="R79" s="70" t="s">
        <v>178</v>
      </c>
      <c r="S79" s="71" t="str">
        <f t="shared" si="14"/>
        <v>CUMPLE</v>
      </c>
      <c r="T79" s="72" t="s">
        <v>22</v>
      </c>
      <c r="U79" s="622" t="s">
        <v>178</v>
      </c>
      <c r="V79" s="623"/>
      <c r="W79" s="624"/>
      <c r="X79" s="73" t="str">
        <f t="shared" si="11"/>
        <v>CUMPLE</v>
      </c>
      <c r="Y79" s="59" t="s">
        <v>456</v>
      </c>
      <c r="Z79" s="74" t="str">
        <f t="shared" si="15"/>
        <v xml:space="preserve">-Victor Duvan Velazquez Lara.pdf Pag. 32 (aportado en subsanación)
ANEXO 9 EQUIPO MINIMO DE TRABAJO - HABILITANTE.pdf  (aportado en subsanación)
</v>
      </c>
      <c r="AA79" s="59" t="s">
        <v>439</v>
      </c>
      <c r="AB79" s="75" t="str">
        <f t="shared" si="12"/>
        <v xml:space="preserve">Experiencia No. 13: Observación en informe definitivo: 
La experiencia incluida en subsanación asocia un documento aportado en la propuesta originalmente allegada, se procede a su evaluación otorgando el cumplimiento de los requisitos indicados en el pliego condiciones y adenda
</v>
      </c>
      <c r="AC79" s="298">
        <f t="shared" si="16"/>
        <v>0</v>
      </c>
      <c r="AD79" s="298">
        <f t="shared" si="17"/>
        <v>0</v>
      </c>
      <c r="AE79" s="298">
        <f t="shared" si="18"/>
        <v>0</v>
      </c>
      <c r="AF79" s="69">
        <v>41947</v>
      </c>
      <c r="AG79" s="69">
        <v>42677</v>
      </c>
      <c r="AH79" s="95">
        <f t="shared" si="23"/>
        <v>1.9698630136986301</v>
      </c>
    </row>
    <row r="80" spans="1:34" s="46" customFormat="1" ht="7.5" hidden="1" customHeight="1">
      <c r="A80" s="597"/>
      <c r="B80" s="68">
        <v>14</v>
      </c>
      <c r="C80" s="564"/>
      <c r="D80" s="564"/>
      <c r="E80" s="564"/>
      <c r="F80" s="565"/>
      <c r="G80" s="565"/>
      <c r="H80" s="565"/>
      <c r="I80" s="565"/>
      <c r="J80" s="565"/>
      <c r="K80" s="69"/>
      <c r="L80" s="69"/>
      <c r="M80" s="70"/>
      <c r="N80" s="70"/>
      <c r="O80" s="70"/>
      <c r="P80" s="70"/>
      <c r="Q80" s="70"/>
      <c r="R80" s="70"/>
      <c r="S80" s="71" t="str">
        <f t="shared" si="14"/>
        <v/>
      </c>
      <c r="T80" s="72"/>
      <c r="U80" s="622"/>
      <c r="V80" s="623"/>
      <c r="W80" s="624"/>
      <c r="X80" s="73" t="str">
        <f t="shared" si="11"/>
        <v/>
      </c>
      <c r="Y80" s="59"/>
      <c r="Z80" s="74" t="str">
        <f t="shared" si="15"/>
        <v/>
      </c>
      <c r="AA80" s="59"/>
      <c r="AB80" s="75" t="str">
        <f t="shared" si="12"/>
        <v/>
      </c>
      <c r="AC80" s="298">
        <f t="shared" si="16"/>
        <v>0</v>
      </c>
      <c r="AD80" s="298">
        <f t="shared" si="17"/>
        <v>0</v>
      </c>
      <c r="AE80" s="298">
        <f t="shared" si="18"/>
        <v>0</v>
      </c>
      <c r="AF80" s="299"/>
      <c r="AG80" s="110"/>
      <c r="AH80" s="95">
        <f t="shared" si="23"/>
        <v>0</v>
      </c>
    </row>
    <row r="81" spans="1:34" s="46" customFormat="1" ht="6" hidden="1" customHeight="1">
      <c r="A81" s="597"/>
      <c r="B81" s="68">
        <v>15</v>
      </c>
      <c r="C81" s="564"/>
      <c r="D81" s="564"/>
      <c r="E81" s="564"/>
      <c r="F81" s="565"/>
      <c r="G81" s="565"/>
      <c r="H81" s="565"/>
      <c r="I81" s="565"/>
      <c r="J81" s="565"/>
      <c r="K81" s="69"/>
      <c r="L81" s="69"/>
      <c r="M81" s="70"/>
      <c r="N81" s="70"/>
      <c r="O81" s="70"/>
      <c r="P81" s="70"/>
      <c r="Q81" s="70"/>
      <c r="R81" s="70"/>
      <c r="S81" s="71" t="str">
        <f t="shared" si="14"/>
        <v/>
      </c>
      <c r="T81" s="72"/>
      <c r="U81" s="622"/>
      <c r="V81" s="623"/>
      <c r="W81" s="624"/>
      <c r="X81" s="73" t="str">
        <f t="shared" si="11"/>
        <v/>
      </c>
      <c r="Y81" s="59"/>
      <c r="Z81" s="74" t="str">
        <f t="shared" si="15"/>
        <v/>
      </c>
      <c r="AA81" s="59"/>
      <c r="AB81" s="75" t="str">
        <f t="shared" si="12"/>
        <v/>
      </c>
      <c r="AC81" s="298">
        <f t="shared" si="16"/>
        <v>0</v>
      </c>
      <c r="AD81" s="298">
        <f t="shared" si="17"/>
        <v>0</v>
      </c>
      <c r="AE81" s="298">
        <f t="shared" si="18"/>
        <v>0</v>
      </c>
      <c r="AF81" s="299"/>
      <c r="AG81" s="110"/>
      <c r="AH81" s="95">
        <f t="shared" si="23"/>
        <v>0</v>
      </c>
    </row>
    <row r="82" spans="1:34" s="46" customFormat="1" ht="7.5" hidden="1" customHeight="1">
      <c r="A82" s="597"/>
      <c r="B82" s="68">
        <v>16</v>
      </c>
      <c r="C82" s="564"/>
      <c r="D82" s="564"/>
      <c r="E82" s="564"/>
      <c r="F82" s="565"/>
      <c r="G82" s="565"/>
      <c r="H82" s="565"/>
      <c r="I82" s="565"/>
      <c r="J82" s="565"/>
      <c r="K82" s="69"/>
      <c r="L82" s="69"/>
      <c r="M82" s="70"/>
      <c r="N82" s="70"/>
      <c r="O82" s="70"/>
      <c r="P82" s="70"/>
      <c r="Q82" s="70"/>
      <c r="R82" s="70"/>
      <c r="S82" s="71" t="str">
        <f t="shared" si="14"/>
        <v/>
      </c>
      <c r="T82" s="72"/>
      <c r="U82" s="622"/>
      <c r="V82" s="623"/>
      <c r="W82" s="624"/>
      <c r="X82" s="73" t="str">
        <f t="shared" si="11"/>
        <v/>
      </c>
      <c r="Y82" s="59"/>
      <c r="Z82" s="74" t="str">
        <f t="shared" si="15"/>
        <v/>
      </c>
      <c r="AA82" s="59"/>
      <c r="AB82" s="75" t="str">
        <f t="shared" si="12"/>
        <v/>
      </c>
      <c r="AC82" s="298">
        <f t="shared" si="16"/>
        <v>0</v>
      </c>
      <c r="AD82" s="298">
        <f t="shared" si="17"/>
        <v>0</v>
      </c>
      <c r="AE82" s="298">
        <f t="shared" si="18"/>
        <v>0</v>
      </c>
      <c r="AF82" s="299"/>
      <c r="AG82" s="110"/>
      <c r="AH82" s="95">
        <f t="shared" si="23"/>
        <v>0</v>
      </c>
    </row>
    <row r="83" spans="1:34" s="46" customFormat="1" ht="6.75" hidden="1" customHeight="1">
      <c r="A83" s="597"/>
      <c r="B83" s="68">
        <v>17</v>
      </c>
      <c r="C83" s="564"/>
      <c r="D83" s="564"/>
      <c r="E83" s="564"/>
      <c r="F83" s="565"/>
      <c r="G83" s="565"/>
      <c r="H83" s="565"/>
      <c r="I83" s="565"/>
      <c r="J83" s="565"/>
      <c r="K83" s="69"/>
      <c r="L83" s="69"/>
      <c r="M83" s="70"/>
      <c r="N83" s="70"/>
      <c r="O83" s="70"/>
      <c r="P83" s="70"/>
      <c r="Q83" s="70"/>
      <c r="R83" s="70"/>
      <c r="S83" s="71" t="str">
        <f t="shared" si="14"/>
        <v/>
      </c>
      <c r="T83" s="72"/>
      <c r="U83" s="622"/>
      <c r="V83" s="623"/>
      <c r="W83" s="624"/>
      <c r="X83" s="73" t="str">
        <f t="shared" si="11"/>
        <v/>
      </c>
      <c r="Y83" s="59"/>
      <c r="Z83" s="74" t="str">
        <f t="shared" si="15"/>
        <v/>
      </c>
      <c r="AA83" s="59"/>
      <c r="AB83" s="75" t="str">
        <f t="shared" si="12"/>
        <v/>
      </c>
      <c r="AC83" s="298">
        <f t="shared" si="16"/>
        <v>0</v>
      </c>
      <c r="AD83" s="298">
        <f t="shared" si="17"/>
        <v>0</v>
      </c>
      <c r="AE83" s="298">
        <f t="shared" si="18"/>
        <v>0</v>
      </c>
      <c r="AF83" s="299"/>
      <c r="AG83" s="110"/>
      <c r="AH83" s="95">
        <f t="shared" si="23"/>
        <v>0</v>
      </c>
    </row>
    <row r="84" spans="1:34" s="46" customFormat="1" ht="5.25" hidden="1" customHeight="1">
      <c r="A84" s="597"/>
      <c r="B84" s="68">
        <v>18</v>
      </c>
      <c r="C84" s="564"/>
      <c r="D84" s="564"/>
      <c r="E84" s="564"/>
      <c r="F84" s="565"/>
      <c r="G84" s="565"/>
      <c r="H84" s="565"/>
      <c r="I84" s="565"/>
      <c r="J84" s="565"/>
      <c r="K84" s="69"/>
      <c r="L84" s="69"/>
      <c r="M84" s="70"/>
      <c r="N84" s="70"/>
      <c r="O84" s="70"/>
      <c r="P84" s="70"/>
      <c r="Q84" s="70"/>
      <c r="R84" s="70"/>
      <c r="S84" s="71" t="str">
        <f t="shared" si="14"/>
        <v/>
      </c>
      <c r="T84" s="72"/>
      <c r="U84" s="622"/>
      <c r="V84" s="623"/>
      <c r="W84" s="624"/>
      <c r="X84" s="73" t="str">
        <f t="shared" si="11"/>
        <v/>
      </c>
      <c r="Y84" s="59"/>
      <c r="Z84" s="74" t="str">
        <f t="shared" si="15"/>
        <v/>
      </c>
      <c r="AA84" s="59"/>
      <c r="AB84" s="75" t="str">
        <f t="shared" si="12"/>
        <v/>
      </c>
      <c r="AC84" s="298">
        <f t="shared" si="16"/>
        <v>0</v>
      </c>
      <c r="AD84" s="298">
        <f t="shared" si="17"/>
        <v>0</v>
      </c>
      <c r="AE84" s="298">
        <f t="shared" si="18"/>
        <v>0</v>
      </c>
      <c r="AF84" s="299"/>
      <c r="AG84" s="110"/>
      <c r="AH84" s="95">
        <f t="shared" si="23"/>
        <v>0</v>
      </c>
    </row>
    <row r="85" spans="1:34" s="46" customFormat="1" ht="3.75" hidden="1" customHeight="1">
      <c r="A85" s="597"/>
      <c r="B85" s="68">
        <v>19</v>
      </c>
      <c r="C85" s="583"/>
      <c r="D85" s="583"/>
      <c r="E85" s="583"/>
      <c r="F85" s="584"/>
      <c r="G85" s="584"/>
      <c r="H85" s="584"/>
      <c r="I85" s="584"/>
      <c r="J85" s="584"/>
      <c r="K85" s="69"/>
      <c r="L85" s="69"/>
      <c r="M85" s="70"/>
      <c r="N85" s="70"/>
      <c r="O85" s="70"/>
      <c r="P85" s="70"/>
      <c r="Q85" s="70"/>
      <c r="R85" s="70"/>
      <c r="S85" s="71" t="str">
        <f t="shared" si="14"/>
        <v/>
      </c>
      <c r="T85" s="72"/>
      <c r="U85" s="622"/>
      <c r="V85" s="623"/>
      <c r="W85" s="624"/>
      <c r="X85" s="73" t="str">
        <f t="shared" si="11"/>
        <v/>
      </c>
      <c r="Y85" s="59"/>
      <c r="Z85" s="74" t="str">
        <f t="shared" si="15"/>
        <v/>
      </c>
      <c r="AA85" s="59"/>
      <c r="AB85" s="75" t="str">
        <f t="shared" si="12"/>
        <v/>
      </c>
      <c r="AC85" s="298">
        <f t="shared" si="16"/>
        <v>0</v>
      </c>
      <c r="AD85" s="298">
        <f t="shared" si="17"/>
        <v>0</v>
      </c>
      <c r="AE85" s="298">
        <f t="shared" si="18"/>
        <v>0</v>
      </c>
      <c r="AF85" s="299"/>
      <c r="AG85" s="110"/>
      <c r="AH85" s="95">
        <f t="shared" si="23"/>
        <v>0</v>
      </c>
    </row>
    <row r="86" spans="1:34" s="46" customFormat="1" ht="7.5" hidden="1" customHeight="1">
      <c r="A86" s="597"/>
      <c r="B86" s="68">
        <v>20</v>
      </c>
      <c r="C86" s="583"/>
      <c r="D86" s="583"/>
      <c r="E86" s="583"/>
      <c r="F86" s="584"/>
      <c r="G86" s="584"/>
      <c r="H86" s="584"/>
      <c r="I86" s="584"/>
      <c r="J86" s="584"/>
      <c r="K86" s="69"/>
      <c r="L86" s="69"/>
      <c r="M86" s="70"/>
      <c r="N86" s="70"/>
      <c r="O86" s="70"/>
      <c r="P86" s="70"/>
      <c r="Q86" s="70"/>
      <c r="R86" s="70"/>
      <c r="S86" s="71" t="str">
        <f t="shared" si="14"/>
        <v/>
      </c>
      <c r="T86" s="72"/>
      <c r="U86" s="622"/>
      <c r="V86" s="623"/>
      <c r="W86" s="624"/>
      <c r="X86" s="73" t="str">
        <f t="shared" si="11"/>
        <v/>
      </c>
      <c r="Y86" s="79"/>
      <c r="Z86" s="74" t="str">
        <f t="shared" si="15"/>
        <v/>
      </c>
      <c r="AA86" s="59"/>
      <c r="AB86" s="75" t="str">
        <f t="shared" si="12"/>
        <v/>
      </c>
      <c r="AC86" s="298">
        <f t="shared" si="16"/>
        <v>0</v>
      </c>
      <c r="AD86" s="298">
        <f t="shared" si="17"/>
        <v>0</v>
      </c>
      <c r="AE86" s="298">
        <f t="shared" si="18"/>
        <v>0</v>
      </c>
      <c r="AF86" s="299"/>
      <c r="AG86" s="110"/>
      <c r="AH86" s="95">
        <f t="shared" si="23"/>
        <v>0</v>
      </c>
    </row>
    <row r="87" spans="1:34" s="46" customFormat="1" ht="18.75" customHeight="1">
      <c r="A87" s="597"/>
      <c r="B87" s="585" t="s">
        <v>299</v>
      </c>
      <c r="C87" s="586"/>
      <c r="D87" s="586"/>
      <c r="E87" s="587"/>
      <c r="F87" s="80" t="s">
        <v>300</v>
      </c>
      <c r="G87" s="588" t="s">
        <v>301</v>
      </c>
      <c r="H87" s="589"/>
      <c r="I87" s="590" t="s">
        <v>302</v>
      </c>
      <c r="J87" s="590"/>
      <c r="K87" s="590"/>
      <c r="L87" s="590"/>
      <c r="M87" s="590"/>
      <c r="N87" s="590"/>
      <c r="O87" s="590"/>
      <c r="P87" s="590"/>
      <c r="Q87" s="590"/>
      <c r="R87" s="590"/>
      <c r="S87" s="590"/>
      <c r="T87" s="590"/>
      <c r="U87" s="590"/>
      <c r="V87" s="590"/>
      <c r="W87" s="590"/>
      <c r="X87" s="590"/>
      <c r="Y87" s="57"/>
      <c r="Z87" s="81"/>
      <c r="AA87" s="82"/>
      <c r="AB87" s="81"/>
      <c r="AC87" s="300"/>
      <c r="AD87" s="300"/>
      <c r="AE87" s="300"/>
      <c r="AF87" s="300"/>
      <c r="AG87" s="84"/>
      <c r="AH87" s="219"/>
    </row>
    <row r="88" spans="1:34" s="46" customFormat="1" ht="27" customHeight="1">
      <c r="A88" s="597"/>
      <c r="B88" s="575" t="s">
        <v>303</v>
      </c>
      <c r="C88" s="576"/>
      <c r="D88" s="577"/>
      <c r="E88" s="87">
        <v>3</v>
      </c>
      <c r="F88" s="88">
        <f>COUNTIF(X67:X86,"CUMPLE")</f>
        <v>7</v>
      </c>
      <c r="G88" s="650" t="str">
        <f>IF(F88&gt;=E88,"REQUISITO ACREDITADO","REQUISITO NO ACREDITADO")</f>
        <v>REQUISITO ACREDITADO</v>
      </c>
      <c r="H88" s="650"/>
      <c r="I88" s="727" t="str">
        <f>_xlfn.CONCAT(Z67:Z71)</f>
        <v xml:space="preserve">-Victor Duvan Velazquez Lara.pdf Pag. 13
-Victor Duvan Velazquez Lara.pdf Pag. 25-26
-Victor Duvan Velazquez Lara.pdf Pag. 31
</v>
      </c>
      <c r="J88" s="727"/>
      <c r="K88" s="727"/>
      <c r="L88" s="727"/>
      <c r="M88" s="727"/>
      <c r="N88" s="727"/>
      <c r="O88" s="727"/>
      <c r="P88" s="727"/>
      <c r="Q88" s="727"/>
      <c r="R88" s="727"/>
      <c r="S88" s="727"/>
      <c r="T88" s="727"/>
      <c r="U88" s="727"/>
      <c r="V88" s="727"/>
      <c r="W88" s="727"/>
      <c r="X88" s="727"/>
      <c r="AH88" s="218"/>
    </row>
    <row r="89" spans="1:34" s="46" customFormat="1" ht="55.5" customHeight="1">
      <c r="A89" s="597"/>
      <c r="B89" s="575" t="s">
        <v>304</v>
      </c>
      <c r="C89" s="576"/>
      <c r="D89" s="577"/>
      <c r="E89" s="89">
        <v>1</v>
      </c>
      <c r="F89" s="728">
        <f>SUMIFS(AH67:AH86,X67:X86,"CUMPLE")</f>
        <v>6.7452054794520544</v>
      </c>
      <c r="G89" s="525" t="str">
        <f>IF(F89&gt;=E89,"REQUISITO ACREDITADO","REQUISITO NO ACREDITADO")</f>
        <v>REQUISITO ACREDITADO</v>
      </c>
      <c r="H89" s="525"/>
      <c r="I89" s="727"/>
      <c r="J89" s="727"/>
      <c r="K89" s="727"/>
      <c r="L89" s="727"/>
      <c r="M89" s="727"/>
      <c r="N89" s="727"/>
      <c r="O89" s="727"/>
      <c r="P89" s="727"/>
      <c r="Q89" s="727"/>
      <c r="R89" s="727"/>
      <c r="S89" s="727"/>
      <c r="T89" s="727"/>
      <c r="U89" s="727"/>
      <c r="V89" s="727"/>
      <c r="W89" s="727"/>
      <c r="X89" s="727"/>
      <c r="AH89" s="218"/>
    </row>
    <row r="90" spans="1:34" s="46" customFormat="1" ht="181.5" customHeight="1">
      <c r="A90" s="597"/>
      <c r="B90" s="578" t="s">
        <v>324</v>
      </c>
      <c r="C90" s="578"/>
      <c r="D90" s="578"/>
      <c r="E90" s="86">
        <v>5</v>
      </c>
      <c r="F90" s="729"/>
      <c r="G90" s="650" t="str">
        <f>IF(F89&gt;=E90,"REQUISITO ACREDITADO","REQUISITO NO ACREDITADO")</f>
        <v>REQUISITO ACREDITADO</v>
      </c>
      <c r="H90" s="650"/>
      <c r="I90" s="91" t="s">
        <v>306</v>
      </c>
      <c r="J90" s="91"/>
      <c r="K90" s="730" t="str">
        <f>_xlfn.CONCAT(AB67:AB86)</f>
        <v xml:space="preserve">Experiencia No. 1: La información registrada en el Anexo 9, numeral 1 no corresponde a ninguna certificación o documento aportado por el oferente en términos que pueda comprobarse inequivocamente la información suministrada. Pese a remitir varios documentos con relacionamiento contractual con la entidad contratatante, ninguno coincide con los términos indicados en el Anexo 9 por cuanto la experiencia no puede ser acreditada. 
Experiencia No. 2: La información registrada en el Anexo 9 no corresponde al contenido indicado en la certificación, por cuanto no es posible inferir el cumplimento del requisito de experiencia específica con la documentación aportada.
Experiencia No. 3: La información registrada en el Anexo 9, numeral 3 no corresponde a ninguna certificación o documento aportado por el oferente en términos que pueda comprobarse inequivocamente la información suministrada. Pese a remitir varios documentos con relacionamiento contractual con la entidad contratatante, ninguno coincide con los términos indicados en el Anexo 9 por cuanto la experiencia no puede ser acreditada. 
Experiencia No. 4: La información registrada en el Anexo 9 no corresponde al contenido indicado en la certificación, por cuanto no es posible inferir el cumplimento del requisito de experiencia específica con la documentación aportada.
Experiencia No. 6: Observación en informe definitivo: 
La experiencia incluida en subsanación asocia un documento aportado en la propuesta originalmente allegada, se procede a su evaluación otorgando el cumplimiento de los requisitos indicados en el pliego condiciones y adenda
Experiencia No. 7: Observación en informe definitivo: 
La experiencia incluida en subsanación asocia un documento aportado en la propuesta originalmente allegada, se procede a su evaluación otorgando el cumplimiento de los requisitos indicados en el pliego condiciones y adenda
Experiencia No. 8: Observación en informe definitivo: 
La experiencia incluida en subsanación asocia un documento aportado en la propuesta originalmente allegada, se procede a su evaluación otorgando el cumplimiento de los requisitos indicados en el pliego condiciones y adenda
Experiencia No. 9: Observación en informe definitivo: 
La experiencia incluida en subsanación asocia un documento aportado en la propuesta originalmente allegada, se procede a su evaluación otorgando el cumplimiento de los requisitos indicados en el pliego condiciones y adenda.
La experiencia se traslapa con la número 11  acreditada estando completamente contenida en su término de ejecución por cuanto no se contabiliza para el presente cálculo
Experiencia No. 10: Observación en informe definitivo: 
La experiencia incluida en subsanación asocia un documento aportado en la propuesta originalmente allegada, se procede a su evaluación otorgando el cumplimiento de los requisitos indicados en el pliego condiciones y adenda
Experiencia No. 11: Observación en informe definitivo: 
La experiencia incluida en subsanación asocia un documento aportado en la propuesta originalmente allegada, se procede a su evaluación otorgando el cumplimiento de los requisitos indicados en el pliego condiciones y adenda
Experiencia No. 12: Observación en informe definitivo: 
La experiencia incluida en subsanación asocia un documento aportado en la propuesta originalmente allegada, se procede a su evaluación otorgando el cumplimiento de los requisitos indicados en el pliego condiciones y adenda
Experiencia No. 13: Observación en informe definitivo: 
La experiencia incluida en subsanación asocia un documento aportado en la propuesta originalmente allegada, se procede a su evaluación otorgando el cumplimiento de los requisitos indicados en el pliego condiciones y adenda
</v>
      </c>
      <c r="L90" s="731"/>
      <c r="M90" s="731"/>
      <c r="N90" s="731"/>
      <c r="O90" s="731"/>
      <c r="P90" s="731"/>
      <c r="Q90" s="731"/>
      <c r="R90" s="731"/>
      <c r="S90" s="731"/>
      <c r="T90" s="731"/>
      <c r="U90" s="731"/>
      <c r="V90" s="731"/>
      <c r="W90" s="731"/>
      <c r="X90" s="732"/>
      <c r="AH90" s="218"/>
    </row>
    <row r="91" spans="1:34" s="46" customFormat="1" ht="147" customHeight="1">
      <c r="A91" s="597"/>
      <c r="B91" s="733" t="s">
        <v>307</v>
      </c>
      <c r="C91" s="733"/>
      <c r="D91" s="733"/>
      <c r="E91" s="733"/>
      <c r="F91" s="734" t="s">
        <v>457</v>
      </c>
      <c r="G91" s="735"/>
      <c r="H91" s="735"/>
      <c r="I91" s="735"/>
      <c r="J91" s="735"/>
      <c r="K91" s="735"/>
      <c r="L91" s="735"/>
      <c r="M91" s="735"/>
      <c r="N91" s="735"/>
      <c r="O91" s="735"/>
      <c r="P91" s="735"/>
      <c r="Q91" s="735"/>
      <c r="R91" s="735"/>
      <c r="S91" s="735"/>
      <c r="T91" s="735"/>
      <c r="U91" s="735"/>
      <c r="V91" s="735"/>
      <c r="W91" s="735"/>
      <c r="X91" s="736"/>
      <c r="AH91" s="218"/>
    </row>
    <row r="92" spans="1:34" s="46" customFormat="1" ht="20.25" customHeight="1">
      <c r="A92" s="597"/>
      <c r="B92" s="594" t="s">
        <v>178</v>
      </c>
      <c r="C92" s="595"/>
      <c r="D92" s="595"/>
      <c r="E92" s="595"/>
      <c r="F92" s="595"/>
      <c r="G92" s="595"/>
      <c r="H92" s="595"/>
      <c r="I92" s="595"/>
      <c r="J92" s="595"/>
      <c r="K92" s="595"/>
      <c r="L92" s="595"/>
      <c r="M92" s="595"/>
      <c r="N92" s="595"/>
      <c r="O92" s="595"/>
      <c r="P92" s="595"/>
      <c r="Q92" s="595"/>
      <c r="R92" s="595"/>
      <c r="S92" s="595"/>
      <c r="T92" s="595"/>
      <c r="U92" s="595"/>
      <c r="V92" s="595"/>
      <c r="W92" s="595"/>
      <c r="X92" s="596"/>
      <c r="AH92" s="218"/>
    </row>
    <row r="93" spans="1:34" s="46" customFormat="1" ht="13">
      <c r="A93" s="607" t="s">
        <v>325</v>
      </c>
      <c r="B93" s="598" t="s">
        <v>326</v>
      </c>
      <c r="C93" s="598"/>
      <c r="D93" s="598"/>
      <c r="E93" s="598"/>
      <c r="F93" s="598"/>
      <c r="G93" s="598"/>
      <c r="H93" s="598"/>
      <c r="I93" s="598"/>
      <c r="J93" s="598"/>
      <c r="K93" s="598"/>
      <c r="L93" s="598"/>
      <c r="M93" s="598"/>
      <c r="N93" s="598"/>
      <c r="O93" s="598"/>
      <c r="P93" s="598"/>
      <c r="Q93" s="598"/>
      <c r="R93" s="598"/>
      <c r="S93" s="598"/>
      <c r="T93" s="598"/>
      <c r="U93" s="598"/>
      <c r="V93" s="598"/>
      <c r="W93" s="598"/>
      <c r="X93" s="598"/>
      <c r="AH93" s="218"/>
    </row>
    <row r="94" spans="1:34" s="46" customFormat="1" ht="25.5" customHeight="1">
      <c r="A94" s="607"/>
      <c r="B94" s="47" t="s">
        <v>209</v>
      </c>
      <c r="C94" s="48" t="s">
        <v>210</v>
      </c>
      <c r="D94" s="599" t="s">
        <v>211</v>
      </c>
      <c r="E94" s="599"/>
      <c r="F94" s="608" t="s">
        <v>212</v>
      </c>
      <c r="G94" s="608"/>
      <c r="H94" s="609" t="s">
        <v>213</v>
      </c>
      <c r="I94" s="609"/>
      <c r="J94" s="609"/>
      <c r="K94" s="609"/>
      <c r="L94" s="609"/>
      <c r="M94" s="599" t="s">
        <v>214</v>
      </c>
      <c r="N94" s="599"/>
      <c r="O94" s="599"/>
      <c r="P94" s="599"/>
      <c r="Q94" s="599"/>
      <c r="R94" s="599"/>
      <c r="S94" s="599"/>
      <c r="T94" s="599"/>
      <c r="U94" s="599"/>
      <c r="V94" s="599"/>
      <c r="W94" s="599"/>
      <c r="X94" s="599"/>
      <c r="AH94" s="218"/>
    </row>
    <row r="95" spans="1:34" s="46" customFormat="1" ht="122.25" customHeight="1">
      <c r="A95" s="607"/>
      <c r="B95" s="637">
        <v>3</v>
      </c>
      <c r="C95" s="637">
        <v>1</v>
      </c>
      <c r="D95" s="639" t="s">
        <v>327</v>
      </c>
      <c r="E95" s="640"/>
      <c r="F95" s="610" t="s">
        <v>328</v>
      </c>
      <c r="G95" s="610"/>
      <c r="H95" s="610" t="s">
        <v>458</v>
      </c>
      <c r="I95" s="610"/>
      <c r="J95" s="610"/>
      <c r="K95" s="610"/>
      <c r="L95" s="610"/>
      <c r="M95" s="639" t="s">
        <v>459</v>
      </c>
      <c r="N95" s="643"/>
      <c r="O95" s="643"/>
      <c r="P95" s="643"/>
      <c r="Q95" s="643"/>
      <c r="R95" s="643"/>
      <c r="S95" s="643"/>
      <c r="T95" s="643"/>
      <c r="U95" s="643"/>
      <c r="V95" s="643"/>
      <c r="W95" s="643"/>
      <c r="X95" s="640"/>
      <c r="AH95" s="218"/>
    </row>
    <row r="96" spans="1:34" s="46" customFormat="1" ht="69.75" customHeight="1">
      <c r="A96" s="607"/>
      <c r="B96" s="638"/>
      <c r="C96" s="638"/>
      <c r="D96" s="641"/>
      <c r="E96" s="642"/>
      <c r="F96" s="610" t="s">
        <v>331</v>
      </c>
      <c r="G96" s="610"/>
      <c r="H96" s="604" t="s">
        <v>332</v>
      </c>
      <c r="I96" s="605"/>
      <c r="J96" s="605"/>
      <c r="K96" s="605"/>
      <c r="L96" s="606"/>
      <c r="M96" s="641"/>
      <c r="N96" s="644"/>
      <c r="O96" s="644"/>
      <c r="P96" s="644"/>
      <c r="Q96" s="644"/>
      <c r="R96" s="644"/>
      <c r="S96" s="644"/>
      <c r="T96" s="644"/>
      <c r="U96" s="644"/>
      <c r="V96" s="644"/>
      <c r="W96" s="644"/>
      <c r="X96" s="642"/>
      <c r="AH96" s="218"/>
    </row>
    <row r="97" spans="1:34" s="46" customFormat="1" ht="12.75" customHeight="1">
      <c r="A97" s="607"/>
      <c r="B97" s="530" t="s">
        <v>219</v>
      </c>
      <c r="C97" s="530"/>
      <c r="D97" s="530"/>
      <c r="E97" s="530"/>
      <c r="F97" s="530"/>
      <c r="G97" s="530"/>
      <c r="H97" s="530"/>
      <c r="I97" s="530"/>
      <c r="J97" s="530"/>
      <c r="K97" s="530"/>
      <c r="L97" s="530"/>
      <c r="M97" s="530"/>
      <c r="N97" s="530"/>
      <c r="O97" s="530"/>
      <c r="P97" s="530"/>
      <c r="Q97" s="530"/>
      <c r="R97" s="530"/>
      <c r="S97" s="530"/>
      <c r="T97" s="530"/>
      <c r="U97" s="530"/>
      <c r="V97" s="530"/>
      <c r="W97" s="530"/>
      <c r="X97" s="530"/>
      <c r="AH97" s="218"/>
    </row>
    <row r="98" spans="1:34" s="46" customFormat="1" ht="12.75" customHeight="1">
      <c r="A98" s="607"/>
      <c r="B98" s="530" t="s">
        <v>220</v>
      </c>
      <c r="C98" s="530"/>
      <c r="D98" s="530"/>
      <c r="E98" s="530"/>
      <c r="F98" s="530"/>
      <c r="G98" s="530"/>
      <c r="H98" s="530"/>
      <c r="I98" s="530"/>
      <c r="J98" s="530"/>
      <c r="K98" s="530"/>
      <c r="L98" s="530"/>
      <c r="M98" s="530"/>
      <c r="N98" s="530"/>
      <c r="O98" s="530"/>
      <c r="P98" s="530"/>
      <c r="Q98" s="530"/>
      <c r="R98" s="530"/>
      <c r="S98" s="530"/>
      <c r="T98" s="530"/>
      <c r="U98" s="530"/>
      <c r="V98" s="530"/>
      <c r="W98" s="530"/>
      <c r="X98" s="530"/>
      <c r="AH98" s="218"/>
    </row>
    <row r="99" spans="1:34" s="46" customFormat="1" ht="27" customHeight="1">
      <c r="A99" s="607"/>
      <c r="B99" s="531" t="s">
        <v>221</v>
      </c>
      <c r="C99" s="531"/>
      <c r="D99" s="531"/>
      <c r="E99" s="532" t="s">
        <v>460</v>
      </c>
      <c r="F99" s="532"/>
      <c r="G99" s="532"/>
      <c r="H99" s="532"/>
      <c r="I99" s="533" t="s">
        <v>223</v>
      </c>
      <c r="J99" s="533"/>
      <c r="K99" s="534" t="s">
        <v>224</v>
      </c>
      <c r="L99" s="534"/>
      <c r="M99" s="52" t="s">
        <v>225</v>
      </c>
      <c r="N99" s="535">
        <v>40048512</v>
      </c>
      <c r="O99" s="535"/>
      <c r="P99" s="536"/>
      <c r="Q99" s="536"/>
      <c r="R99" s="536"/>
      <c r="S99" s="536"/>
      <c r="T99" s="536"/>
      <c r="U99" s="536"/>
      <c r="V99" s="536"/>
      <c r="W99" s="536"/>
      <c r="X99" s="536"/>
      <c r="AH99" s="218"/>
    </row>
    <row r="100" spans="1:34" s="46" customFormat="1" ht="12.75" customHeight="1">
      <c r="A100" s="607"/>
      <c r="B100" s="525" t="s">
        <v>226</v>
      </c>
      <c r="C100" s="525"/>
      <c r="D100" s="525"/>
      <c r="E100" s="525"/>
      <c r="F100" s="525"/>
      <c r="G100" s="525"/>
      <c r="H100" s="53" t="s">
        <v>227</v>
      </c>
      <c r="I100" s="526" t="s">
        <v>228</v>
      </c>
      <c r="J100" s="526"/>
      <c r="K100" s="526"/>
      <c r="L100" s="525" t="s">
        <v>226</v>
      </c>
      <c r="M100" s="525"/>
      <c r="N100" s="525"/>
      <c r="O100" s="54" t="s">
        <v>227</v>
      </c>
      <c r="P100" s="525" t="s">
        <v>228</v>
      </c>
      <c r="Q100" s="525"/>
      <c r="R100" s="525"/>
      <c r="S100" s="525"/>
      <c r="T100" s="525"/>
      <c r="U100" s="525"/>
      <c r="V100" s="525"/>
      <c r="W100" s="525"/>
      <c r="X100" s="525"/>
      <c r="AH100" s="218"/>
    </row>
    <row r="101" spans="1:34" s="46" customFormat="1" ht="12.75" customHeight="1">
      <c r="A101" s="607"/>
      <c r="B101" s="527" t="s">
        <v>229</v>
      </c>
      <c r="C101" s="527"/>
      <c r="D101" s="527"/>
      <c r="E101" s="527"/>
      <c r="F101" s="527"/>
      <c r="G101" s="527"/>
      <c r="H101" s="55" t="s">
        <v>230</v>
      </c>
      <c r="I101" s="528" t="s">
        <v>461</v>
      </c>
      <c r="J101" s="528"/>
      <c r="K101" s="528"/>
      <c r="L101" s="529" t="s">
        <v>232</v>
      </c>
      <c r="M101" s="529"/>
      <c r="N101" s="529"/>
      <c r="O101" s="55" t="s">
        <v>230</v>
      </c>
      <c r="P101" s="379" t="s">
        <v>462</v>
      </c>
      <c r="Q101" s="379"/>
      <c r="R101" s="379"/>
      <c r="S101" s="379"/>
      <c r="T101" s="379"/>
      <c r="U101" s="379"/>
      <c r="V101" s="379"/>
      <c r="W101" s="379"/>
      <c r="X101" s="379"/>
      <c r="AH101" s="218"/>
    </row>
    <row r="102" spans="1:34" s="46" customFormat="1" ht="12.75" customHeight="1">
      <c r="A102" s="607"/>
      <c r="B102" s="527" t="s">
        <v>234</v>
      </c>
      <c r="C102" s="527"/>
      <c r="D102" s="527"/>
      <c r="E102" s="527"/>
      <c r="F102" s="527"/>
      <c r="G102" s="527"/>
      <c r="H102" s="55" t="s">
        <v>230</v>
      </c>
      <c r="I102" s="543" t="s">
        <v>463</v>
      </c>
      <c r="J102" s="543"/>
      <c r="K102" s="543"/>
      <c r="L102" s="529" t="s">
        <v>236</v>
      </c>
      <c r="M102" s="529"/>
      <c r="N102" s="529"/>
      <c r="O102" s="55" t="s">
        <v>230</v>
      </c>
      <c r="P102" s="379" t="s">
        <v>464</v>
      </c>
      <c r="Q102" s="379"/>
      <c r="R102" s="379"/>
      <c r="S102" s="379"/>
      <c r="T102" s="379"/>
      <c r="U102" s="379"/>
      <c r="V102" s="379"/>
      <c r="W102" s="379"/>
      <c r="X102" s="379"/>
      <c r="Y102" s="57"/>
      <c r="Z102" s="57"/>
      <c r="AA102" s="57"/>
      <c r="AB102" s="57"/>
      <c r="AH102" s="218"/>
    </row>
    <row r="103" spans="1:34" s="46" customFormat="1" ht="25.5" customHeight="1">
      <c r="A103" s="607"/>
      <c r="B103" s="527" t="s">
        <v>238</v>
      </c>
      <c r="C103" s="527"/>
      <c r="D103" s="527"/>
      <c r="E103" s="527"/>
      <c r="F103" s="527"/>
      <c r="G103" s="527"/>
      <c r="H103" s="58" t="s">
        <v>230</v>
      </c>
      <c r="I103" s="538" t="s">
        <v>398</v>
      </c>
      <c r="J103" s="538"/>
      <c r="K103" s="538"/>
      <c r="L103" s="527" t="s">
        <v>240</v>
      </c>
      <c r="M103" s="527"/>
      <c r="N103" s="527"/>
      <c r="O103" s="55" t="s">
        <v>230</v>
      </c>
      <c r="P103" s="379" t="s">
        <v>465</v>
      </c>
      <c r="Q103" s="379"/>
      <c r="R103" s="379"/>
      <c r="S103" s="379"/>
      <c r="T103" s="379"/>
      <c r="U103" s="379"/>
      <c r="V103" s="379"/>
      <c r="W103" s="379"/>
      <c r="X103" s="379"/>
      <c r="AH103" s="218"/>
    </row>
    <row r="104" spans="1:34" s="46" customFormat="1" ht="17.25" customHeight="1">
      <c r="A104" s="607"/>
      <c r="B104" s="525" t="s">
        <v>243</v>
      </c>
      <c r="C104" s="525"/>
      <c r="D104" s="525"/>
      <c r="E104" s="525"/>
      <c r="F104" s="525"/>
      <c r="G104" s="525"/>
      <c r="H104" s="525"/>
      <c r="I104" s="525"/>
      <c r="J104" s="525"/>
      <c r="K104" s="525"/>
      <c r="L104" s="525"/>
      <c r="M104" s="525"/>
      <c r="N104" s="525"/>
      <c r="O104" s="525"/>
      <c r="P104" s="525"/>
      <c r="Q104" s="525"/>
      <c r="R104" s="525"/>
      <c r="S104" s="525"/>
      <c r="T104" s="525"/>
      <c r="U104" s="525"/>
      <c r="V104" s="525"/>
      <c r="W104" s="525"/>
      <c r="X104" s="525"/>
      <c r="AH104" s="218"/>
    </row>
    <row r="105" spans="1:34" s="46" customFormat="1" ht="15" customHeight="1">
      <c r="A105" s="607"/>
      <c r="B105" s="537" t="s">
        <v>244</v>
      </c>
      <c r="C105" s="537"/>
      <c r="D105" s="537"/>
      <c r="E105" s="538" t="s">
        <v>466</v>
      </c>
      <c r="F105" s="538"/>
      <c r="G105" s="538"/>
      <c r="H105" s="538"/>
      <c r="I105" s="61" t="s">
        <v>246</v>
      </c>
      <c r="J105" s="539" t="s">
        <v>247</v>
      </c>
      <c r="K105" s="539"/>
      <c r="L105" s="539"/>
      <c r="M105" s="539"/>
      <c r="N105" s="539"/>
      <c r="O105" s="62" t="s">
        <v>248</v>
      </c>
      <c r="P105" s="540">
        <v>37967</v>
      </c>
      <c r="Q105" s="541"/>
      <c r="R105" s="542" t="s">
        <v>249</v>
      </c>
      <c r="S105" s="542"/>
      <c r="T105" s="542"/>
      <c r="U105" s="542"/>
      <c r="V105" s="542"/>
      <c r="W105" s="542"/>
      <c r="X105" s="542"/>
      <c r="AH105" s="218"/>
    </row>
    <row r="106" spans="1:34" s="46" customFormat="1" ht="25">
      <c r="A106" s="607"/>
      <c r="B106" s="537" t="s">
        <v>250</v>
      </c>
      <c r="C106" s="537"/>
      <c r="D106" s="537"/>
      <c r="E106" s="538" t="s">
        <v>467</v>
      </c>
      <c r="F106" s="538"/>
      <c r="G106" s="538"/>
      <c r="H106" s="538"/>
      <c r="I106" s="62" t="s">
        <v>252</v>
      </c>
      <c r="J106" s="551" t="s">
        <v>339</v>
      </c>
      <c r="K106" s="551"/>
      <c r="L106" s="551"/>
      <c r="M106" s="551"/>
      <c r="N106" s="551"/>
      <c r="O106" s="62" t="s">
        <v>248</v>
      </c>
      <c r="P106" s="540">
        <v>40766</v>
      </c>
      <c r="Q106" s="541"/>
      <c r="R106" s="737"/>
      <c r="S106" s="738"/>
      <c r="T106" s="738"/>
      <c r="U106" s="738"/>
      <c r="V106" s="738"/>
      <c r="W106" s="738"/>
      <c r="X106" s="739"/>
      <c r="AH106" s="218"/>
    </row>
    <row r="107" spans="1:34" s="46" customFormat="1" ht="13">
      <c r="A107" s="607"/>
      <c r="B107" s="545" t="s">
        <v>256</v>
      </c>
      <c r="C107" s="545"/>
      <c r="D107" s="545"/>
      <c r="E107" s="538" t="s">
        <v>468</v>
      </c>
      <c r="F107" s="538"/>
      <c r="G107" s="546" t="s">
        <v>258</v>
      </c>
      <c r="H107" s="546"/>
      <c r="I107" s="547">
        <v>40619</v>
      </c>
      <c r="J107" s="548"/>
      <c r="K107" s="549" t="s">
        <v>40</v>
      </c>
      <c r="L107" s="549"/>
      <c r="M107" s="550" t="s">
        <v>259</v>
      </c>
      <c r="N107" s="550"/>
      <c r="O107" s="550"/>
      <c r="P107" s="550"/>
      <c r="Q107" s="550"/>
      <c r="R107" s="550"/>
      <c r="S107" s="550"/>
      <c r="T107" s="550"/>
      <c r="U107" s="550"/>
      <c r="V107" s="550"/>
      <c r="W107" s="550"/>
      <c r="X107" s="550"/>
      <c r="AH107" s="218"/>
    </row>
    <row r="108" spans="1:34" s="46" customFormat="1" ht="15" customHeight="1">
      <c r="A108" s="607"/>
      <c r="B108" s="525" t="s">
        <v>260</v>
      </c>
      <c r="C108" s="525"/>
      <c r="D108" s="525"/>
      <c r="E108" s="525"/>
      <c r="F108" s="525"/>
      <c r="G108" s="525"/>
      <c r="H108" s="525"/>
      <c r="I108" s="525"/>
      <c r="J108" s="525"/>
      <c r="K108" s="525"/>
      <c r="L108" s="525"/>
      <c r="M108" s="525"/>
      <c r="N108" s="525"/>
      <c r="O108" s="525"/>
      <c r="P108" s="525"/>
      <c r="Q108" s="525"/>
      <c r="R108" s="525"/>
      <c r="S108" s="525"/>
      <c r="T108" s="525"/>
      <c r="U108" s="525"/>
      <c r="V108" s="525"/>
      <c r="W108" s="525"/>
      <c r="X108" s="525"/>
      <c r="AH108" s="218"/>
    </row>
    <row r="109" spans="1:34" s="46" customFormat="1" ht="28.5" customHeight="1">
      <c r="A109" s="607"/>
      <c r="B109" s="53"/>
      <c r="C109" s="525" t="s">
        <v>261</v>
      </c>
      <c r="D109" s="525"/>
      <c r="E109" s="525"/>
      <c r="F109" s="525"/>
      <c r="G109" s="525"/>
      <c r="H109" s="525"/>
      <c r="I109" s="525"/>
      <c r="J109" s="525"/>
      <c r="K109" s="525"/>
      <c r="L109" s="525"/>
      <c r="M109" s="561" t="s">
        <v>262</v>
      </c>
      <c r="N109" s="561"/>
      <c r="O109" s="561"/>
      <c r="P109" s="561"/>
      <c r="Q109" s="561"/>
      <c r="R109" s="561"/>
      <c r="S109" s="562" t="s">
        <v>263</v>
      </c>
      <c r="T109" s="562" t="s">
        <v>264</v>
      </c>
      <c r="U109" s="563" t="s">
        <v>265</v>
      </c>
      <c r="V109" s="563"/>
      <c r="W109" s="563"/>
      <c r="X109" s="562" t="s">
        <v>38</v>
      </c>
      <c r="Y109" s="556" t="s">
        <v>266</v>
      </c>
      <c r="Z109" s="556"/>
      <c r="AA109" s="556"/>
      <c r="AB109" s="556"/>
      <c r="AC109" s="557" t="s">
        <v>267</v>
      </c>
      <c r="AD109" s="557"/>
      <c r="AE109" s="557"/>
      <c r="AF109" s="710" t="s">
        <v>268</v>
      </c>
      <c r="AG109" s="710"/>
      <c r="AH109" s="715" t="s">
        <v>269</v>
      </c>
    </row>
    <row r="110" spans="1:34" s="46" customFormat="1" ht="87" customHeight="1">
      <c r="A110" s="607"/>
      <c r="B110" s="60" t="s">
        <v>6</v>
      </c>
      <c r="C110" s="560" t="s">
        <v>270</v>
      </c>
      <c r="D110" s="560"/>
      <c r="E110" s="560"/>
      <c r="F110" s="560" t="s">
        <v>271</v>
      </c>
      <c r="G110" s="560"/>
      <c r="H110" s="560"/>
      <c r="I110" s="560"/>
      <c r="J110" s="560"/>
      <c r="K110" s="52" t="s">
        <v>272</v>
      </c>
      <c r="L110" s="52" t="s">
        <v>273</v>
      </c>
      <c r="M110" s="63" t="s">
        <v>274</v>
      </c>
      <c r="N110" s="63" t="s">
        <v>275</v>
      </c>
      <c r="O110" s="63" t="s">
        <v>276</v>
      </c>
      <c r="P110" s="63" t="s">
        <v>277</v>
      </c>
      <c r="Q110" s="63" t="s">
        <v>278</v>
      </c>
      <c r="R110" s="63" t="s">
        <v>279</v>
      </c>
      <c r="S110" s="562"/>
      <c r="T110" s="562"/>
      <c r="U110" s="619" t="s">
        <v>342</v>
      </c>
      <c r="V110" s="620"/>
      <c r="W110" s="621"/>
      <c r="X110" s="562"/>
      <c r="Y110" s="64" t="s">
        <v>283</v>
      </c>
      <c r="Z110" s="65" t="s">
        <v>284</v>
      </c>
      <c r="AA110" s="65" t="s">
        <v>285</v>
      </c>
      <c r="AB110" s="66" t="s">
        <v>286</v>
      </c>
      <c r="AC110" s="63" t="s">
        <v>287</v>
      </c>
      <c r="AD110" s="63" t="s">
        <v>288</v>
      </c>
      <c r="AE110" s="63" t="s">
        <v>289</v>
      </c>
      <c r="AF110" s="67" t="s">
        <v>290</v>
      </c>
      <c r="AG110" s="67" t="s">
        <v>291</v>
      </c>
      <c r="AH110" s="715"/>
    </row>
    <row r="111" spans="1:34" s="46" customFormat="1" ht="408.75" customHeight="1">
      <c r="A111" s="607"/>
      <c r="B111" s="68">
        <v>1</v>
      </c>
      <c r="C111" s="740" t="s">
        <v>469</v>
      </c>
      <c r="D111" s="741"/>
      <c r="E111" s="742"/>
      <c r="F111" s="565" t="s">
        <v>470</v>
      </c>
      <c r="G111" s="565"/>
      <c r="H111" s="565"/>
      <c r="I111" s="565"/>
      <c r="J111" s="565"/>
      <c r="K111" s="69">
        <v>42373</v>
      </c>
      <c r="L111" s="69">
        <v>45296</v>
      </c>
      <c r="M111" s="70" t="s">
        <v>178</v>
      </c>
      <c r="N111" s="70" t="s">
        <v>178</v>
      </c>
      <c r="O111" s="70" t="s">
        <v>178</v>
      </c>
      <c r="P111" s="70" t="s">
        <v>178</v>
      </c>
      <c r="Q111" s="70" t="s">
        <v>178</v>
      </c>
      <c r="R111" s="70" t="s">
        <v>178</v>
      </c>
      <c r="S111" s="71" t="str">
        <f t="shared" ref="S111:S130" si="24">IF(C111&lt;&gt;"",IF(COUNTIF(M111:R111,"CUMPLE")=6,"CUMPLE","NO CUMPLE"),"")</f>
        <v>CUMPLE</v>
      </c>
      <c r="T111" s="72" t="s">
        <v>241</v>
      </c>
      <c r="U111" s="622" t="s">
        <v>85</v>
      </c>
      <c r="V111" s="623"/>
      <c r="W111" s="624"/>
      <c r="X111" s="73" t="str">
        <f t="shared" ref="X111:X130" si="25">IF(C111&lt;&gt;"",IF(OR(AND(U111="CUMPLE",S111="CUMPLE",T111="N/A"),AND(T111="SI",U111="CUMPLE")),"CUMPLE","NO CUMPLE"),"")</f>
        <v>NO CUMPLE</v>
      </c>
      <c r="Y111" s="59" t="s">
        <v>471</v>
      </c>
      <c r="Z111" s="74" t="str">
        <f>IF(Y111&lt;&gt;"","-"&amp;Y111&amp;CHAR(10),"")</f>
        <v xml:space="preserve">-Yolanda  Milena Vanegas.pdf. Pag.31-34
Documentos aportados en subsanación:
- OC 114730 SUPERINTENDENCIA NACIONAL DE SALUD.pdf
-CONTRATO N°146-ICFE-2023.pdf
- CAMARA DE REPRESENTANTES CPS 0834 2023.pdf
- CLAUSULADO - UAECOB-CONTRATO 520-2022 - BOMBEROS.pdf
- AUTIPIC: CONTRATO DE COMPRAVENTA No. 3-1-102452-006-011 (PAF-ATUPIT-CV-024-2023)_CONTROL ONLINE S.A.S_ (1).pdf
- CLAUSULADO BOMBEROS - CONTRATO 410-2021.pdf
- BOMBEROS CONTRATO 434-2020.pdf
- Contrato UAE Bomberos 336-2019
 - Contrato No 243 Imprenta - Control.pdf
- SOCHAGOTA CONTRATO CES 2018-11.pdf
- Contrato  UAE Bomberos 431-2017.pdf
- Contrato Gobernacion del Meta  No 0540  de 2018.pdf
- Contrato Gobernación Cesar 2018_02_0920.pdf
- Imprenta- Alcandía Fusagasugá 120-2017.pdf
- Caja de sueldos de la Policia Nacional CO152-6.pdf
</v>
      </c>
      <c r="AA111" s="56" t="s">
        <v>472</v>
      </c>
      <c r="AB111" s="75" t="str">
        <f t="shared" ref="AB111:AB130" si="26">IF(AA111&lt;&gt;"","Experiencia No. "&amp;B111&amp;": "&amp;AA111&amp;CHAR(10),"")</f>
        <v xml:space="preserve">Experiencia No. 1: Observaciones en informe preliminar:
Si bien los proyectos relacionados en la documentación aportada, en su mayoría relacionan la implementación y puesta en producción del producto software SGDEA ControlDoc, no es posible inferir a partir de esta información que las mismas hayan contemplado el diseño, formulación, evaluación o seguimiento a la implementación de Modelos de Requisitos; por lo anterior se requiere el aporte de información complementaria o aclaratoria que evidencie el cumplimiento del requisito para acreditar la experiencia de conformidad con los términos establedidos en el Pliego de Condiciones y Adenda del presente proceso.
Así mismo, la experiencia es certificada por uno de los miembros del proponente plural por cuanto debe estar acompañada con la documentación que acredite tal experiencia según los términos indicados en el Pliego de Condiciones. No fue aportada documentación complementaria.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v>
      </c>
      <c r="AC111" s="298">
        <f>IF(C111&lt;&gt;"",COUNTIFS(K$111:K$130,"&lt;="&amp;K111,L$111:L$130,"&gt;"&amp;K111)-1,0)</f>
        <v>0</v>
      </c>
      <c r="AD111" s="298">
        <f>IF(C111&lt;&gt;"",COUNTIFS(K$111:K$130,"&lt;="&amp;L111,L$111:L$130,"&gt;="&amp;L111)-1,0)</f>
        <v>0</v>
      </c>
      <c r="AE111" s="298">
        <f>IF(C111&lt;&gt;"",COUNTIFS(K$111:K$130,"&gt;&lt;"&amp;"",K$111:K$130,"&lt;="&amp;K111,L$111:L$130,"&gt;="&amp;L111),0)</f>
        <v>0</v>
      </c>
      <c r="AF111" s="69">
        <v>42373</v>
      </c>
      <c r="AG111" s="69">
        <v>45296</v>
      </c>
      <c r="AH111" s="95">
        <f t="shared" ref="AH111:AH114" si="27">ROUND(IF(X111="CUMPLE",DAYS360(AF111,AG111,)/365,0),1)</f>
        <v>0</v>
      </c>
    </row>
    <row r="112" spans="1:34" s="46" customFormat="1" ht="409.5" customHeight="1">
      <c r="A112" s="607"/>
      <c r="B112" s="68">
        <v>2</v>
      </c>
      <c r="C112" s="740" t="s">
        <v>469</v>
      </c>
      <c r="D112" s="741"/>
      <c r="E112" s="742"/>
      <c r="F112" s="565" t="s">
        <v>473</v>
      </c>
      <c r="G112" s="565"/>
      <c r="H112" s="565"/>
      <c r="I112" s="565"/>
      <c r="J112" s="565"/>
      <c r="K112" s="69">
        <v>42187</v>
      </c>
      <c r="L112" s="69">
        <v>42313</v>
      </c>
      <c r="M112" s="70" t="s">
        <v>178</v>
      </c>
      <c r="N112" s="70" t="s">
        <v>178</v>
      </c>
      <c r="O112" s="70" t="s">
        <v>178</v>
      </c>
      <c r="P112" s="70" t="s">
        <v>178</v>
      </c>
      <c r="Q112" s="70" t="s">
        <v>178</v>
      </c>
      <c r="R112" s="70" t="s">
        <v>178</v>
      </c>
      <c r="S112" s="71" t="str">
        <f t="shared" si="24"/>
        <v>CUMPLE</v>
      </c>
      <c r="T112" s="72" t="s">
        <v>241</v>
      </c>
      <c r="U112" s="622" t="s">
        <v>85</v>
      </c>
      <c r="V112" s="623"/>
      <c r="W112" s="624"/>
      <c r="X112" s="73" t="str">
        <f t="shared" si="25"/>
        <v>NO CUMPLE</v>
      </c>
      <c r="Y112" s="59" t="s">
        <v>474</v>
      </c>
      <c r="Z112" s="74" t="str">
        <f t="shared" ref="Z112:Z130" si="28">IF(Y112&lt;&gt;"","-"&amp;Y112&amp;CHAR(10),"")</f>
        <v xml:space="preserve">-Yolanda  Milena Vanegas.pdf. Pag.31-34
</v>
      </c>
      <c r="AA112" s="59" t="s">
        <v>475</v>
      </c>
      <c r="AB112" s="75" t="str">
        <f t="shared" si="26"/>
        <v xml:space="preserve">Experiencia No. 2: Observación preseentada en informe preliminar:
Si bien los proyectos relacionados en la documentación aportada, en su mayoría relacionan la implementación y puesta en producción del producto software SGDEA ControlDoc, no es posible inferir a partir de esta información que las mismas hayan contemplado el diseño, formulación, evaluación o seguimiento a la implementación de Modelos de Requisitos; por lo anterior se requiere el aporte de información complementaria o aclaratoria que evidencie el cumplimiento del requisito para acreditar la experiencia de conformidad con los términos establedidos en el Pliego de Condiciones y Adenda del presente proceso.
Así mismo, la experiencia es certificada por uno de los miembros del proponente plural por cuanto debe estar acompañada con la documentación que acredite tal experiencia según los términos indicados en el Pliego de Condiciones. No fue aportada documentación complementaria.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v>
      </c>
      <c r="AC112" s="298">
        <f t="shared" ref="AC112:AC130" si="29">IF(C112&lt;&gt;"",COUNTIFS(K$111:K$130,"&lt;="&amp;K112,L$111:L$130,"&gt;"&amp;K112)-1,0)</f>
        <v>0</v>
      </c>
      <c r="AD112" s="298">
        <f t="shared" ref="AD112:AD130" si="30">IF(C112&lt;&gt;"",COUNTIFS(K$111:K$130,"&lt;="&amp;L112,L$111:L$130,"&gt;="&amp;L112)-1,0)</f>
        <v>0</v>
      </c>
      <c r="AE112" s="298">
        <f t="shared" ref="AE112:AE130" si="31">IF(C112&lt;&gt;"",COUNTIFS(K$111:K$130,"&gt;&lt;"&amp;"",K$111:K$130,"&lt;="&amp;K112,L$111:L$130,"&gt;="&amp;L112),0)</f>
        <v>0</v>
      </c>
      <c r="AF112" s="299"/>
      <c r="AG112" s="110"/>
      <c r="AH112" s="95">
        <f t="shared" si="27"/>
        <v>0</v>
      </c>
    </row>
    <row r="113" spans="1:34" s="46" customFormat="1" ht="409.6" customHeight="1">
      <c r="A113" s="607"/>
      <c r="B113" s="68">
        <v>3</v>
      </c>
      <c r="C113" s="740" t="s">
        <v>469</v>
      </c>
      <c r="D113" s="741"/>
      <c r="E113" s="742"/>
      <c r="F113" s="565" t="s">
        <v>476</v>
      </c>
      <c r="G113" s="565"/>
      <c r="H113" s="565"/>
      <c r="I113" s="565"/>
      <c r="J113" s="565"/>
      <c r="K113" s="69">
        <v>41822</v>
      </c>
      <c r="L113" s="69">
        <v>42186</v>
      </c>
      <c r="M113" s="70" t="s">
        <v>178</v>
      </c>
      <c r="N113" s="70" t="s">
        <v>178</v>
      </c>
      <c r="O113" s="70" t="s">
        <v>178</v>
      </c>
      <c r="P113" s="70" t="s">
        <v>178</v>
      </c>
      <c r="Q113" s="70" t="s">
        <v>178</v>
      </c>
      <c r="R113" s="70" t="s">
        <v>178</v>
      </c>
      <c r="S113" s="71" t="str">
        <f t="shared" si="24"/>
        <v>CUMPLE</v>
      </c>
      <c r="T113" s="72" t="s">
        <v>241</v>
      </c>
      <c r="U113" s="622" t="s">
        <v>85</v>
      </c>
      <c r="V113" s="623"/>
      <c r="W113" s="624"/>
      <c r="X113" s="73" t="str">
        <f t="shared" si="25"/>
        <v>NO CUMPLE</v>
      </c>
      <c r="Y113" s="59" t="s">
        <v>474</v>
      </c>
      <c r="Z113" s="74" t="str">
        <f t="shared" si="28"/>
        <v xml:space="preserve">-Yolanda  Milena Vanegas.pdf. Pag.31-34
</v>
      </c>
      <c r="AA113" s="56" t="s">
        <v>477</v>
      </c>
      <c r="AB113" s="75" t="str">
        <f t="shared" si="26"/>
        <v xml:space="preserve">Experiencia No. 3: Observación preseentada en informe preliminar:
Si bien los proyectos relacionados en la documentación aportada, en su mayoría relacionan la implementación y puesta en producción del producto software SGDEA ControlDoc, no es posible inferir a partir de esta información que las mismas hayan contemplado el diseño, formulación, evaluación o seguimiento a la implementación de Modelos de Requisitos; por lo anterior se requiere el aporte de información complementaria o aclaratoria que evidencie el cumplimiento del requisito para acreditar la experiencia de conformidad con los términos establedidos en el Pliego de Condiciones y Adenda del presente proceso.
Así mismo, la experiencia es certificada por uno de los miembros del proponente plural por cuanto debe estar acompañada con la documentación que acredite tal experiencia según los términos indicados en el Pliego de Condiciones. No fue aportada documentación complementaria.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Como tampoco el contrato entre el oferente y la empresa contratante FONCEP
</v>
      </c>
      <c r="AC113" s="298">
        <f t="shared" si="29"/>
        <v>0</v>
      </c>
      <c r="AD113" s="298">
        <f t="shared" si="30"/>
        <v>0</v>
      </c>
      <c r="AE113" s="298">
        <f t="shared" si="31"/>
        <v>0</v>
      </c>
      <c r="AF113" s="299"/>
      <c r="AG113" s="110"/>
      <c r="AH113" s="95">
        <f t="shared" si="27"/>
        <v>0</v>
      </c>
    </row>
    <row r="114" spans="1:34" s="46" customFormat="1" ht="364.5" customHeight="1">
      <c r="A114" s="607"/>
      <c r="B114" s="68">
        <v>4</v>
      </c>
      <c r="C114" s="709" t="s">
        <v>469</v>
      </c>
      <c r="D114" s="709"/>
      <c r="E114" s="709"/>
      <c r="F114" s="711" t="s">
        <v>478</v>
      </c>
      <c r="G114" s="712"/>
      <c r="H114" s="712"/>
      <c r="I114" s="712"/>
      <c r="J114" s="713"/>
      <c r="K114" s="69">
        <v>45297</v>
      </c>
      <c r="L114" s="69">
        <v>45512</v>
      </c>
      <c r="M114" s="70" t="s">
        <v>178</v>
      </c>
      <c r="N114" s="70" t="s">
        <v>178</v>
      </c>
      <c r="O114" s="70" t="s">
        <v>178</v>
      </c>
      <c r="P114" s="70" t="s">
        <v>178</v>
      </c>
      <c r="Q114" s="70" t="s">
        <v>178</v>
      </c>
      <c r="R114" s="70" t="s">
        <v>178</v>
      </c>
      <c r="S114" s="71" t="str">
        <f t="shared" si="24"/>
        <v>CUMPLE</v>
      </c>
      <c r="T114" s="72" t="s">
        <v>241</v>
      </c>
      <c r="U114" s="622" t="s">
        <v>178</v>
      </c>
      <c r="V114" s="623"/>
      <c r="W114" s="624"/>
      <c r="X114" s="73" t="str">
        <f t="shared" si="25"/>
        <v>NO CUMPLE</v>
      </c>
      <c r="Y114" s="59" t="s">
        <v>479</v>
      </c>
      <c r="Z114" s="74" t="str">
        <f t="shared" si="28"/>
        <v xml:space="preserve">-Yolanda  Milena Vanegas.pdf. Pag.35
</v>
      </c>
      <c r="AA114" s="59" t="s">
        <v>480</v>
      </c>
      <c r="AB114" s="75" t="str">
        <f t="shared" si="26"/>
        <v xml:space="preserve">Experiencia No. 4: Observación preseentada en informe preliminar: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v>
      </c>
      <c r="AC114" s="298">
        <f t="shared" si="29"/>
        <v>0</v>
      </c>
      <c r="AD114" s="298">
        <f t="shared" si="30"/>
        <v>0</v>
      </c>
      <c r="AE114" s="298">
        <f t="shared" si="31"/>
        <v>0</v>
      </c>
      <c r="AF114" s="69">
        <v>45297</v>
      </c>
      <c r="AG114" s="69">
        <v>45512</v>
      </c>
      <c r="AH114" s="95">
        <f t="shared" si="27"/>
        <v>0</v>
      </c>
    </row>
    <row r="115" spans="1:34" s="46" customFormat="1" ht="12.75" hidden="1" customHeight="1">
      <c r="A115" s="607"/>
      <c r="B115" s="68">
        <v>5</v>
      </c>
      <c r="C115" s="709"/>
      <c r="D115" s="709"/>
      <c r="E115" s="709"/>
      <c r="F115" s="711"/>
      <c r="G115" s="712"/>
      <c r="H115" s="712"/>
      <c r="I115" s="712"/>
      <c r="J115" s="713"/>
      <c r="K115" s="69"/>
      <c r="L115" s="69"/>
      <c r="M115" s="70"/>
      <c r="N115" s="70"/>
      <c r="O115" s="70"/>
      <c r="P115" s="70"/>
      <c r="Q115" s="70"/>
      <c r="R115" s="70"/>
      <c r="S115" s="71" t="str">
        <f t="shared" si="24"/>
        <v/>
      </c>
      <c r="T115" s="72"/>
      <c r="U115" s="622"/>
      <c r="V115" s="623"/>
      <c r="W115" s="624"/>
      <c r="X115" s="73" t="str">
        <f t="shared" si="25"/>
        <v/>
      </c>
      <c r="Y115" s="59"/>
      <c r="Z115" s="74" t="str">
        <f t="shared" si="28"/>
        <v/>
      </c>
      <c r="AA115" s="59"/>
      <c r="AB115" s="75" t="str">
        <f t="shared" si="26"/>
        <v/>
      </c>
      <c r="AC115" s="298">
        <f t="shared" si="29"/>
        <v>0</v>
      </c>
      <c r="AD115" s="298">
        <f t="shared" si="30"/>
        <v>0</v>
      </c>
      <c r="AE115" s="298">
        <f t="shared" si="31"/>
        <v>0</v>
      </c>
      <c r="AF115" s="301"/>
      <c r="AG115" s="78"/>
      <c r="AH115" s="95">
        <f t="shared" ref="AH115:AH130" si="32">IF(X115="CUMPLE",DAYS360(AF115,AG115,)/365,0)</f>
        <v>0</v>
      </c>
    </row>
    <row r="116" spans="1:34" s="46" customFormat="1" ht="12.75" hidden="1" customHeight="1">
      <c r="A116" s="607"/>
      <c r="B116" s="68">
        <v>6</v>
      </c>
      <c r="C116" s="709"/>
      <c r="D116" s="709"/>
      <c r="E116" s="709"/>
      <c r="F116" s="711"/>
      <c r="G116" s="712"/>
      <c r="H116" s="712"/>
      <c r="I116" s="712"/>
      <c r="J116" s="713"/>
      <c r="K116" s="69"/>
      <c r="L116" s="69"/>
      <c r="M116" s="70"/>
      <c r="N116" s="70"/>
      <c r="O116" s="70"/>
      <c r="P116" s="70"/>
      <c r="Q116" s="70"/>
      <c r="R116" s="70"/>
      <c r="S116" s="71" t="str">
        <f t="shared" si="24"/>
        <v/>
      </c>
      <c r="T116" s="72"/>
      <c r="U116" s="622"/>
      <c r="V116" s="623"/>
      <c r="W116" s="624"/>
      <c r="X116" s="73" t="str">
        <f t="shared" si="25"/>
        <v/>
      </c>
      <c r="Y116" s="59"/>
      <c r="Z116" s="74" t="str">
        <f t="shared" si="28"/>
        <v/>
      </c>
      <c r="AA116" s="59"/>
      <c r="AB116" s="75" t="str">
        <f t="shared" si="26"/>
        <v/>
      </c>
      <c r="AC116" s="298">
        <f t="shared" si="29"/>
        <v>0</v>
      </c>
      <c r="AD116" s="298">
        <f t="shared" si="30"/>
        <v>0</v>
      </c>
      <c r="AE116" s="298">
        <f t="shared" si="31"/>
        <v>0</v>
      </c>
      <c r="AF116" s="301"/>
      <c r="AG116" s="78"/>
      <c r="AH116" s="95">
        <f t="shared" si="32"/>
        <v>0</v>
      </c>
    </row>
    <row r="117" spans="1:34" s="46" customFormat="1" ht="12.75" hidden="1" customHeight="1">
      <c r="A117" s="607"/>
      <c r="B117" s="68">
        <v>7</v>
      </c>
      <c r="C117" s="709"/>
      <c r="D117" s="709"/>
      <c r="E117" s="709"/>
      <c r="F117" s="711"/>
      <c r="G117" s="712"/>
      <c r="H117" s="712"/>
      <c r="I117" s="712"/>
      <c r="J117" s="713"/>
      <c r="K117" s="69"/>
      <c r="L117" s="69"/>
      <c r="M117" s="70"/>
      <c r="N117" s="70"/>
      <c r="O117" s="70"/>
      <c r="P117" s="70"/>
      <c r="Q117" s="70"/>
      <c r="R117" s="70"/>
      <c r="S117" s="71" t="str">
        <f t="shared" si="24"/>
        <v/>
      </c>
      <c r="T117" s="72"/>
      <c r="U117" s="622"/>
      <c r="V117" s="623"/>
      <c r="W117" s="624"/>
      <c r="X117" s="73" t="str">
        <f t="shared" si="25"/>
        <v/>
      </c>
      <c r="Y117" s="59"/>
      <c r="Z117" s="74" t="str">
        <f t="shared" si="28"/>
        <v/>
      </c>
      <c r="AA117" s="59"/>
      <c r="AB117" s="75" t="str">
        <f t="shared" si="26"/>
        <v/>
      </c>
      <c r="AC117" s="298">
        <f t="shared" si="29"/>
        <v>0</v>
      </c>
      <c r="AD117" s="298">
        <f t="shared" si="30"/>
        <v>0</v>
      </c>
      <c r="AE117" s="298">
        <f t="shared" si="31"/>
        <v>0</v>
      </c>
      <c r="AF117" s="301"/>
      <c r="AG117" s="78"/>
      <c r="AH117" s="95">
        <f t="shared" si="32"/>
        <v>0</v>
      </c>
    </row>
    <row r="118" spans="1:34" s="46" customFormat="1" ht="12.75" hidden="1" customHeight="1">
      <c r="A118" s="607"/>
      <c r="B118" s="68">
        <v>8</v>
      </c>
      <c r="C118" s="709"/>
      <c r="D118" s="709"/>
      <c r="E118" s="709"/>
      <c r="F118" s="711"/>
      <c r="G118" s="712"/>
      <c r="H118" s="712"/>
      <c r="I118" s="712"/>
      <c r="J118" s="713"/>
      <c r="K118" s="69"/>
      <c r="L118" s="69"/>
      <c r="M118" s="70"/>
      <c r="N118" s="70"/>
      <c r="O118" s="70"/>
      <c r="P118" s="70"/>
      <c r="Q118" s="70"/>
      <c r="R118" s="70"/>
      <c r="S118" s="71" t="str">
        <f t="shared" si="24"/>
        <v/>
      </c>
      <c r="T118" s="72"/>
      <c r="U118" s="622"/>
      <c r="V118" s="623"/>
      <c r="W118" s="624"/>
      <c r="X118" s="73" t="str">
        <f t="shared" si="25"/>
        <v/>
      </c>
      <c r="Y118" s="59"/>
      <c r="Z118" s="74" t="str">
        <f t="shared" si="28"/>
        <v/>
      </c>
      <c r="AA118" s="59"/>
      <c r="AB118" s="75" t="str">
        <f t="shared" si="26"/>
        <v/>
      </c>
      <c r="AC118" s="298">
        <f t="shared" si="29"/>
        <v>0</v>
      </c>
      <c r="AD118" s="298">
        <f t="shared" si="30"/>
        <v>0</v>
      </c>
      <c r="AE118" s="298">
        <f t="shared" si="31"/>
        <v>0</v>
      </c>
      <c r="AF118" s="301"/>
      <c r="AG118" s="78"/>
      <c r="AH118" s="95">
        <f t="shared" si="32"/>
        <v>0</v>
      </c>
    </row>
    <row r="119" spans="1:34" s="46" customFormat="1" ht="12.75" hidden="1" customHeight="1">
      <c r="A119" s="607"/>
      <c r="B119" s="68">
        <v>9</v>
      </c>
      <c r="C119" s="709"/>
      <c r="D119" s="709"/>
      <c r="E119" s="709"/>
      <c r="F119" s="711"/>
      <c r="G119" s="712"/>
      <c r="H119" s="712"/>
      <c r="I119" s="712"/>
      <c r="J119" s="713"/>
      <c r="K119" s="69"/>
      <c r="L119" s="69"/>
      <c r="M119" s="70"/>
      <c r="N119" s="70"/>
      <c r="O119" s="70"/>
      <c r="P119" s="70"/>
      <c r="Q119" s="70"/>
      <c r="R119" s="70"/>
      <c r="S119" s="71" t="str">
        <f t="shared" si="24"/>
        <v/>
      </c>
      <c r="T119" s="72"/>
      <c r="U119" s="622"/>
      <c r="V119" s="623"/>
      <c r="W119" s="624"/>
      <c r="X119" s="73" t="str">
        <f t="shared" si="25"/>
        <v/>
      </c>
      <c r="Y119" s="59"/>
      <c r="Z119" s="74" t="str">
        <f t="shared" si="28"/>
        <v/>
      </c>
      <c r="AA119" s="59"/>
      <c r="AB119" s="75" t="str">
        <f t="shared" si="26"/>
        <v/>
      </c>
      <c r="AC119" s="298">
        <f t="shared" si="29"/>
        <v>0</v>
      </c>
      <c r="AD119" s="298">
        <f t="shared" si="30"/>
        <v>0</v>
      </c>
      <c r="AE119" s="298">
        <f t="shared" si="31"/>
        <v>0</v>
      </c>
      <c r="AF119" s="301"/>
      <c r="AG119" s="78"/>
      <c r="AH119" s="95">
        <f t="shared" si="32"/>
        <v>0</v>
      </c>
    </row>
    <row r="120" spans="1:34" s="46" customFormat="1" ht="12.75" hidden="1" customHeight="1">
      <c r="A120" s="607"/>
      <c r="B120" s="68">
        <v>10</v>
      </c>
      <c r="C120" s="709"/>
      <c r="D120" s="709"/>
      <c r="E120" s="709"/>
      <c r="F120" s="711"/>
      <c r="G120" s="712"/>
      <c r="H120" s="712"/>
      <c r="I120" s="712"/>
      <c r="J120" s="713"/>
      <c r="K120" s="69"/>
      <c r="L120" s="69"/>
      <c r="M120" s="70"/>
      <c r="N120" s="70"/>
      <c r="O120" s="70"/>
      <c r="P120" s="70"/>
      <c r="Q120" s="70"/>
      <c r="R120" s="70"/>
      <c r="S120" s="71" t="str">
        <f t="shared" si="24"/>
        <v/>
      </c>
      <c r="T120" s="72"/>
      <c r="U120" s="622"/>
      <c r="V120" s="623"/>
      <c r="W120" s="624"/>
      <c r="X120" s="73" t="str">
        <f t="shared" si="25"/>
        <v/>
      </c>
      <c r="Y120" s="59"/>
      <c r="Z120" s="74" t="str">
        <f t="shared" si="28"/>
        <v/>
      </c>
      <c r="AA120" s="59"/>
      <c r="AB120" s="75" t="str">
        <f t="shared" si="26"/>
        <v/>
      </c>
      <c r="AC120" s="298">
        <f t="shared" si="29"/>
        <v>0</v>
      </c>
      <c r="AD120" s="298">
        <f t="shared" si="30"/>
        <v>0</v>
      </c>
      <c r="AE120" s="298">
        <f t="shared" si="31"/>
        <v>0</v>
      </c>
      <c r="AF120" s="301"/>
      <c r="AG120" s="78"/>
      <c r="AH120" s="95">
        <f t="shared" si="32"/>
        <v>0</v>
      </c>
    </row>
    <row r="121" spans="1:34" s="46" customFormat="1" ht="12.75" hidden="1" customHeight="1">
      <c r="A121" s="607"/>
      <c r="B121" s="68">
        <v>11</v>
      </c>
      <c r="C121" s="709"/>
      <c r="D121" s="709"/>
      <c r="E121" s="709"/>
      <c r="F121" s="711"/>
      <c r="G121" s="712"/>
      <c r="H121" s="712"/>
      <c r="I121" s="712"/>
      <c r="J121" s="713"/>
      <c r="K121" s="69"/>
      <c r="L121" s="69"/>
      <c r="M121" s="70"/>
      <c r="N121" s="70"/>
      <c r="O121" s="70"/>
      <c r="P121" s="70"/>
      <c r="Q121" s="70"/>
      <c r="R121" s="70"/>
      <c r="S121" s="71" t="str">
        <f t="shared" si="24"/>
        <v/>
      </c>
      <c r="T121" s="72"/>
      <c r="U121" s="622"/>
      <c r="V121" s="623"/>
      <c r="W121" s="624"/>
      <c r="X121" s="73" t="str">
        <f t="shared" si="25"/>
        <v/>
      </c>
      <c r="Y121" s="59"/>
      <c r="Z121" s="74" t="str">
        <f t="shared" si="28"/>
        <v/>
      </c>
      <c r="AA121" s="59"/>
      <c r="AB121" s="75" t="str">
        <f t="shared" si="26"/>
        <v/>
      </c>
      <c r="AC121" s="298">
        <f t="shared" si="29"/>
        <v>0</v>
      </c>
      <c r="AD121" s="298">
        <f t="shared" si="30"/>
        <v>0</v>
      </c>
      <c r="AE121" s="298">
        <f t="shared" si="31"/>
        <v>0</v>
      </c>
      <c r="AF121" s="301"/>
      <c r="AG121" s="78"/>
      <c r="AH121" s="95">
        <f t="shared" si="32"/>
        <v>0</v>
      </c>
    </row>
    <row r="122" spans="1:34" s="46" customFormat="1" ht="12.75" hidden="1" customHeight="1">
      <c r="A122" s="607"/>
      <c r="B122" s="68">
        <v>12</v>
      </c>
      <c r="C122" s="709"/>
      <c r="D122" s="709"/>
      <c r="E122" s="709"/>
      <c r="F122" s="565"/>
      <c r="G122" s="565"/>
      <c r="H122" s="565"/>
      <c r="I122" s="565"/>
      <c r="J122" s="565"/>
      <c r="K122" s="69"/>
      <c r="L122" s="69"/>
      <c r="M122" s="70"/>
      <c r="N122" s="70"/>
      <c r="O122" s="70"/>
      <c r="P122" s="70"/>
      <c r="Q122" s="70"/>
      <c r="R122" s="70"/>
      <c r="S122" s="71" t="str">
        <f t="shared" si="24"/>
        <v/>
      </c>
      <c r="T122" s="72"/>
      <c r="U122" s="622"/>
      <c r="V122" s="623"/>
      <c r="W122" s="624"/>
      <c r="X122" s="73" t="str">
        <f t="shared" si="25"/>
        <v/>
      </c>
      <c r="Y122" s="59"/>
      <c r="Z122" s="74" t="str">
        <f t="shared" si="28"/>
        <v/>
      </c>
      <c r="AA122" s="59"/>
      <c r="AB122" s="75" t="str">
        <f t="shared" si="26"/>
        <v/>
      </c>
      <c r="AC122" s="298">
        <f t="shared" si="29"/>
        <v>0</v>
      </c>
      <c r="AD122" s="298">
        <f t="shared" si="30"/>
        <v>0</v>
      </c>
      <c r="AE122" s="298">
        <f t="shared" si="31"/>
        <v>0</v>
      </c>
      <c r="AF122" s="301"/>
      <c r="AG122" s="78"/>
      <c r="AH122" s="95">
        <f t="shared" si="32"/>
        <v>0</v>
      </c>
    </row>
    <row r="123" spans="1:34" s="46" customFormat="1" ht="12.75" hidden="1" customHeight="1">
      <c r="A123" s="607"/>
      <c r="B123" s="68">
        <v>13</v>
      </c>
      <c r="C123" s="709"/>
      <c r="D123" s="709"/>
      <c r="E123" s="709"/>
      <c r="F123" s="565"/>
      <c r="G123" s="565"/>
      <c r="H123" s="565"/>
      <c r="I123" s="565"/>
      <c r="J123" s="565"/>
      <c r="K123" s="69"/>
      <c r="L123" s="69"/>
      <c r="M123" s="70"/>
      <c r="N123" s="70"/>
      <c r="O123" s="70"/>
      <c r="P123" s="70"/>
      <c r="Q123" s="70"/>
      <c r="R123" s="70"/>
      <c r="S123" s="71" t="str">
        <f t="shared" si="24"/>
        <v/>
      </c>
      <c r="T123" s="72"/>
      <c r="U123" s="622"/>
      <c r="V123" s="623"/>
      <c r="W123" s="624"/>
      <c r="X123" s="73" t="str">
        <f t="shared" si="25"/>
        <v/>
      </c>
      <c r="Y123" s="59"/>
      <c r="Z123" s="74" t="str">
        <f t="shared" si="28"/>
        <v/>
      </c>
      <c r="AA123" s="59"/>
      <c r="AB123" s="75" t="str">
        <f t="shared" si="26"/>
        <v/>
      </c>
      <c r="AC123" s="298">
        <f t="shared" si="29"/>
        <v>0</v>
      </c>
      <c r="AD123" s="298">
        <f t="shared" si="30"/>
        <v>0</v>
      </c>
      <c r="AE123" s="298">
        <f t="shared" si="31"/>
        <v>0</v>
      </c>
      <c r="AF123" s="301"/>
      <c r="AG123" s="78"/>
      <c r="AH123" s="95">
        <f t="shared" si="32"/>
        <v>0</v>
      </c>
    </row>
    <row r="124" spans="1:34" s="46" customFormat="1" ht="12.75" hidden="1" customHeight="1">
      <c r="A124" s="607"/>
      <c r="B124" s="68">
        <v>14</v>
      </c>
      <c r="C124" s="709"/>
      <c r="D124" s="709"/>
      <c r="E124" s="709"/>
      <c r="F124" s="565"/>
      <c r="G124" s="565"/>
      <c r="H124" s="565"/>
      <c r="I124" s="565"/>
      <c r="J124" s="565"/>
      <c r="K124" s="69"/>
      <c r="L124" s="69"/>
      <c r="M124" s="70"/>
      <c r="N124" s="70"/>
      <c r="O124" s="70"/>
      <c r="P124" s="70"/>
      <c r="Q124" s="70"/>
      <c r="R124" s="70"/>
      <c r="S124" s="71" t="str">
        <f t="shared" si="24"/>
        <v/>
      </c>
      <c r="T124" s="72"/>
      <c r="U124" s="622"/>
      <c r="V124" s="623"/>
      <c r="W124" s="624"/>
      <c r="X124" s="73" t="str">
        <f t="shared" si="25"/>
        <v/>
      </c>
      <c r="Y124" s="59"/>
      <c r="Z124" s="74" t="str">
        <f t="shared" si="28"/>
        <v/>
      </c>
      <c r="AA124" s="59"/>
      <c r="AB124" s="75" t="str">
        <f t="shared" si="26"/>
        <v/>
      </c>
      <c r="AC124" s="298">
        <f t="shared" si="29"/>
        <v>0</v>
      </c>
      <c r="AD124" s="298">
        <f t="shared" si="30"/>
        <v>0</v>
      </c>
      <c r="AE124" s="298">
        <f t="shared" si="31"/>
        <v>0</v>
      </c>
      <c r="AF124" s="301"/>
      <c r="AG124" s="78"/>
      <c r="AH124" s="95">
        <f t="shared" si="32"/>
        <v>0</v>
      </c>
    </row>
    <row r="125" spans="1:34" s="46" customFormat="1" ht="12.75" hidden="1" customHeight="1">
      <c r="A125" s="607"/>
      <c r="B125" s="68">
        <v>15</v>
      </c>
      <c r="C125" s="709"/>
      <c r="D125" s="709"/>
      <c r="E125" s="709"/>
      <c r="F125" s="565"/>
      <c r="G125" s="565"/>
      <c r="H125" s="565"/>
      <c r="I125" s="565"/>
      <c r="J125" s="565"/>
      <c r="K125" s="69"/>
      <c r="L125" s="69"/>
      <c r="M125" s="70"/>
      <c r="N125" s="70"/>
      <c r="O125" s="70"/>
      <c r="P125" s="70"/>
      <c r="Q125" s="70"/>
      <c r="R125" s="70"/>
      <c r="S125" s="71" t="str">
        <f t="shared" si="24"/>
        <v/>
      </c>
      <c r="T125" s="72"/>
      <c r="U125" s="622"/>
      <c r="V125" s="623"/>
      <c r="W125" s="624"/>
      <c r="X125" s="73" t="str">
        <f t="shared" si="25"/>
        <v/>
      </c>
      <c r="Y125" s="59"/>
      <c r="Z125" s="74" t="str">
        <f t="shared" si="28"/>
        <v/>
      </c>
      <c r="AA125" s="59"/>
      <c r="AB125" s="75" t="str">
        <f t="shared" si="26"/>
        <v/>
      </c>
      <c r="AC125" s="298">
        <f t="shared" si="29"/>
        <v>0</v>
      </c>
      <c r="AD125" s="298">
        <f t="shared" si="30"/>
        <v>0</v>
      </c>
      <c r="AE125" s="298">
        <f t="shared" si="31"/>
        <v>0</v>
      </c>
      <c r="AF125" s="301"/>
      <c r="AG125" s="78"/>
      <c r="AH125" s="95">
        <f t="shared" si="32"/>
        <v>0</v>
      </c>
    </row>
    <row r="126" spans="1:34" s="46" customFormat="1" ht="12.75" hidden="1" customHeight="1">
      <c r="A126" s="607"/>
      <c r="B126" s="68">
        <v>16</v>
      </c>
      <c r="C126" s="709"/>
      <c r="D126" s="709"/>
      <c r="E126" s="709"/>
      <c r="F126" s="565"/>
      <c r="G126" s="565"/>
      <c r="H126" s="565"/>
      <c r="I126" s="565"/>
      <c r="J126" s="565"/>
      <c r="K126" s="69"/>
      <c r="L126" s="69"/>
      <c r="M126" s="70"/>
      <c r="N126" s="70"/>
      <c r="O126" s="70"/>
      <c r="P126" s="70"/>
      <c r="Q126" s="70"/>
      <c r="R126" s="70"/>
      <c r="S126" s="71" t="str">
        <f t="shared" si="24"/>
        <v/>
      </c>
      <c r="T126" s="72"/>
      <c r="U126" s="622"/>
      <c r="V126" s="623"/>
      <c r="W126" s="624"/>
      <c r="X126" s="73" t="str">
        <f t="shared" si="25"/>
        <v/>
      </c>
      <c r="Y126" s="59"/>
      <c r="Z126" s="74" t="str">
        <f t="shared" si="28"/>
        <v/>
      </c>
      <c r="AA126" s="59"/>
      <c r="AB126" s="75" t="str">
        <f t="shared" si="26"/>
        <v/>
      </c>
      <c r="AC126" s="298">
        <f t="shared" si="29"/>
        <v>0</v>
      </c>
      <c r="AD126" s="298">
        <f t="shared" si="30"/>
        <v>0</v>
      </c>
      <c r="AE126" s="298">
        <f t="shared" si="31"/>
        <v>0</v>
      </c>
      <c r="AF126" s="301"/>
      <c r="AG126" s="78"/>
      <c r="AH126" s="95">
        <f t="shared" si="32"/>
        <v>0</v>
      </c>
    </row>
    <row r="127" spans="1:34" s="46" customFormat="1" ht="12.75" hidden="1" customHeight="1">
      <c r="A127" s="607"/>
      <c r="B127" s="68">
        <v>17</v>
      </c>
      <c r="C127" s="709"/>
      <c r="D127" s="709"/>
      <c r="E127" s="709"/>
      <c r="F127" s="565"/>
      <c r="G127" s="565"/>
      <c r="H127" s="565"/>
      <c r="I127" s="565"/>
      <c r="J127" s="565"/>
      <c r="K127" s="69"/>
      <c r="L127" s="69"/>
      <c r="M127" s="70"/>
      <c r="N127" s="70"/>
      <c r="O127" s="70"/>
      <c r="P127" s="70"/>
      <c r="Q127" s="70"/>
      <c r="R127" s="70"/>
      <c r="S127" s="71" t="str">
        <f t="shared" si="24"/>
        <v/>
      </c>
      <c r="T127" s="72"/>
      <c r="U127" s="622"/>
      <c r="V127" s="623"/>
      <c r="W127" s="624"/>
      <c r="X127" s="73" t="str">
        <f t="shared" si="25"/>
        <v/>
      </c>
      <c r="Y127" s="59"/>
      <c r="Z127" s="74" t="str">
        <f t="shared" si="28"/>
        <v/>
      </c>
      <c r="AA127" s="59"/>
      <c r="AB127" s="75" t="str">
        <f t="shared" si="26"/>
        <v/>
      </c>
      <c r="AC127" s="298">
        <f t="shared" si="29"/>
        <v>0</v>
      </c>
      <c r="AD127" s="298">
        <f t="shared" si="30"/>
        <v>0</v>
      </c>
      <c r="AE127" s="298">
        <f t="shared" si="31"/>
        <v>0</v>
      </c>
      <c r="AF127" s="301"/>
      <c r="AG127" s="78"/>
      <c r="AH127" s="95">
        <f t="shared" si="32"/>
        <v>0</v>
      </c>
    </row>
    <row r="128" spans="1:34" s="46" customFormat="1" ht="12.75" hidden="1" customHeight="1">
      <c r="A128" s="607"/>
      <c r="B128" s="68">
        <v>18</v>
      </c>
      <c r="C128" s="709"/>
      <c r="D128" s="709"/>
      <c r="E128" s="709"/>
      <c r="F128" s="565"/>
      <c r="G128" s="565"/>
      <c r="H128" s="565"/>
      <c r="I128" s="565"/>
      <c r="J128" s="565"/>
      <c r="K128" s="69"/>
      <c r="L128" s="69"/>
      <c r="M128" s="70"/>
      <c r="N128" s="70"/>
      <c r="O128" s="70"/>
      <c r="P128" s="70"/>
      <c r="Q128" s="70"/>
      <c r="R128" s="70"/>
      <c r="S128" s="71" t="str">
        <f t="shared" si="24"/>
        <v/>
      </c>
      <c r="T128" s="72"/>
      <c r="U128" s="622"/>
      <c r="V128" s="623"/>
      <c r="W128" s="624"/>
      <c r="X128" s="73" t="str">
        <f t="shared" si="25"/>
        <v/>
      </c>
      <c r="Y128" s="59"/>
      <c r="Z128" s="74" t="str">
        <f t="shared" si="28"/>
        <v/>
      </c>
      <c r="AA128" s="59"/>
      <c r="AB128" s="75" t="str">
        <f t="shared" si="26"/>
        <v/>
      </c>
      <c r="AC128" s="298">
        <f t="shared" si="29"/>
        <v>0</v>
      </c>
      <c r="AD128" s="298">
        <f t="shared" si="30"/>
        <v>0</v>
      </c>
      <c r="AE128" s="298">
        <f t="shared" si="31"/>
        <v>0</v>
      </c>
      <c r="AF128" s="301"/>
      <c r="AG128" s="78"/>
      <c r="AH128" s="95">
        <f t="shared" si="32"/>
        <v>0</v>
      </c>
    </row>
    <row r="129" spans="1:34" s="46" customFormat="1" ht="12.75" hidden="1" customHeight="1">
      <c r="A129" s="607"/>
      <c r="B129" s="68">
        <v>19</v>
      </c>
      <c r="C129" s="583"/>
      <c r="D129" s="583"/>
      <c r="E129" s="583"/>
      <c r="F129" s="565"/>
      <c r="G129" s="565"/>
      <c r="H129" s="565"/>
      <c r="I129" s="565"/>
      <c r="J129" s="565"/>
      <c r="K129" s="69"/>
      <c r="L129" s="69"/>
      <c r="M129" s="70"/>
      <c r="N129" s="70"/>
      <c r="O129" s="70"/>
      <c r="P129" s="70"/>
      <c r="Q129" s="70"/>
      <c r="R129" s="70"/>
      <c r="S129" s="71" t="str">
        <f t="shared" si="24"/>
        <v/>
      </c>
      <c r="T129" s="72"/>
      <c r="U129" s="622"/>
      <c r="V129" s="623"/>
      <c r="W129" s="624"/>
      <c r="X129" s="73" t="str">
        <f t="shared" si="25"/>
        <v/>
      </c>
      <c r="Y129" s="59"/>
      <c r="Z129" s="74" t="str">
        <f t="shared" si="28"/>
        <v/>
      </c>
      <c r="AA129" s="59"/>
      <c r="AB129" s="75" t="str">
        <f t="shared" si="26"/>
        <v/>
      </c>
      <c r="AC129" s="298">
        <f t="shared" si="29"/>
        <v>0</v>
      </c>
      <c r="AD129" s="298">
        <f t="shared" si="30"/>
        <v>0</v>
      </c>
      <c r="AE129" s="298">
        <f t="shared" si="31"/>
        <v>0</v>
      </c>
      <c r="AF129" s="301"/>
      <c r="AG129" s="78"/>
      <c r="AH129" s="95">
        <f t="shared" si="32"/>
        <v>0</v>
      </c>
    </row>
    <row r="130" spans="1:34" s="46" customFormat="1" ht="12.75" hidden="1" customHeight="1">
      <c r="A130" s="607"/>
      <c r="B130" s="68">
        <v>20</v>
      </c>
      <c r="C130" s="583"/>
      <c r="D130" s="583"/>
      <c r="E130" s="583"/>
      <c r="F130" s="565"/>
      <c r="G130" s="565"/>
      <c r="H130" s="565"/>
      <c r="I130" s="565"/>
      <c r="J130" s="565"/>
      <c r="K130" s="69"/>
      <c r="L130" s="69"/>
      <c r="M130" s="70"/>
      <c r="N130" s="70"/>
      <c r="O130" s="70"/>
      <c r="P130" s="70"/>
      <c r="Q130" s="70"/>
      <c r="R130" s="70"/>
      <c r="S130" s="71" t="str">
        <f t="shared" si="24"/>
        <v/>
      </c>
      <c r="T130" s="72"/>
      <c r="U130" s="622"/>
      <c r="V130" s="623"/>
      <c r="W130" s="624"/>
      <c r="X130" s="73" t="str">
        <f t="shared" si="25"/>
        <v/>
      </c>
      <c r="Y130" s="79"/>
      <c r="Z130" s="74" t="str">
        <f t="shared" si="28"/>
        <v/>
      </c>
      <c r="AA130" s="59"/>
      <c r="AB130" s="75" t="str">
        <f t="shared" si="26"/>
        <v/>
      </c>
      <c r="AC130" s="298">
        <f t="shared" si="29"/>
        <v>0</v>
      </c>
      <c r="AD130" s="298">
        <f t="shared" si="30"/>
        <v>0</v>
      </c>
      <c r="AE130" s="298">
        <f t="shared" si="31"/>
        <v>0</v>
      </c>
      <c r="AF130" s="301"/>
      <c r="AG130" s="78"/>
      <c r="AH130" s="95">
        <f t="shared" si="32"/>
        <v>0</v>
      </c>
    </row>
    <row r="131" spans="1:34" s="46" customFormat="1" ht="18.75" customHeight="1">
      <c r="A131" s="607"/>
      <c r="B131" s="585" t="s">
        <v>299</v>
      </c>
      <c r="C131" s="586"/>
      <c r="D131" s="586"/>
      <c r="E131" s="587"/>
      <c r="F131" s="80" t="s">
        <v>300</v>
      </c>
      <c r="G131" s="588" t="s">
        <v>301</v>
      </c>
      <c r="H131" s="589"/>
      <c r="I131" s="628" t="s">
        <v>302</v>
      </c>
      <c r="J131" s="629"/>
      <c r="K131" s="629"/>
      <c r="L131" s="629"/>
      <c r="M131" s="629"/>
      <c r="N131" s="629"/>
      <c r="O131" s="629"/>
      <c r="P131" s="629"/>
      <c r="Q131" s="629"/>
      <c r="R131" s="629"/>
      <c r="S131" s="629"/>
      <c r="T131" s="629"/>
      <c r="U131" s="629"/>
      <c r="V131" s="629"/>
      <c r="W131" s="629"/>
      <c r="X131" s="630"/>
      <c r="Y131" s="57"/>
      <c r="Z131" s="81"/>
      <c r="AA131" s="82"/>
      <c r="AB131" s="81"/>
      <c r="AC131" s="300"/>
      <c r="AD131" s="300"/>
      <c r="AE131" s="300"/>
      <c r="AF131" s="300"/>
      <c r="AG131" s="84"/>
      <c r="AH131" s="219"/>
    </row>
    <row r="132" spans="1:34" s="46" customFormat="1" ht="27" customHeight="1">
      <c r="A132" s="607"/>
      <c r="B132" s="575" t="s">
        <v>303</v>
      </c>
      <c r="C132" s="576"/>
      <c r="D132" s="577"/>
      <c r="E132" s="87">
        <v>3</v>
      </c>
      <c r="F132" s="88">
        <f>COUNTIF(X111:X130,"CUMPLE")</f>
        <v>0</v>
      </c>
      <c r="G132" s="578" t="str">
        <f>IF(F132&gt;=E132,"REQUISITO ACREDITADO","REQUISITO NO ACREDITADO")</f>
        <v>REQUISITO NO ACREDITADO</v>
      </c>
      <c r="H132" s="578"/>
      <c r="I132" s="631" t="str">
        <f>_xlfn.CONCAT(Z111:Z130)</f>
        <v xml:space="preserve">-Yolanda  Milena Vanegas.pdf. Pag.31-34
Documentos aportados en subsanación:
- OC 114730 SUPERINTENDENCIA NACIONAL DE SALUD.pdf
-CONTRATO N°146-ICFE-2023.pdf
- CAMARA DE REPRESENTANTES CPS 0834 2023.pdf
- CLAUSULADO - UAECOB-CONTRATO 520-2022 - BOMBEROS.pdf
- AUTIPIC: CONTRATO DE COMPRAVENTA No. 3-1-102452-006-011 (PAF-ATUPIT-CV-024-2023)_CONTROL ONLINE S.A.S_ (1).pdf
- CLAUSULADO BOMBEROS - CONTRATO 410-2021.pdf
- BOMBEROS CONTRATO 434-2020.pdf
- Contrato UAE Bomberos 336-2019
 - Contrato No 243 Imprenta - Control.pdf
- SOCHAGOTA CONTRATO CES 2018-11.pdf
- Contrato  UAE Bomberos 431-2017.pdf
- Contrato Gobernacion del Meta  No 0540  de 2018.pdf
- Contrato Gobernación Cesar 2018_02_0920.pdf
- Imprenta- Alcandía Fusagasugá 120-2017.pdf
- Caja de sueldos de la Policia Nacional CO152-6.pdf
-Yolanda  Milena Vanegas.pdf. Pag.31-34
-Yolanda  Milena Vanegas.pdf. Pag.31-34
-Yolanda  Milena Vanegas.pdf. Pag.35
</v>
      </c>
      <c r="J132" s="632"/>
      <c r="K132" s="632"/>
      <c r="L132" s="632"/>
      <c r="M132" s="632"/>
      <c r="N132" s="632"/>
      <c r="O132" s="632"/>
      <c r="P132" s="632"/>
      <c r="Q132" s="632"/>
      <c r="R132" s="632"/>
      <c r="S132" s="632"/>
      <c r="T132" s="632"/>
      <c r="U132" s="632"/>
      <c r="V132" s="632"/>
      <c r="W132" s="632"/>
      <c r="X132" s="632"/>
      <c r="AH132" s="218"/>
    </row>
    <row r="133" spans="1:34" s="46" customFormat="1" ht="243" customHeight="1">
      <c r="A133" s="607"/>
      <c r="B133" s="575" t="s">
        <v>304</v>
      </c>
      <c r="C133" s="576"/>
      <c r="D133" s="577"/>
      <c r="E133" s="89">
        <v>1</v>
      </c>
      <c r="F133" s="635">
        <f>SUMIFS(AF111:AF130,X111:X130,"CUMPLE")</f>
        <v>0</v>
      </c>
      <c r="G133" s="578" t="str">
        <f>IF(F133&gt;=E133,"REQUISITO ACREDITADO","REQUISITO NO ACREDITADO")</f>
        <v>REQUISITO NO ACREDITADO</v>
      </c>
      <c r="H133" s="578"/>
      <c r="I133" s="633"/>
      <c r="J133" s="634"/>
      <c r="K133" s="634"/>
      <c r="L133" s="634"/>
      <c r="M133" s="634"/>
      <c r="N133" s="634"/>
      <c r="O133" s="634"/>
      <c r="P133" s="634"/>
      <c r="Q133" s="634"/>
      <c r="R133" s="634"/>
      <c r="S133" s="634"/>
      <c r="T133" s="634"/>
      <c r="U133" s="634"/>
      <c r="V133" s="634"/>
      <c r="W133" s="634"/>
      <c r="X133" s="634"/>
      <c r="AH133" s="218"/>
    </row>
    <row r="134" spans="1:34" s="46" customFormat="1" ht="148.5" customHeight="1">
      <c r="A134" s="607"/>
      <c r="B134" s="578" t="s">
        <v>305</v>
      </c>
      <c r="C134" s="578"/>
      <c r="D134" s="578"/>
      <c r="E134" s="86">
        <v>2</v>
      </c>
      <c r="F134" s="636"/>
      <c r="G134" s="578" t="str">
        <f>IF(F134&gt;=E134,"REQUISITO ACREDITADO","REQUISITO NO ACREDITADO")</f>
        <v>REQUISITO NO ACREDITADO</v>
      </c>
      <c r="H134" s="578"/>
      <c r="I134" s="91" t="s">
        <v>306</v>
      </c>
      <c r="J134" s="91"/>
      <c r="K134" s="580" t="s">
        <v>481</v>
      </c>
      <c r="L134" s="581"/>
      <c r="M134" s="581"/>
      <c r="N134" s="581"/>
      <c r="O134" s="581"/>
      <c r="P134" s="581"/>
      <c r="Q134" s="581"/>
      <c r="R134" s="581"/>
      <c r="S134" s="581"/>
      <c r="T134" s="581"/>
      <c r="U134" s="581"/>
      <c r="V134" s="581"/>
      <c r="W134" s="581"/>
      <c r="X134" s="582"/>
      <c r="AH134" s="218"/>
    </row>
    <row r="135" spans="1:34" s="46" customFormat="1" ht="148.5" customHeight="1">
      <c r="A135" s="607"/>
      <c r="B135" s="590" t="s">
        <v>307</v>
      </c>
      <c r="C135" s="590"/>
      <c r="D135" s="590"/>
      <c r="E135" s="590"/>
      <c r="F135" s="591" t="s">
        <v>482</v>
      </c>
      <c r="G135" s="592"/>
      <c r="H135" s="592"/>
      <c r="I135" s="592"/>
      <c r="J135" s="592"/>
      <c r="K135" s="592"/>
      <c r="L135" s="592"/>
      <c r="M135" s="592"/>
      <c r="N135" s="592"/>
      <c r="O135" s="592"/>
      <c r="P135" s="592"/>
      <c r="Q135" s="592"/>
      <c r="R135" s="592"/>
      <c r="S135" s="592"/>
      <c r="T135" s="592"/>
      <c r="U135" s="592"/>
      <c r="V135" s="592"/>
      <c r="W135" s="592"/>
      <c r="X135" s="593"/>
      <c r="AH135" s="218"/>
    </row>
    <row r="136" spans="1:34" s="46" customFormat="1" ht="20.25" customHeight="1">
      <c r="A136" s="607"/>
      <c r="B136" s="594" t="s">
        <v>85</v>
      </c>
      <c r="C136" s="595"/>
      <c r="D136" s="595"/>
      <c r="E136" s="595"/>
      <c r="F136" s="595"/>
      <c r="G136" s="595"/>
      <c r="H136" s="595"/>
      <c r="I136" s="595"/>
      <c r="J136" s="595"/>
      <c r="K136" s="595"/>
      <c r="L136" s="595"/>
      <c r="M136" s="595"/>
      <c r="N136" s="595"/>
      <c r="O136" s="595"/>
      <c r="P136" s="595"/>
      <c r="Q136" s="595"/>
      <c r="R136" s="595"/>
      <c r="S136" s="595"/>
      <c r="T136" s="595"/>
      <c r="U136" s="595"/>
      <c r="V136" s="595"/>
      <c r="W136" s="595"/>
      <c r="X136" s="596"/>
      <c r="AH136" s="218"/>
    </row>
    <row r="137" spans="1:34" s="46" customFormat="1" ht="13">
      <c r="A137" s="597" t="s">
        <v>348</v>
      </c>
      <c r="B137" s="598" t="s">
        <v>349</v>
      </c>
      <c r="C137" s="598"/>
      <c r="D137" s="598"/>
      <c r="E137" s="598"/>
      <c r="F137" s="598"/>
      <c r="G137" s="598"/>
      <c r="H137" s="598"/>
      <c r="I137" s="598"/>
      <c r="J137" s="598"/>
      <c r="K137" s="598"/>
      <c r="L137" s="598"/>
      <c r="M137" s="598"/>
      <c r="N137" s="598"/>
      <c r="O137" s="598"/>
      <c r="P137" s="598"/>
      <c r="Q137" s="598"/>
      <c r="R137" s="598"/>
      <c r="S137" s="598"/>
      <c r="T137" s="598"/>
      <c r="U137" s="598"/>
      <c r="V137" s="598"/>
      <c r="W137" s="598"/>
      <c r="X137" s="598"/>
      <c r="AH137" s="218"/>
    </row>
    <row r="138" spans="1:34" s="46" customFormat="1" ht="25.5" customHeight="1">
      <c r="A138" s="597"/>
      <c r="B138" s="47" t="s">
        <v>209</v>
      </c>
      <c r="C138" s="48" t="s">
        <v>210</v>
      </c>
      <c r="D138" s="599" t="s">
        <v>211</v>
      </c>
      <c r="E138" s="599"/>
      <c r="F138" s="600" t="s">
        <v>212</v>
      </c>
      <c r="G138" s="601"/>
      <c r="H138" s="601"/>
      <c r="I138" s="601"/>
      <c r="J138" s="601"/>
      <c r="K138" s="601"/>
      <c r="L138" s="602"/>
      <c r="M138" s="599" t="s">
        <v>214</v>
      </c>
      <c r="N138" s="599"/>
      <c r="O138" s="599"/>
      <c r="P138" s="599"/>
      <c r="Q138" s="599"/>
      <c r="R138" s="599"/>
      <c r="S138" s="599"/>
      <c r="T138" s="599"/>
      <c r="U138" s="599"/>
      <c r="V138" s="599"/>
      <c r="W138" s="599"/>
      <c r="X138" s="599"/>
      <c r="AH138" s="218"/>
    </row>
    <row r="139" spans="1:34" s="46" customFormat="1" ht="84.75" customHeight="1">
      <c r="A139" s="597"/>
      <c r="B139" s="49">
        <v>4</v>
      </c>
      <c r="C139" s="49">
        <v>1</v>
      </c>
      <c r="D139" s="603" t="s">
        <v>350</v>
      </c>
      <c r="E139" s="603"/>
      <c r="F139" s="604" t="s">
        <v>351</v>
      </c>
      <c r="G139" s="605"/>
      <c r="H139" s="605"/>
      <c r="I139" s="605"/>
      <c r="J139" s="605"/>
      <c r="K139" s="605"/>
      <c r="L139" s="606"/>
      <c r="M139" s="610" t="s">
        <v>352</v>
      </c>
      <c r="N139" s="610"/>
      <c r="O139" s="610"/>
      <c r="P139" s="610"/>
      <c r="Q139" s="610"/>
      <c r="R139" s="610"/>
      <c r="S139" s="610"/>
      <c r="T139" s="610"/>
      <c r="U139" s="610"/>
      <c r="V139" s="610"/>
      <c r="W139" s="610"/>
      <c r="X139" s="610"/>
      <c r="AH139" s="218"/>
    </row>
    <row r="140" spans="1:34" s="46" customFormat="1" ht="12.75" customHeight="1">
      <c r="A140" s="597"/>
      <c r="B140" s="530" t="s">
        <v>219</v>
      </c>
      <c r="C140" s="530"/>
      <c r="D140" s="530"/>
      <c r="E140" s="530"/>
      <c r="F140" s="530"/>
      <c r="G140" s="530"/>
      <c r="H140" s="530"/>
      <c r="I140" s="530"/>
      <c r="J140" s="530"/>
      <c r="K140" s="530"/>
      <c r="L140" s="530"/>
      <c r="M140" s="530"/>
      <c r="N140" s="530"/>
      <c r="O140" s="530"/>
      <c r="P140" s="530"/>
      <c r="Q140" s="530"/>
      <c r="R140" s="530"/>
      <c r="S140" s="530"/>
      <c r="T140" s="530"/>
      <c r="U140" s="530"/>
      <c r="V140" s="530"/>
      <c r="W140" s="530"/>
      <c r="X140" s="530"/>
      <c r="AH140" s="218"/>
    </row>
    <row r="141" spans="1:34" s="46" customFormat="1" ht="12.75" customHeight="1">
      <c r="A141" s="597"/>
      <c r="B141" s="530" t="s">
        <v>220</v>
      </c>
      <c r="C141" s="530"/>
      <c r="D141" s="530"/>
      <c r="E141" s="530"/>
      <c r="F141" s="530"/>
      <c r="G141" s="530"/>
      <c r="H141" s="530"/>
      <c r="I141" s="530"/>
      <c r="J141" s="530"/>
      <c r="K141" s="530"/>
      <c r="L141" s="530"/>
      <c r="M141" s="530"/>
      <c r="N141" s="530"/>
      <c r="O141" s="530"/>
      <c r="P141" s="530"/>
      <c r="Q141" s="530"/>
      <c r="R141" s="530"/>
      <c r="S141" s="530"/>
      <c r="T141" s="530"/>
      <c r="U141" s="530"/>
      <c r="V141" s="530"/>
      <c r="W141" s="530"/>
      <c r="X141" s="530"/>
      <c r="AH141" s="218"/>
    </row>
    <row r="142" spans="1:34" s="46" customFormat="1" ht="27" customHeight="1">
      <c r="A142" s="597"/>
      <c r="B142" s="531" t="s">
        <v>221</v>
      </c>
      <c r="C142" s="531"/>
      <c r="D142" s="531"/>
      <c r="E142" s="532" t="s">
        <v>483</v>
      </c>
      <c r="F142" s="532"/>
      <c r="G142" s="532"/>
      <c r="H142" s="532"/>
      <c r="I142" s="533" t="s">
        <v>223</v>
      </c>
      <c r="J142" s="533"/>
      <c r="K142" s="534" t="s">
        <v>224</v>
      </c>
      <c r="L142" s="534"/>
      <c r="M142" s="52" t="s">
        <v>225</v>
      </c>
      <c r="N142" s="535">
        <v>52746316</v>
      </c>
      <c r="O142" s="535"/>
      <c r="P142" s="536"/>
      <c r="Q142" s="536"/>
      <c r="R142" s="536"/>
      <c r="S142" s="536"/>
      <c r="T142" s="536"/>
      <c r="U142" s="536"/>
      <c r="V142" s="536"/>
      <c r="W142" s="536"/>
      <c r="X142" s="536"/>
      <c r="AH142" s="218"/>
    </row>
    <row r="143" spans="1:34" s="46" customFormat="1" ht="12.75" customHeight="1">
      <c r="A143" s="597"/>
      <c r="B143" s="525" t="s">
        <v>226</v>
      </c>
      <c r="C143" s="525"/>
      <c r="D143" s="525"/>
      <c r="E143" s="525"/>
      <c r="F143" s="525"/>
      <c r="G143" s="525"/>
      <c r="H143" s="53" t="s">
        <v>227</v>
      </c>
      <c r="I143" s="526" t="s">
        <v>228</v>
      </c>
      <c r="J143" s="526"/>
      <c r="K143" s="526"/>
      <c r="L143" s="525" t="s">
        <v>226</v>
      </c>
      <c r="M143" s="525"/>
      <c r="N143" s="525"/>
      <c r="O143" s="54" t="s">
        <v>227</v>
      </c>
      <c r="P143" s="525" t="s">
        <v>228</v>
      </c>
      <c r="Q143" s="525"/>
      <c r="R143" s="525"/>
      <c r="S143" s="525"/>
      <c r="T143" s="525"/>
      <c r="U143" s="525"/>
      <c r="V143" s="525"/>
      <c r="W143" s="525"/>
      <c r="X143" s="525"/>
      <c r="AH143" s="218"/>
    </row>
    <row r="144" spans="1:34" s="46" customFormat="1" ht="12.75" customHeight="1">
      <c r="A144" s="597"/>
      <c r="B144" s="611" t="s">
        <v>229</v>
      </c>
      <c r="C144" s="612"/>
      <c r="D144" s="612"/>
      <c r="E144" s="612"/>
      <c r="F144" s="612"/>
      <c r="G144" s="613"/>
      <c r="H144" s="617" t="s">
        <v>230</v>
      </c>
      <c r="I144" s="386" t="s">
        <v>484</v>
      </c>
      <c r="J144" s="387"/>
      <c r="K144" s="467"/>
      <c r="L144" s="529" t="s">
        <v>232</v>
      </c>
      <c r="M144" s="529"/>
      <c r="N144" s="529"/>
      <c r="O144" s="55" t="s">
        <v>230</v>
      </c>
      <c r="P144" s="379" t="s">
        <v>485</v>
      </c>
      <c r="Q144" s="379"/>
      <c r="R144" s="379"/>
      <c r="S144" s="379"/>
      <c r="T144" s="379"/>
      <c r="U144" s="379"/>
      <c r="V144" s="379"/>
      <c r="W144" s="379"/>
      <c r="X144" s="379"/>
      <c r="AH144" s="218"/>
    </row>
    <row r="145" spans="1:34" s="46" customFormat="1" ht="12.75" customHeight="1">
      <c r="A145" s="597"/>
      <c r="B145" s="614"/>
      <c r="C145" s="615"/>
      <c r="D145" s="615"/>
      <c r="E145" s="615"/>
      <c r="F145" s="615"/>
      <c r="G145" s="616"/>
      <c r="H145" s="618"/>
      <c r="I145" s="388"/>
      <c r="J145" s="389"/>
      <c r="K145" s="460"/>
      <c r="L145" s="529" t="s">
        <v>236</v>
      </c>
      <c r="M145" s="529"/>
      <c r="N145" s="529"/>
      <c r="O145" s="55" t="s">
        <v>230</v>
      </c>
      <c r="P145" s="379" t="s">
        <v>486</v>
      </c>
      <c r="Q145" s="379"/>
      <c r="R145" s="379"/>
      <c r="S145" s="379"/>
      <c r="T145" s="379"/>
      <c r="U145" s="379"/>
      <c r="V145" s="379"/>
      <c r="W145" s="379"/>
      <c r="X145" s="379"/>
      <c r="Y145" s="57"/>
      <c r="Z145" s="57"/>
      <c r="AA145" s="57"/>
      <c r="AB145" s="57"/>
      <c r="AH145" s="218"/>
    </row>
    <row r="146" spans="1:34" s="46" customFormat="1" ht="25.5" customHeight="1">
      <c r="A146" s="597"/>
      <c r="B146" s="527" t="s">
        <v>238</v>
      </c>
      <c r="C146" s="527"/>
      <c r="D146" s="527"/>
      <c r="E146" s="527"/>
      <c r="F146" s="527"/>
      <c r="G146" s="527"/>
      <c r="H146" s="58" t="s">
        <v>230</v>
      </c>
      <c r="I146" s="538" t="s">
        <v>398</v>
      </c>
      <c r="J146" s="538"/>
      <c r="K146" s="538"/>
      <c r="L146" s="527" t="s">
        <v>240</v>
      </c>
      <c r="M146" s="527"/>
      <c r="N146" s="527"/>
      <c r="O146" s="55" t="s">
        <v>230</v>
      </c>
      <c r="P146" s="379" t="s">
        <v>487</v>
      </c>
      <c r="Q146" s="379"/>
      <c r="R146" s="379"/>
      <c r="S146" s="379"/>
      <c r="T146" s="379"/>
      <c r="U146" s="379"/>
      <c r="V146" s="379"/>
      <c r="W146" s="379"/>
      <c r="X146" s="379"/>
      <c r="AH146" s="218"/>
    </row>
    <row r="147" spans="1:34" s="46" customFormat="1" ht="17.25" customHeight="1">
      <c r="A147" s="597"/>
      <c r="B147" s="525" t="s">
        <v>243</v>
      </c>
      <c r="C147" s="525"/>
      <c r="D147" s="525"/>
      <c r="E147" s="525"/>
      <c r="F147" s="525"/>
      <c r="G147" s="525"/>
      <c r="H147" s="525"/>
      <c r="I147" s="525"/>
      <c r="J147" s="525"/>
      <c r="K147" s="525"/>
      <c r="L147" s="525"/>
      <c r="M147" s="525"/>
      <c r="N147" s="525"/>
      <c r="O147" s="525"/>
      <c r="P147" s="525"/>
      <c r="Q147" s="525"/>
      <c r="R147" s="525"/>
      <c r="S147" s="525"/>
      <c r="T147" s="525"/>
      <c r="U147" s="525"/>
      <c r="V147" s="525"/>
      <c r="W147" s="525"/>
      <c r="X147" s="525"/>
      <c r="AH147" s="218"/>
    </row>
    <row r="148" spans="1:34" s="46" customFormat="1" ht="15" customHeight="1">
      <c r="A148" s="597"/>
      <c r="B148" s="537" t="s">
        <v>244</v>
      </c>
      <c r="C148" s="537"/>
      <c r="D148" s="537"/>
      <c r="E148" s="538" t="s">
        <v>488</v>
      </c>
      <c r="F148" s="538"/>
      <c r="G148" s="538"/>
      <c r="H148" s="538"/>
      <c r="I148" s="61" t="s">
        <v>226</v>
      </c>
      <c r="J148" s="539" t="s">
        <v>489</v>
      </c>
      <c r="K148" s="539"/>
      <c r="L148" s="539"/>
      <c r="M148" s="539"/>
      <c r="N148" s="539"/>
      <c r="O148" s="62" t="s">
        <v>248</v>
      </c>
      <c r="P148" s="540">
        <v>41538</v>
      </c>
      <c r="Q148" s="541"/>
      <c r="R148" s="542" t="s">
        <v>249</v>
      </c>
      <c r="S148" s="542"/>
      <c r="T148" s="542"/>
      <c r="U148" s="542"/>
      <c r="V148" s="542"/>
      <c r="W148" s="542"/>
      <c r="X148" s="542"/>
      <c r="AH148" s="218"/>
    </row>
    <row r="149" spans="1:34" s="46" customFormat="1" ht="13">
      <c r="A149" s="597"/>
      <c r="B149" s="545" t="s">
        <v>256</v>
      </c>
      <c r="C149" s="545"/>
      <c r="D149" s="545"/>
      <c r="E149" s="538" t="s">
        <v>490</v>
      </c>
      <c r="F149" s="538"/>
      <c r="G149" s="546" t="s">
        <v>258</v>
      </c>
      <c r="H149" s="546"/>
      <c r="I149" s="547">
        <v>41599</v>
      </c>
      <c r="J149" s="548"/>
      <c r="K149" s="549" t="s">
        <v>40</v>
      </c>
      <c r="L149" s="549"/>
      <c r="M149" s="550" t="s">
        <v>259</v>
      </c>
      <c r="N149" s="550"/>
      <c r="O149" s="550"/>
      <c r="P149" s="550"/>
      <c r="Q149" s="550"/>
      <c r="R149" s="550"/>
      <c r="S149" s="550"/>
      <c r="T149" s="550"/>
      <c r="U149" s="550"/>
      <c r="V149" s="550"/>
      <c r="W149" s="550"/>
      <c r="X149" s="550"/>
      <c r="AH149" s="218"/>
    </row>
    <row r="150" spans="1:34" s="46" customFormat="1" ht="15" customHeight="1">
      <c r="A150" s="597"/>
      <c r="B150" s="525" t="s">
        <v>260</v>
      </c>
      <c r="C150" s="525"/>
      <c r="D150" s="525"/>
      <c r="E150" s="525"/>
      <c r="F150" s="525"/>
      <c r="G150" s="525"/>
      <c r="H150" s="525"/>
      <c r="I150" s="525"/>
      <c r="J150" s="525"/>
      <c r="K150" s="525"/>
      <c r="L150" s="525"/>
      <c r="M150" s="525"/>
      <c r="N150" s="525"/>
      <c r="O150" s="525"/>
      <c r="P150" s="525"/>
      <c r="Q150" s="525"/>
      <c r="R150" s="525"/>
      <c r="S150" s="525"/>
      <c r="T150" s="525"/>
      <c r="U150" s="525"/>
      <c r="V150" s="525"/>
      <c r="W150" s="525"/>
      <c r="X150" s="525"/>
      <c r="AH150" s="218"/>
    </row>
    <row r="151" spans="1:34" s="46" customFormat="1" ht="28.5" customHeight="1">
      <c r="A151" s="597"/>
      <c r="B151" s="53"/>
      <c r="C151" s="525" t="s">
        <v>261</v>
      </c>
      <c r="D151" s="525"/>
      <c r="E151" s="525"/>
      <c r="F151" s="525"/>
      <c r="G151" s="525"/>
      <c r="H151" s="525"/>
      <c r="I151" s="525"/>
      <c r="J151" s="525"/>
      <c r="K151" s="525"/>
      <c r="L151" s="525"/>
      <c r="M151" s="561" t="s">
        <v>262</v>
      </c>
      <c r="N151" s="561"/>
      <c r="O151" s="561"/>
      <c r="P151" s="561"/>
      <c r="Q151" s="561"/>
      <c r="R151" s="561"/>
      <c r="S151" s="562" t="s">
        <v>263</v>
      </c>
      <c r="T151" s="562" t="s">
        <v>264</v>
      </c>
      <c r="U151" s="563" t="s">
        <v>265</v>
      </c>
      <c r="V151" s="563"/>
      <c r="W151" s="563"/>
      <c r="X151" s="562" t="s">
        <v>38</v>
      </c>
      <c r="Y151" s="556" t="s">
        <v>266</v>
      </c>
      <c r="Z151" s="556"/>
      <c r="AA151" s="556"/>
      <c r="AB151" s="556"/>
      <c r="AC151" s="557" t="s">
        <v>267</v>
      </c>
      <c r="AD151" s="557"/>
      <c r="AE151" s="557"/>
      <c r="AF151" s="710" t="s">
        <v>268</v>
      </c>
      <c r="AG151" s="710"/>
      <c r="AH151" s="715" t="s">
        <v>269</v>
      </c>
    </row>
    <row r="152" spans="1:34" s="46" customFormat="1" ht="87" customHeight="1">
      <c r="A152" s="597"/>
      <c r="B152" s="60" t="s">
        <v>6</v>
      </c>
      <c r="C152" s="560" t="s">
        <v>270</v>
      </c>
      <c r="D152" s="560"/>
      <c r="E152" s="560"/>
      <c r="F152" s="560" t="s">
        <v>271</v>
      </c>
      <c r="G152" s="560"/>
      <c r="H152" s="560"/>
      <c r="I152" s="560"/>
      <c r="J152" s="560"/>
      <c r="K152" s="52" t="s">
        <v>272</v>
      </c>
      <c r="L152" s="52" t="s">
        <v>273</v>
      </c>
      <c r="M152" s="63" t="s">
        <v>274</v>
      </c>
      <c r="N152" s="63" t="s">
        <v>275</v>
      </c>
      <c r="O152" s="63" t="s">
        <v>276</v>
      </c>
      <c r="P152" s="63" t="s">
        <v>277</v>
      </c>
      <c r="Q152" s="63" t="s">
        <v>278</v>
      </c>
      <c r="R152" s="63" t="s">
        <v>279</v>
      </c>
      <c r="S152" s="562"/>
      <c r="T152" s="562"/>
      <c r="U152" s="619" t="s">
        <v>353</v>
      </c>
      <c r="V152" s="620"/>
      <c r="W152" s="621"/>
      <c r="X152" s="562"/>
      <c r="Y152" s="64" t="s">
        <v>283</v>
      </c>
      <c r="Z152" s="65" t="s">
        <v>284</v>
      </c>
      <c r="AA152" s="65" t="s">
        <v>285</v>
      </c>
      <c r="AB152" s="66" t="s">
        <v>286</v>
      </c>
      <c r="AC152" s="63" t="s">
        <v>287</v>
      </c>
      <c r="AD152" s="63" t="s">
        <v>288</v>
      </c>
      <c r="AE152" s="63" t="s">
        <v>289</v>
      </c>
      <c r="AF152" s="67" t="s">
        <v>290</v>
      </c>
      <c r="AG152" s="67" t="s">
        <v>291</v>
      </c>
      <c r="AH152" s="715"/>
    </row>
    <row r="153" spans="1:34" s="46" customFormat="1" ht="179.25" customHeight="1">
      <c r="A153" s="597"/>
      <c r="B153" s="68">
        <v>1</v>
      </c>
      <c r="C153" s="564" t="s">
        <v>491</v>
      </c>
      <c r="D153" s="564"/>
      <c r="E153" s="564"/>
      <c r="F153" s="565" t="s">
        <v>492</v>
      </c>
      <c r="G153" s="565"/>
      <c r="H153" s="565"/>
      <c r="I153" s="565"/>
      <c r="J153" s="565"/>
      <c r="K153" s="134">
        <v>45323</v>
      </c>
      <c r="L153" s="134">
        <v>45504</v>
      </c>
      <c r="M153" s="70" t="s">
        <v>178</v>
      </c>
      <c r="N153" s="70" t="s">
        <v>178</v>
      </c>
      <c r="O153" s="70" t="s">
        <v>178</v>
      </c>
      <c r="P153" s="70" t="s">
        <v>178</v>
      </c>
      <c r="Q153" s="70" t="s">
        <v>178</v>
      </c>
      <c r="R153" s="70" t="s">
        <v>178</v>
      </c>
      <c r="S153" s="71" t="str">
        <f t="shared" ref="S153:S172" si="33">IF(C153&lt;&gt;"",IF(COUNTIF(M153:R153,"CUMPLE")=6,"CUMPLE","NO CUMPLE"),"")</f>
        <v>CUMPLE</v>
      </c>
      <c r="T153" s="72" t="s">
        <v>22</v>
      </c>
      <c r="U153" s="622" t="s">
        <v>178</v>
      </c>
      <c r="V153" s="623"/>
      <c r="W153" s="624"/>
      <c r="X153" s="73" t="str">
        <f t="shared" ref="X153:X172" si="34">IF(C153&lt;&gt;"",IF(OR(AND(U153="CUMPLE",S153="CUMPLE",T153="N/A"),AND(T153="SI",U153="CUMPLE")),"CUMPLE","NO CUMPLE"),"")</f>
        <v>CUMPLE</v>
      </c>
      <c r="Y153" s="59" t="s">
        <v>493</v>
      </c>
      <c r="Z153" s="74" t="str">
        <f>IF(Y153&lt;&gt;"","-"&amp;Y153&amp;CHAR(10),"")</f>
        <v xml:space="preserve">-298 Nancy Milena Perilla Lopez.pdf Pag. 9-11
</v>
      </c>
      <c r="AA153" s="59"/>
      <c r="AB153" s="75" t="str">
        <f t="shared" ref="AB153:AB172" si="35">IF(AA153&lt;&gt;"","Experiencia No. "&amp;B153&amp;": "&amp;AA153&amp;CHAR(10),"")</f>
        <v/>
      </c>
      <c r="AC153" s="298">
        <f>IF(C153&lt;&gt;"",COUNTIFS(K$153:K$172,"&lt;="&amp;K153,L$153:L$172,"&gt;"&amp;K153)-1,0)</f>
        <v>0</v>
      </c>
      <c r="AD153" s="298">
        <f>IF(C153&lt;&gt;"",COUNTIFS(K$153:K$172,"&lt;="&amp;L153,L$153:L$172,"&gt;="&amp;L153)-1,0)</f>
        <v>0</v>
      </c>
      <c r="AE153" s="298">
        <f>IF(C153&lt;&gt;"",COUNTIFS(K$153:K$172,"&gt;&lt;"&amp;"",K$153:K$172,"&lt;="&amp;K153,L$153:L$172,"&gt;="&amp;L153),0)</f>
        <v>0</v>
      </c>
      <c r="AF153" s="69">
        <f>K153</f>
        <v>45323</v>
      </c>
      <c r="AG153" s="69">
        <f>L153</f>
        <v>45504</v>
      </c>
      <c r="AH153" s="95">
        <f t="shared" ref="AH153:AH155" si="36">ROUND(IF(X153="CUMPLE",DAYS360(AF153,AG153,)/365,0),1)</f>
        <v>0.5</v>
      </c>
    </row>
    <row r="154" spans="1:34" s="46" customFormat="1" ht="183.75" customHeight="1">
      <c r="A154" s="597"/>
      <c r="B154" s="68">
        <v>2</v>
      </c>
      <c r="C154" s="564" t="s">
        <v>494</v>
      </c>
      <c r="D154" s="564"/>
      <c r="E154" s="564"/>
      <c r="F154" s="565" t="s">
        <v>495</v>
      </c>
      <c r="G154" s="565"/>
      <c r="H154" s="565"/>
      <c r="I154" s="565"/>
      <c r="J154" s="565"/>
      <c r="K154" s="134">
        <v>45019</v>
      </c>
      <c r="L154" s="134">
        <v>45110</v>
      </c>
      <c r="M154" s="70" t="s">
        <v>178</v>
      </c>
      <c r="N154" s="70" t="s">
        <v>178</v>
      </c>
      <c r="O154" s="70" t="s">
        <v>178</v>
      </c>
      <c r="P154" s="70" t="s">
        <v>178</v>
      </c>
      <c r="Q154" s="70" t="s">
        <v>178</v>
      </c>
      <c r="R154" s="70" t="s">
        <v>85</v>
      </c>
      <c r="S154" s="71" t="str">
        <f t="shared" si="33"/>
        <v>NO CUMPLE</v>
      </c>
      <c r="T154" s="72" t="s">
        <v>22</v>
      </c>
      <c r="U154" s="622" t="s">
        <v>178</v>
      </c>
      <c r="V154" s="623"/>
      <c r="W154" s="624"/>
      <c r="X154" s="73" t="str">
        <f t="shared" si="34"/>
        <v>NO CUMPLE</v>
      </c>
      <c r="Y154" s="59" t="s">
        <v>496</v>
      </c>
      <c r="Z154" s="74" t="str">
        <f t="shared" ref="Z154:Z172" si="37">IF(Y154&lt;&gt;"","-"&amp;Y154&amp;CHAR(10),"")</f>
        <v xml:space="preserve">-298 Nancy Milena Perilla Lopez.pdf Pag. 12
</v>
      </c>
      <c r="AA154" s="56" t="s">
        <v>497</v>
      </c>
      <c r="AB154" s="75" t="str">
        <f t="shared" si="35"/>
        <v xml:space="preserve">Experiencia No. 2: La información registrada en el Anexo 9, item 2 en relación con las fechas de inicio y fin de la experiencia no corresponde al contenido indicado en la certificación, en la cual no se incluye estos datos, por cuanto no es posible acreditar el cumplimento del requisito de experiencia específica con la documentación aportada.
</v>
      </c>
      <c r="AC154" s="298">
        <f t="shared" ref="AC154:AC172" si="38">IF(C154&lt;&gt;"",COUNTIFS(K$153:K$172,"&lt;="&amp;K154,L$153:L$172,"&gt;"&amp;K154)-1,0)</f>
        <v>0</v>
      </c>
      <c r="AD154" s="298">
        <f t="shared" ref="AD154:AD172" si="39">IF(C154&lt;&gt;"",COUNTIFS(K$153:K$172,"&lt;="&amp;L154,L$153:L$172,"&gt;="&amp;L154)-1,0)</f>
        <v>0</v>
      </c>
      <c r="AE154" s="298">
        <f t="shared" ref="AE154:AE172" si="40">IF(C154&lt;&gt;"",COUNTIFS(K$153:K$172,"&gt;&lt;"&amp;"",K$153:K$172,"&lt;="&amp;K154,L$153:L$172,"&gt;="&amp;L154),0)</f>
        <v>0</v>
      </c>
      <c r="AF154" s="69"/>
      <c r="AG154" s="69"/>
      <c r="AH154" s="95">
        <f t="shared" si="36"/>
        <v>0</v>
      </c>
    </row>
    <row r="155" spans="1:34" s="46" customFormat="1" ht="120.75" customHeight="1">
      <c r="A155" s="597"/>
      <c r="B155" s="68">
        <v>3</v>
      </c>
      <c r="C155" s="564" t="s">
        <v>498</v>
      </c>
      <c r="D155" s="564"/>
      <c r="E155" s="564"/>
      <c r="F155" s="565" t="s">
        <v>499</v>
      </c>
      <c r="G155" s="565"/>
      <c r="H155" s="565"/>
      <c r="I155" s="565"/>
      <c r="J155" s="565"/>
      <c r="K155" s="134">
        <v>44792</v>
      </c>
      <c r="L155" s="134">
        <v>44853</v>
      </c>
      <c r="M155" s="70" t="s">
        <v>178</v>
      </c>
      <c r="N155" s="70" t="s">
        <v>178</v>
      </c>
      <c r="O155" s="70" t="s">
        <v>178</v>
      </c>
      <c r="P155" s="70" t="s">
        <v>178</v>
      </c>
      <c r="Q155" s="70" t="s">
        <v>178</v>
      </c>
      <c r="R155" s="70" t="s">
        <v>178</v>
      </c>
      <c r="S155" s="71" t="str">
        <f t="shared" si="33"/>
        <v>CUMPLE</v>
      </c>
      <c r="T155" s="72" t="s">
        <v>22</v>
      </c>
      <c r="U155" s="622" t="s">
        <v>85</v>
      </c>
      <c r="V155" s="623"/>
      <c r="W155" s="624"/>
      <c r="X155" s="73" t="str">
        <f t="shared" si="34"/>
        <v>NO CUMPLE</v>
      </c>
      <c r="Y155" s="59" t="s">
        <v>500</v>
      </c>
      <c r="Z155" s="74" t="str">
        <f t="shared" si="37"/>
        <v xml:space="preserve">-298 Nancy Milena Perilla Lopez.pdf Pag. 13
</v>
      </c>
      <c r="AA155" s="56" t="s">
        <v>501</v>
      </c>
      <c r="AB155" s="75" t="str">
        <f t="shared" si="35"/>
        <v xml:space="preserve">Experiencia No. 3: La información registrada en el Anexo 9 ítem 3 no corresponde al contenido indicado en la certificación, por cuanto no es posible inferir el cumplimento del requisito de experiencia específica con la documentación aportada.
</v>
      </c>
      <c r="AC155" s="298">
        <f t="shared" si="38"/>
        <v>0</v>
      </c>
      <c r="AD155" s="298">
        <f t="shared" si="39"/>
        <v>0</v>
      </c>
      <c r="AE155" s="298">
        <f t="shared" si="40"/>
        <v>0</v>
      </c>
      <c r="AF155" s="69">
        <f t="shared" ref="AF155:AF172" si="41">K155</f>
        <v>44792</v>
      </c>
      <c r="AG155" s="69">
        <v>44841</v>
      </c>
      <c r="AH155" s="95">
        <f t="shared" si="36"/>
        <v>0</v>
      </c>
    </row>
    <row r="156" spans="1:34" s="46" customFormat="1" ht="204.75" customHeight="1">
      <c r="A156" s="597"/>
      <c r="B156" s="68">
        <v>4</v>
      </c>
      <c r="C156" s="564" t="s">
        <v>502</v>
      </c>
      <c r="D156" s="564"/>
      <c r="E156" s="564"/>
      <c r="F156" s="565" t="s">
        <v>503</v>
      </c>
      <c r="G156" s="565"/>
      <c r="H156" s="565"/>
      <c r="I156" s="565"/>
      <c r="J156" s="565"/>
      <c r="K156" s="134">
        <v>42284</v>
      </c>
      <c r="L156" s="134">
        <v>42598</v>
      </c>
      <c r="M156" s="70" t="s">
        <v>178</v>
      </c>
      <c r="N156" s="70" t="s">
        <v>178</v>
      </c>
      <c r="O156" s="70" t="s">
        <v>178</v>
      </c>
      <c r="P156" s="70" t="s">
        <v>178</v>
      </c>
      <c r="Q156" s="70" t="s">
        <v>178</v>
      </c>
      <c r="R156" s="70" t="s">
        <v>178</v>
      </c>
      <c r="S156" s="71" t="str">
        <f t="shared" si="33"/>
        <v>CUMPLE</v>
      </c>
      <c r="T156" s="72" t="s">
        <v>230</v>
      </c>
      <c r="U156" s="622" t="s">
        <v>178</v>
      </c>
      <c r="V156" s="623"/>
      <c r="W156" s="624"/>
      <c r="X156" s="73" t="str">
        <f t="shared" si="34"/>
        <v>CUMPLE</v>
      </c>
      <c r="Y156" s="59" t="s">
        <v>504</v>
      </c>
      <c r="Z156" s="74" t="str">
        <f t="shared" si="37"/>
        <v xml:space="preserve">-298 Nancy Milena Perilla Lopez.pdf Pag. 17
</v>
      </c>
      <c r="AA156" s="59"/>
      <c r="AB156" s="75" t="str">
        <f t="shared" si="35"/>
        <v/>
      </c>
      <c r="AC156" s="298">
        <f t="shared" si="38"/>
        <v>0</v>
      </c>
      <c r="AD156" s="298">
        <f t="shared" si="39"/>
        <v>0</v>
      </c>
      <c r="AE156" s="298">
        <f t="shared" si="40"/>
        <v>0</v>
      </c>
      <c r="AF156" s="69">
        <f t="shared" si="41"/>
        <v>42284</v>
      </c>
      <c r="AG156" s="69">
        <f t="shared" ref="AG156:AG172" si="42">L156</f>
        <v>42598</v>
      </c>
      <c r="AH156" s="95">
        <f t="shared" ref="AH156:AH172" si="43">IF(X156="CUMPLE",DAYS360(AF156,AG156,)/365,0)</f>
        <v>0.84657534246575339</v>
      </c>
    </row>
    <row r="157" spans="1:34" s="46" customFormat="1" ht="15" hidden="1" customHeight="1">
      <c r="A157" s="597"/>
      <c r="B157" s="68">
        <v>5</v>
      </c>
      <c r="C157" s="564"/>
      <c r="D157" s="564"/>
      <c r="E157" s="564"/>
      <c r="F157" s="565"/>
      <c r="G157" s="565"/>
      <c r="H157" s="565"/>
      <c r="I157" s="565"/>
      <c r="J157" s="565"/>
      <c r="K157" s="69"/>
      <c r="L157" s="69"/>
      <c r="M157" s="70"/>
      <c r="N157" s="70"/>
      <c r="O157" s="70"/>
      <c r="P157" s="70"/>
      <c r="Q157" s="70"/>
      <c r="R157" s="70"/>
      <c r="S157" s="71" t="str">
        <f t="shared" si="33"/>
        <v/>
      </c>
      <c r="T157" s="72"/>
      <c r="U157" s="622"/>
      <c r="V157" s="623"/>
      <c r="W157" s="624"/>
      <c r="X157" s="73" t="str">
        <f t="shared" si="34"/>
        <v/>
      </c>
      <c r="Y157" s="59"/>
      <c r="Z157" s="74" t="str">
        <f t="shared" si="37"/>
        <v/>
      </c>
      <c r="AA157" s="59"/>
      <c r="AB157" s="75" t="str">
        <f t="shared" si="35"/>
        <v/>
      </c>
      <c r="AC157" s="298">
        <f t="shared" si="38"/>
        <v>0</v>
      </c>
      <c r="AD157" s="298">
        <f t="shared" si="39"/>
        <v>0</v>
      </c>
      <c r="AE157" s="298">
        <f t="shared" si="40"/>
        <v>0</v>
      </c>
      <c r="AF157" s="69">
        <f t="shared" si="41"/>
        <v>0</v>
      </c>
      <c r="AG157" s="69">
        <f t="shared" si="42"/>
        <v>0</v>
      </c>
      <c r="AH157" s="95">
        <f t="shared" si="43"/>
        <v>0</v>
      </c>
    </row>
    <row r="158" spans="1:34" s="46" customFormat="1" ht="15" hidden="1" customHeight="1">
      <c r="A158" s="597"/>
      <c r="B158" s="68">
        <v>6</v>
      </c>
      <c r="C158" s="564"/>
      <c r="D158" s="564"/>
      <c r="E158" s="564"/>
      <c r="F158" s="565"/>
      <c r="G158" s="565"/>
      <c r="H158" s="565"/>
      <c r="I158" s="565"/>
      <c r="J158" s="565"/>
      <c r="K158" s="69"/>
      <c r="L158" s="69"/>
      <c r="M158" s="70"/>
      <c r="N158" s="70"/>
      <c r="O158" s="70"/>
      <c r="P158" s="70"/>
      <c r="Q158" s="70"/>
      <c r="R158" s="70"/>
      <c r="S158" s="71" t="str">
        <f t="shared" si="33"/>
        <v/>
      </c>
      <c r="T158" s="72"/>
      <c r="U158" s="622"/>
      <c r="V158" s="623"/>
      <c r="W158" s="624"/>
      <c r="X158" s="73" t="str">
        <f t="shared" si="34"/>
        <v/>
      </c>
      <c r="Y158" s="59"/>
      <c r="Z158" s="74" t="str">
        <f t="shared" si="37"/>
        <v/>
      </c>
      <c r="AA158" s="59"/>
      <c r="AB158" s="75" t="str">
        <f t="shared" si="35"/>
        <v/>
      </c>
      <c r="AC158" s="298">
        <f t="shared" si="38"/>
        <v>0</v>
      </c>
      <c r="AD158" s="298">
        <f t="shared" si="39"/>
        <v>0</v>
      </c>
      <c r="AE158" s="298">
        <f t="shared" si="40"/>
        <v>0</v>
      </c>
      <c r="AF158" s="69">
        <f t="shared" si="41"/>
        <v>0</v>
      </c>
      <c r="AG158" s="69">
        <f t="shared" si="42"/>
        <v>0</v>
      </c>
      <c r="AH158" s="95">
        <f t="shared" si="43"/>
        <v>0</v>
      </c>
    </row>
    <row r="159" spans="1:34" s="46" customFormat="1" ht="15" hidden="1" customHeight="1">
      <c r="A159" s="597"/>
      <c r="B159" s="68">
        <v>7</v>
      </c>
      <c r="C159" s="564"/>
      <c r="D159" s="564"/>
      <c r="E159" s="564"/>
      <c r="F159" s="565"/>
      <c r="G159" s="565"/>
      <c r="H159" s="565"/>
      <c r="I159" s="565"/>
      <c r="J159" s="565"/>
      <c r="K159" s="69"/>
      <c r="L159" s="69"/>
      <c r="M159" s="70"/>
      <c r="N159" s="70"/>
      <c r="O159" s="70"/>
      <c r="P159" s="70"/>
      <c r="Q159" s="70"/>
      <c r="R159" s="70"/>
      <c r="S159" s="71" t="str">
        <f t="shared" si="33"/>
        <v/>
      </c>
      <c r="T159" s="72"/>
      <c r="U159" s="622"/>
      <c r="V159" s="623"/>
      <c r="W159" s="624"/>
      <c r="X159" s="73" t="str">
        <f t="shared" si="34"/>
        <v/>
      </c>
      <c r="Y159" s="59"/>
      <c r="Z159" s="74" t="str">
        <f t="shared" si="37"/>
        <v/>
      </c>
      <c r="AA159" s="59"/>
      <c r="AB159" s="75" t="str">
        <f t="shared" si="35"/>
        <v/>
      </c>
      <c r="AC159" s="298">
        <f t="shared" si="38"/>
        <v>0</v>
      </c>
      <c r="AD159" s="298">
        <f t="shared" si="39"/>
        <v>0</v>
      </c>
      <c r="AE159" s="298">
        <f t="shared" si="40"/>
        <v>0</v>
      </c>
      <c r="AF159" s="69">
        <f t="shared" si="41"/>
        <v>0</v>
      </c>
      <c r="AG159" s="69">
        <f t="shared" si="42"/>
        <v>0</v>
      </c>
      <c r="AH159" s="95">
        <f t="shared" si="43"/>
        <v>0</v>
      </c>
    </row>
    <row r="160" spans="1:34" s="46" customFormat="1" ht="15" hidden="1" customHeight="1">
      <c r="A160" s="597"/>
      <c r="B160" s="68">
        <v>8</v>
      </c>
      <c r="C160" s="564"/>
      <c r="D160" s="564"/>
      <c r="E160" s="564"/>
      <c r="F160" s="565"/>
      <c r="G160" s="565"/>
      <c r="H160" s="565"/>
      <c r="I160" s="565"/>
      <c r="J160" s="565"/>
      <c r="K160" s="69"/>
      <c r="L160" s="69"/>
      <c r="M160" s="70"/>
      <c r="N160" s="70"/>
      <c r="O160" s="70"/>
      <c r="P160" s="70"/>
      <c r="Q160" s="70"/>
      <c r="R160" s="70"/>
      <c r="S160" s="71" t="str">
        <f t="shared" si="33"/>
        <v/>
      </c>
      <c r="T160" s="72"/>
      <c r="U160" s="622"/>
      <c r="V160" s="623"/>
      <c r="W160" s="624"/>
      <c r="X160" s="73" t="str">
        <f t="shared" si="34"/>
        <v/>
      </c>
      <c r="Y160" s="59"/>
      <c r="Z160" s="74" t="str">
        <f t="shared" si="37"/>
        <v/>
      </c>
      <c r="AA160" s="59"/>
      <c r="AB160" s="75" t="str">
        <f t="shared" si="35"/>
        <v/>
      </c>
      <c r="AC160" s="298">
        <f t="shared" si="38"/>
        <v>0</v>
      </c>
      <c r="AD160" s="298">
        <f t="shared" si="39"/>
        <v>0</v>
      </c>
      <c r="AE160" s="298">
        <f t="shared" si="40"/>
        <v>0</v>
      </c>
      <c r="AF160" s="69">
        <f t="shared" si="41"/>
        <v>0</v>
      </c>
      <c r="AG160" s="69">
        <f t="shared" si="42"/>
        <v>0</v>
      </c>
      <c r="AH160" s="95">
        <f t="shared" si="43"/>
        <v>0</v>
      </c>
    </row>
    <row r="161" spans="1:34" s="46" customFormat="1" ht="15" hidden="1" customHeight="1">
      <c r="A161" s="597"/>
      <c r="B161" s="68">
        <v>9</v>
      </c>
      <c r="C161" s="564"/>
      <c r="D161" s="564"/>
      <c r="E161" s="564"/>
      <c r="F161" s="565"/>
      <c r="G161" s="565"/>
      <c r="H161" s="565"/>
      <c r="I161" s="565"/>
      <c r="J161" s="565"/>
      <c r="K161" s="69"/>
      <c r="L161" s="69"/>
      <c r="M161" s="70"/>
      <c r="N161" s="70"/>
      <c r="O161" s="70"/>
      <c r="P161" s="70"/>
      <c r="Q161" s="70"/>
      <c r="R161" s="70"/>
      <c r="S161" s="71" t="str">
        <f t="shared" si="33"/>
        <v/>
      </c>
      <c r="T161" s="72"/>
      <c r="U161" s="622"/>
      <c r="V161" s="623"/>
      <c r="W161" s="624"/>
      <c r="X161" s="73" t="str">
        <f t="shared" si="34"/>
        <v/>
      </c>
      <c r="Y161" s="59"/>
      <c r="Z161" s="74" t="str">
        <f t="shared" si="37"/>
        <v/>
      </c>
      <c r="AA161" s="59"/>
      <c r="AB161" s="75" t="str">
        <f t="shared" si="35"/>
        <v/>
      </c>
      <c r="AC161" s="298">
        <f t="shared" si="38"/>
        <v>0</v>
      </c>
      <c r="AD161" s="298">
        <f t="shared" si="39"/>
        <v>0</v>
      </c>
      <c r="AE161" s="298">
        <f t="shared" si="40"/>
        <v>0</v>
      </c>
      <c r="AF161" s="69">
        <f t="shared" si="41"/>
        <v>0</v>
      </c>
      <c r="AG161" s="69">
        <f t="shared" si="42"/>
        <v>0</v>
      </c>
      <c r="AH161" s="95">
        <f t="shared" si="43"/>
        <v>0</v>
      </c>
    </row>
    <row r="162" spans="1:34" s="46" customFormat="1" ht="15" hidden="1" customHeight="1">
      <c r="A162" s="597"/>
      <c r="B162" s="68">
        <v>10</v>
      </c>
      <c r="C162" s="564"/>
      <c r="D162" s="564"/>
      <c r="E162" s="564"/>
      <c r="F162" s="565"/>
      <c r="G162" s="565"/>
      <c r="H162" s="565"/>
      <c r="I162" s="565"/>
      <c r="J162" s="565"/>
      <c r="K162" s="69"/>
      <c r="L162" s="69"/>
      <c r="M162" s="70"/>
      <c r="N162" s="70"/>
      <c r="O162" s="70"/>
      <c r="P162" s="70"/>
      <c r="Q162" s="70"/>
      <c r="R162" s="70"/>
      <c r="S162" s="71" t="str">
        <f t="shared" si="33"/>
        <v/>
      </c>
      <c r="T162" s="72"/>
      <c r="U162" s="622"/>
      <c r="V162" s="623"/>
      <c r="W162" s="624"/>
      <c r="X162" s="73" t="str">
        <f t="shared" si="34"/>
        <v/>
      </c>
      <c r="Y162" s="59"/>
      <c r="Z162" s="74" t="str">
        <f t="shared" si="37"/>
        <v/>
      </c>
      <c r="AA162" s="59"/>
      <c r="AB162" s="75" t="str">
        <f t="shared" si="35"/>
        <v/>
      </c>
      <c r="AC162" s="298">
        <f t="shared" si="38"/>
        <v>0</v>
      </c>
      <c r="AD162" s="298">
        <f t="shared" si="39"/>
        <v>0</v>
      </c>
      <c r="AE162" s="298">
        <f t="shared" si="40"/>
        <v>0</v>
      </c>
      <c r="AF162" s="69">
        <f t="shared" si="41"/>
        <v>0</v>
      </c>
      <c r="AG162" s="69">
        <f t="shared" si="42"/>
        <v>0</v>
      </c>
      <c r="AH162" s="95">
        <f t="shared" si="43"/>
        <v>0</v>
      </c>
    </row>
    <row r="163" spans="1:34" s="46" customFormat="1" ht="15" hidden="1" customHeight="1">
      <c r="A163" s="597"/>
      <c r="B163" s="68">
        <v>11</v>
      </c>
      <c r="C163" s="564"/>
      <c r="D163" s="564"/>
      <c r="E163" s="564"/>
      <c r="F163" s="565"/>
      <c r="G163" s="565"/>
      <c r="H163" s="565"/>
      <c r="I163" s="565"/>
      <c r="J163" s="565"/>
      <c r="K163" s="69"/>
      <c r="L163" s="69"/>
      <c r="M163" s="70"/>
      <c r="N163" s="70"/>
      <c r="O163" s="70"/>
      <c r="P163" s="70"/>
      <c r="Q163" s="70"/>
      <c r="R163" s="70"/>
      <c r="S163" s="71" t="str">
        <f t="shared" si="33"/>
        <v/>
      </c>
      <c r="T163" s="72"/>
      <c r="U163" s="622"/>
      <c r="V163" s="623"/>
      <c r="W163" s="624"/>
      <c r="X163" s="73" t="str">
        <f t="shared" si="34"/>
        <v/>
      </c>
      <c r="Y163" s="59"/>
      <c r="Z163" s="74" t="str">
        <f t="shared" si="37"/>
        <v/>
      </c>
      <c r="AA163" s="59"/>
      <c r="AB163" s="75" t="str">
        <f t="shared" si="35"/>
        <v/>
      </c>
      <c r="AC163" s="298">
        <f t="shared" si="38"/>
        <v>0</v>
      </c>
      <c r="AD163" s="298">
        <f t="shared" si="39"/>
        <v>0</v>
      </c>
      <c r="AE163" s="298">
        <f t="shared" si="40"/>
        <v>0</v>
      </c>
      <c r="AF163" s="69">
        <f t="shared" si="41"/>
        <v>0</v>
      </c>
      <c r="AG163" s="69">
        <f t="shared" si="42"/>
        <v>0</v>
      </c>
      <c r="AH163" s="95">
        <f t="shared" si="43"/>
        <v>0</v>
      </c>
    </row>
    <row r="164" spans="1:34" s="46" customFormat="1" ht="15" hidden="1" customHeight="1">
      <c r="A164" s="597"/>
      <c r="B164" s="68">
        <v>12</v>
      </c>
      <c r="C164" s="564"/>
      <c r="D164" s="564"/>
      <c r="E164" s="564"/>
      <c r="F164" s="565"/>
      <c r="G164" s="565"/>
      <c r="H164" s="565"/>
      <c r="I164" s="565"/>
      <c r="J164" s="565"/>
      <c r="K164" s="69"/>
      <c r="L164" s="69"/>
      <c r="M164" s="70"/>
      <c r="N164" s="70"/>
      <c r="O164" s="70"/>
      <c r="P164" s="70"/>
      <c r="Q164" s="70"/>
      <c r="R164" s="70"/>
      <c r="S164" s="71" t="str">
        <f t="shared" si="33"/>
        <v/>
      </c>
      <c r="T164" s="72"/>
      <c r="U164" s="622"/>
      <c r="V164" s="623"/>
      <c r="W164" s="624"/>
      <c r="X164" s="73" t="str">
        <f t="shared" si="34"/>
        <v/>
      </c>
      <c r="Y164" s="59"/>
      <c r="Z164" s="74" t="str">
        <f t="shared" si="37"/>
        <v/>
      </c>
      <c r="AA164" s="59"/>
      <c r="AB164" s="75" t="str">
        <f t="shared" si="35"/>
        <v/>
      </c>
      <c r="AC164" s="298">
        <f t="shared" si="38"/>
        <v>0</v>
      </c>
      <c r="AD164" s="298">
        <f t="shared" si="39"/>
        <v>0</v>
      </c>
      <c r="AE164" s="298">
        <f t="shared" si="40"/>
        <v>0</v>
      </c>
      <c r="AF164" s="69">
        <f t="shared" si="41"/>
        <v>0</v>
      </c>
      <c r="AG164" s="69">
        <f t="shared" si="42"/>
        <v>0</v>
      </c>
      <c r="AH164" s="95">
        <f t="shared" si="43"/>
        <v>0</v>
      </c>
    </row>
    <row r="165" spans="1:34" s="46" customFormat="1" ht="15" hidden="1" customHeight="1">
      <c r="A165" s="597"/>
      <c r="B165" s="68">
        <v>13</v>
      </c>
      <c r="C165" s="564"/>
      <c r="D165" s="564"/>
      <c r="E165" s="564"/>
      <c r="F165" s="565"/>
      <c r="G165" s="565"/>
      <c r="H165" s="565"/>
      <c r="I165" s="565"/>
      <c r="J165" s="565"/>
      <c r="K165" s="69"/>
      <c r="L165" s="69"/>
      <c r="M165" s="70"/>
      <c r="N165" s="70"/>
      <c r="O165" s="70"/>
      <c r="P165" s="70"/>
      <c r="Q165" s="70"/>
      <c r="R165" s="70"/>
      <c r="S165" s="71" t="str">
        <f t="shared" si="33"/>
        <v/>
      </c>
      <c r="T165" s="72"/>
      <c r="U165" s="622"/>
      <c r="V165" s="623"/>
      <c r="W165" s="624"/>
      <c r="X165" s="73" t="str">
        <f t="shared" si="34"/>
        <v/>
      </c>
      <c r="Y165" s="59"/>
      <c r="Z165" s="74" t="str">
        <f t="shared" si="37"/>
        <v/>
      </c>
      <c r="AA165" s="59"/>
      <c r="AB165" s="75" t="str">
        <f t="shared" si="35"/>
        <v/>
      </c>
      <c r="AC165" s="298">
        <f t="shared" si="38"/>
        <v>0</v>
      </c>
      <c r="AD165" s="298">
        <f t="shared" si="39"/>
        <v>0</v>
      </c>
      <c r="AE165" s="298">
        <f t="shared" si="40"/>
        <v>0</v>
      </c>
      <c r="AF165" s="69">
        <f t="shared" si="41"/>
        <v>0</v>
      </c>
      <c r="AG165" s="69">
        <f t="shared" si="42"/>
        <v>0</v>
      </c>
      <c r="AH165" s="95">
        <f t="shared" si="43"/>
        <v>0</v>
      </c>
    </row>
    <row r="166" spans="1:34" s="46" customFormat="1" ht="15" hidden="1" customHeight="1">
      <c r="A166" s="597"/>
      <c r="B166" s="68">
        <v>14</v>
      </c>
      <c r="C166" s="564"/>
      <c r="D166" s="564"/>
      <c r="E166" s="564"/>
      <c r="F166" s="565"/>
      <c r="G166" s="565"/>
      <c r="H166" s="565"/>
      <c r="I166" s="565"/>
      <c r="J166" s="565"/>
      <c r="K166" s="69"/>
      <c r="L166" s="69"/>
      <c r="M166" s="70"/>
      <c r="N166" s="70"/>
      <c r="O166" s="70"/>
      <c r="P166" s="70"/>
      <c r="Q166" s="70"/>
      <c r="R166" s="70"/>
      <c r="S166" s="71" t="str">
        <f t="shared" si="33"/>
        <v/>
      </c>
      <c r="T166" s="72"/>
      <c r="U166" s="622"/>
      <c r="V166" s="623"/>
      <c r="W166" s="624"/>
      <c r="X166" s="73" t="str">
        <f t="shared" si="34"/>
        <v/>
      </c>
      <c r="Y166" s="59"/>
      <c r="Z166" s="74" t="str">
        <f t="shared" si="37"/>
        <v/>
      </c>
      <c r="AA166" s="59"/>
      <c r="AB166" s="75" t="str">
        <f t="shared" si="35"/>
        <v/>
      </c>
      <c r="AC166" s="298">
        <f t="shared" si="38"/>
        <v>0</v>
      </c>
      <c r="AD166" s="298">
        <f t="shared" si="39"/>
        <v>0</v>
      </c>
      <c r="AE166" s="298">
        <f t="shared" si="40"/>
        <v>0</v>
      </c>
      <c r="AF166" s="69">
        <f t="shared" si="41"/>
        <v>0</v>
      </c>
      <c r="AG166" s="69">
        <f t="shared" si="42"/>
        <v>0</v>
      </c>
      <c r="AH166" s="95">
        <f t="shared" si="43"/>
        <v>0</v>
      </c>
    </row>
    <row r="167" spans="1:34" s="46" customFormat="1" ht="15" hidden="1" customHeight="1">
      <c r="A167" s="597"/>
      <c r="B167" s="68">
        <v>15</v>
      </c>
      <c r="C167" s="564"/>
      <c r="D167" s="564"/>
      <c r="E167" s="564"/>
      <c r="F167" s="565"/>
      <c r="G167" s="565"/>
      <c r="H167" s="565"/>
      <c r="I167" s="565"/>
      <c r="J167" s="565"/>
      <c r="K167" s="69"/>
      <c r="L167" s="69"/>
      <c r="M167" s="70"/>
      <c r="N167" s="70"/>
      <c r="O167" s="70"/>
      <c r="P167" s="70"/>
      <c r="Q167" s="70"/>
      <c r="R167" s="70"/>
      <c r="S167" s="71" t="str">
        <f t="shared" si="33"/>
        <v/>
      </c>
      <c r="T167" s="72"/>
      <c r="U167" s="622"/>
      <c r="V167" s="623"/>
      <c r="W167" s="624"/>
      <c r="X167" s="73" t="str">
        <f t="shared" si="34"/>
        <v/>
      </c>
      <c r="Y167" s="59"/>
      <c r="Z167" s="74" t="str">
        <f t="shared" si="37"/>
        <v/>
      </c>
      <c r="AA167" s="59"/>
      <c r="AB167" s="75" t="str">
        <f t="shared" si="35"/>
        <v/>
      </c>
      <c r="AC167" s="298">
        <f t="shared" si="38"/>
        <v>0</v>
      </c>
      <c r="AD167" s="298">
        <f t="shared" si="39"/>
        <v>0</v>
      </c>
      <c r="AE167" s="298">
        <f t="shared" si="40"/>
        <v>0</v>
      </c>
      <c r="AF167" s="69">
        <f t="shared" si="41"/>
        <v>0</v>
      </c>
      <c r="AG167" s="69">
        <f t="shared" si="42"/>
        <v>0</v>
      </c>
      <c r="AH167" s="95">
        <f t="shared" si="43"/>
        <v>0</v>
      </c>
    </row>
    <row r="168" spans="1:34" s="46" customFormat="1" ht="15" hidden="1" customHeight="1">
      <c r="A168" s="597"/>
      <c r="B168" s="68">
        <v>16</v>
      </c>
      <c r="C168" s="564"/>
      <c r="D168" s="564"/>
      <c r="E168" s="564"/>
      <c r="F168" s="565"/>
      <c r="G168" s="565"/>
      <c r="H168" s="565"/>
      <c r="I168" s="565"/>
      <c r="J168" s="565"/>
      <c r="K168" s="69"/>
      <c r="L168" s="69"/>
      <c r="M168" s="70"/>
      <c r="N168" s="70"/>
      <c r="O168" s="70"/>
      <c r="P168" s="70"/>
      <c r="Q168" s="70"/>
      <c r="R168" s="70"/>
      <c r="S168" s="71" t="str">
        <f t="shared" si="33"/>
        <v/>
      </c>
      <c r="T168" s="72"/>
      <c r="U168" s="622"/>
      <c r="V168" s="623"/>
      <c r="W168" s="624"/>
      <c r="X168" s="73" t="str">
        <f t="shared" si="34"/>
        <v/>
      </c>
      <c r="Y168" s="59"/>
      <c r="Z168" s="74" t="str">
        <f t="shared" si="37"/>
        <v/>
      </c>
      <c r="AA168" s="59"/>
      <c r="AB168" s="75" t="str">
        <f t="shared" si="35"/>
        <v/>
      </c>
      <c r="AC168" s="298">
        <f t="shared" si="38"/>
        <v>0</v>
      </c>
      <c r="AD168" s="298">
        <f t="shared" si="39"/>
        <v>0</v>
      </c>
      <c r="AE168" s="298">
        <f t="shared" si="40"/>
        <v>0</v>
      </c>
      <c r="AF168" s="69">
        <f t="shared" si="41"/>
        <v>0</v>
      </c>
      <c r="AG168" s="69">
        <f t="shared" si="42"/>
        <v>0</v>
      </c>
      <c r="AH168" s="95">
        <f t="shared" si="43"/>
        <v>0</v>
      </c>
    </row>
    <row r="169" spans="1:34" s="46" customFormat="1" ht="15" hidden="1" customHeight="1">
      <c r="A169" s="597"/>
      <c r="B169" s="68">
        <v>17</v>
      </c>
      <c r="C169" s="564"/>
      <c r="D169" s="564"/>
      <c r="E169" s="564"/>
      <c r="F169" s="565"/>
      <c r="G169" s="565"/>
      <c r="H169" s="565"/>
      <c r="I169" s="565"/>
      <c r="J169" s="565"/>
      <c r="K169" s="69"/>
      <c r="L169" s="69"/>
      <c r="M169" s="70"/>
      <c r="N169" s="70"/>
      <c r="O169" s="70"/>
      <c r="P169" s="70"/>
      <c r="Q169" s="70"/>
      <c r="R169" s="70"/>
      <c r="S169" s="71" t="str">
        <f t="shared" si="33"/>
        <v/>
      </c>
      <c r="T169" s="72"/>
      <c r="U169" s="622"/>
      <c r="V169" s="623"/>
      <c r="W169" s="624"/>
      <c r="X169" s="73" t="str">
        <f t="shared" si="34"/>
        <v/>
      </c>
      <c r="Y169" s="59"/>
      <c r="Z169" s="74" t="str">
        <f t="shared" si="37"/>
        <v/>
      </c>
      <c r="AA169" s="59"/>
      <c r="AB169" s="75" t="str">
        <f t="shared" si="35"/>
        <v/>
      </c>
      <c r="AC169" s="298">
        <f t="shared" si="38"/>
        <v>0</v>
      </c>
      <c r="AD169" s="298">
        <f t="shared" si="39"/>
        <v>0</v>
      </c>
      <c r="AE169" s="298">
        <f t="shared" si="40"/>
        <v>0</v>
      </c>
      <c r="AF169" s="69">
        <f t="shared" si="41"/>
        <v>0</v>
      </c>
      <c r="AG169" s="69">
        <f t="shared" si="42"/>
        <v>0</v>
      </c>
      <c r="AH169" s="95">
        <f t="shared" si="43"/>
        <v>0</v>
      </c>
    </row>
    <row r="170" spans="1:34" s="46" customFormat="1" ht="15" hidden="1" customHeight="1">
      <c r="A170" s="597"/>
      <c r="B170" s="68">
        <v>18</v>
      </c>
      <c r="C170" s="564"/>
      <c r="D170" s="564"/>
      <c r="E170" s="564"/>
      <c r="F170" s="565"/>
      <c r="G170" s="565"/>
      <c r="H170" s="565"/>
      <c r="I170" s="565"/>
      <c r="J170" s="565"/>
      <c r="K170" s="69"/>
      <c r="L170" s="69"/>
      <c r="M170" s="70"/>
      <c r="N170" s="70"/>
      <c r="O170" s="70"/>
      <c r="P170" s="70"/>
      <c r="Q170" s="70"/>
      <c r="R170" s="70"/>
      <c r="S170" s="71" t="str">
        <f t="shared" si="33"/>
        <v/>
      </c>
      <c r="T170" s="72"/>
      <c r="U170" s="622"/>
      <c r="V170" s="623"/>
      <c r="W170" s="624"/>
      <c r="X170" s="73" t="str">
        <f t="shared" si="34"/>
        <v/>
      </c>
      <c r="Y170" s="59"/>
      <c r="Z170" s="74" t="str">
        <f t="shared" si="37"/>
        <v/>
      </c>
      <c r="AA170" s="59"/>
      <c r="AB170" s="75" t="str">
        <f t="shared" si="35"/>
        <v/>
      </c>
      <c r="AC170" s="298">
        <f t="shared" si="38"/>
        <v>0</v>
      </c>
      <c r="AD170" s="298">
        <f t="shared" si="39"/>
        <v>0</v>
      </c>
      <c r="AE170" s="298">
        <f t="shared" si="40"/>
        <v>0</v>
      </c>
      <c r="AF170" s="69">
        <f t="shared" si="41"/>
        <v>0</v>
      </c>
      <c r="AG170" s="69">
        <f t="shared" si="42"/>
        <v>0</v>
      </c>
      <c r="AH170" s="95">
        <f t="shared" si="43"/>
        <v>0</v>
      </c>
    </row>
    <row r="171" spans="1:34" s="46" customFormat="1" ht="15" hidden="1" customHeight="1">
      <c r="A171" s="597"/>
      <c r="B171" s="68">
        <v>19</v>
      </c>
      <c r="C171" s="583"/>
      <c r="D171" s="583"/>
      <c r="E171" s="583"/>
      <c r="F171" s="584"/>
      <c r="G171" s="584"/>
      <c r="H171" s="584"/>
      <c r="I171" s="584"/>
      <c r="J171" s="584"/>
      <c r="K171" s="69"/>
      <c r="L171" s="69"/>
      <c r="M171" s="70"/>
      <c r="N171" s="70"/>
      <c r="O171" s="70"/>
      <c r="P171" s="70"/>
      <c r="Q171" s="70"/>
      <c r="R171" s="70"/>
      <c r="S171" s="71" t="str">
        <f t="shared" si="33"/>
        <v/>
      </c>
      <c r="T171" s="72"/>
      <c r="U171" s="622"/>
      <c r="V171" s="623"/>
      <c r="W171" s="624"/>
      <c r="X171" s="73" t="str">
        <f t="shared" si="34"/>
        <v/>
      </c>
      <c r="Y171" s="59"/>
      <c r="Z171" s="74" t="str">
        <f t="shared" si="37"/>
        <v/>
      </c>
      <c r="AA171" s="59"/>
      <c r="AB171" s="75" t="str">
        <f t="shared" si="35"/>
        <v/>
      </c>
      <c r="AC171" s="298">
        <f t="shared" si="38"/>
        <v>0</v>
      </c>
      <c r="AD171" s="298">
        <f t="shared" si="39"/>
        <v>0</v>
      </c>
      <c r="AE171" s="298">
        <f t="shared" si="40"/>
        <v>0</v>
      </c>
      <c r="AF171" s="69">
        <f t="shared" si="41"/>
        <v>0</v>
      </c>
      <c r="AG171" s="69">
        <f t="shared" si="42"/>
        <v>0</v>
      </c>
      <c r="AH171" s="95">
        <f t="shared" si="43"/>
        <v>0</v>
      </c>
    </row>
    <row r="172" spans="1:34" s="46" customFormat="1" ht="12.75" hidden="1" customHeight="1">
      <c r="A172" s="597"/>
      <c r="B172" s="68">
        <v>20</v>
      </c>
      <c r="C172" s="583"/>
      <c r="D172" s="583"/>
      <c r="E172" s="583"/>
      <c r="F172" s="584"/>
      <c r="G172" s="584"/>
      <c r="H172" s="584"/>
      <c r="I172" s="584"/>
      <c r="J172" s="584"/>
      <c r="K172" s="69"/>
      <c r="L172" s="69"/>
      <c r="M172" s="70"/>
      <c r="N172" s="70"/>
      <c r="O172" s="70"/>
      <c r="P172" s="70"/>
      <c r="Q172" s="70"/>
      <c r="R172" s="70"/>
      <c r="S172" s="71" t="str">
        <f t="shared" si="33"/>
        <v/>
      </c>
      <c r="T172" s="72"/>
      <c r="U172" s="622"/>
      <c r="V172" s="623"/>
      <c r="W172" s="624"/>
      <c r="X172" s="73" t="str">
        <f t="shared" si="34"/>
        <v/>
      </c>
      <c r="Y172" s="79"/>
      <c r="Z172" s="74" t="str">
        <f t="shared" si="37"/>
        <v/>
      </c>
      <c r="AA172" s="59"/>
      <c r="AB172" s="75" t="str">
        <f t="shared" si="35"/>
        <v/>
      </c>
      <c r="AC172" s="298">
        <f t="shared" si="38"/>
        <v>0</v>
      </c>
      <c r="AD172" s="298">
        <f t="shared" si="39"/>
        <v>0</v>
      </c>
      <c r="AE172" s="298">
        <f t="shared" si="40"/>
        <v>0</v>
      </c>
      <c r="AF172" s="69">
        <f t="shared" si="41"/>
        <v>0</v>
      </c>
      <c r="AG172" s="69">
        <f t="shared" si="42"/>
        <v>0</v>
      </c>
      <c r="AH172" s="95">
        <f t="shared" si="43"/>
        <v>0</v>
      </c>
    </row>
    <row r="173" spans="1:34" s="46" customFormat="1" ht="18.75" customHeight="1">
      <c r="A173" s="597"/>
      <c r="B173" s="585" t="s">
        <v>299</v>
      </c>
      <c r="C173" s="586"/>
      <c r="D173" s="586"/>
      <c r="E173" s="587"/>
      <c r="F173" s="80" t="s">
        <v>300</v>
      </c>
      <c r="G173" s="588" t="s">
        <v>301</v>
      </c>
      <c r="H173" s="589"/>
      <c r="I173" s="628" t="s">
        <v>302</v>
      </c>
      <c r="J173" s="629"/>
      <c r="K173" s="629"/>
      <c r="L173" s="629"/>
      <c r="M173" s="629"/>
      <c r="N173" s="629"/>
      <c r="O173" s="629"/>
      <c r="P173" s="629"/>
      <c r="Q173" s="629"/>
      <c r="R173" s="629"/>
      <c r="S173" s="629"/>
      <c r="T173" s="629"/>
      <c r="U173" s="629"/>
      <c r="V173" s="629"/>
      <c r="W173" s="629"/>
      <c r="X173" s="630"/>
      <c r="Y173" s="57"/>
      <c r="Z173" s="81"/>
      <c r="AA173" s="82"/>
      <c r="AB173" s="81"/>
      <c r="AC173" s="300"/>
      <c r="AD173" s="300"/>
      <c r="AE173" s="300"/>
      <c r="AF173" s="300"/>
      <c r="AG173" s="84"/>
      <c r="AH173" s="219"/>
    </row>
    <row r="174" spans="1:34" s="46" customFormat="1" ht="27" customHeight="1">
      <c r="A174" s="597"/>
      <c r="B174" s="671" t="s">
        <v>303</v>
      </c>
      <c r="C174" s="672"/>
      <c r="D174" s="673"/>
      <c r="E174" s="87">
        <v>2</v>
      </c>
      <c r="F174" s="88">
        <f>COUNTIF(X153:X172,"CUMPLE")</f>
        <v>2</v>
      </c>
      <c r="G174" s="650" t="str">
        <f>IF(F174&gt;=E174,"REQUISITO ACREDITADO","REQUISITO NO ACREDITADO")</f>
        <v>REQUISITO ACREDITADO</v>
      </c>
      <c r="H174" s="650"/>
      <c r="I174" s="579" t="str">
        <f>_xlfn.CONCAT(Z153:Z155)</f>
        <v xml:space="preserve">-298 Nancy Milena Perilla Lopez.pdf Pag. 9-11
-298 Nancy Milena Perilla Lopez.pdf Pag. 12
-298 Nancy Milena Perilla Lopez.pdf Pag. 13
</v>
      </c>
      <c r="J174" s="579"/>
      <c r="K174" s="579"/>
      <c r="L174" s="579"/>
      <c r="M174" s="579"/>
      <c r="N174" s="579"/>
      <c r="O174" s="579"/>
      <c r="P174" s="579"/>
      <c r="Q174" s="579"/>
      <c r="R174" s="579"/>
      <c r="S174" s="579"/>
      <c r="T174" s="579"/>
      <c r="U174" s="579"/>
      <c r="V174" s="579"/>
      <c r="W174" s="579"/>
      <c r="X174" s="579"/>
      <c r="AH174" s="218"/>
    </row>
    <row r="175" spans="1:34" s="46" customFormat="1" ht="35.25" customHeight="1">
      <c r="A175" s="597"/>
      <c r="B175" s="674" t="s">
        <v>304</v>
      </c>
      <c r="C175" s="675"/>
      <c r="D175" s="676"/>
      <c r="E175" s="680">
        <v>1</v>
      </c>
      <c r="F175" s="743">
        <f>SUMIFS(AH153:AH172,X153:X172,"CUMPLE")</f>
        <v>1.3465753424657534</v>
      </c>
      <c r="G175" s="684" t="str">
        <f>IF(F175&gt;=E175,"REQUISITO ACREDITADO","REQUISITO NO ACREDITADO")</f>
        <v>REQUISITO ACREDITADO</v>
      </c>
      <c r="H175" s="685"/>
      <c r="I175" s="579"/>
      <c r="J175" s="579"/>
      <c r="K175" s="579"/>
      <c r="L175" s="579"/>
      <c r="M175" s="579"/>
      <c r="N175" s="579"/>
      <c r="O175" s="579"/>
      <c r="P175" s="579"/>
      <c r="Q175" s="579"/>
      <c r="R175" s="579"/>
      <c r="S175" s="579"/>
      <c r="T175" s="579"/>
      <c r="U175" s="579"/>
      <c r="V175" s="579"/>
      <c r="W175" s="579"/>
      <c r="X175" s="579"/>
      <c r="AH175" s="218"/>
    </row>
    <row r="176" spans="1:34" s="46" customFormat="1" ht="111.75" customHeight="1">
      <c r="A176" s="597"/>
      <c r="B176" s="677"/>
      <c r="C176" s="678"/>
      <c r="D176" s="679"/>
      <c r="E176" s="681"/>
      <c r="F176" s="744"/>
      <c r="G176" s="686"/>
      <c r="H176" s="687"/>
      <c r="I176" s="91" t="s">
        <v>306</v>
      </c>
      <c r="J176" s="91"/>
      <c r="K176" s="580" t="str">
        <f>_xlfn.CONCAT(AB153:AB172)</f>
        <v xml:space="preserve">Experiencia No. 2: La información registrada en el Anexo 9, item 2 en relación con las fechas de inicio y fin de la experiencia no corresponde al contenido indicado en la certificación, en la cual no se incluye estos datos, por cuanto no es posible acreditar el cumplimento del requisito de experiencia específica con la documentación aportada.
Experiencia No. 3: La información registrada en el Anexo 9 ítem 3 no corresponde al contenido indicado en la certificación, por cuanto no es posible inferir el cumplimento del requisito de experiencia específica con la documentación aportada.
</v>
      </c>
      <c r="L176" s="581"/>
      <c r="M176" s="581"/>
      <c r="N176" s="581"/>
      <c r="O176" s="581"/>
      <c r="P176" s="581"/>
      <c r="Q176" s="581"/>
      <c r="R176" s="581"/>
      <c r="S176" s="581"/>
      <c r="T176" s="581"/>
      <c r="U176" s="581"/>
      <c r="V176" s="581"/>
      <c r="W176" s="581"/>
      <c r="X176" s="582"/>
      <c r="AH176" s="218"/>
    </row>
    <row r="177" spans="1:34" s="46" customFormat="1" ht="18.75" customHeight="1">
      <c r="A177" s="597"/>
      <c r="B177" s="590" t="s">
        <v>307</v>
      </c>
      <c r="C177" s="590"/>
      <c r="D177" s="590"/>
      <c r="E177" s="590"/>
      <c r="F177" s="591"/>
      <c r="G177" s="592"/>
      <c r="H177" s="592"/>
      <c r="I177" s="592"/>
      <c r="J177" s="592"/>
      <c r="K177" s="592"/>
      <c r="L177" s="592"/>
      <c r="M177" s="592"/>
      <c r="N177" s="592"/>
      <c r="O177" s="592"/>
      <c r="P177" s="592"/>
      <c r="Q177" s="592"/>
      <c r="R177" s="592"/>
      <c r="S177" s="592"/>
      <c r="T177" s="592"/>
      <c r="U177" s="592"/>
      <c r="V177" s="592"/>
      <c r="W177" s="592"/>
      <c r="X177" s="593"/>
      <c r="AH177" s="218"/>
    </row>
    <row r="178" spans="1:34" s="46" customFormat="1" ht="20.25" customHeight="1">
      <c r="A178" s="597"/>
      <c r="B178" s="594" t="s">
        <v>178</v>
      </c>
      <c r="C178" s="595"/>
      <c r="D178" s="595"/>
      <c r="E178" s="595"/>
      <c r="F178" s="595"/>
      <c r="G178" s="595"/>
      <c r="H178" s="595"/>
      <c r="I178" s="595"/>
      <c r="J178" s="595"/>
      <c r="K178" s="595"/>
      <c r="L178" s="595"/>
      <c r="M178" s="595"/>
      <c r="N178" s="595"/>
      <c r="O178" s="595"/>
      <c r="P178" s="595"/>
      <c r="Q178" s="595"/>
      <c r="R178" s="595"/>
      <c r="S178" s="595"/>
      <c r="T178" s="595"/>
      <c r="U178" s="595"/>
      <c r="V178" s="595"/>
      <c r="W178" s="595"/>
      <c r="X178" s="596"/>
      <c r="AH178" s="218"/>
    </row>
    <row r="179" spans="1:34" s="46" customFormat="1" ht="13">
      <c r="A179" s="607" t="s">
        <v>355</v>
      </c>
      <c r="B179" s="598" t="s">
        <v>356</v>
      </c>
      <c r="C179" s="598"/>
      <c r="D179" s="598"/>
      <c r="E179" s="598"/>
      <c r="F179" s="598"/>
      <c r="G179" s="598"/>
      <c r="H179" s="598"/>
      <c r="I179" s="598"/>
      <c r="J179" s="598"/>
      <c r="K179" s="598"/>
      <c r="L179" s="598"/>
      <c r="M179" s="598"/>
      <c r="N179" s="598"/>
      <c r="O179" s="598"/>
      <c r="P179" s="598"/>
      <c r="Q179" s="598"/>
      <c r="R179" s="598"/>
      <c r="S179" s="598"/>
      <c r="T179" s="598"/>
      <c r="U179" s="598"/>
      <c r="V179" s="598"/>
      <c r="W179" s="598"/>
      <c r="X179" s="598"/>
      <c r="AH179" s="218"/>
    </row>
    <row r="180" spans="1:34" s="46" customFormat="1" ht="25.5" customHeight="1">
      <c r="A180" s="607"/>
      <c r="B180" s="47" t="s">
        <v>209</v>
      </c>
      <c r="C180" s="48" t="s">
        <v>210</v>
      </c>
      <c r="D180" s="599" t="s">
        <v>211</v>
      </c>
      <c r="E180" s="599"/>
      <c r="F180" s="600" t="s">
        <v>212</v>
      </c>
      <c r="G180" s="601"/>
      <c r="H180" s="601"/>
      <c r="I180" s="601"/>
      <c r="J180" s="601"/>
      <c r="K180" s="601"/>
      <c r="L180" s="602"/>
      <c r="M180" s="599" t="s">
        <v>214</v>
      </c>
      <c r="N180" s="599"/>
      <c r="O180" s="599"/>
      <c r="P180" s="599"/>
      <c r="Q180" s="599"/>
      <c r="R180" s="599"/>
      <c r="S180" s="599"/>
      <c r="T180" s="599"/>
      <c r="U180" s="599"/>
      <c r="V180" s="599"/>
      <c r="W180" s="599"/>
      <c r="X180" s="599"/>
      <c r="AH180" s="218"/>
    </row>
    <row r="181" spans="1:34" s="46" customFormat="1" ht="82.5" customHeight="1">
      <c r="A181" s="607"/>
      <c r="B181" s="49">
        <v>5</v>
      </c>
      <c r="C181" s="49">
        <v>1</v>
      </c>
      <c r="D181" s="603" t="s">
        <v>357</v>
      </c>
      <c r="E181" s="603"/>
      <c r="F181" s="604" t="s">
        <v>358</v>
      </c>
      <c r="G181" s="605"/>
      <c r="H181" s="605"/>
      <c r="I181" s="605"/>
      <c r="J181" s="605"/>
      <c r="K181" s="605"/>
      <c r="L181" s="606"/>
      <c r="M181" s="610" t="s">
        <v>505</v>
      </c>
      <c r="N181" s="610"/>
      <c r="O181" s="610"/>
      <c r="P181" s="610"/>
      <c r="Q181" s="610"/>
      <c r="R181" s="610"/>
      <c r="S181" s="610"/>
      <c r="T181" s="610"/>
      <c r="U181" s="610"/>
      <c r="V181" s="610"/>
      <c r="W181" s="610"/>
      <c r="X181" s="610"/>
      <c r="AH181" s="218"/>
    </row>
    <row r="182" spans="1:34" s="46" customFormat="1" ht="12.75" customHeight="1">
      <c r="A182" s="607"/>
      <c r="B182" s="530" t="s">
        <v>219</v>
      </c>
      <c r="C182" s="530"/>
      <c r="D182" s="530"/>
      <c r="E182" s="530"/>
      <c r="F182" s="530"/>
      <c r="G182" s="530"/>
      <c r="H182" s="530"/>
      <c r="I182" s="530"/>
      <c r="J182" s="530"/>
      <c r="K182" s="530"/>
      <c r="L182" s="530"/>
      <c r="M182" s="530"/>
      <c r="N182" s="530"/>
      <c r="O182" s="530"/>
      <c r="P182" s="530"/>
      <c r="Q182" s="530"/>
      <c r="R182" s="530"/>
      <c r="S182" s="530"/>
      <c r="T182" s="530"/>
      <c r="U182" s="530"/>
      <c r="V182" s="530"/>
      <c r="W182" s="530"/>
      <c r="X182" s="530"/>
      <c r="AH182" s="218"/>
    </row>
    <row r="183" spans="1:34" s="46" customFormat="1" ht="12.75" customHeight="1">
      <c r="A183" s="607"/>
      <c r="B183" s="530" t="s">
        <v>220</v>
      </c>
      <c r="C183" s="530"/>
      <c r="D183" s="530"/>
      <c r="E183" s="530"/>
      <c r="F183" s="530"/>
      <c r="G183" s="530"/>
      <c r="H183" s="530"/>
      <c r="I183" s="530"/>
      <c r="J183" s="530"/>
      <c r="K183" s="530"/>
      <c r="L183" s="530"/>
      <c r="M183" s="530"/>
      <c r="N183" s="530"/>
      <c r="O183" s="530"/>
      <c r="P183" s="530"/>
      <c r="Q183" s="530"/>
      <c r="R183" s="530"/>
      <c r="S183" s="530"/>
      <c r="T183" s="530"/>
      <c r="U183" s="530"/>
      <c r="V183" s="530"/>
      <c r="W183" s="530"/>
      <c r="X183" s="530"/>
      <c r="AH183" s="218"/>
    </row>
    <row r="184" spans="1:34" s="46" customFormat="1" ht="27" customHeight="1">
      <c r="A184" s="607"/>
      <c r="B184" s="531" t="s">
        <v>221</v>
      </c>
      <c r="C184" s="531"/>
      <c r="D184" s="531"/>
      <c r="E184" s="532" t="s">
        <v>506</v>
      </c>
      <c r="F184" s="532"/>
      <c r="G184" s="532"/>
      <c r="H184" s="532"/>
      <c r="I184" s="533" t="s">
        <v>223</v>
      </c>
      <c r="J184" s="533"/>
      <c r="K184" s="534" t="s">
        <v>224</v>
      </c>
      <c r="L184" s="534"/>
      <c r="M184" s="52" t="s">
        <v>225</v>
      </c>
      <c r="N184" s="535">
        <v>52775536</v>
      </c>
      <c r="O184" s="535"/>
      <c r="P184" s="536"/>
      <c r="Q184" s="536"/>
      <c r="R184" s="536"/>
      <c r="S184" s="536"/>
      <c r="T184" s="536"/>
      <c r="U184" s="536"/>
      <c r="V184" s="536"/>
      <c r="W184" s="536"/>
      <c r="X184" s="536"/>
      <c r="AH184" s="218"/>
    </row>
    <row r="185" spans="1:34" s="46" customFormat="1" ht="12.75" customHeight="1">
      <c r="A185" s="607"/>
      <c r="B185" s="525" t="s">
        <v>226</v>
      </c>
      <c r="C185" s="525"/>
      <c r="D185" s="525"/>
      <c r="E185" s="525"/>
      <c r="F185" s="525"/>
      <c r="G185" s="525"/>
      <c r="H185" s="53" t="s">
        <v>227</v>
      </c>
      <c r="I185" s="526" t="s">
        <v>228</v>
      </c>
      <c r="J185" s="526"/>
      <c r="K185" s="526"/>
      <c r="L185" s="525" t="s">
        <v>226</v>
      </c>
      <c r="M185" s="525"/>
      <c r="N185" s="525"/>
      <c r="O185" s="54" t="s">
        <v>227</v>
      </c>
      <c r="P185" s="525" t="s">
        <v>228</v>
      </c>
      <c r="Q185" s="525"/>
      <c r="R185" s="525"/>
      <c r="S185" s="525"/>
      <c r="T185" s="525"/>
      <c r="U185" s="525"/>
      <c r="V185" s="525"/>
      <c r="W185" s="525"/>
      <c r="X185" s="525"/>
      <c r="AH185" s="218"/>
    </row>
    <row r="186" spans="1:34" s="46" customFormat="1" ht="12.75" customHeight="1">
      <c r="A186" s="607"/>
      <c r="B186" s="611" t="s">
        <v>229</v>
      </c>
      <c r="C186" s="612"/>
      <c r="D186" s="612"/>
      <c r="E186" s="612"/>
      <c r="F186" s="612"/>
      <c r="G186" s="613"/>
      <c r="H186" s="617" t="s">
        <v>230</v>
      </c>
      <c r="I186" s="386" t="s">
        <v>507</v>
      </c>
      <c r="J186" s="387"/>
      <c r="K186" s="467"/>
      <c r="L186" s="529" t="s">
        <v>232</v>
      </c>
      <c r="M186" s="529"/>
      <c r="N186" s="529"/>
      <c r="O186" s="55" t="s">
        <v>230</v>
      </c>
      <c r="P186" s="379" t="s">
        <v>508</v>
      </c>
      <c r="Q186" s="379"/>
      <c r="R186" s="379"/>
      <c r="S186" s="379"/>
      <c r="T186" s="379"/>
      <c r="U186" s="379"/>
      <c r="V186" s="379"/>
      <c r="W186" s="379"/>
      <c r="X186" s="379"/>
      <c r="AH186" s="218"/>
    </row>
    <row r="187" spans="1:34" s="46" customFormat="1" ht="12.75" customHeight="1">
      <c r="A187" s="607"/>
      <c r="B187" s="614"/>
      <c r="C187" s="615"/>
      <c r="D187" s="615"/>
      <c r="E187" s="615"/>
      <c r="F187" s="615"/>
      <c r="G187" s="616"/>
      <c r="H187" s="618"/>
      <c r="I187" s="388"/>
      <c r="J187" s="389"/>
      <c r="K187" s="460"/>
      <c r="L187" s="529" t="s">
        <v>236</v>
      </c>
      <c r="M187" s="529"/>
      <c r="N187" s="529"/>
      <c r="O187" s="55" t="s">
        <v>230</v>
      </c>
      <c r="P187" s="379" t="s">
        <v>509</v>
      </c>
      <c r="Q187" s="379"/>
      <c r="R187" s="379"/>
      <c r="S187" s="379"/>
      <c r="T187" s="379"/>
      <c r="U187" s="379"/>
      <c r="V187" s="379"/>
      <c r="W187" s="379"/>
      <c r="X187" s="379"/>
      <c r="Y187" s="57"/>
      <c r="Z187" s="57"/>
      <c r="AA187" s="57"/>
      <c r="AB187" s="57"/>
      <c r="AH187" s="218"/>
    </row>
    <row r="188" spans="1:34" s="46" customFormat="1" ht="25.5" customHeight="1">
      <c r="A188" s="607"/>
      <c r="B188" s="527" t="s">
        <v>238</v>
      </c>
      <c r="C188" s="527"/>
      <c r="D188" s="527"/>
      <c r="E188" s="527"/>
      <c r="F188" s="527"/>
      <c r="G188" s="527"/>
      <c r="H188" s="58" t="s">
        <v>230</v>
      </c>
      <c r="I188" s="538" t="s">
        <v>398</v>
      </c>
      <c r="J188" s="538"/>
      <c r="K188" s="538"/>
      <c r="L188" s="527" t="s">
        <v>240</v>
      </c>
      <c r="M188" s="527"/>
      <c r="N188" s="527"/>
      <c r="O188" s="55" t="s">
        <v>241</v>
      </c>
      <c r="P188" s="379" t="s">
        <v>510</v>
      </c>
      <c r="Q188" s="379"/>
      <c r="R188" s="379"/>
      <c r="S188" s="379"/>
      <c r="T188" s="379"/>
      <c r="U188" s="379"/>
      <c r="V188" s="379"/>
      <c r="W188" s="379"/>
      <c r="X188" s="379"/>
      <c r="AH188" s="218"/>
    </row>
    <row r="189" spans="1:34" s="46" customFormat="1" ht="17.25" customHeight="1">
      <c r="A189" s="607"/>
      <c r="B189" s="525" t="s">
        <v>243</v>
      </c>
      <c r="C189" s="525"/>
      <c r="D189" s="525"/>
      <c r="E189" s="525"/>
      <c r="F189" s="525"/>
      <c r="G189" s="525"/>
      <c r="H189" s="525"/>
      <c r="I189" s="525"/>
      <c r="J189" s="525"/>
      <c r="K189" s="525"/>
      <c r="L189" s="525"/>
      <c r="M189" s="525"/>
      <c r="N189" s="525"/>
      <c r="O189" s="525"/>
      <c r="P189" s="525"/>
      <c r="Q189" s="525"/>
      <c r="R189" s="525"/>
      <c r="S189" s="525"/>
      <c r="T189" s="525"/>
      <c r="U189" s="525"/>
      <c r="V189" s="525"/>
      <c r="W189" s="525"/>
      <c r="X189" s="525"/>
      <c r="AH189" s="218"/>
    </row>
    <row r="190" spans="1:34" s="46" customFormat="1" ht="35.25" customHeight="1">
      <c r="A190" s="607"/>
      <c r="B190" s="537" t="s">
        <v>244</v>
      </c>
      <c r="C190" s="537"/>
      <c r="D190" s="537"/>
      <c r="E190" s="538" t="s">
        <v>511</v>
      </c>
      <c r="F190" s="538"/>
      <c r="G190" s="538"/>
      <c r="H190" s="538"/>
      <c r="I190" s="136" t="s">
        <v>246</v>
      </c>
      <c r="J190" s="551" t="s">
        <v>339</v>
      </c>
      <c r="K190" s="551"/>
      <c r="L190" s="551"/>
      <c r="M190" s="551"/>
      <c r="N190" s="551"/>
      <c r="O190" s="62" t="s">
        <v>248</v>
      </c>
      <c r="P190" s="540">
        <v>42629</v>
      </c>
      <c r="Q190" s="541"/>
      <c r="R190" s="542" t="s">
        <v>249</v>
      </c>
      <c r="S190" s="542"/>
      <c r="T190" s="542"/>
      <c r="U190" s="542"/>
      <c r="V190" s="542"/>
      <c r="W190" s="542"/>
      <c r="X190" s="542"/>
      <c r="AH190" s="218"/>
    </row>
    <row r="191" spans="1:34" s="46" customFormat="1" ht="13">
      <c r="A191" s="607"/>
      <c r="B191" s="545" t="s">
        <v>256</v>
      </c>
      <c r="C191" s="545"/>
      <c r="D191" s="545"/>
      <c r="E191" s="538">
        <v>1397</v>
      </c>
      <c r="F191" s="538"/>
      <c r="G191" s="546" t="s">
        <v>258</v>
      </c>
      <c r="H191" s="546"/>
      <c r="I191" s="547">
        <v>43384</v>
      </c>
      <c r="J191" s="548"/>
      <c r="K191" s="549" t="s">
        <v>40</v>
      </c>
      <c r="L191" s="549"/>
      <c r="M191" s="550" t="s">
        <v>259</v>
      </c>
      <c r="N191" s="550"/>
      <c r="O191" s="550"/>
      <c r="P191" s="550"/>
      <c r="Q191" s="550"/>
      <c r="R191" s="550"/>
      <c r="S191" s="550"/>
      <c r="T191" s="550"/>
      <c r="U191" s="550"/>
      <c r="V191" s="550"/>
      <c r="W191" s="550"/>
      <c r="X191" s="550"/>
      <c r="AH191" s="218"/>
    </row>
    <row r="192" spans="1:34" s="46" customFormat="1" ht="15" customHeight="1">
      <c r="A192" s="607"/>
      <c r="B192" s="525" t="s">
        <v>260</v>
      </c>
      <c r="C192" s="525"/>
      <c r="D192" s="525"/>
      <c r="E192" s="525"/>
      <c r="F192" s="525"/>
      <c r="G192" s="525"/>
      <c r="H192" s="525"/>
      <c r="I192" s="525"/>
      <c r="J192" s="525"/>
      <c r="K192" s="525"/>
      <c r="L192" s="525"/>
      <c r="M192" s="525"/>
      <c r="N192" s="525"/>
      <c r="O192" s="525"/>
      <c r="P192" s="525"/>
      <c r="Q192" s="525"/>
      <c r="R192" s="525"/>
      <c r="S192" s="525"/>
      <c r="T192" s="525"/>
      <c r="U192" s="525"/>
      <c r="V192" s="525"/>
      <c r="W192" s="525"/>
      <c r="X192" s="525"/>
      <c r="AH192" s="218"/>
    </row>
    <row r="193" spans="1:34" s="46" customFormat="1" ht="28.5" customHeight="1">
      <c r="A193" s="607"/>
      <c r="B193" s="53"/>
      <c r="C193" s="525" t="s">
        <v>261</v>
      </c>
      <c r="D193" s="525"/>
      <c r="E193" s="525"/>
      <c r="F193" s="525"/>
      <c r="G193" s="525"/>
      <c r="H193" s="525"/>
      <c r="I193" s="525"/>
      <c r="J193" s="525"/>
      <c r="K193" s="525"/>
      <c r="L193" s="525"/>
      <c r="M193" s="561" t="s">
        <v>262</v>
      </c>
      <c r="N193" s="561"/>
      <c r="O193" s="561"/>
      <c r="P193" s="561"/>
      <c r="Q193" s="561"/>
      <c r="R193" s="561"/>
      <c r="S193" s="562" t="s">
        <v>263</v>
      </c>
      <c r="T193" s="562" t="s">
        <v>264</v>
      </c>
      <c r="U193" s="563" t="s">
        <v>265</v>
      </c>
      <c r="V193" s="563"/>
      <c r="W193" s="563"/>
      <c r="X193" s="562" t="s">
        <v>38</v>
      </c>
      <c r="Y193" s="556" t="s">
        <v>266</v>
      </c>
      <c r="Z193" s="556"/>
      <c r="AA193" s="556"/>
      <c r="AB193" s="556"/>
      <c r="AC193" s="557" t="s">
        <v>267</v>
      </c>
      <c r="AD193" s="557"/>
      <c r="AE193" s="557"/>
      <c r="AF193" s="710" t="s">
        <v>268</v>
      </c>
      <c r="AG193" s="710"/>
      <c r="AH193" s="715" t="s">
        <v>269</v>
      </c>
    </row>
    <row r="194" spans="1:34" s="46" customFormat="1" ht="87" customHeight="1">
      <c r="A194" s="607"/>
      <c r="B194" s="60" t="s">
        <v>6</v>
      </c>
      <c r="C194" s="560" t="s">
        <v>270</v>
      </c>
      <c r="D194" s="560"/>
      <c r="E194" s="560"/>
      <c r="F194" s="560" t="s">
        <v>271</v>
      </c>
      <c r="G194" s="560"/>
      <c r="H194" s="560"/>
      <c r="I194" s="560"/>
      <c r="J194" s="560"/>
      <c r="K194" s="52" t="s">
        <v>272</v>
      </c>
      <c r="L194" s="52" t="s">
        <v>273</v>
      </c>
      <c r="M194" s="63" t="s">
        <v>274</v>
      </c>
      <c r="N194" s="63" t="s">
        <v>275</v>
      </c>
      <c r="O194" s="63" t="s">
        <v>276</v>
      </c>
      <c r="P194" s="63" t="s">
        <v>277</v>
      </c>
      <c r="Q194" s="63" t="s">
        <v>278</v>
      </c>
      <c r="R194" s="63" t="s">
        <v>279</v>
      </c>
      <c r="S194" s="562"/>
      <c r="T194" s="562"/>
      <c r="U194" s="63" t="s">
        <v>367</v>
      </c>
      <c r="V194" s="619" t="s">
        <v>368</v>
      </c>
      <c r="W194" s="621"/>
      <c r="X194" s="562"/>
      <c r="Y194" s="64" t="s">
        <v>283</v>
      </c>
      <c r="Z194" s="65" t="s">
        <v>284</v>
      </c>
      <c r="AA194" s="65" t="s">
        <v>285</v>
      </c>
      <c r="AB194" s="66" t="s">
        <v>286</v>
      </c>
      <c r="AC194" s="63" t="s">
        <v>287</v>
      </c>
      <c r="AD194" s="63" t="s">
        <v>288</v>
      </c>
      <c r="AE194" s="63" t="s">
        <v>289</v>
      </c>
      <c r="AF194" s="67" t="s">
        <v>290</v>
      </c>
      <c r="AG194" s="67" t="s">
        <v>291</v>
      </c>
      <c r="AH194" s="715"/>
    </row>
    <row r="195" spans="1:34" s="46" customFormat="1" ht="153" customHeight="1">
      <c r="A195" s="607"/>
      <c r="B195" s="68">
        <v>1</v>
      </c>
      <c r="C195" s="379" t="s">
        <v>512</v>
      </c>
      <c r="D195" s="379"/>
      <c r="E195" s="379"/>
      <c r="F195" s="565" t="s">
        <v>513</v>
      </c>
      <c r="G195" s="565"/>
      <c r="H195" s="565"/>
      <c r="I195" s="565"/>
      <c r="J195" s="565"/>
      <c r="K195" s="69">
        <v>45292</v>
      </c>
      <c r="L195" s="69">
        <v>45532</v>
      </c>
      <c r="M195" s="70" t="s">
        <v>178</v>
      </c>
      <c r="N195" s="70" t="s">
        <v>178</v>
      </c>
      <c r="O195" s="70" t="s">
        <v>178</v>
      </c>
      <c r="P195" s="70" t="s">
        <v>178</v>
      </c>
      <c r="Q195" s="70" t="s">
        <v>178</v>
      </c>
      <c r="R195" s="70" t="s">
        <v>178</v>
      </c>
      <c r="S195" s="71" t="str">
        <f>IF(C195&lt;&gt;"",IF(COUNTIF(M195:R195,"CUMPLE")=6,"CUMPLE","NO CUMPLE"),"")</f>
        <v>CUMPLE</v>
      </c>
      <c r="T195" s="72" t="s">
        <v>22</v>
      </c>
      <c r="U195" s="70" t="s">
        <v>85</v>
      </c>
      <c r="V195" s="622" t="s">
        <v>85</v>
      </c>
      <c r="W195" s="624"/>
      <c r="X195" s="73" t="str">
        <f t="shared" ref="X195:X214" si="44">IF(C195&lt;&gt;"",IF(OR(AND(OR(U195="CUMPLE",V195="CUMPLE"),S195="CUMPLE",T195="N/A"),AND(T195="SI",OR(U195="CUMPLE",V195="CUMPLE"))),"CUMPLE","NO CUMPLE"),"")</f>
        <v>NO CUMPLE</v>
      </c>
      <c r="Y195" s="59" t="s">
        <v>514</v>
      </c>
      <c r="Z195" s="74" t="str">
        <f>IF(Y195&lt;&gt;"","-"&amp;Y195&amp;CHAR(10),"")</f>
        <v xml:space="preserve">-Yulieth Melo- analista documental.pdf Pag. 37-38
</v>
      </c>
      <c r="AA195" s="59" t="s">
        <v>515</v>
      </c>
      <c r="AB195" s="75" t="str">
        <f t="shared" ref="AB195:AB214" si="45">IF(AA195&lt;&gt;"","Experiencia No. "&amp;B195&amp;": "&amp;AA195&amp;CHAR(10),"")</f>
        <v xml:space="preserve">Experiencia No. 1: La fecha de finalización de la experiencia referida en el Anexo 9 ítem 1 difiere de la información contenida en la certificación. Para fines de cálculo se toma como fecha final de la experiencia la fecha de expedición de la certificación de conformidad con los términos establecidos en el Pliego de Condiciones.
La información registrada en la Certificación aportada no permite inferir el cumplimiento de los requisitos específicos de experiencia solicitados para el Perfil.
</v>
      </c>
      <c r="AC195" s="298">
        <f>IF(C195&lt;&gt;"",COUNTIFS(K$195:K$214,"&lt;="&amp;K195,L$195:L$214,"&gt;"&amp;K195)-1,0)</f>
        <v>0</v>
      </c>
      <c r="AD195" s="298">
        <f>IF(C195&lt;&gt;"",COUNTIFS(K$195:K$214,"&lt;="&amp;L195,L$195:L$214,"&gt;="&amp;L195)-1,0)</f>
        <v>0</v>
      </c>
      <c r="AE195" s="298">
        <f>IF(C195&lt;&gt;"",COUNTIFS(K$195:K$214,"&gt;&lt;"&amp;"",K$195:K$214,"&lt;="&amp;K195,L$195:L$214,"&gt;="&amp;L195),0)</f>
        <v>0</v>
      </c>
      <c r="AF195" s="69">
        <f>K195</f>
        <v>45292</v>
      </c>
      <c r="AG195" s="69">
        <v>45525</v>
      </c>
      <c r="AH195" s="95">
        <f t="shared" ref="AH195:AH214" si="46">ROUND(IF(X195="CUMPLE",DAYS360(AF195,AG195,)/365,0),1)</f>
        <v>0</v>
      </c>
    </row>
    <row r="196" spans="1:34" s="46" customFormat="1" ht="303" customHeight="1">
      <c r="A196" s="607"/>
      <c r="B196" s="68">
        <v>2</v>
      </c>
      <c r="C196" s="564" t="s">
        <v>469</v>
      </c>
      <c r="D196" s="564"/>
      <c r="E196" s="564"/>
      <c r="F196" s="565" t="s">
        <v>516</v>
      </c>
      <c r="G196" s="565"/>
      <c r="H196" s="565"/>
      <c r="I196" s="565"/>
      <c r="J196" s="565"/>
      <c r="K196" s="69">
        <v>45061</v>
      </c>
      <c r="L196" s="69">
        <v>45138</v>
      </c>
      <c r="M196" s="70" t="s">
        <v>178</v>
      </c>
      <c r="N196" s="70" t="s">
        <v>178</v>
      </c>
      <c r="O196" s="70" t="s">
        <v>178</v>
      </c>
      <c r="P196" s="70" t="s">
        <v>178</v>
      </c>
      <c r="Q196" s="70" t="s">
        <v>178</v>
      </c>
      <c r="R196" s="70" t="s">
        <v>178</v>
      </c>
      <c r="S196" s="71" t="str">
        <f t="shared" ref="S196:S214" si="47">IF(C196&lt;&gt;"",IF(COUNTIF(M196:R196,"CUMPLE")=6,"CUMPLE","NO CUMPLE"),"")</f>
        <v>CUMPLE</v>
      </c>
      <c r="T196" s="72" t="s">
        <v>241</v>
      </c>
      <c r="U196" s="70" t="s">
        <v>178</v>
      </c>
      <c r="V196" s="622" t="s">
        <v>178</v>
      </c>
      <c r="W196" s="624"/>
      <c r="X196" s="73" t="str">
        <f t="shared" si="44"/>
        <v>NO CUMPLE</v>
      </c>
      <c r="Y196" s="59" t="s">
        <v>517</v>
      </c>
      <c r="Z196" s="74" t="str">
        <f t="shared" ref="Z196:Z214" si="48">IF(Y196&lt;&gt;"","-"&amp;Y196&amp;CHAR(10),"")</f>
        <v xml:space="preserve">-Yulieth Melo- analista documental.pdf Pag. 35-36
</v>
      </c>
      <c r="AA196" s="59" t="s">
        <v>518</v>
      </c>
      <c r="AB196" s="75" t="str">
        <f t="shared" si="45"/>
        <v xml:space="preserve">Experiencia No. 2: La experiencia es certificada por uno de los miembros del proponente plural por cuanto debe estar acompañada con la documentación que acredite tal experiencia según los términos indicados en el Pliego de Condiciones. No fue aportada documentación complementaria.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v>
      </c>
      <c r="AC196" s="298">
        <f t="shared" ref="AC196:AC214" si="49">IF(C196&lt;&gt;"",COUNTIFS(K$195:K$214,"&lt;="&amp;K196,L$195:L$214,"&gt;"&amp;K196)-1,0)</f>
        <v>0</v>
      </c>
      <c r="AD196" s="298">
        <f t="shared" ref="AD196:AD214" si="50">IF(C196&lt;&gt;"",COUNTIFS(K$195:K$214,"&lt;="&amp;L196,L$195:L$214,"&gt;="&amp;L196)-1,0)</f>
        <v>0</v>
      </c>
      <c r="AE196" s="298">
        <f t="shared" ref="AE196:AE214" si="51">IF(C196&lt;&gt;"",COUNTIFS(K$195:K$214,"&gt;&lt;"&amp;"",K$195:K$214,"&lt;="&amp;K196,L$195:L$214,"&gt;="&amp;L196),0)</f>
        <v>0</v>
      </c>
      <c r="AF196" s="69">
        <f t="shared" ref="AF196:AF199" si="52">K196</f>
        <v>45061</v>
      </c>
      <c r="AG196" s="69">
        <v>45526</v>
      </c>
      <c r="AH196" s="95">
        <f t="shared" si="46"/>
        <v>0</v>
      </c>
    </row>
    <row r="197" spans="1:34" s="46" customFormat="1" ht="345" customHeight="1">
      <c r="A197" s="607"/>
      <c r="B197" s="68">
        <v>3</v>
      </c>
      <c r="C197" s="564" t="s">
        <v>469</v>
      </c>
      <c r="D197" s="564"/>
      <c r="E197" s="564"/>
      <c r="F197" s="565" t="s">
        <v>516</v>
      </c>
      <c r="G197" s="565"/>
      <c r="H197" s="565"/>
      <c r="I197" s="565"/>
      <c r="J197" s="565"/>
      <c r="K197" s="69">
        <v>44998</v>
      </c>
      <c r="L197" s="69">
        <v>45046</v>
      </c>
      <c r="M197" s="70" t="s">
        <v>178</v>
      </c>
      <c r="N197" s="70" t="s">
        <v>178</v>
      </c>
      <c r="O197" s="70" t="s">
        <v>178</v>
      </c>
      <c r="P197" s="70" t="s">
        <v>178</v>
      </c>
      <c r="Q197" s="70" t="s">
        <v>178</v>
      </c>
      <c r="R197" s="70" t="s">
        <v>178</v>
      </c>
      <c r="S197" s="71" t="str">
        <f t="shared" si="47"/>
        <v>CUMPLE</v>
      </c>
      <c r="T197" s="72" t="s">
        <v>241</v>
      </c>
      <c r="U197" s="70" t="s">
        <v>178</v>
      </c>
      <c r="V197" s="622" t="s">
        <v>178</v>
      </c>
      <c r="W197" s="624"/>
      <c r="X197" s="73" t="str">
        <f t="shared" si="44"/>
        <v>NO CUMPLE</v>
      </c>
      <c r="Y197" s="59" t="s">
        <v>517</v>
      </c>
      <c r="Z197" s="74" t="str">
        <f t="shared" si="48"/>
        <v xml:space="preserve">-Yulieth Melo- analista documental.pdf Pag. 35-36
</v>
      </c>
      <c r="AA197" s="59" t="s">
        <v>519</v>
      </c>
      <c r="AB197" s="75" t="str">
        <f t="shared" si="45"/>
        <v xml:space="preserve">Experiencia No. 3: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v>
      </c>
      <c r="AC197" s="298">
        <f t="shared" si="49"/>
        <v>0</v>
      </c>
      <c r="AD197" s="298">
        <f t="shared" si="50"/>
        <v>0</v>
      </c>
      <c r="AE197" s="298">
        <f t="shared" si="51"/>
        <v>0</v>
      </c>
      <c r="AF197" s="69">
        <f t="shared" si="52"/>
        <v>44998</v>
      </c>
      <c r="AG197" s="69">
        <v>45527</v>
      </c>
      <c r="AH197" s="95">
        <f t="shared" si="46"/>
        <v>0</v>
      </c>
    </row>
    <row r="198" spans="1:34" s="46" customFormat="1" ht="339" customHeight="1">
      <c r="A198" s="607"/>
      <c r="B198" s="68">
        <v>4</v>
      </c>
      <c r="C198" s="564" t="s">
        <v>469</v>
      </c>
      <c r="D198" s="564"/>
      <c r="E198" s="564"/>
      <c r="F198" s="565" t="s">
        <v>516</v>
      </c>
      <c r="G198" s="565"/>
      <c r="H198" s="565"/>
      <c r="I198" s="565"/>
      <c r="J198" s="565"/>
      <c r="K198" s="69">
        <v>44810</v>
      </c>
      <c r="L198" s="69">
        <v>44930</v>
      </c>
      <c r="M198" s="70" t="s">
        <v>178</v>
      </c>
      <c r="N198" s="70" t="s">
        <v>178</v>
      </c>
      <c r="O198" s="70" t="s">
        <v>178</v>
      </c>
      <c r="P198" s="70" t="s">
        <v>178</v>
      </c>
      <c r="Q198" s="70" t="s">
        <v>178</v>
      </c>
      <c r="R198" s="70" t="s">
        <v>178</v>
      </c>
      <c r="S198" s="71" t="str">
        <f t="shared" si="47"/>
        <v>CUMPLE</v>
      </c>
      <c r="T198" s="72" t="s">
        <v>241</v>
      </c>
      <c r="U198" s="70" t="s">
        <v>178</v>
      </c>
      <c r="V198" s="622" t="s">
        <v>178</v>
      </c>
      <c r="W198" s="624"/>
      <c r="X198" s="73" t="str">
        <f t="shared" si="44"/>
        <v>NO CUMPLE</v>
      </c>
      <c r="Y198" s="59" t="s">
        <v>517</v>
      </c>
      <c r="Z198" s="74" t="str">
        <f t="shared" si="48"/>
        <v xml:space="preserve">-Yulieth Melo- analista documental.pdf Pag. 35-36
</v>
      </c>
      <c r="AA198" s="56" t="s">
        <v>520</v>
      </c>
      <c r="AB198" s="75" t="str">
        <f t="shared" si="45"/>
        <v xml:space="preserve">Experiencia No. 4: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v>
      </c>
      <c r="AC198" s="298">
        <f t="shared" si="49"/>
        <v>0</v>
      </c>
      <c r="AD198" s="298">
        <f t="shared" si="50"/>
        <v>0</v>
      </c>
      <c r="AE198" s="298">
        <f t="shared" si="51"/>
        <v>0</v>
      </c>
      <c r="AF198" s="69">
        <f t="shared" si="52"/>
        <v>44810</v>
      </c>
      <c r="AG198" s="69">
        <v>45528</v>
      </c>
      <c r="AH198" s="95">
        <f t="shared" si="46"/>
        <v>0</v>
      </c>
    </row>
    <row r="199" spans="1:34" s="46" customFormat="1" ht="345.75" customHeight="1">
      <c r="A199" s="607"/>
      <c r="B199" s="68">
        <v>5</v>
      </c>
      <c r="C199" s="564" t="s">
        <v>469</v>
      </c>
      <c r="D199" s="564"/>
      <c r="E199" s="564"/>
      <c r="F199" s="565" t="s">
        <v>516</v>
      </c>
      <c r="G199" s="565"/>
      <c r="H199" s="565"/>
      <c r="I199" s="565"/>
      <c r="J199" s="565"/>
      <c r="K199" s="69">
        <v>43284</v>
      </c>
      <c r="L199" s="69">
        <v>43679</v>
      </c>
      <c r="M199" s="70" t="s">
        <v>178</v>
      </c>
      <c r="N199" s="70" t="s">
        <v>178</v>
      </c>
      <c r="O199" s="70" t="s">
        <v>178</v>
      </c>
      <c r="P199" s="70" t="s">
        <v>178</v>
      </c>
      <c r="Q199" s="70" t="s">
        <v>178</v>
      </c>
      <c r="R199" s="70" t="s">
        <v>178</v>
      </c>
      <c r="S199" s="71" t="str">
        <f t="shared" si="47"/>
        <v>CUMPLE</v>
      </c>
      <c r="T199" s="72" t="s">
        <v>241</v>
      </c>
      <c r="U199" s="70" t="s">
        <v>178</v>
      </c>
      <c r="V199" s="622" t="s">
        <v>178</v>
      </c>
      <c r="W199" s="624"/>
      <c r="X199" s="73" t="str">
        <f t="shared" si="44"/>
        <v>NO CUMPLE</v>
      </c>
      <c r="Y199" s="59" t="s">
        <v>517</v>
      </c>
      <c r="Z199" s="74" t="str">
        <f t="shared" si="48"/>
        <v xml:space="preserve">-Yulieth Melo- analista documental.pdf Pag. 35-36
</v>
      </c>
      <c r="AA199" s="56" t="s">
        <v>520</v>
      </c>
      <c r="AB199" s="75" t="str">
        <f t="shared" si="45"/>
        <v xml:space="preserve">Experiencia No. 5: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v>
      </c>
      <c r="AC199" s="298">
        <f t="shared" si="49"/>
        <v>0</v>
      </c>
      <c r="AD199" s="298">
        <f t="shared" si="50"/>
        <v>0</v>
      </c>
      <c r="AE199" s="298">
        <f t="shared" si="51"/>
        <v>0</v>
      </c>
      <c r="AF199" s="69">
        <f t="shared" si="52"/>
        <v>43284</v>
      </c>
      <c r="AG199" s="69">
        <v>45529</v>
      </c>
      <c r="AH199" s="95">
        <f t="shared" si="46"/>
        <v>0</v>
      </c>
    </row>
    <row r="200" spans="1:34" s="46" customFormat="1" ht="70.5" customHeight="1">
      <c r="A200" s="607"/>
      <c r="B200" s="68">
        <v>6</v>
      </c>
      <c r="C200" s="564" t="s">
        <v>521</v>
      </c>
      <c r="D200" s="564"/>
      <c r="E200" s="564"/>
      <c r="F200" s="565" t="s">
        <v>522</v>
      </c>
      <c r="G200" s="565"/>
      <c r="H200" s="565"/>
      <c r="I200" s="565"/>
      <c r="J200" s="565"/>
      <c r="K200" s="69">
        <v>44621</v>
      </c>
      <c r="L200" s="69">
        <v>44727</v>
      </c>
      <c r="M200" s="70" t="s">
        <v>178</v>
      </c>
      <c r="N200" s="70" t="s">
        <v>178</v>
      </c>
      <c r="O200" s="70" t="s">
        <v>85</v>
      </c>
      <c r="P200" s="70" t="s">
        <v>178</v>
      </c>
      <c r="Q200" s="70" t="s">
        <v>85</v>
      </c>
      <c r="R200" s="70" t="s">
        <v>178</v>
      </c>
      <c r="S200" s="71" t="str">
        <f t="shared" si="47"/>
        <v>NO CUMPLE</v>
      </c>
      <c r="T200" s="72" t="s">
        <v>22</v>
      </c>
      <c r="U200" s="70" t="s">
        <v>85</v>
      </c>
      <c r="V200" s="622" t="s">
        <v>85</v>
      </c>
      <c r="W200" s="624"/>
      <c r="X200" s="73" t="str">
        <f t="shared" si="44"/>
        <v>NO CUMPLE</v>
      </c>
      <c r="Y200" s="59" t="s">
        <v>523</v>
      </c>
      <c r="Z200" s="74" t="str">
        <f t="shared" si="48"/>
        <v xml:space="preserve">-Yulieth Melo- analista documental.pdf Pag. 34
</v>
      </c>
      <c r="AA200" s="59" t="s">
        <v>524</v>
      </c>
      <c r="AB200" s="75" t="str">
        <f t="shared" si="45"/>
        <v xml:space="preserve">Experiencia No. 6: La información registrada en la Certificación aportada no permite inferir el cumplimiento de los requisitos específicos de experiencia solicitados para el Perfil.
</v>
      </c>
      <c r="AC200" s="298">
        <f t="shared" si="49"/>
        <v>0</v>
      </c>
      <c r="AD200" s="298">
        <f t="shared" si="50"/>
        <v>0</v>
      </c>
      <c r="AE200" s="298">
        <f t="shared" si="51"/>
        <v>0</v>
      </c>
      <c r="AF200" s="69">
        <f t="shared" ref="AF200:AG202" si="53">K200</f>
        <v>44621</v>
      </c>
      <c r="AG200" s="69">
        <f t="shared" si="53"/>
        <v>44727</v>
      </c>
      <c r="AH200" s="95">
        <f t="shared" si="46"/>
        <v>0</v>
      </c>
    </row>
    <row r="201" spans="1:34" s="46" customFormat="1" ht="84" customHeight="1">
      <c r="A201" s="607"/>
      <c r="B201" s="68">
        <v>7</v>
      </c>
      <c r="C201" s="379" t="s">
        <v>525</v>
      </c>
      <c r="D201" s="379"/>
      <c r="E201" s="379"/>
      <c r="F201" s="565" t="s">
        <v>526</v>
      </c>
      <c r="G201" s="565"/>
      <c r="H201" s="565"/>
      <c r="I201" s="565"/>
      <c r="J201" s="565"/>
      <c r="K201" s="69">
        <v>44092</v>
      </c>
      <c r="L201" s="69">
        <v>44377</v>
      </c>
      <c r="M201" s="70" t="s">
        <v>178</v>
      </c>
      <c r="N201" s="70" t="s">
        <v>178</v>
      </c>
      <c r="O201" s="70" t="s">
        <v>178</v>
      </c>
      <c r="P201" s="70" t="s">
        <v>178</v>
      </c>
      <c r="Q201" s="70" t="s">
        <v>178</v>
      </c>
      <c r="R201" s="70" t="s">
        <v>178</v>
      </c>
      <c r="S201" s="71" t="str">
        <f t="shared" si="47"/>
        <v>CUMPLE</v>
      </c>
      <c r="T201" s="72" t="s">
        <v>22</v>
      </c>
      <c r="U201" s="70" t="s">
        <v>178</v>
      </c>
      <c r="V201" s="622" t="s">
        <v>85</v>
      </c>
      <c r="W201" s="624"/>
      <c r="X201" s="73" t="str">
        <f t="shared" si="44"/>
        <v>CUMPLE</v>
      </c>
      <c r="Y201" s="59" t="s">
        <v>527</v>
      </c>
      <c r="Z201" s="74" t="str">
        <f t="shared" si="48"/>
        <v xml:space="preserve">-Yulieth Melo- analista documental.pdf Pag. 33
</v>
      </c>
      <c r="AA201" s="59"/>
      <c r="AB201" s="75" t="str">
        <f t="shared" si="45"/>
        <v/>
      </c>
      <c r="AC201" s="298">
        <f t="shared" si="49"/>
        <v>0</v>
      </c>
      <c r="AD201" s="298">
        <f t="shared" si="50"/>
        <v>0</v>
      </c>
      <c r="AE201" s="298">
        <f t="shared" si="51"/>
        <v>0</v>
      </c>
      <c r="AF201" s="69">
        <f t="shared" si="53"/>
        <v>44092</v>
      </c>
      <c r="AG201" s="69">
        <f t="shared" si="53"/>
        <v>44377</v>
      </c>
      <c r="AH201" s="95">
        <f t="shared" si="46"/>
        <v>0.8</v>
      </c>
    </row>
    <row r="202" spans="1:34" s="46" customFormat="1" ht="84.75" customHeight="1">
      <c r="A202" s="607"/>
      <c r="B202" s="68">
        <v>8</v>
      </c>
      <c r="C202" s="564" t="s">
        <v>528</v>
      </c>
      <c r="D202" s="564"/>
      <c r="E202" s="564"/>
      <c r="F202" s="565" t="s">
        <v>529</v>
      </c>
      <c r="G202" s="565"/>
      <c r="H202" s="565"/>
      <c r="I202" s="565"/>
      <c r="J202" s="565"/>
      <c r="K202" s="69">
        <v>44484</v>
      </c>
      <c r="L202" s="69">
        <v>44560</v>
      </c>
      <c r="M202" s="70" t="s">
        <v>178</v>
      </c>
      <c r="N202" s="70" t="s">
        <v>178</v>
      </c>
      <c r="O202" s="70" t="s">
        <v>178</v>
      </c>
      <c r="P202" s="70" t="s">
        <v>178</v>
      </c>
      <c r="Q202" s="70" t="s">
        <v>178</v>
      </c>
      <c r="R202" s="70" t="s">
        <v>178</v>
      </c>
      <c r="S202" s="71" t="str">
        <f t="shared" si="47"/>
        <v>CUMPLE</v>
      </c>
      <c r="T202" s="72" t="s">
        <v>22</v>
      </c>
      <c r="U202" s="70" t="s">
        <v>85</v>
      </c>
      <c r="V202" s="622" t="s">
        <v>85</v>
      </c>
      <c r="W202" s="624"/>
      <c r="X202" s="73" t="str">
        <f t="shared" si="44"/>
        <v>NO CUMPLE</v>
      </c>
      <c r="Y202" s="59" t="s">
        <v>530</v>
      </c>
      <c r="Z202" s="74" t="str">
        <f t="shared" si="48"/>
        <v xml:space="preserve">-Yulieth Melo- analista documental.pdf Pag. 31-32
</v>
      </c>
      <c r="AA202" s="59" t="s">
        <v>524</v>
      </c>
      <c r="AB202" s="75" t="str">
        <f t="shared" si="45"/>
        <v xml:space="preserve">Experiencia No. 8: La información registrada en la Certificación aportada no permite inferir el cumplimiento de los requisitos específicos de experiencia solicitados para el Perfil.
</v>
      </c>
      <c r="AC202" s="298">
        <f t="shared" si="49"/>
        <v>0</v>
      </c>
      <c r="AD202" s="298">
        <f t="shared" si="50"/>
        <v>0</v>
      </c>
      <c r="AE202" s="298">
        <f t="shared" si="51"/>
        <v>0</v>
      </c>
      <c r="AF202" s="69">
        <f t="shared" si="53"/>
        <v>44484</v>
      </c>
      <c r="AG202" s="69">
        <f t="shared" si="53"/>
        <v>44560</v>
      </c>
      <c r="AH202" s="95">
        <f t="shared" si="46"/>
        <v>0</v>
      </c>
    </row>
    <row r="203" spans="1:34" s="46" customFormat="1" ht="65.25" customHeight="1">
      <c r="A203" s="607"/>
      <c r="B203" s="68">
        <v>9</v>
      </c>
      <c r="C203" s="564" t="s">
        <v>531</v>
      </c>
      <c r="D203" s="564"/>
      <c r="E203" s="564"/>
      <c r="F203" s="565" t="s">
        <v>532</v>
      </c>
      <c r="G203" s="565"/>
      <c r="H203" s="565"/>
      <c r="I203" s="565"/>
      <c r="J203" s="565"/>
      <c r="K203" s="69">
        <v>44400</v>
      </c>
      <c r="L203" s="69">
        <v>44482</v>
      </c>
      <c r="M203" s="70" t="s">
        <v>178</v>
      </c>
      <c r="N203" s="70" t="s">
        <v>178</v>
      </c>
      <c r="O203" s="70" t="s">
        <v>178</v>
      </c>
      <c r="P203" s="70" t="s">
        <v>178</v>
      </c>
      <c r="Q203" s="70" t="s">
        <v>178</v>
      </c>
      <c r="R203" s="70" t="s">
        <v>178</v>
      </c>
      <c r="S203" s="71" t="str">
        <f t="shared" si="47"/>
        <v>CUMPLE</v>
      </c>
      <c r="T203" s="72" t="s">
        <v>22</v>
      </c>
      <c r="U203" s="70" t="s">
        <v>85</v>
      </c>
      <c r="V203" s="622" t="s">
        <v>85</v>
      </c>
      <c r="W203" s="624"/>
      <c r="X203" s="73" t="str">
        <f t="shared" si="44"/>
        <v>NO CUMPLE</v>
      </c>
      <c r="Y203" s="59" t="s">
        <v>533</v>
      </c>
      <c r="Z203" s="74" t="str">
        <f t="shared" ref="Z203" si="54">IF(Y203&lt;&gt;"","-"&amp;Y203&amp;CHAR(10),"")</f>
        <v xml:space="preserve">-Yulieth Melo- analista documental.pdf Pag. 30
</v>
      </c>
      <c r="AA203" s="59" t="s">
        <v>524</v>
      </c>
      <c r="AB203" s="75" t="str">
        <f t="shared" si="45"/>
        <v xml:space="preserve">Experiencia No. 9: La información registrada en la Certificación aportada no permite inferir el cumplimiento de los requisitos específicos de experiencia solicitados para el Perfil.
</v>
      </c>
      <c r="AC203" s="298">
        <f t="shared" si="49"/>
        <v>0</v>
      </c>
      <c r="AD203" s="298">
        <f t="shared" si="50"/>
        <v>0</v>
      </c>
      <c r="AE203" s="298">
        <f t="shared" si="51"/>
        <v>0</v>
      </c>
      <c r="AF203" s="69">
        <f t="shared" ref="AF203:AF204" si="55">K203</f>
        <v>44400</v>
      </c>
      <c r="AG203" s="69">
        <f t="shared" ref="AG203:AG204" si="56">L203</f>
        <v>44482</v>
      </c>
      <c r="AH203" s="95">
        <f t="shared" si="46"/>
        <v>0</v>
      </c>
    </row>
    <row r="204" spans="1:34" s="46" customFormat="1" ht="90" customHeight="1">
      <c r="A204" s="607"/>
      <c r="B204" s="68">
        <v>10</v>
      </c>
      <c r="C204" s="379" t="s">
        <v>534</v>
      </c>
      <c r="D204" s="379"/>
      <c r="E204" s="379"/>
      <c r="F204" s="565" t="s">
        <v>535</v>
      </c>
      <c r="G204" s="565"/>
      <c r="H204" s="565"/>
      <c r="I204" s="565"/>
      <c r="J204" s="565"/>
      <c r="K204" s="69">
        <v>43902</v>
      </c>
      <c r="L204" s="69">
        <v>44057</v>
      </c>
      <c r="M204" s="70" t="s">
        <v>178</v>
      </c>
      <c r="N204" s="70" t="s">
        <v>178</v>
      </c>
      <c r="O204" s="70" t="s">
        <v>178</v>
      </c>
      <c r="P204" s="70" t="s">
        <v>178</v>
      </c>
      <c r="Q204" s="70" t="s">
        <v>178</v>
      </c>
      <c r="R204" s="70" t="s">
        <v>178</v>
      </c>
      <c r="S204" s="71" t="str">
        <f t="shared" si="47"/>
        <v>CUMPLE</v>
      </c>
      <c r="T204" s="72" t="s">
        <v>22</v>
      </c>
      <c r="U204" s="70" t="s">
        <v>178</v>
      </c>
      <c r="V204" s="622" t="s">
        <v>178</v>
      </c>
      <c r="W204" s="624"/>
      <c r="X204" s="73" t="str">
        <f t="shared" si="44"/>
        <v>CUMPLE</v>
      </c>
      <c r="Y204" s="59" t="s">
        <v>536</v>
      </c>
      <c r="Z204" s="74" t="str">
        <f t="shared" si="48"/>
        <v xml:space="preserve">-Yulieth Melo- analista documental.pdf Pag. 29
</v>
      </c>
      <c r="AA204" s="59"/>
      <c r="AB204" s="75" t="str">
        <f t="shared" si="45"/>
        <v/>
      </c>
      <c r="AC204" s="298">
        <f t="shared" si="49"/>
        <v>0</v>
      </c>
      <c r="AD204" s="298">
        <f t="shared" si="50"/>
        <v>0</v>
      </c>
      <c r="AE204" s="298">
        <f t="shared" si="51"/>
        <v>0</v>
      </c>
      <c r="AF204" s="69">
        <f t="shared" si="55"/>
        <v>43902</v>
      </c>
      <c r="AG204" s="69">
        <f t="shared" si="56"/>
        <v>44057</v>
      </c>
      <c r="AH204" s="95">
        <f t="shared" si="46"/>
        <v>0.4</v>
      </c>
    </row>
    <row r="205" spans="1:34" s="46" customFormat="1" ht="12.75" hidden="1" customHeight="1">
      <c r="A205" s="607"/>
      <c r="B205" s="68">
        <v>11</v>
      </c>
      <c r="C205" s="564"/>
      <c r="D205" s="564"/>
      <c r="E205" s="564"/>
      <c r="F205" s="565"/>
      <c r="G205" s="565"/>
      <c r="H205" s="565"/>
      <c r="I205" s="565"/>
      <c r="J205" s="565"/>
      <c r="K205" s="69"/>
      <c r="L205" s="69"/>
      <c r="M205" s="70"/>
      <c r="N205" s="70"/>
      <c r="O205" s="70"/>
      <c r="P205" s="70"/>
      <c r="Q205" s="70"/>
      <c r="R205" s="70"/>
      <c r="S205" s="71" t="str">
        <f t="shared" si="47"/>
        <v/>
      </c>
      <c r="T205" s="72"/>
      <c r="U205" s="70"/>
      <c r="V205" s="622"/>
      <c r="W205" s="624"/>
      <c r="X205" s="73" t="str">
        <f t="shared" si="44"/>
        <v/>
      </c>
      <c r="Y205" s="59"/>
      <c r="Z205" s="74" t="str">
        <f t="shared" si="48"/>
        <v/>
      </c>
      <c r="AA205" s="59"/>
      <c r="AB205" s="75" t="str">
        <f t="shared" si="45"/>
        <v/>
      </c>
      <c r="AC205" s="298">
        <f t="shared" si="49"/>
        <v>0</v>
      </c>
      <c r="AD205" s="298">
        <f t="shared" si="50"/>
        <v>0</v>
      </c>
      <c r="AE205" s="298">
        <f t="shared" si="51"/>
        <v>0</v>
      </c>
      <c r="AF205" s="69"/>
      <c r="AG205" s="69"/>
      <c r="AH205" s="95">
        <f t="shared" si="46"/>
        <v>0</v>
      </c>
    </row>
    <row r="206" spans="1:34" s="46" customFormat="1" ht="12.75" hidden="1" customHeight="1">
      <c r="A206" s="607"/>
      <c r="B206" s="68">
        <v>12</v>
      </c>
      <c r="C206" s="564"/>
      <c r="D206" s="564"/>
      <c r="E206" s="564"/>
      <c r="F206" s="565"/>
      <c r="G206" s="565"/>
      <c r="H206" s="565"/>
      <c r="I206" s="565"/>
      <c r="J206" s="565"/>
      <c r="K206" s="69"/>
      <c r="L206" s="69"/>
      <c r="M206" s="70"/>
      <c r="N206" s="70"/>
      <c r="O206" s="70"/>
      <c r="P206" s="70"/>
      <c r="Q206" s="70"/>
      <c r="R206" s="70"/>
      <c r="S206" s="71" t="str">
        <f t="shared" si="47"/>
        <v/>
      </c>
      <c r="T206" s="72"/>
      <c r="U206" s="70"/>
      <c r="V206" s="622"/>
      <c r="W206" s="624"/>
      <c r="X206" s="73" t="str">
        <f t="shared" si="44"/>
        <v/>
      </c>
      <c r="Y206" s="59"/>
      <c r="Z206" s="74" t="str">
        <f t="shared" si="48"/>
        <v/>
      </c>
      <c r="AA206" s="59"/>
      <c r="AB206" s="75" t="str">
        <f t="shared" si="45"/>
        <v/>
      </c>
      <c r="AC206" s="298">
        <f t="shared" si="49"/>
        <v>0</v>
      </c>
      <c r="AD206" s="298">
        <f t="shared" si="50"/>
        <v>0</v>
      </c>
      <c r="AE206" s="298">
        <f t="shared" si="51"/>
        <v>0</v>
      </c>
      <c r="AF206" s="69"/>
      <c r="AG206" s="69"/>
      <c r="AH206" s="95">
        <f t="shared" si="46"/>
        <v>0</v>
      </c>
    </row>
    <row r="207" spans="1:34" s="46" customFormat="1" ht="12.75" hidden="1" customHeight="1">
      <c r="A207" s="607"/>
      <c r="B207" s="68">
        <v>13</v>
      </c>
      <c r="C207" s="564"/>
      <c r="D207" s="564"/>
      <c r="E207" s="564"/>
      <c r="F207" s="565"/>
      <c r="G207" s="565"/>
      <c r="H207" s="565"/>
      <c r="I207" s="565"/>
      <c r="J207" s="565"/>
      <c r="K207" s="69"/>
      <c r="L207" s="69"/>
      <c r="M207" s="70"/>
      <c r="N207" s="70"/>
      <c r="O207" s="70"/>
      <c r="P207" s="70"/>
      <c r="Q207" s="70"/>
      <c r="R207" s="70"/>
      <c r="S207" s="71" t="str">
        <f t="shared" si="47"/>
        <v/>
      </c>
      <c r="T207" s="72"/>
      <c r="U207" s="70"/>
      <c r="V207" s="622"/>
      <c r="W207" s="624"/>
      <c r="X207" s="73" t="str">
        <f t="shared" si="44"/>
        <v/>
      </c>
      <c r="Y207" s="59"/>
      <c r="Z207" s="74" t="str">
        <f t="shared" si="48"/>
        <v/>
      </c>
      <c r="AA207" s="59"/>
      <c r="AB207" s="75" t="str">
        <f t="shared" si="45"/>
        <v/>
      </c>
      <c r="AC207" s="298">
        <f t="shared" si="49"/>
        <v>0</v>
      </c>
      <c r="AD207" s="298">
        <f t="shared" si="50"/>
        <v>0</v>
      </c>
      <c r="AE207" s="298">
        <f t="shared" si="51"/>
        <v>0</v>
      </c>
      <c r="AF207" s="69"/>
      <c r="AG207" s="69"/>
      <c r="AH207" s="95">
        <f t="shared" si="46"/>
        <v>0</v>
      </c>
    </row>
    <row r="208" spans="1:34" s="46" customFormat="1" ht="12.75" hidden="1" customHeight="1">
      <c r="A208" s="607"/>
      <c r="B208" s="68">
        <v>14</v>
      </c>
      <c r="C208" s="564"/>
      <c r="D208" s="564"/>
      <c r="E208" s="564"/>
      <c r="F208" s="565"/>
      <c r="G208" s="565"/>
      <c r="H208" s="565"/>
      <c r="I208" s="565"/>
      <c r="J208" s="565"/>
      <c r="K208" s="69"/>
      <c r="L208" s="69"/>
      <c r="M208" s="70"/>
      <c r="N208" s="70"/>
      <c r="O208" s="70"/>
      <c r="P208" s="70"/>
      <c r="Q208" s="70"/>
      <c r="R208" s="70"/>
      <c r="S208" s="71" t="str">
        <f t="shared" si="47"/>
        <v/>
      </c>
      <c r="T208" s="72"/>
      <c r="U208" s="70"/>
      <c r="V208" s="622"/>
      <c r="W208" s="624"/>
      <c r="X208" s="73" t="str">
        <f t="shared" si="44"/>
        <v/>
      </c>
      <c r="Y208" s="59"/>
      <c r="Z208" s="74" t="str">
        <f t="shared" si="48"/>
        <v/>
      </c>
      <c r="AA208" s="59"/>
      <c r="AB208" s="75" t="str">
        <f t="shared" si="45"/>
        <v/>
      </c>
      <c r="AC208" s="298">
        <f t="shared" si="49"/>
        <v>0</v>
      </c>
      <c r="AD208" s="298">
        <f t="shared" si="50"/>
        <v>0</v>
      </c>
      <c r="AE208" s="298">
        <f t="shared" si="51"/>
        <v>0</v>
      </c>
      <c r="AF208" s="69"/>
      <c r="AG208" s="69"/>
      <c r="AH208" s="95">
        <f t="shared" si="46"/>
        <v>0</v>
      </c>
    </row>
    <row r="209" spans="1:34" s="46" customFormat="1" ht="12.75" hidden="1" customHeight="1">
      <c r="A209" s="607"/>
      <c r="B209" s="68">
        <v>15</v>
      </c>
      <c r="C209" s="564"/>
      <c r="D209" s="564"/>
      <c r="E209" s="564"/>
      <c r="F209" s="565"/>
      <c r="G209" s="565"/>
      <c r="H209" s="565"/>
      <c r="I209" s="565"/>
      <c r="J209" s="565"/>
      <c r="K209" s="69"/>
      <c r="L209" s="69"/>
      <c r="M209" s="70"/>
      <c r="N209" s="70"/>
      <c r="O209" s="70"/>
      <c r="P209" s="70"/>
      <c r="Q209" s="70"/>
      <c r="R209" s="70"/>
      <c r="S209" s="71" t="str">
        <f t="shared" si="47"/>
        <v/>
      </c>
      <c r="T209" s="72"/>
      <c r="U209" s="70"/>
      <c r="V209" s="622"/>
      <c r="W209" s="624"/>
      <c r="X209" s="73" t="str">
        <f t="shared" si="44"/>
        <v/>
      </c>
      <c r="Y209" s="59"/>
      <c r="Z209" s="74" t="str">
        <f t="shared" si="48"/>
        <v/>
      </c>
      <c r="AA209" s="59"/>
      <c r="AB209" s="75" t="str">
        <f t="shared" si="45"/>
        <v/>
      </c>
      <c r="AC209" s="298">
        <f t="shared" si="49"/>
        <v>0</v>
      </c>
      <c r="AD209" s="298">
        <f t="shared" si="50"/>
        <v>0</v>
      </c>
      <c r="AE209" s="298">
        <f t="shared" si="51"/>
        <v>0</v>
      </c>
      <c r="AF209" s="69"/>
      <c r="AG209" s="69"/>
      <c r="AH209" s="95">
        <f t="shared" si="46"/>
        <v>0</v>
      </c>
    </row>
    <row r="210" spans="1:34" s="46" customFormat="1" ht="12.75" hidden="1" customHeight="1">
      <c r="A210" s="607"/>
      <c r="B210" s="68">
        <v>16</v>
      </c>
      <c r="C210" s="564"/>
      <c r="D210" s="564"/>
      <c r="E210" s="564"/>
      <c r="F210" s="565"/>
      <c r="G210" s="565"/>
      <c r="H210" s="565"/>
      <c r="I210" s="565"/>
      <c r="J210" s="565"/>
      <c r="K210" s="69"/>
      <c r="L210" s="69"/>
      <c r="M210" s="70"/>
      <c r="N210" s="70"/>
      <c r="O210" s="70"/>
      <c r="P210" s="70"/>
      <c r="Q210" s="70"/>
      <c r="R210" s="70"/>
      <c r="S210" s="71" t="str">
        <f t="shared" si="47"/>
        <v/>
      </c>
      <c r="T210" s="72"/>
      <c r="U210" s="70"/>
      <c r="V210" s="622"/>
      <c r="W210" s="624"/>
      <c r="X210" s="73" t="str">
        <f t="shared" si="44"/>
        <v/>
      </c>
      <c r="Y210" s="59"/>
      <c r="Z210" s="74" t="str">
        <f t="shared" si="48"/>
        <v/>
      </c>
      <c r="AA210" s="59"/>
      <c r="AB210" s="75" t="str">
        <f t="shared" si="45"/>
        <v/>
      </c>
      <c r="AC210" s="298">
        <f t="shared" si="49"/>
        <v>0</v>
      </c>
      <c r="AD210" s="298">
        <f t="shared" si="50"/>
        <v>0</v>
      </c>
      <c r="AE210" s="298">
        <f t="shared" si="51"/>
        <v>0</v>
      </c>
      <c r="AF210" s="69"/>
      <c r="AG210" s="69"/>
      <c r="AH210" s="95">
        <f t="shared" si="46"/>
        <v>0</v>
      </c>
    </row>
    <row r="211" spans="1:34" s="46" customFormat="1" ht="12.75" hidden="1" customHeight="1">
      <c r="A211" s="607"/>
      <c r="B211" s="68">
        <v>17</v>
      </c>
      <c r="C211" s="564"/>
      <c r="D211" s="564"/>
      <c r="E211" s="564"/>
      <c r="F211" s="565"/>
      <c r="G211" s="565"/>
      <c r="H211" s="565"/>
      <c r="I211" s="565"/>
      <c r="J211" s="565"/>
      <c r="K211" s="69"/>
      <c r="L211" s="69"/>
      <c r="M211" s="70"/>
      <c r="N211" s="70"/>
      <c r="O211" s="70"/>
      <c r="P211" s="70"/>
      <c r="Q211" s="70"/>
      <c r="R211" s="70"/>
      <c r="S211" s="71" t="str">
        <f t="shared" si="47"/>
        <v/>
      </c>
      <c r="T211" s="72"/>
      <c r="U211" s="70"/>
      <c r="V211" s="622"/>
      <c r="W211" s="624"/>
      <c r="X211" s="73" t="str">
        <f t="shared" si="44"/>
        <v/>
      </c>
      <c r="Y211" s="59"/>
      <c r="Z211" s="74" t="str">
        <f t="shared" si="48"/>
        <v/>
      </c>
      <c r="AA211" s="59"/>
      <c r="AB211" s="75" t="str">
        <f t="shared" si="45"/>
        <v/>
      </c>
      <c r="AC211" s="298">
        <f t="shared" si="49"/>
        <v>0</v>
      </c>
      <c r="AD211" s="298">
        <f t="shared" si="50"/>
        <v>0</v>
      </c>
      <c r="AE211" s="298">
        <f t="shared" si="51"/>
        <v>0</v>
      </c>
      <c r="AF211" s="69"/>
      <c r="AG211" s="69"/>
      <c r="AH211" s="95">
        <f t="shared" si="46"/>
        <v>0</v>
      </c>
    </row>
    <row r="212" spans="1:34" s="46" customFormat="1" ht="12.75" hidden="1" customHeight="1">
      <c r="A212" s="607"/>
      <c r="B212" s="68">
        <v>18</v>
      </c>
      <c r="C212" s="564"/>
      <c r="D212" s="564"/>
      <c r="E212" s="564"/>
      <c r="F212" s="565"/>
      <c r="G212" s="565"/>
      <c r="H212" s="565"/>
      <c r="I212" s="565"/>
      <c r="J212" s="565"/>
      <c r="K212" s="69"/>
      <c r="L212" s="69"/>
      <c r="M212" s="70"/>
      <c r="N212" s="70"/>
      <c r="O212" s="70"/>
      <c r="P212" s="70"/>
      <c r="Q212" s="70"/>
      <c r="R212" s="70"/>
      <c r="S212" s="71" t="str">
        <f t="shared" si="47"/>
        <v/>
      </c>
      <c r="T212" s="72"/>
      <c r="U212" s="70"/>
      <c r="V212" s="622"/>
      <c r="W212" s="624"/>
      <c r="X212" s="73" t="str">
        <f t="shared" si="44"/>
        <v/>
      </c>
      <c r="Y212" s="59"/>
      <c r="Z212" s="74" t="str">
        <f t="shared" si="48"/>
        <v/>
      </c>
      <c r="AA212" s="59"/>
      <c r="AB212" s="75" t="str">
        <f t="shared" si="45"/>
        <v/>
      </c>
      <c r="AC212" s="298">
        <f t="shared" si="49"/>
        <v>0</v>
      </c>
      <c r="AD212" s="298">
        <f t="shared" si="50"/>
        <v>0</v>
      </c>
      <c r="AE212" s="298">
        <f t="shared" si="51"/>
        <v>0</v>
      </c>
      <c r="AF212" s="69"/>
      <c r="AG212" s="69"/>
      <c r="AH212" s="95">
        <f t="shared" si="46"/>
        <v>0</v>
      </c>
    </row>
    <row r="213" spans="1:34" s="46" customFormat="1" ht="12.75" hidden="1" customHeight="1">
      <c r="A213" s="607"/>
      <c r="B213" s="68">
        <v>19</v>
      </c>
      <c r="C213" s="583"/>
      <c r="D213" s="583"/>
      <c r="E213" s="583"/>
      <c r="F213" s="584"/>
      <c r="G213" s="584"/>
      <c r="H213" s="584"/>
      <c r="I213" s="584"/>
      <c r="J213" s="584"/>
      <c r="K213" s="69"/>
      <c r="L213" s="69"/>
      <c r="M213" s="70"/>
      <c r="N213" s="70"/>
      <c r="O213" s="70"/>
      <c r="P213" s="70"/>
      <c r="Q213" s="70"/>
      <c r="R213" s="70"/>
      <c r="S213" s="71" t="str">
        <f t="shared" si="47"/>
        <v/>
      </c>
      <c r="T213" s="72"/>
      <c r="U213" s="70"/>
      <c r="V213" s="622"/>
      <c r="W213" s="624"/>
      <c r="X213" s="73" t="str">
        <f t="shared" si="44"/>
        <v/>
      </c>
      <c r="Y213" s="59"/>
      <c r="Z213" s="74" t="str">
        <f t="shared" si="48"/>
        <v/>
      </c>
      <c r="AA213" s="59"/>
      <c r="AB213" s="75" t="str">
        <f t="shared" si="45"/>
        <v/>
      </c>
      <c r="AC213" s="298">
        <f t="shared" si="49"/>
        <v>0</v>
      </c>
      <c r="AD213" s="298">
        <f t="shared" si="50"/>
        <v>0</v>
      </c>
      <c r="AE213" s="298">
        <f t="shared" si="51"/>
        <v>0</v>
      </c>
      <c r="AF213" s="69"/>
      <c r="AG213" s="69"/>
      <c r="AH213" s="95">
        <f t="shared" si="46"/>
        <v>0</v>
      </c>
    </row>
    <row r="214" spans="1:34" s="46" customFormat="1" ht="12.75" hidden="1" customHeight="1">
      <c r="A214" s="607"/>
      <c r="B214" s="68">
        <v>20</v>
      </c>
      <c r="C214" s="583"/>
      <c r="D214" s="583"/>
      <c r="E214" s="583"/>
      <c r="F214" s="584"/>
      <c r="G214" s="584"/>
      <c r="H214" s="584"/>
      <c r="I214" s="584"/>
      <c r="J214" s="584"/>
      <c r="K214" s="69"/>
      <c r="L214" s="69"/>
      <c r="M214" s="70"/>
      <c r="N214" s="70"/>
      <c r="O214" s="70"/>
      <c r="P214" s="70"/>
      <c r="Q214" s="70"/>
      <c r="R214" s="70"/>
      <c r="S214" s="71" t="str">
        <f t="shared" si="47"/>
        <v/>
      </c>
      <c r="T214" s="72"/>
      <c r="U214" s="70"/>
      <c r="V214" s="622"/>
      <c r="W214" s="624"/>
      <c r="X214" s="73" t="str">
        <f t="shared" si="44"/>
        <v/>
      </c>
      <c r="Y214" s="79"/>
      <c r="Z214" s="74" t="str">
        <f t="shared" si="48"/>
        <v/>
      </c>
      <c r="AA214" s="59"/>
      <c r="AB214" s="75" t="str">
        <f t="shared" si="45"/>
        <v/>
      </c>
      <c r="AC214" s="298">
        <f t="shared" si="49"/>
        <v>0</v>
      </c>
      <c r="AD214" s="298">
        <f t="shared" si="50"/>
        <v>0</v>
      </c>
      <c r="AE214" s="298">
        <f t="shared" si="51"/>
        <v>0</v>
      </c>
      <c r="AF214" s="69"/>
      <c r="AG214" s="69"/>
      <c r="AH214" s="95">
        <f t="shared" si="46"/>
        <v>0</v>
      </c>
    </row>
    <row r="215" spans="1:34" s="46" customFormat="1" ht="13">
      <c r="A215" s="607"/>
      <c r="B215" s="585" t="s">
        <v>299</v>
      </c>
      <c r="C215" s="586"/>
      <c r="D215" s="586"/>
      <c r="E215" s="587"/>
      <c r="F215" s="80" t="s">
        <v>300</v>
      </c>
      <c r="G215" s="588" t="s">
        <v>301</v>
      </c>
      <c r="H215" s="589"/>
      <c r="I215" s="628" t="s">
        <v>302</v>
      </c>
      <c r="J215" s="629"/>
      <c r="K215" s="629"/>
      <c r="L215" s="629"/>
      <c r="M215" s="629"/>
      <c r="N215" s="629"/>
      <c r="O215" s="629"/>
      <c r="P215" s="629"/>
      <c r="Q215" s="629"/>
      <c r="R215" s="629"/>
      <c r="S215" s="629"/>
      <c r="T215" s="629"/>
      <c r="U215" s="629"/>
      <c r="V215" s="629"/>
      <c r="W215" s="629"/>
      <c r="X215" s="630"/>
      <c r="Y215" s="57"/>
      <c r="Z215" s="81"/>
      <c r="AA215" s="82"/>
      <c r="AB215" s="81"/>
      <c r="AC215" s="300"/>
      <c r="AD215" s="300"/>
      <c r="AE215" s="300"/>
      <c r="AF215" s="300"/>
      <c r="AG215" s="84"/>
      <c r="AH215" s="219"/>
    </row>
    <row r="216" spans="1:34" s="46" customFormat="1" ht="129" customHeight="1">
      <c r="A216" s="607"/>
      <c r="B216" s="695" t="s">
        <v>372</v>
      </c>
      <c r="C216" s="696"/>
      <c r="D216" s="697"/>
      <c r="E216" s="680">
        <v>2</v>
      </c>
      <c r="F216" s="745">
        <f>SUMIFS(AH195:AH214,X195:X214,"CUMPLE")</f>
        <v>1.2000000000000002</v>
      </c>
      <c r="G216" s="701" t="str">
        <f>IF(F216&gt;=E216,"REQUISITO ACREDITADO","REQUISITO NO ACREDITADO")</f>
        <v>REQUISITO NO ACREDITADO</v>
      </c>
      <c r="H216" s="702"/>
      <c r="I216" s="633" t="str">
        <f>_xlfn.CONCAT(Z195:Z214)</f>
        <v xml:space="preserve">-Yulieth Melo- analista documental.pdf Pag. 37-38
-Yulieth Melo- analista documental.pdf Pag. 35-36
-Yulieth Melo- analista documental.pdf Pag. 35-36
-Yulieth Melo- analista documental.pdf Pag. 35-36
-Yulieth Melo- analista documental.pdf Pag. 35-36
-Yulieth Melo- analista documental.pdf Pag. 34
-Yulieth Melo- analista documental.pdf Pag. 33
-Yulieth Melo- analista documental.pdf Pag. 31-32
-Yulieth Melo- analista documental.pdf Pag. 30
-Yulieth Melo- analista documental.pdf Pag. 29
</v>
      </c>
      <c r="J216" s="634"/>
      <c r="K216" s="634"/>
      <c r="L216" s="634"/>
      <c r="M216" s="634"/>
      <c r="N216" s="634"/>
      <c r="O216" s="634"/>
      <c r="P216" s="634"/>
      <c r="Q216" s="634"/>
      <c r="R216" s="634"/>
      <c r="S216" s="634"/>
      <c r="T216" s="634"/>
      <c r="U216" s="634"/>
      <c r="V216" s="634"/>
      <c r="W216" s="634"/>
      <c r="X216" s="634"/>
      <c r="AH216" s="218"/>
    </row>
    <row r="217" spans="1:34" s="46" customFormat="1" ht="320.25" customHeight="1">
      <c r="A217" s="607"/>
      <c r="B217" s="698"/>
      <c r="C217" s="699"/>
      <c r="D217" s="700"/>
      <c r="E217" s="681"/>
      <c r="F217" s="746"/>
      <c r="G217" s="703"/>
      <c r="H217" s="704"/>
      <c r="I217" s="91" t="s">
        <v>306</v>
      </c>
      <c r="J217" s="91"/>
      <c r="K217" s="580" t="str">
        <f>_xlfn.CONCAT(AB195:AB214)</f>
        <v xml:space="preserve">Experiencia No. 1: La fecha de finalización de la experiencia referida en el Anexo 9 ítem 1 difiere de la información contenida en la certificación. Para fines de cálculo se toma como fecha final de la experiencia la fecha de expedición de la certificación de conformidad con los términos establecidos en el Pliego de Condiciones.
La información registrada en la Certificación aportada no permite inferir el cumplimiento de los requisitos específicos de experiencia solicitados para el Perfil.
Experiencia No. 2: La experiencia es certificada por uno de los miembros del proponente plural por cuanto debe estar acompañada con la documentación que acredite tal experiencia según los términos indicados en el Pliego de Condiciones. No fue aportada documentación complementaria.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Experiencia No. 3: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Experiencia No. 4: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Experiencia No. 5: La experiencia es certificada por uno de los miembros del proponente plural por cuanto debe estar acompañada con la documentación que acredite tal experiencia según los términos indicados en el Pliego de Condiciones. No fue aportada documentación complementaria.
Observaciones presentadas por el oferente en subsanación: (…) 
“(...) Subsanación contratos soporte experiencia personal control online (...)nos permitimos adjuntar los contratos soporte para los perfiles Martha Cárdenas Gallego YOLANDA MILENA VANEGAS TORRE YULIETH MELO TOVAR(...)” 
Observación en informe definitivo: 
En desarrollo de la subsanación no fue aportado el documento "Copia del contrato celebrado entre EL OFERENTE y el profesional propuesto, que corresponda con la totalidad del tiempo de vinculación" de conformidad con el pliego de condiciones en el título 4.1.4. FORMACIÓN ACADÉMICA Y EXPERIENCIA DEL EQUIPO MÍNIMO DE TRABAJO. Asi mismo no se aportó documentación que permitiera validar los proyectos en los cuales partició el profesional en el ejercicio del ron indicado en la certificación.
Experiencia No. 6: La información registrada en la Certificación aportada no permite inferir el cumplimiento de los requisitos específicos de experiencia solicitados para el Perfil.
Experiencia No. 8: La información registrada en la Certificación aportada no permite inferir el cumplimiento de los requisitos específicos de experiencia solicitados para el Perfil.
Experiencia No. 9: La información registrada en la Certificación aportada no permite inferir el cumplimiento de los requisitos específicos de experiencia solicitados para el Perfil.
</v>
      </c>
      <c r="L217" s="581"/>
      <c r="M217" s="581"/>
      <c r="N217" s="581"/>
      <c r="O217" s="581"/>
      <c r="P217" s="581"/>
      <c r="Q217" s="581"/>
      <c r="R217" s="581"/>
      <c r="S217" s="581"/>
      <c r="T217" s="581"/>
      <c r="U217" s="581"/>
      <c r="V217" s="581"/>
      <c r="W217" s="581"/>
      <c r="X217" s="582"/>
      <c r="AH217" s="218"/>
    </row>
    <row r="218" spans="1:34" s="46" customFormat="1" ht="153.75" customHeight="1">
      <c r="A218" s="607"/>
      <c r="B218" s="590" t="s">
        <v>307</v>
      </c>
      <c r="C218" s="590"/>
      <c r="D218" s="590"/>
      <c r="E218" s="590"/>
      <c r="F218" s="591" t="s">
        <v>537</v>
      </c>
      <c r="G218" s="592"/>
      <c r="H218" s="592"/>
      <c r="I218" s="592"/>
      <c r="J218" s="592"/>
      <c r="K218" s="592"/>
      <c r="L218" s="592"/>
      <c r="M218" s="592"/>
      <c r="N218" s="592"/>
      <c r="O218" s="592"/>
      <c r="P218" s="592"/>
      <c r="Q218" s="592"/>
      <c r="R218" s="592"/>
      <c r="S218" s="592"/>
      <c r="T218" s="592"/>
      <c r="U218" s="592"/>
      <c r="V218" s="592"/>
      <c r="W218" s="592"/>
      <c r="X218" s="593"/>
      <c r="AH218" s="218"/>
    </row>
    <row r="219" spans="1:34" s="46" customFormat="1" ht="20.25" customHeight="1">
      <c r="A219" s="607"/>
      <c r="B219" s="594" t="s">
        <v>85</v>
      </c>
      <c r="C219" s="595"/>
      <c r="D219" s="595"/>
      <c r="E219" s="595"/>
      <c r="F219" s="595"/>
      <c r="G219" s="595"/>
      <c r="H219" s="595"/>
      <c r="I219" s="595"/>
      <c r="J219" s="595"/>
      <c r="K219" s="595"/>
      <c r="L219" s="595"/>
      <c r="M219" s="595"/>
      <c r="N219" s="595"/>
      <c r="O219" s="595"/>
      <c r="P219" s="595"/>
      <c r="Q219" s="595"/>
      <c r="R219" s="595"/>
      <c r="S219" s="595"/>
      <c r="T219" s="595"/>
      <c r="U219" s="595"/>
      <c r="V219" s="595"/>
      <c r="W219" s="595"/>
      <c r="X219" s="596"/>
      <c r="AH219" s="218"/>
    </row>
    <row r="220" spans="1:34" s="46" customFormat="1" ht="13">
      <c r="A220" s="597" t="s">
        <v>373</v>
      </c>
      <c r="B220" s="598" t="s">
        <v>374</v>
      </c>
      <c r="C220" s="598"/>
      <c r="D220" s="598"/>
      <c r="E220" s="598"/>
      <c r="F220" s="598"/>
      <c r="G220" s="598"/>
      <c r="H220" s="598"/>
      <c r="I220" s="598"/>
      <c r="J220" s="598"/>
      <c r="K220" s="598"/>
      <c r="L220" s="598"/>
      <c r="M220" s="598"/>
      <c r="N220" s="598"/>
      <c r="O220" s="598"/>
      <c r="P220" s="598"/>
      <c r="Q220" s="598"/>
      <c r="R220" s="598"/>
      <c r="S220" s="598"/>
      <c r="T220" s="598"/>
      <c r="U220" s="598"/>
      <c r="V220" s="598"/>
      <c r="W220" s="598"/>
      <c r="X220" s="598"/>
      <c r="AH220" s="218"/>
    </row>
    <row r="221" spans="1:34" s="46" customFormat="1" ht="25.5" customHeight="1">
      <c r="A221" s="597"/>
      <c r="B221" s="47" t="s">
        <v>209</v>
      </c>
      <c r="C221" s="48" t="s">
        <v>210</v>
      </c>
      <c r="D221" s="599" t="s">
        <v>211</v>
      </c>
      <c r="E221" s="599"/>
      <c r="F221" s="600" t="s">
        <v>212</v>
      </c>
      <c r="G221" s="601"/>
      <c r="H221" s="601"/>
      <c r="I221" s="601"/>
      <c r="J221" s="601"/>
      <c r="K221" s="601"/>
      <c r="L221" s="602"/>
      <c r="M221" s="599" t="s">
        <v>214</v>
      </c>
      <c r="N221" s="599"/>
      <c r="O221" s="599"/>
      <c r="P221" s="599"/>
      <c r="Q221" s="599"/>
      <c r="R221" s="599"/>
      <c r="S221" s="599"/>
      <c r="T221" s="599"/>
      <c r="U221" s="599"/>
      <c r="V221" s="599"/>
      <c r="W221" s="599"/>
      <c r="X221" s="599"/>
      <c r="AH221" s="218"/>
    </row>
    <row r="222" spans="1:34" s="46" customFormat="1" ht="84.75" customHeight="1">
      <c r="A222" s="597"/>
      <c r="B222" s="49">
        <v>6</v>
      </c>
      <c r="C222" s="49">
        <v>1</v>
      </c>
      <c r="D222" s="603" t="s">
        <v>375</v>
      </c>
      <c r="E222" s="603"/>
      <c r="F222" s="604" t="s">
        <v>376</v>
      </c>
      <c r="G222" s="605"/>
      <c r="H222" s="605"/>
      <c r="I222" s="605"/>
      <c r="J222" s="605"/>
      <c r="K222" s="605"/>
      <c r="L222" s="606"/>
      <c r="M222" s="610" t="s">
        <v>538</v>
      </c>
      <c r="N222" s="610"/>
      <c r="O222" s="610"/>
      <c r="P222" s="610"/>
      <c r="Q222" s="610"/>
      <c r="R222" s="610"/>
      <c r="S222" s="610"/>
      <c r="T222" s="610"/>
      <c r="U222" s="610"/>
      <c r="V222" s="610"/>
      <c r="W222" s="610"/>
      <c r="X222" s="610"/>
      <c r="AH222" s="218"/>
    </row>
    <row r="223" spans="1:34" s="46" customFormat="1" ht="12.75" customHeight="1">
      <c r="A223" s="597"/>
      <c r="B223" s="530" t="s">
        <v>219</v>
      </c>
      <c r="C223" s="530"/>
      <c r="D223" s="530"/>
      <c r="E223" s="530"/>
      <c r="F223" s="530"/>
      <c r="G223" s="530"/>
      <c r="H223" s="530"/>
      <c r="I223" s="530"/>
      <c r="J223" s="530"/>
      <c r="K223" s="530"/>
      <c r="L223" s="530"/>
      <c r="M223" s="530"/>
      <c r="N223" s="530"/>
      <c r="O223" s="530"/>
      <c r="P223" s="530"/>
      <c r="Q223" s="530"/>
      <c r="R223" s="530"/>
      <c r="S223" s="530"/>
      <c r="T223" s="530"/>
      <c r="U223" s="530"/>
      <c r="V223" s="530"/>
      <c r="W223" s="530"/>
      <c r="X223" s="530"/>
      <c r="AH223" s="218"/>
    </row>
    <row r="224" spans="1:34" s="46" customFormat="1" ht="12.75" customHeight="1">
      <c r="A224" s="597"/>
      <c r="B224" s="530" t="s">
        <v>220</v>
      </c>
      <c r="C224" s="530"/>
      <c r="D224" s="530"/>
      <c r="E224" s="530"/>
      <c r="F224" s="530"/>
      <c r="G224" s="530"/>
      <c r="H224" s="530"/>
      <c r="I224" s="530"/>
      <c r="J224" s="530"/>
      <c r="K224" s="530"/>
      <c r="L224" s="530"/>
      <c r="M224" s="530"/>
      <c r="N224" s="530"/>
      <c r="O224" s="530"/>
      <c r="P224" s="530"/>
      <c r="Q224" s="530"/>
      <c r="R224" s="530"/>
      <c r="S224" s="530"/>
      <c r="T224" s="530"/>
      <c r="U224" s="530"/>
      <c r="V224" s="530"/>
      <c r="W224" s="530"/>
      <c r="X224" s="530"/>
      <c r="AH224" s="218"/>
    </row>
    <row r="225" spans="1:34" s="46" customFormat="1" ht="27" customHeight="1">
      <c r="A225" s="597"/>
      <c r="B225" s="531" t="s">
        <v>221</v>
      </c>
      <c r="C225" s="531"/>
      <c r="D225" s="531"/>
      <c r="E225" s="532" t="s">
        <v>539</v>
      </c>
      <c r="F225" s="532"/>
      <c r="G225" s="532"/>
      <c r="H225" s="532"/>
      <c r="I225" s="533" t="s">
        <v>223</v>
      </c>
      <c r="J225" s="533"/>
      <c r="K225" s="534" t="s">
        <v>224</v>
      </c>
      <c r="L225" s="534"/>
      <c r="M225" s="52" t="s">
        <v>225</v>
      </c>
      <c r="N225" s="535">
        <v>1022376023</v>
      </c>
      <c r="O225" s="535"/>
      <c r="P225" s="536"/>
      <c r="Q225" s="536"/>
      <c r="R225" s="536"/>
      <c r="S225" s="536"/>
      <c r="T225" s="536"/>
      <c r="U225" s="536"/>
      <c r="V225" s="536"/>
      <c r="W225" s="536"/>
      <c r="X225" s="536"/>
      <c r="AH225" s="218"/>
    </row>
    <row r="226" spans="1:34" s="46" customFormat="1" ht="12.75" customHeight="1">
      <c r="A226" s="597"/>
      <c r="B226" s="525" t="s">
        <v>226</v>
      </c>
      <c r="C226" s="525"/>
      <c r="D226" s="525"/>
      <c r="E226" s="525"/>
      <c r="F226" s="525"/>
      <c r="G226" s="525"/>
      <c r="H226" s="53" t="s">
        <v>227</v>
      </c>
      <c r="I226" s="526" t="s">
        <v>228</v>
      </c>
      <c r="J226" s="526"/>
      <c r="K226" s="526"/>
      <c r="L226" s="525" t="s">
        <v>226</v>
      </c>
      <c r="M226" s="525"/>
      <c r="N226" s="525"/>
      <c r="O226" s="54" t="s">
        <v>227</v>
      </c>
      <c r="P226" s="525" t="s">
        <v>228</v>
      </c>
      <c r="Q226" s="525"/>
      <c r="R226" s="525"/>
      <c r="S226" s="525"/>
      <c r="T226" s="525"/>
      <c r="U226" s="525"/>
      <c r="V226" s="525"/>
      <c r="W226" s="525"/>
      <c r="X226" s="525"/>
      <c r="AH226" s="218"/>
    </row>
    <row r="227" spans="1:34" s="46" customFormat="1" ht="12.75" customHeight="1">
      <c r="A227" s="597"/>
      <c r="B227" s="611" t="s">
        <v>229</v>
      </c>
      <c r="C227" s="612"/>
      <c r="D227" s="612"/>
      <c r="E227" s="612"/>
      <c r="F227" s="612"/>
      <c r="G227" s="613"/>
      <c r="H227" s="747" t="s">
        <v>230</v>
      </c>
      <c r="I227" s="386" t="s">
        <v>540</v>
      </c>
      <c r="J227" s="387"/>
      <c r="K227" s="467"/>
      <c r="L227" s="529" t="s">
        <v>232</v>
      </c>
      <c r="M227" s="529"/>
      <c r="N227" s="529"/>
      <c r="O227" s="55" t="s">
        <v>230</v>
      </c>
      <c r="P227" s="379" t="s">
        <v>541</v>
      </c>
      <c r="Q227" s="379"/>
      <c r="R227" s="379"/>
      <c r="S227" s="379"/>
      <c r="T227" s="379"/>
      <c r="U227" s="379"/>
      <c r="V227" s="379"/>
      <c r="W227" s="379"/>
      <c r="X227" s="379"/>
      <c r="AH227" s="218"/>
    </row>
    <row r="228" spans="1:34" s="46" customFormat="1" ht="12.75" customHeight="1">
      <c r="A228" s="597"/>
      <c r="B228" s="614"/>
      <c r="C228" s="615"/>
      <c r="D228" s="615"/>
      <c r="E228" s="615"/>
      <c r="F228" s="615"/>
      <c r="G228" s="616"/>
      <c r="H228" s="748"/>
      <c r="I228" s="388"/>
      <c r="J228" s="389"/>
      <c r="K228" s="460"/>
      <c r="L228" s="529" t="s">
        <v>236</v>
      </c>
      <c r="M228" s="529"/>
      <c r="N228" s="529"/>
      <c r="O228" s="55" t="s">
        <v>230</v>
      </c>
      <c r="P228" s="379" t="s">
        <v>542</v>
      </c>
      <c r="Q228" s="379"/>
      <c r="R228" s="379"/>
      <c r="S228" s="379"/>
      <c r="T228" s="379"/>
      <c r="U228" s="379"/>
      <c r="V228" s="379"/>
      <c r="W228" s="379"/>
      <c r="X228" s="379"/>
      <c r="Y228" s="57"/>
      <c r="Z228" s="57"/>
      <c r="AA228" s="57"/>
      <c r="AB228" s="57"/>
      <c r="AH228" s="218"/>
    </row>
    <row r="229" spans="1:34" s="46" customFormat="1" ht="25.5" customHeight="1">
      <c r="A229" s="597"/>
      <c r="B229" s="527" t="s">
        <v>238</v>
      </c>
      <c r="C229" s="527"/>
      <c r="D229" s="527"/>
      <c r="E229" s="527"/>
      <c r="F229" s="527"/>
      <c r="G229" s="527"/>
      <c r="H229" s="58" t="s">
        <v>230</v>
      </c>
      <c r="I229" s="538" t="s">
        <v>398</v>
      </c>
      <c r="J229" s="538"/>
      <c r="K229" s="538"/>
      <c r="L229" s="527" t="s">
        <v>240</v>
      </c>
      <c r="M229" s="527"/>
      <c r="N229" s="527"/>
      <c r="O229" s="55" t="s">
        <v>230</v>
      </c>
      <c r="P229" s="379" t="s">
        <v>543</v>
      </c>
      <c r="Q229" s="379"/>
      <c r="R229" s="379"/>
      <c r="S229" s="379"/>
      <c r="T229" s="379"/>
      <c r="U229" s="379"/>
      <c r="V229" s="379"/>
      <c r="W229" s="379"/>
      <c r="X229" s="379"/>
      <c r="AH229" s="218"/>
    </row>
    <row r="230" spans="1:34" s="46" customFormat="1" ht="17.25" customHeight="1">
      <c r="A230" s="597"/>
      <c r="B230" s="525" t="s">
        <v>243</v>
      </c>
      <c r="C230" s="525"/>
      <c r="D230" s="525"/>
      <c r="E230" s="525"/>
      <c r="F230" s="525"/>
      <c r="G230" s="525"/>
      <c r="H230" s="525"/>
      <c r="I230" s="525"/>
      <c r="J230" s="525"/>
      <c r="K230" s="525"/>
      <c r="L230" s="525"/>
      <c r="M230" s="525"/>
      <c r="N230" s="525"/>
      <c r="O230" s="525"/>
      <c r="P230" s="525"/>
      <c r="Q230" s="525"/>
      <c r="R230" s="525"/>
      <c r="S230" s="525"/>
      <c r="T230" s="525"/>
      <c r="U230" s="525"/>
      <c r="V230" s="525"/>
      <c r="W230" s="525"/>
      <c r="X230" s="525"/>
      <c r="AH230" s="218"/>
    </row>
    <row r="231" spans="1:34" s="46" customFormat="1" ht="15" customHeight="1">
      <c r="A231" s="597"/>
      <c r="B231" s="537" t="s">
        <v>244</v>
      </c>
      <c r="C231" s="537"/>
      <c r="D231" s="537"/>
      <c r="E231" s="538" t="s">
        <v>380</v>
      </c>
      <c r="F231" s="538"/>
      <c r="G231" s="538"/>
      <c r="H231" s="538"/>
      <c r="I231" s="61" t="s">
        <v>226</v>
      </c>
      <c r="J231" s="539" t="s">
        <v>381</v>
      </c>
      <c r="K231" s="539"/>
      <c r="L231" s="539"/>
      <c r="M231" s="539"/>
      <c r="N231" s="539"/>
      <c r="O231" s="62" t="s">
        <v>248</v>
      </c>
      <c r="P231" s="540">
        <v>43266</v>
      </c>
      <c r="Q231" s="541"/>
      <c r="R231" s="542" t="s">
        <v>249</v>
      </c>
      <c r="S231" s="542"/>
      <c r="T231" s="542"/>
      <c r="U231" s="542"/>
      <c r="V231" s="542"/>
      <c r="W231" s="542"/>
      <c r="X231" s="542"/>
      <c r="AH231" s="218"/>
    </row>
    <row r="232" spans="1:34" s="46" customFormat="1" ht="13">
      <c r="A232" s="597"/>
      <c r="B232" s="545" t="s">
        <v>256</v>
      </c>
      <c r="C232" s="545"/>
      <c r="D232" s="545"/>
      <c r="E232" s="538">
        <v>311296</v>
      </c>
      <c r="F232" s="538"/>
      <c r="G232" s="546" t="s">
        <v>258</v>
      </c>
      <c r="H232" s="546"/>
      <c r="I232" s="547">
        <v>43304</v>
      </c>
      <c r="J232" s="548"/>
      <c r="K232" s="549" t="s">
        <v>40</v>
      </c>
      <c r="L232" s="549"/>
      <c r="M232" s="550" t="s">
        <v>259</v>
      </c>
      <c r="N232" s="550"/>
      <c r="O232" s="550"/>
      <c r="P232" s="550"/>
      <c r="Q232" s="550"/>
      <c r="R232" s="550"/>
      <c r="S232" s="550"/>
      <c r="T232" s="550"/>
      <c r="U232" s="550"/>
      <c r="V232" s="550"/>
      <c r="W232" s="550"/>
      <c r="X232" s="550"/>
      <c r="AH232" s="218"/>
    </row>
    <row r="233" spans="1:34" s="46" customFormat="1" ht="15" customHeight="1">
      <c r="A233" s="597"/>
      <c r="B233" s="525" t="s">
        <v>260</v>
      </c>
      <c r="C233" s="525"/>
      <c r="D233" s="525"/>
      <c r="E233" s="525"/>
      <c r="F233" s="525"/>
      <c r="G233" s="525"/>
      <c r="H233" s="525"/>
      <c r="I233" s="525"/>
      <c r="J233" s="525"/>
      <c r="K233" s="525"/>
      <c r="L233" s="525"/>
      <c r="M233" s="525"/>
      <c r="N233" s="525"/>
      <c r="O233" s="525"/>
      <c r="P233" s="525"/>
      <c r="Q233" s="525"/>
      <c r="R233" s="525"/>
      <c r="S233" s="525"/>
      <c r="T233" s="525"/>
      <c r="U233" s="525"/>
      <c r="V233" s="525"/>
      <c r="W233" s="525"/>
      <c r="X233" s="525"/>
      <c r="AH233" s="218"/>
    </row>
    <row r="234" spans="1:34" s="46" customFormat="1" ht="28.5" customHeight="1">
      <c r="A234" s="597"/>
      <c r="B234" s="53"/>
      <c r="C234" s="525" t="s">
        <v>261</v>
      </c>
      <c r="D234" s="525"/>
      <c r="E234" s="525"/>
      <c r="F234" s="525"/>
      <c r="G234" s="525"/>
      <c r="H234" s="525"/>
      <c r="I234" s="525"/>
      <c r="J234" s="525"/>
      <c r="K234" s="525"/>
      <c r="L234" s="525"/>
      <c r="M234" s="561" t="s">
        <v>262</v>
      </c>
      <c r="N234" s="561"/>
      <c r="O234" s="561"/>
      <c r="P234" s="561"/>
      <c r="Q234" s="561"/>
      <c r="R234" s="561"/>
      <c r="S234" s="562" t="s">
        <v>263</v>
      </c>
      <c r="T234" s="562" t="s">
        <v>264</v>
      </c>
      <c r="U234" s="563" t="s">
        <v>265</v>
      </c>
      <c r="V234" s="563"/>
      <c r="W234" s="563"/>
      <c r="X234" s="562" t="s">
        <v>38</v>
      </c>
      <c r="Y234" s="556" t="s">
        <v>266</v>
      </c>
      <c r="Z234" s="556"/>
      <c r="AA234" s="556"/>
      <c r="AB234" s="556"/>
      <c r="AC234" s="557" t="s">
        <v>267</v>
      </c>
      <c r="AD234" s="557"/>
      <c r="AE234" s="557"/>
      <c r="AF234" s="710" t="s">
        <v>268</v>
      </c>
      <c r="AG234" s="710"/>
      <c r="AH234" s="715" t="s">
        <v>269</v>
      </c>
    </row>
    <row r="235" spans="1:34" s="46" customFormat="1" ht="87" customHeight="1">
      <c r="A235" s="597"/>
      <c r="B235" s="60" t="s">
        <v>6</v>
      </c>
      <c r="C235" s="560" t="s">
        <v>270</v>
      </c>
      <c r="D235" s="560"/>
      <c r="E235" s="560"/>
      <c r="F235" s="560" t="s">
        <v>271</v>
      </c>
      <c r="G235" s="560"/>
      <c r="H235" s="560"/>
      <c r="I235" s="560"/>
      <c r="J235" s="560"/>
      <c r="K235" s="52" t="s">
        <v>272</v>
      </c>
      <c r="L235" s="52" t="s">
        <v>273</v>
      </c>
      <c r="M235" s="63" t="s">
        <v>274</v>
      </c>
      <c r="N235" s="63" t="s">
        <v>275</v>
      </c>
      <c r="O235" s="63" t="s">
        <v>276</v>
      </c>
      <c r="P235" s="63" t="s">
        <v>277</v>
      </c>
      <c r="Q235" s="63" t="s">
        <v>278</v>
      </c>
      <c r="R235" s="63" t="s">
        <v>279</v>
      </c>
      <c r="S235" s="562"/>
      <c r="T235" s="562"/>
      <c r="U235" s="63" t="s">
        <v>383</v>
      </c>
      <c r="V235" s="63" t="s">
        <v>384</v>
      </c>
      <c r="W235" s="63" t="s">
        <v>385</v>
      </c>
      <c r="X235" s="562"/>
      <c r="Y235" s="64" t="s">
        <v>283</v>
      </c>
      <c r="Z235" s="65" t="s">
        <v>284</v>
      </c>
      <c r="AA235" s="65" t="s">
        <v>285</v>
      </c>
      <c r="AB235" s="66" t="s">
        <v>286</v>
      </c>
      <c r="AC235" s="63" t="s">
        <v>287</v>
      </c>
      <c r="AD235" s="63" t="s">
        <v>288</v>
      </c>
      <c r="AE235" s="63" t="s">
        <v>289</v>
      </c>
      <c r="AF235" s="67" t="s">
        <v>290</v>
      </c>
      <c r="AG235" s="67" t="s">
        <v>291</v>
      </c>
      <c r="AH235" s="715"/>
    </row>
    <row r="236" spans="1:34" s="46" customFormat="1" ht="200.25" customHeight="1">
      <c r="A236" s="597"/>
      <c r="B236" s="68">
        <v>1</v>
      </c>
      <c r="C236" s="379" t="s">
        <v>544</v>
      </c>
      <c r="D236" s="379"/>
      <c r="E236" s="379"/>
      <c r="F236" s="565" t="s">
        <v>545</v>
      </c>
      <c r="G236" s="565"/>
      <c r="H236" s="565"/>
      <c r="I236" s="565"/>
      <c r="J236" s="565"/>
      <c r="K236" s="69">
        <v>44422</v>
      </c>
      <c r="L236" s="69">
        <v>45351</v>
      </c>
      <c r="M236" s="70" t="s">
        <v>178</v>
      </c>
      <c r="N236" s="70" t="s">
        <v>178</v>
      </c>
      <c r="O236" s="70" t="s">
        <v>178</v>
      </c>
      <c r="P236" s="70" t="s">
        <v>178</v>
      </c>
      <c r="Q236" s="70" t="s">
        <v>178</v>
      </c>
      <c r="R236" s="70" t="s">
        <v>178</v>
      </c>
      <c r="S236" s="71" t="str">
        <f>IF(C236&lt;&gt;"",IF(COUNTIF(M236:R236,"CUMPLE")=6,"CUMPLE","NO CUMPLE"),"")</f>
        <v>CUMPLE</v>
      </c>
      <c r="T236" s="72" t="s">
        <v>22</v>
      </c>
      <c r="U236" s="70" t="s">
        <v>178</v>
      </c>
      <c r="V236" s="70" t="s">
        <v>85</v>
      </c>
      <c r="W236" s="70" t="s">
        <v>85</v>
      </c>
      <c r="X236" s="73" t="str">
        <f t="shared" ref="X236:X255" si="57">IF(C236&lt;&gt;"",IF(OR(AND(OR(U236="CUMPLE",V236="CUMPLE",W236="CUMPLE"),S236="CUMPLE",T236="N/A"),AND(T236="SI",OR(U236="CUMPLE",V236="CUMPLE",W236="CUMPLE"))),"CUMPLE","NO CUMPLE"),"")</f>
        <v>CUMPLE</v>
      </c>
      <c r="Y236" s="59" t="s">
        <v>546</v>
      </c>
      <c r="Z236" s="74" t="str">
        <f>IF(Y236&lt;&gt;"","-"&amp;Y236&amp;CHAR(10),"")</f>
        <v xml:space="preserve">-Monica Sofia Paez Ramirez.pdf Pag. 7-9
</v>
      </c>
      <c r="AA236" s="59"/>
      <c r="AB236" s="75" t="str">
        <f t="shared" ref="AB236:AB255" si="58">IF(AA236&lt;&gt;"","Experiencia No. "&amp;B236&amp;": "&amp;AA236&amp;CHAR(10),"")</f>
        <v/>
      </c>
      <c r="AC236" s="298">
        <f>IF(C236&lt;&gt;"",COUNTIFS(K$236:K$255,"&lt;="&amp;K236,L$236:L$255,"&gt;"&amp;K236)-1,0)</f>
        <v>1</v>
      </c>
      <c r="AD236" s="298">
        <f>IF(C236&lt;&gt;"",COUNTIFS(K$236:K$255,"&lt;="&amp;L236,L$236:L$255,"&gt;="&amp;L236)-1,0)</f>
        <v>1</v>
      </c>
      <c r="AE236" s="298">
        <f>IF(C236&lt;&gt;"",COUNTIFS(K$236:K$255,"&gt;&lt;"&amp;"",K$236:K$255,"&lt;="&amp;K236,L$236:L$255,"&gt;="&amp;L236),0)</f>
        <v>0</v>
      </c>
      <c r="AF236" s="69">
        <f>K236</f>
        <v>44422</v>
      </c>
      <c r="AG236" s="69">
        <v>45525</v>
      </c>
      <c r="AH236" s="95">
        <f t="shared" ref="AH236:AH238" si="59">ROUND(IF(X236="CUMPLE",DAYS360(AF236,AG236,)/365,0),1)</f>
        <v>3</v>
      </c>
    </row>
    <row r="237" spans="1:34" s="46" customFormat="1" ht="64.5" customHeight="1">
      <c r="A237" s="597"/>
      <c r="B237" s="68">
        <v>2</v>
      </c>
      <c r="C237" s="564" t="s">
        <v>544</v>
      </c>
      <c r="D237" s="564"/>
      <c r="E237" s="564"/>
      <c r="F237" s="565" t="s">
        <v>547</v>
      </c>
      <c r="G237" s="565"/>
      <c r="H237" s="565"/>
      <c r="I237" s="565"/>
      <c r="J237" s="565"/>
      <c r="K237" s="69">
        <v>44422</v>
      </c>
      <c r="L237" s="69">
        <v>45351</v>
      </c>
      <c r="M237" s="70"/>
      <c r="N237" s="70"/>
      <c r="O237" s="70"/>
      <c r="P237" s="70"/>
      <c r="Q237" s="70"/>
      <c r="R237" s="70"/>
      <c r="S237" s="71"/>
      <c r="T237" s="72"/>
      <c r="U237" s="98"/>
      <c r="V237" s="70"/>
      <c r="W237" s="70"/>
      <c r="X237" s="73"/>
      <c r="Y237" s="59" t="s">
        <v>548</v>
      </c>
      <c r="Z237" s="74" t="str">
        <f t="shared" ref="Z237:Z255" si="60">IF(Y237&lt;&gt;"","-"&amp;Y237&amp;CHAR(10),"")</f>
        <v xml:space="preserve">-Monica Sofia Paez Ramirez.pdf Pag. 7-9
ANEXO 9 EQUIPO MINIMO DE TRABAJO - HABILITANTE.pdf  (aportado en subsanación)
</v>
      </c>
      <c r="AA237" s="59" t="s">
        <v>549</v>
      </c>
      <c r="AB237" s="75" t="str">
        <f t="shared" si="58"/>
        <v xml:space="preserve">Experiencia No. 2: Observación en informe definitivo: 
Experiencia presentada en la etapa anterior y en la etapa de subsanación, por tanto no se evalua para no tener duplicidad de los calculos de tiempos de experiencia.
</v>
      </c>
      <c r="AC237" s="298">
        <f t="shared" ref="AC237:AC255" si="61">IF(C237&lt;&gt;"",COUNTIFS(K$236:K$255,"&lt;="&amp;K237,L$236:L$255,"&gt;"&amp;K237)-1,0)</f>
        <v>1</v>
      </c>
      <c r="AD237" s="298">
        <f t="shared" ref="AD237:AD255" si="62">IF(C237&lt;&gt;"",COUNTIFS(K$236:K$255,"&lt;="&amp;L237,L$236:L$255,"&gt;="&amp;L237)-1,0)</f>
        <v>1</v>
      </c>
      <c r="AE237" s="298">
        <f t="shared" ref="AE237:AE255" si="63">IF(C237&lt;&gt;"",COUNTIFS(K$236:K$255,"&gt;&lt;"&amp;"",K$236:K$255,"&lt;="&amp;K237,L$236:L$255,"&gt;="&amp;L237),0)</f>
        <v>0</v>
      </c>
      <c r="AF237" s="301"/>
      <c r="AG237" s="78"/>
      <c r="AH237" s="95">
        <f t="shared" si="59"/>
        <v>0</v>
      </c>
    </row>
    <row r="238" spans="1:34" s="46" customFormat="1" ht="60.75" customHeight="1">
      <c r="A238" s="597"/>
      <c r="B238" s="68">
        <v>3</v>
      </c>
      <c r="C238" s="564" t="s">
        <v>550</v>
      </c>
      <c r="D238" s="564"/>
      <c r="E238" s="564"/>
      <c r="F238" s="565" t="s">
        <v>551</v>
      </c>
      <c r="G238" s="565"/>
      <c r="H238" s="565"/>
      <c r="I238" s="565"/>
      <c r="J238" s="565"/>
      <c r="K238" s="69">
        <v>44258</v>
      </c>
      <c r="L238" s="69">
        <v>44419</v>
      </c>
      <c r="M238" s="70" t="s">
        <v>178</v>
      </c>
      <c r="N238" s="70" t="s">
        <v>178</v>
      </c>
      <c r="O238" s="70" t="s">
        <v>178</v>
      </c>
      <c r="P238" s="70" t="s">
        <v>178</v>
      </c>
      <c r="Q238" s="70" t="s">
        <v>178</v>
      </c>
      <c r="R238" s="70" t="s">
        <v>178</v>
      </c>
      <c r="S238" s="71" t="str">
        <f>IF(C238&lt;&gt;"",IF(COUNTIF(M238:R238,"CUMPLE")=6,"CUMPLE","NO CUMPLE"),"")</f>
        <v>CUMPLE</v>
      </c>
      <c r="T238" s="72" t="s">
        <v>22</v>
      </c>
      <c r="U238" s="70" t="s">
        <v>85</v>
      </c>
      <c r="V238" s="70" t="s">
        <v>85</v>
      </c>
      <c r="W238" s="70" t="s">
        <v>85</v>
      </c>
      <c r="X238" s="73" t="str">
        <f t="shared" si="57"/>
        <v>NO CUMPLE</v>
      </c>
      <c r="Y238" s="59" t="s">
        <v>552</v>
      </c>
      <c r="Z238" s="74" t="str">
        <f>IF(Y238&lt;&gt;"","-"&amp;Y238&amp;CHAR(10),"")</f>
        <v xml:space="preserve">-Monica Sofia Paez Ramirez.pdf Pag. 10
</v>
      </c>
      <c r="AA238" s="59" t="s">
        <v>553</v>
      </c>
      <c r="AB238" s="75" t="str">
        <f t="shared" si="58"/>
        <v xml:space="preserve">Experiencia No. 3: Observación en informe definitivo: 
La información aportada no permite confirmar el cumplimiento de los requisitos requeridos para acreditación de la experiencia específica.
</v>
      </c>
      <c r="AC238" s="298">
        <f t="shared" si="61"/>
        <v>0</v>
      </c>
      <c r="AD238" s="298">
        <f t="shared" si="62"/>
        <v>0</v>
      </c>
      <c r="AE238" s="298">
        <f t="shared" si="63"/>
        <v>0</v>
      </c>
      <c r="AF238" s="301"/>
      <c r="AG238" s="78"/>
      <c r="AH238" s="95">
        <f t="shared" si="59"/>
        <v>0</v>
      </c>
    </row>
    <row r="239" spans="1:34" s="46" customFormat="1" ht="68.25" customHeight="1">
      <c r="A239" s="597"/>
      <c r="B239" s="68">
        <v>4</v>
      </c>
      <c r="C239" s="564" t="s">
        <v>550</v>
      </c>
      <c r="D239" s="564"/>
      <c r="E239" s="564"/>
      <c r="F239" s="565" t="s">
        <v>554</v>
      </c>
      <c r="G239" s="565"/>
      <c r="H239" s="565"/>
      <c r="I239" s="565"/>
      <c r="J239" s="565"/>
      <c r="K239" s="69">
        <v>44013</v>
      </c>
      <c r="L239" s="69">
        <v>44255</v>
      </c>
      <c r="M239" s="70" t="s">
        <v>178</v>
      </c>
      <c r="N239" s="70" t="s">
        <v>178</v>
      </c>
      <c r="O239" s="70" t="s">
        <v>178</v>
      </c>
      <c r="P239" s="70" t="s">
        <v>178</v>
      </c>
      <c r="Q239" s="70" t="s">
        <v>178</v>
      </c>
      <c r="R239" s="70" t="s">
        <v>178</v>
      </c>
      <c r="S239" s="71" t="str">
        <f>IF(C239&lt;&gt;"",IF(COUNTIF(M239:R239,"CUMPLE")=6,"CUMPLE","NO CUMPLE"),"")</f>
        <v>CUMPLE</v>
      </c>
      <c r="T239" s="72" t="s">
        <v>22</v>
      </c>
      <c r="U239" s="70" t="s">
        <v>85</v>
      </c>
      <c r="V239" s="70" t="s">
        <v>85</v>
      </c>
      <c r="W239" s="70" t="s">
        <v>85</v>
      </c>
      <c r="X239" s="73" t="str">
        <f>IF(C239&lt;&gt;"",IF(OR(AND(OR(U239="CUMPLE",V239="CUMPLE",W239="CUMPLE"),S239="CUMPLE",T239="N/A"),AND(T239="SI",OR(U239="CUMPLE",V239="CUMPLE",W239="CUMPLE"))),"CUMPLE","NO CUMPLE"),"")</f>
        <v>NO CUMPLE</v>
      </c>
      <c r="Y239" s="59" t="s">
        <v>555</v>
      </c>
      <c r="Z239" s="74" t="str">
        <f>IF(Y239&lt;&gt;"","-"&amp;Y239&amp;CHAR(10),"")</f>
        <v xml:space="preserve">-Monica Sofia Paez Ramirez.pdf Pag. 10-11
</v>
      </c>
      <c r="AA239" s="59" t="s">
        <v>553</v>
      </c>
      <c r="AB239" s="75" t="str">
        <f t="shared" si="58"/>
        <v xml:space="preserve">Experiencia No. 4: Observación en informe definitivo: 
La información aportada no permite confirmar el cumplimiento de los requisitos requeridos para acreditación de la experiencia específica.
</v>
      </c>
      <c r="AC239" s="298">
        <f t="shared" si="61"/>
        <v>1</v>
      </c>
      <c r="AD239" s="298">
        <f t="shared" si="62"/>
        <v>0</v>
      </c>
      <c r="AE239" s="298">
        <f t="shared" si="63"/>
        <v>0</v>
      </c>
      <c r="AF239" s="301"/>
      <c r="AG239" s="78"/>
      <c r="AH239" s="95">
        <f t="shared" ref="AH239:AH255" si="64">IF(X239="CUMPLE",DAYS360(AF239,AG239,)/365,0)</f>
        <v>0</v>
      </c>
    </row>
    <row r="240" spans="1:34" s="46" customFormat="1" ht="60.75" customHeight="1">
      <c r="A240" s="597"/>
      <c r="B240" s="68">
        <v>5</v>
      </c>
      <c r="C240" s="564" t="s">
        <v>550</v>
      </c>
      <c r="D240" s="564"/>
      <c r="E240" s="564"/>
      <c r="F240" s="565" t="s">
        <v>556</v>
      </c>
      <c r="G240" s="565"/>
      <c r="H240" s="565"/>
      <c r="I240" s="565"/>
      <c r="J240" s="565"/>
      <c r="K240" s="69">
        <v>43314</v>
      </c>
      <c r="L240" s="69">
        <v>44074</v>
      </c>
      <c r="M240" s="70" t="s">
        <v>178</v>
      </c>
      <c r="N240" s="70" t="s">
        <v>178</v>
      </c>
      <c r="O240" s="70" t="s">
        <v>178</v>
      </c>
      <c r="P240" s="70" t="s">
        <v>178</v>
      </c>
      <c r="Q240" s="70" t="s">
        <v>178</v>
      </c>
      <c r="R240" s="70" t="s">
        <v>178</v>
      </c>
      <c r="S240" s="71" t="str">
        <f>IF(C240&lt;&gt;"",IF(COUNTIF(M240:R240,"CUMPLE")=6,"CUMPLE","NO CUMPLE"),"")</f>
        <v>CUMPLE</v>
      </c>
      <c r="T240" s="72" t="s">
        <v>22</v>
      </c>
      <c r="U240" s="70" t="s">
        <v>85</v>
      </c>
      <c r="V240" s="70" t="s">
        <v>85</v>
      </c>
      <c r="W240" s="70" t="s">
        <v>85</v>
      </c>
      <c r="X240" s="73" t="str">
        <f>IF(C240&lt;&gt;"",IF(OR(AND(OR(U240="CUMPLE",V240="CUMPLE",W240="CUMPLE"),S240="CUMPLE",T240="N/A"),AND(T240="SI",OR(U240="CUMPLE",V240="CUMPLE",W240="CUMPLE"))),"CUMPLE","NO CUMPLE"),"")</f>
        <v>NO CUMPLE</v>
      </c>
      <c r="Y240" s="59" t="s">
        <v>557</v>
      </c>
      <c r="Z240" s="74" t="str">
        <f>IF(Y240&lt;&gt;"","-"&amp;Y240&amp;CHAR(10),"")</f>
        <v xml:space="preserve">-Monica Sofia Paez Ramirez.pdf Pag. 11
</v>
      </c>
      <c r="AA240" s="59" t="s">
        <v>553</v>
      </c>
      <c r="AB240" s="75" t="str">
        <f t="shared" si="58"/>
        <v xml:space="preserve">Experiencia No. 5: Observación en informe definitivo: 
La información aportada no permite confirmar el cumplimiento de los requisitos requeridos para acreditación de la experiencia específica.
</v>
      </c>
      <c r="AC240" s="298">
        <f t="shared" si="61"/>
        <v>0</v>
      </c>
      <c r="AD240" s="298">
        <f t="shared" si="62"/>
        <v>1</v>
      </c>
      <c r="AE240" s="298">
        <f t="shared" si="63"/>
        <v>0</v>
      </c>
      <c r="AF240" s="301"/>
      <c r="AG240" s="78"/>
      <c r="AH240" s="95">
        <f t="shared" si="64"/>
        <v>0</v>
      </c>
    </row>
    <row r="241" spans="1:34" s="46" customFormat="1" ht="4.5" customHeight="1">
      <c r="A241" s="597"/>
      <c r="B241" s="68">
        <v>6</v>
      </c>
      <c r="C241" s="564"/>
      <c r="D241" s="564"/>
      <c r="E241" s="564"/>
      <c r="F241" s="565"/>
      <c r="G241" s="565"/>
      <c r="H241" s="565"/>
      <c r="I241" s="565"/>
      <c r="J241" s="565"/>
      <c r="K241" s="69"/>
      <c r="L241" s="69"/>
      <c r="M241" s="70"/>
      <c r="N241" s="70"/>
      <c r="O241" s="70"/>
      <c r="P241" s="70"/>
      <c r="Q241" s="70"/>
      <c r="R241" s="70"/>
      <c r="S241" s="71" t="str">
        <f t="shared" ref="S241:S255" si="65">IF(C241&lt;&gt;"",IF(COUNTIF(M241:R241,"CUMPLE")=6,"CUMPLE","NO CUMPLE"),"")</f>
        <v/>
      </c>
      <c r="T241" s="72"/>
      <c r="U241" s="70"/>
      <c r="V241" s="70"/>
      <c r="W241" s="70"/>
      <c r="X241" s="73" t="str">
        <f t="shared" si="57"/>
        <v/>
      </c>
      <c r="Y241" s="59"/>
      <c r="Z241" s="74" t="str">
        <f t="shared" si="60"/>
        <v/>
      </c>
      <c r="AA241" s="59"/>
      <c r="AB241" s="75" t="str">
        <f t="shared" si="58"/>
        <v/>
      </c>
      <c r="AC241" s="298">
        <f t="shared" si="61"/>
        <v>0</v>
      </c>
      <c r="AD241" s="298">
        <f t="shared" si="62"/>
        <v>0</v>
      </c>
      <c r="AE241" s="298">
        <f t="shared" si="63"/>
        <v>0</v>
      </c>
      <c r="AF241" s="301"/>
      <c r="AG241" s="78"/>
      <c r="AH241" s="95">
        <f t="shared" si="64"/>
        <v>0</v>
      </c>
    </row>
    <row r="242" spans="1:34" s="46" customFormat="1" ht="3.75" hidden="1" customHeight="1">
      <c r="A242" s="597"/>
      <c r="B242" s="68">
        <v>7</v>
      </c>
      <c r="C242" s="564"/>
      <c r="D242" s="564"/>
      <c r="E242" s="564"/>
      <c r="F242" s="565"/>
      <c r="G242" s="565"/>
      <c r="H242" s="565"/>
      <c r="I242" s="565"/>
      <c r="J242" s="565"/>
      <c r="K242" s="69"/>
      <c r="L242" s="69"/>
      <c r="M242" s="70"/>
      <c r="N242" s="70"/>
      <c r="O242" s="70"/>
      <c r="P242" s="70"/>
      <c r="Q242" s="70"/>
      <c r="R242" s="70"/>
      <c r="S242" s="71" t="str">
        <f t="shared" si="65"/>
        <v/>
      </c>
      <c r="T242" s="72"/>
      <c r="U242" s="70"/>
      <c r="V242" s="70"/>
      <c r="W242" s="70"/>
      <c r="X242" s="73" t="str">
        <f t="shared" si="57"/>
        <v/>
      </c>
      <c r="Y242" s="59"/>
      <c r="Z242" s="74" t="str">
        <f t="shared" si="60"/>
        <v/>
      </c>
      <c r="AA242" s="59"/>
      <c r="AB242" s="75" t="str">
        <f t="shared" si="58"/>
        <v/>
      </c>
      <c r="AC242" s="298">
        <f t="shared" si="61"/>
        <v>0</v>
      </c>
      <c r="AD242" s="298">
        <f t="shared" si="62"/>
        <v>0</v>
      </c>
      <c r="AE242" s="298">
        <f t="shared" si="63"/>
        <v>0</v>
      </c>
      <c r="AF242" s="301"/>
      <c r="AG242" s="78"/>
      <c r="AH242" s="95">
        <f t="shared" si="64"/>
        <v>0</v>
      </c>
    </row>
    <row r="243" spans="1:34" s="46" customFormat="1" ht="6" hidden="1" customHeight="1">
      <c r="A243" s="597"/>
      <c r="B243" s="68">
        <v>8</v>
      </c>
      <c r="C243" s="564"/>
      <c r="D243" s="564"/>
      <c r="E243" s="564"/>
      <c r="F243" s="565"/>
      <c r="G243" s="565"/>
      <c r="H243" s="565"/>
      <c r="I243" s="565"/>
      <c r="J243" s="565"/>
      <c r="K243" s="69"/>
      <c r="L243" s="69"/>
      <c r="M243" s="70"/>
      <c r="N243" s="70"/>
      <c r="O243" s="70"/>
      <c r="P243" s="70"/>
      <c r="Q243" s="70"/>
      <c r="R243" s="70"/>
      <c r="S243" s="71" t="str">
        <f t="shared" si="65"/>
        <v/>
      </c>
      <c r="T243" s="72"/>
      <c r="U243" s="70"/>
      <c r="V243" s="70"/>
      <c r="W243" s="70"/>
      <c r="X243" s="73" t="str">
        <f t="shared" si="57"/>
        <v/>
      </c>
      <c r="Y243" s="59"/>
      <c r="Z243" s="74" t="str">
        <f t="shared" si="60"/>
        <v/>
      </c>
      <c r="AA243" s="59"/>
      <c r="AB243" s="75" t="str">
        <f t="shared" si="58"/>
        <v/>
      </c>
      <c r="AC243" s="298">
        <f t="shared" si="61"/>
        <v>0</v>
      </c>
      <c r="AD243" s="298">
        <f t="shared" si="62"/>
        <v>0</v>
      </c>
      <c r="AE243" s="298">
        <f t="shared" si="63"/>
        <v>0</v>
      </c>
      <c r="AF243" s="301"/>
      <c r="AG243" s="78"/>
      <c r="AH243" s="95">
        <f t="shared" si="64"/>
        <v>0</v>
      </c>
    </row>
    <row r="244" spans="1:34" s="46" customFormat="1" ht="5.25" hidden="1" customHeight="1">
      <c r="A244" s="597"/>
      <c r="B244" s="68">
        <v>9</v>
      </c>
      <c r="C244" s="564"/>
      <c r="D244" s="564"/>
      <c r="E244" s="564"/>
      <c r="F244" s="565"/>
      <c r="G244" s="565"/>
      <c r="H244" s="565"/>
      <c r="I244" s="565"/>
      <c r="J244" s="565"/>
      <c r="K244" s="69"/>
      <c r="L244" s="69"/>
      <c r="M244" s="70"/>
      <c r="N244" s="70"/>
      <c r="O244" s="70"/>
      <c r="P244" s="70"/>
      <c r="Q244" s="70"/>
      <c r="R244" s="70"/>
      <c r="S244" s="71" t="str">
        <f t="shared" si="65"/>
        <v/>
      </c>
      <c r="T244" s="72"/>
      <c r="U244" s="70"/>
      <c r="V244" s="70"/>
      <c r="W244" s="70"/>
      <c r="X244" s="73" t="str">
        <f t="shared" si="57"/>
        <v/>
      </c>
      <c r="Y244" s="59"/>
      <c r="Z244" s="74" t="str">
        <f t="shared" si="60"/>
        <v/>
      </c>
      <c r="AA244" s="59"/>
      <c r="AB244" s="75" t="str">
        <f t="shared" si="58"/>
        <v/>
      </c>
      <c r="AC244" s="298">
        <f t="shared" si="61"/>
        <v>0</v>
      </c>
      <c r="AD244" s="298">
        <f t="shared" si="62"/>
        <v>0</v>
      </c>
      <c r="AE244" s="298">
        <f t="shared" si="63"/>
        <v>0</v>
      </c>
      <c r="AF244" s="301"/>
      <c r="AG244" s="78"/>
      <c r="AH244" s="95">
        <f t="shared" si="64"/>
        <v>0</v>
      </c>
    </row>
    <row r="245" spans="1:34" s="46" customFormat="1" ht="8.25" hidden="1" customHeight="1">
      <c r="A245" s="597"/>
      <c r="B245" s="68">
        <v>10</v>
      </c>
      <c r="C245" s="564"/>
      <c r="D245" s="564"/>
      <c r="E245" s="564"/>
      <c r="F245" s="565"/>
      <c r="G245" s="565"/>
      <c r="H245" s="565"/>
      <c r="I245" s="565"/>
      <c r="J245" s="565"/>
      <c r="K245" s="69"/>
      <c r="L245" s="69"/>
      <c r="M245" s="70"/>
      <c r="N245" s="70"/>
      <c r="O245" s="70"/>
      <c r="P245" s="70"/>
      <c r="Q245" s="70"/>
      <c r="R245" s="70"/>
      <c r="S245" s="71" t="str">
        <f t="shared" si="65"/>
        <v/>
      </c>
      <c r="T245" s="72"/>
      <c r="U245" s="70"/>
      <c r="V245" s="70"/>
      <c r="W245" s="70"/>
      <c r="X245" s="73" t="str">
        <f t="shared" si="57"/>
        <v/>
      </c>
      <c r="Y245" s="59"/>
      <c r="Z245" s="74" t="str">
        <f t="shared" si="60"/>
        <v/>
      </c>
      <c r="AA245" s="59"/>
      <c r="AB245" s="75" t="str">
        <f t="shared" si="58"/>
        <v/>
      </c>
      <c r="AC245" s="298">
        <f t="shared" si="61"/>
        <v>0</v>
      </c>
      <c r="AD245" s="298">
        <f t="shared" si="62"/>
        <v>0</v>
      </c>
      <c r="AE245" s="298">
        <f t="shared" si="63"/>
        <v>0</v>
      </c>
      <c r="AF245" s="301"/>
      <c r="AG245" s="78"/>
      <c r="AH245" s="95">
        <f t="shared" si="64"/>
        <v>0</v>
      </c>
    </row>
    <row r="246" spans="1:34" s="46" customFormat="1" ht="8.25" hidden="1" customHeight="1">
      <c r="A246" s="597"/>
      <c r="B246" s="68">
        <v>11</v>
      </c>
      <c r="C246" s="564"/>
      <c r="D246" s="564"/>
      <c r="E246" s="564"/>
      <c r="F246" s="565"/>
      <c r="G246" s="565"/>
      <c r="H246" s="565"/>
      <c r="I246" s="565"/>
      <c r="J246" s="565"/>
      <c r="K246" s="69"/>
      <c r="L246" s="69"/>
      <c r="M246" s="70"/>
      <c r="N246" s="70"/>
      <c r="O246" s="70"/>
      <c r="P246" s="70"/>
      <c r="Q246" s="70"/>
      <c r="R246" s="70"/>
      <c r="S246" s="71" t="str">
        <f t="shared" si="65"/>
        <v/>
      </c>
      <c r="T246" s="72"/>
      <c r="U246" s="70"/>
      <c r="V246" s="70"/>
      <c r="W246" s="70"/>
      <c r="X246" s="73" t="str">
        <f t="shared" si="57"/>
        <v/>
      </c>
      <c r="Y246" s="59"/>
      <c r="Z246" s="74" t="str">
        <f t="shared" si="60"/>
        <v/>
      </c>
      <c r="AA246" s="59"/>
      <c r="AB246" s="75" t="str">
        <f t="shared" si="58"/>
        <v/>
      </c>
      <c r="AC246" s="298">
        <f t="shared" si="61"/>
        <v>0</v>
      </c>
      <c r="AD246" s="298">
        <f t="shared" si="62"/>
        <v>0</v>
      </c>
      <c r="AE246" s="298">
        <f t="shared" si="63"/>
        <v>0</v>
      </c>
      <c r="AF246" s="301"/>
      <c r="AG246" s="78"/>
      <c r="AH246" s="95">
        <f t="shared" si="64"/>
        <v>0</v>
      </c>
    </row>
    <row r="247" spans="1:34" s="46" customFormat="1" ht="6.75" hidden="1" customHeight="1">
      <c r="A247" s="597"/>
      <c r="B247" s="68">
        <v>12</v>
      </c>
      <c r="C247" s="564"/>
      <c r="D247" s="564"/>
      <c r="E247" s="564"/>
      <c r="F247" s="565"/>
      <c r="G247" s="565"/>
      <c r="H247" s="565"/>
      <c r="I247" s="565"/>
      <c r="J247" s="565"/>
      <c r="K247" s="69"/>
      <c r="L247" s="69"/>
      <c r="M247" s="70"/>
      <c r="N247" s="70"/>
      <c r="O247" s="70"/>
      <c r="P247" s="70"/>
      <c r="Q247" s="70"/>
      <c r="R247" s="70"/>
      <c r="S247" s="71" t="str">
        <f t="shared" si="65"/>
        <v/>
      </c>
      <c r="T247" s="72"/>
      <c r="U247" s="70"/>
      <c r="V247" s="70"/>
      <c r="W247" s="70"/>
      <c r="X247" s="73" t="str">
        <f t="shared" si="57"/>
        <v/>
      </c>
      <c r="Y247" s="59"/>
      <c r="Z247" s="74" t="str">
        <f t="shared" si="60"/>
        <v/>
      </c>
      <c r="AA247" s="59"/>
      <c r="AB247" s="75" t="str">
        <f t="shared" si="58"/>
        <v/>
      </c>
      <c r="AC247" s="298">
        <f t="shared" si="61"/>
        <v>0</v>
      </c>
      <c r="AD247" s="298">
        <f t="shared" si="62"/>
        <v>0</v>
      </c>
      <c r="AE247" s="298">
        <f t="shared" si="63"/>
        <v>0</v>
      </c>
      <c r="AF247" s="301"/>
      <c r="AG247" s="78"/>
      <c r="AH247" s="95">
        <f t="shared" si="64"/>
        <v>0</v>
      </c>
    </row>
    <row r="248" spans="1:34" s="46" customFormat="1" ht="4.5" hidden="1" customHeight="1">
      <c r="A248" s="597"/>
      <c r="B248" s="68">
        <v>13</v>
      </c>
      <c r="C248" s="564"/>
      <c r="D248" s="564"/>
      <c r="E248" s="564"/>
      <c r="F248" s="565"/>
      <c r="G248" s="565"/>
      <c r="H248" s="565"/>
      <c r="I248" s="565"/>
      <c r="J248" s="565"/>
      <c r="K248" s="69"/>
      <c r="L248" s="69"/>
      <c r="M248" s="70"/>
      <c r="N248" s="70"/>
      <c r="O248" s="70"/>
      <c r="P248" s="70"/>
      <c r="Q248" s="70"/>
      <c r="R248" s="70"/>
      <c r="S248" s="71" t="str">
        <f t="shared" si="65"/>
        <v/>
      </c>
      <c r="T248" s="72"/>
      <c r="U248" s="70"/>
      <c r="V248" s="70"/>
      <c r="W248" s="70"/>
      <c r="X248" s="73" t="str">
        <f t="shared" si="57"/>
        <v/>
      </c>
      <c r="Y248" s="59"/>
      <c r="Z248" s="74" t="str">
        <f t="shared" si="60"/>
        <v/>
      </c>
      <c r="AA248" s="59"/>
      <c r="AB248" s="75" t="str">
        <f t="shared" si="58"/>
        <v/>
      </c>
      <c r="AC248" s="298">
        <f t="shared" si="61"/>
        <v>0</v>
      </c>
      <c r="AD248" s="298">
        <f t="shared" si="62"/>
        <v>0</v>
      </c>
      <c r="AE248" s="298">
        <f t="shared" si="63"/>
        <v>0</v>
      </c>
      <c r="AF248" s="301"/>
      <c r="AG248" s="78"/>
      <c r="AH248" s="95">
        <f t="shared" si="64"/>
        <v>0</v>
      </c>
    </row>
    <row r="249" spans="1:34" s="46" customFormat="1" ht="6" hidden="1" customHeight="1">
      <c r="A249" s="597"/>
      <c r="B249" s="68">
        <v>14</v>
      </c>
      <c r="C249" s="564"/>
      <c r="D249" s="564"/>
      <c r="E249" s="564"/>
      <c r="F249" s="565"/>
      <c r="G249" s="565"/>
      <c r="H249" s="565"/>
      <c r="I249" s="565"/>
      <c r="J249" s="565"/>
      <c r="K249" s="69"/>
      <c r="L249" s="69"/>
      <c r="M249" s="70"/>
      <c r="N249" s="70"/>
      <c r="O249" s="70"/>
      <c r="P249" s="70"/>
      <c r="Q249" s="70"/>
      <c r="R249" s="70"/>
      <c r="S249" s="71" t="str">
        <f t="shared" si="65"/>
        <v/>
      </c>
      <c r="T249" s="72"/>
      <c r="U249" s="70"/>
      <c r="V249" s="70"/>
      <c r="W249" s="70"/>
      <c r="X249" s="73" t="str">
        <f t="shared" si="57"/>
        <v/>
      </c>
      <c r="Y249" s="59"/>
      <c r="Z249" s="74" t="str">
        <f t="shared" si="60"/>
        <v/>
      </c>
      <c r="AA249" s="59"/>
      <c r="AB249" s="75" t="str">
        <f t="shared" si="58"/>
        <v/>
      </c>
      <c r="AC249" s="298">
        <f t="shared" si="61"/>
        <v>0</v>
      </c>
      <c r="AD249" s="298">
        <f t="shared" si="62"/>
        <v>0</v>
      </c>
      <c r="AE249" s="298">
        <f t="shared" si="63"/>
        <v>0</v>
      </c>
      <c r="AF249" s="301"/>
      <c r="AG249" s="78"/>
      <c r="AH249" s="95">
        <f t="shared" si="64"/>
        <v>0</v>
      </c>
    </row>
    <row r="250" spans="1:34" s="46" customFormat="1" ht="6.75" hidden="1" customHeight="1">
      <c r="A250" s="597"/>
      <c r="B250" s="68">
        <v>15</v>
      </c>
      <c r="C250" s="564"/>
      <c r="D250" s="564"/>
      <c r="E250" s="564"/>
      <c r="F250" s="565"/>
      <c r="G250" s="565"/>
      <c r="H250" s="565"/>
      <c r="I250" s="565"/>
      <c r="J250" s="565"/>
      <c r="K250" s="69"/>
      <c r="L250" s="69"/>
      <c r="M250" s="70"/>
      <c r="N250" s="70"/>
      <c r="O250" s="70"/>
      <c r="P250" s="70"/>
      <c r="Q250" s="70"/>
      <c r="R250" s="70"/>
      <c r="S250" s="71" t="str">
        <f t="shared" si="65"/>
        <v/>
      </c>
      <c r="T250" s="72"/>
      <c r="U250" s="70"/>
      <c r="V250" s="70"/>
      <c r="W250" s="70"/>
      <c r="X250" s="73" t="str">
        <f t="shared" si="57"/>
        <v/>
      </c>
      <c r="Y250" s="59"/>
      <c r="Z250" s="74" t="str">
        <f t="shared" si="60"/>
        <v/>
      </c>
      <c r="AA250" s="59"/>
      <c r="AB250" s="75" t="str">
        <f t="shared" si="58"/>
        <v/>
      </c>
      <c r="AC250" s="298">
        <f t="shared" si="61"/>
        <v>0</v>
      </c>
      <c r="AD250" s="298">
        <f t="shared" si="62"/>
        <v>0</v>
      </c>
      <c r="AE250" s="298">
        <f t="shared" si="63"/>
        <v>0</v>
      </c>
      <c r="AF250" s="301"/>
      <c r="AG250" s="78"/>
      <c r="AH250" s="95">
        <f t="shared" si="64"/>
        <v>0</v>
      </c>
    </row>
    <row r="251" spans="1:34" s="46" customFormat="1" ht="6.75" hidden="1" customHeight="1">
      <c r="A251" s="597"/>
      <c r="B251" s="68">
        <v>16</v>
      </c>
      <c r="C251" s="564"/>
      <c r="D251" s="564"/>
      <c r="E251" s="564"/>
      <c r="F251" s="565"/>
      <c r="G251" s="565"/>
      <c r="H251" s="565"/>
      <c r="I251" s="565"/>
      <c r="J251" s="565"/>
      <c r="K251" s="69"/>
      <c r="L251" s="69"/>
      <c r="M251" s="70"/>
      <c r="N251" s="70"/>
      <c r="O251" s="70"/>
      <c r="P251" s="70"/>
      <c r="Q251" s="70"/>
      <c r="R251" s="70"/>
      <c r="S251" s="71" t="str">
        <f t="shared" si="65"/>
        <v/>
      </c>
      <c r="T251" s="72"/>
      <c r="U251" s="70"/>
      <c r="V251" s="70"/>
      <c r="W251" s="70"/>
      <c r="X251" s="73" t="str">
        <f t="shared" si="57"/>
        <v/>
      </c>
      <c r="Y251" s="59"/>
      <c r="Z251" s="74" t="str">
        <f t="shared" si="60"/>
        <v/>
      </c>
      <c r="AA251" s="59"/>
      <c r="AB251" s="75" t="str">
        <f t="shared" si="58"/>
        <v/>
      </c>
      <c r="AC251" s="298">
        <f t="shared" si="61"/>
        <v>0</v>
      </c>
      <c r="AD251" s="298">
        <f t="shared" si="62"/>
        <v>0</v>
      </c>
      <c r="AE251" s="298">
        <f t="shared" si="63"/>
        <v>0</v>
      </c>
      <c r="AF251" s="301"/>
      <c r="AG251" s="78"/>
      <c r="AH251" s="95">
        <f t="shared" si="64"/>
        <v>0</v>
      </c>
    </row>
    <row r="252" spans="1:34" s="46" customFormat="1" ht="5.25" hidden="1" customHeight="1">
      <c r="A252" s="597"/>
      <c r="B252" s="68">
        <v>17</v>
      </c>
      <c r="C252" s="564"/>
      <c r="D252" s="564"/>
      <c r="E252" s="564"/>
      <c r="F252" s="565"/>
      <c r="G252" s="565"/>
      <c r="H252" s="565"/>
      <c r="I252" s="565"/>
      <c r="J252" s="565"/>
      <c r="K252" s="69"/>
      <c r="L252" s="69"/>
      <c r="M252" s="70"/>
      <c r="N252" s="70"/>
      <c r="O252" s="70"/>
      <c r="P252" s="70"/>
      <c r="Q252" s="70"/>
      <c r="R252" s="70"/>
      <c r="S252" s="71" t="str">
        <f t="shared" si="65"/>
        <v/>
      </c>
      <c r="T252" s="72"/>
      <c r="U252" s="70"/>
      <c r="V252" s="70"/>
      <c r="W252" s="70"/>
      <c r="X252" s="73" t="str">
        <f t="shared" si="57"/>
        <v/>
      </c>
      <c r="Y252" s="59"/>
      <c r="Z252" s="74" t="str">
        <f t="shared" si="60"/>
        <v/>
      </c>
      <c r="AA252" s="59"/>
      <c r="AB252" s="75" t="str">
        <f t="shared" si="58"/>
        <v/>
      </c>
      <c r="AC252" s="298">
        <f t="shared" si="61"/>
        <v>0</v>
      </c>
      <c r="AD252" s="298">
        <f t="shared" si="62"/>
        <v>0</v>
      </c>
      <c r="AE252" s="298">
        <f t="shared" si="63"/>
        <v>0</v>
      </c>
      <c r="AF252" s="301"/>
      <c r="AG252" s="78"/>
      <c r="AH252" s="95">
        <f t="shared" si="64"/>
        <v>0</v>
      </c>
    </row>
    <row r="253" spans="1:34" s="46" customFormat="1" ht="7.5" hidden="1" customHeight="1">
      <c r="A253" s="597"/>
      <c r="B253" s="68">
        <v>18</v>
      </c>
      <c r="C253" s="564"/>
      <c r="D253" s="564"/>
      <c r="E253" s="564"/>
      <c r="F253" s="565"/>
      <c r="G253" s="565"/>
      <c r="H253" s="565"/>
      <c r="I253" s="565"/>
      <c r="J253" s="565"/>
      <c r="K253" s="69"/>
      <c r="L253" s="69"/>
      <c r="M253" s="70"/>
      <c r="N253" s="70"/>
      <c r="O253" s="70"/>
      <c r="P253" s="70"/>
      <c r="Q253" s="70"/>
      <c r="R253" s="70"/>
      <c r="S253" s="71" t="str">
        <f t="shared" si="65"/>
        <v/>
      </c>
      <c r="T253" s="72"/>
      <c r="U253" s="70"/>
      <c r="V253" s="70"/>
      <c r="W253" s="70"/>
      <c r="X253" s="73" t="str">
        <f t="shared" si="57"/>
        <v/>
      </c>
      <c r="Y253" s="59"/>
      <c r="Z253" s="74" t="str">
        <f t="shared" si="60"/>
        <v/>
      </c>
      <c r="AA253" s="59"/>
      <c r="AB253" s="75" t="str">
        <f t="shared" si="58"/>
        <v/>
      </c>
      <c r="AC253" s="298">
        <f t="shared" si="61"/>
        <v>0</v>
      </c>
      <c r="AD253" s="298">
        <f t="shared" si="62"/>
        <v>0</v>
      </c>
      <c r="AE253" s="298">
        <f t="shared" si="63"/>
        <v>0</v>
      </c>
      <c r="AF253" s="301"/>
      <c r="AG253" s="78"/>
      <c r="AH253" s="95">
        <f t="shared" si="64"/>
        <v>0</v>
      </c>
    </row>
    <row r="254" spans="1:34" s="46" customFormat="1" ht="6.75" hidden="1" customHeight="1">
      <c r="A254" s="597"/>
      <c r="B254" s="68">
        <v>19</v>
      </c>
      <c r="C254" s="583"/>
      <c r="D254" s="583"/>
      <c r="E254" s="583"/>
      <c r="F254" s="584"/>
      <c r="G254" s="584"/>
      <c r="H254" s="584"/>
      <c r="I254" s="584"/>
      <c r="J254" s="584"/>
      <c r="K254" s="69"/>
      <c r="L254" s="69"/>
      <c r="M254" s="70"/>
      <c r="N254" s="70"/>
      <c r="O254" s="70"/>
      <c r="P254" s="70"/>
      <c r="Q254" s="70"/>
      <c r="R254" s="70"/>
      <c r="S254" s="71" t="str">
        <f t="shared" si="65"/>
        <v/>
      </c>
      <c r="T254" s="72"/>
      <c r="U254" s="70"/>
      <c r="V254" s="70"/>
      <c r="W254" s="70"/>
      <c r="X254" s="73" t="str">
        <f t="shared" si="57"/>
        <v/>
      </c>
      <c r="Y254" s="59"/>
      <c r="Z254" s="74" t="str">
        <f t="shared" si="60"/>
        <v/>
      </c>
      <c r="AA254" s="59"/>
      <c r="AB254" s="75" t="str">
        <f t="shared" si="58"/>
        <v/>
      </c>
      <c r="AC254" s="298">
        <f t="shared" si="61"/>
        <v>0</v>
      </c>
      <c r="AD254" s="298">
        <f t="shared" si="62"/>
        <v>0</v>
      </c>
      <c r="AE254" s="298">
        <f t="shared" si="63"/>
        <v>0</v>
      </c>
      <c r="AF254" s="301"/>
      <c r="AG254" s="78"/>
      <c r="AH254" s="95">
        <f t="shared" si="64"/>
        <v>0</v>
      </c>
    </row>
    <row r="255" spans="1:34" s="46" customFormat="1" ht="13.5" hidden="1" customHeight="1">
      <c r="A255" s="597"/>
      <c r="B255" s="68">
        <v>20</v>
      </c>
      <c r="C255" s="583"/>
      <c r="D255" s="583"/>
      <c r="E255" s="583"/>
      <c r="F255" s="584"/>
      <c r="G255" s="584"/>
      <c r="H255" s="584"/>
      <c r="I255" s="755"/>
      <c r="J255" s="755"/>
      <c r="K255" s="137"/>
      <c r="L255" s="137"/>
      <c r="M255" s="138"/>
      <c r="N255" s="138"/>
      <c r="O255" s="138"/>
      <c r="P255" s="138"/>
      <c r="Q255" s="138"/>
      <c r="R255" s="138"/>
      <c r="S255" s="139" t="str">
        <f t="shared" si="65"/>
        <v/>
      </c>
      <c r="T255" s="140"/>
      <c r="U255" s="138"/>
      <c r="V255" s="138"/>
      <c r="W255" s="138"/>
      <c r="X255" s="141" t="str">
        <f t="shared" si="57"/>
        <v/>
      </c>
      <c r="Y255" s="79"/>
      <c r="Z255" s="74" t="str">
        <f t="shared" si="60"/>
        <v/>
      </c>
      <c r="AA255" s="59"/>
      <c r="AB255" s="75" t="str">
        <f t="shared" si="58"/>
        <v/>
      </c>
      <c r="AC255" s="298">
        <f t="shared" si="61"/>
        <v>0</v>
      </c>
      <c r="AD255" s="298">
        <f t="shared" si="62"/>
        <v>0</v>
      </c>
      <c r="AE255" s="298">
        <f t="shared" si="63"/>
        <v>0</v>
      </c>
      <c r="AF255" s="301"/>
      <c r="AG255" s="78"/>
      <c r="AH255" s="95">
        <f t="shared" si="64"/>
        <v>0</v>
      </c>
    </row>
    <row r="256" spans="1:34" s="46" customFormat="1" ht="18.75" customHeight="1">
      <c r="A256" s="597"/>
      <c r="B256" s="585" t="s">
        <v>299</v>
      </c>
      <c r="C256" s="586"/>
      <c r="D256" s="586"/>
      <c r="E256" s="587"/>
      <c r="F256" s="80" t="s">
        <v>300</v>
      </c>
      <c r="G256" s="588" t="s">
        <v>301</v>
      </c>
      <c r="H256" s="756"/>
      <c r="I256" s="590" t="s">
        <v>302</v>
      </c>
      <c r="J256" s="590"/>
      <c r="K256" s="590"/>
      <c r="L256" s="590"/>
      <c r="M256" s="590"/>
      <c r="N256" s="590"/>
      <c r="O256" s="590"/>
      <c r="P256" s="590"/>
      <c r="Q256" s="590"/>
      <c r="R256" s="590"/>
      <c r="S256" s="590"/>
      <c r="T256" s="590"/>
      <c r="U256" s="590"/>
      <c r="V256" s="590"/>
      <c r="W256" s="590"/>
      <c r="X256" s="590"/>
      <c r="Y256" s="57"/>
      <c r="Z256" s="81"/>
      <c r="AA256" s="82"/>
      <c r="AB256" s="81"/>
      <c r="AC256" s="300"/>
      <c r="AD256" s="300"/>
      <c r="AE256" s="300"/>
      <c r="AF256" s="300"/>
      <c r="AG256" s="84"/>
      <c r="AH256" s="219"/>
    </row>
    <row r="257" spans="1:34" s="46" customFormat="1" ht="79.5" customHeight="1">
      <c r="A257" s="597"/>
      <c r="B257" s="674" t="s">
        <v>305</v>
      </c>
      <c r="C257" s="675"/>
      <c r="D257" s="676"/>
      <c r="E257" s="680">
        <v>1</v>
      </c>
      <c r="F257" s="743">
        <f>SUMIFS(AH236:AH255,X236:X255,"CUMPLE")</f>
        <v>3</v>
      </c>
      <c r="G257" s="701" t="str">
        <f>IF(F257&gt;=E257,"REQUISITO ACREDITADO","REQUISITO NO ACREDITADO")</f>
        <v>REQUISITO ACREDITADO</v>
      </c>
      <c r="H257" s="757"/>
      <c r="I257" s="579" t="str">
        <f>_xlfn.CONCAT(Z236:Z240)</f>
        <v xml:space="preserve">-Monica Sofia Paez Ramirez.pdf Pag. 7-9
-Monica Sofia Paez Ramirez.pdf Pag. 7-9
ANEXO 9 EQUIPO MINIMO DE TRABAJO - HABILITANTE.pdf  (aportado en subsanación)
-Monica Sofia Paez Ramirez.pdf Pag. 10
-Monica Sofia Paez Ramirez.pdf Pag. 10-11
-Monica Sofia Paez Ramirez.pdf Pag. 11
</v>
      </c>
      <c r="J257" s="579"/>
      <c r="K257" s="579"/>
      <c r="L257" s="579"/>
      <c r="M257" s="579"/>
      <c r="N257" s="579"/>
      <c r="O257" s="579"/>
      <c r="P257" s="579"/>
      <c r="Q257" s="579"/>
      <c r="R257" s="579"/>
      <c r="S257" s="579"/>
      <c r="T257" s="579"/>
      <c r="U257" s="579"/>
      <c r="V257" s="579"/>
      <c r="W257" s="579"/>
      <c r="X257" s="579"/>
      <c r="AH257" s="218"/>
    </row>
    <row r="258" spans="1:34" s="46" customFormat="1" ht="157.5" customHeight="1">
      <c r="A258" s="597"/>
      <c r="B258" s="677"/>
      <c r="C258" s="678"/>
      <c r="D258" s="679"/>
      <c r="E258" s="681"/>
      <c r="F258" s="744"/>
      <c r="G258" s="703"/>
      <c r="H258" s="704"/>
      <c r="I258" s="123" t="s">
        <v>306</v>
      </c>
      <c r="J258" s="123"/>
      <c r="K258" s="749" t="str">
        <f>_xlfn.CONCAT(AB236:AB255)</f>
        <v xml:space="preserve">Experiencia No. 2: Observación en informe definitivo: 
Experiencia presentada en la etapa anterior y en la etapa de subsanación, por tanto no se evalua para no tener duplicidad de los calculos de tiempos de experiencia.
Experiencia No. 3: Observación en informe definitivo: 
La información aportada no permite confirmar el cumplimiento de los requisitos requeridos para acreditación de la experiencia específica.
Experiencia No. 4: Observación en informe definitivo: 
La información aportada no permite confirmar el cumplimiento de los requisitos requeridos para acreditación de la experiencia específica.
Experiencia No. 5: Observación en informe definitivo: 
La información aportada no permite confirmar el cumplimiento de los requisitos requeridos para acreditación de la experiencia específica.
</v>
      </c>
      <c r="L258" s="750"/>
      <c r="M258" s="750"/>
      <c r="N258" s="750"/>
      <c r="O258" s="750"/>
      <c r="P258" s="750"/>
      <c r="Q258" s="750"/>
      <c r="R258" s="750"/>
      <c r="S258" s="750"/>
      <c r="T258" s="750"/>
      <c r="U258" s="750"/>
      <c r="V258" s="750"/>
      <c r="W258" s="750"/>
      <c r="X258" s="751"/>
      <c r="AH258" s="218"/>
    </row>
    <row r="259" spans="1:34" s="46" customFormat="1" ht="83.25" customHeight="1">
      <c r="A259" s="597"/>
      <c r="B259" s="733" t="s">
        <v>307</v>
      </c>
      <c r="C259" s="733"/>
      <c r="D259" s="733"/>
      <c r="E259" s="733"/>
      <c r="F259" s="591" t="s">
        <v>558</v>
      </c>
      <c r="G259" s="592"/>
      <c r="H259" s="592"/>
      <c r="I259" s="592"/>
      <c r="J259" s="592"/>
      <c r="K259" s="592"/>
      <c r="L259" s="592"/>
      <c r="M259" s="592"/>
      <c r="N259" s="592"/>
      <c r="O259" s="592"/>
      <c r="P259" s="592"/>
      <c r="Q259" s="592"/>
      <c r="R259" s="592"/>
      <c r="S259" s="592"/>
      <c r="T259" s="592"/>
      <c r="U259" s="592"/>
      <c r="V259" s="592"/>
      <c r="W259" s="592"/>
      <c r="X259" s="593"/>
      <c r="AH259" s="218"/>
    </row>
    <row r="260" spans="1:34" s="46" customFormat="1" ht="20.25" customHeight="1">
      <c r="A260" s="597"/>
      <c r="B260" s="752" t="s">
        <v>178</v>
      </c>
      <c r="C260" s="753"/>
      <c r="D260" s="753"/>
      <c r="E260" s="753"/>
      <c r="F260" s="753"/>
      <c r="G260" s="753"/>
      <c r="H260" s="753"/>
      <c r="I260" s="753"/>
      <c r="J260" s="753"/>
      <c r="K260" s="753"/>
      <c r="L260" s="753"/>
      <c r="M260" s="753"/>
      <c r="N260" s="753"/>
      <c r="O260" s="753"/>
      <c r="P260" s="753"/>
      <c r="Q260" s="753"/>
      <c r="R260" s="753"/>
      <c r="S260" s="753"/>
      <c r="T260" s="753"/>
      <c r="U260" s="753"/>
      <c r="V260" s="753"/>
      <c r="W260" s="753"/>
      <c r="X260" s="754"/>
      <c r="AH260" s="218"/>
    </row>
    <row r="261" spans="1:34" s="46" customFormat="1" ht="23">
      <c r="A261" s="708" t="s">
        <v>115</v>
      </c>
      <c r="B261" s="708"/>
      <c r="C261" s="708"/>
      <c r="D261" s="708"/>
      <c r="E261" s="708"/>
      <c r="F261" s="708"/>
      <c r="G261" s="708"/>
      <c r="H261" s="708"/>
      <c r="I261" s="708"/>
      <c r="J261" s="708"/>
      <c r="K261" s="708"/>
      <c r="L261" s="708"/>
      <c r="M261" s="708"/>
      <c r="N261" s="708"/>
      <c r="O261" s="708"/>
      <c r="P261" s="708"/>
      <c r="Q261" s="708"/>
      <c r="R261" s="708"/>
      <c r="S261" s="708"/>
      <c r="T261" s="708"/>
      <c r="U261" s="708"/>
      <c r="V261" s="708"/>
      <c r="W261" s="708"/>
      <c r="X261" s="708"/>
      <c r="AH261" s="218"/>
    </row>
    <row r="262" spans="1:34" s="46" customFormat="1" ht="12.5">
      <c r="A262" s="45"/>
      <c r="AH262" s="218"/>
    </row>
    <row r="263" spans="1:34" s="46" customFormat="1" ht="12.5">
      <c r="A263" s="45"/>
      <c r="AH263" s="218"/>
    </row>
    <row r="264" spans="1:34" s="46" customFormat="1" ht="12.5">
      <c r="A264" s="45"/>
      <c r="AH264" s="218"/>
    </row>
    <row r="265" spans="1:34" s="46" customFormat="1" ht="12.5">
      <c r="A265" s="45"/>
      <c r="AH265" s="218"/>
    </row>
    <row r="266" spans="1:34" s="46" customFormat="1" ht="12.5">
      <c r="A266" s="45"/>
      <c r="AH266" s="218"/>
    </row>
    <row r="267" spans="1:34" s="46" customFormat="1" ht="12.5">
      <c r="A267" s="45"/>
      <c r="AH267" s="218"/>
    </row>
    <row r="268" spans="1:34" s="46" customFormat="1" ht="12.5">
      <c r="A268" s="45"/>
      <c r="AH268" s="218"/>
    </row>
    <row r="269" spans="1:34" s="46" customFormat="1" ht="12.5">
      <c r="A269" s="45"/>
      <c r="AH269" s="218"/>
    </row>
    <row r="270" spans="1:34" s="46" customFormat="1" ht="12.5">
      <c r="A270" s="45"/>
      <c r="AH270" s="218"/>
    </row>
    <row r="271" spans="1:34" s="46" customFormat="1" ht="12.5">
      <c r="A271" s="45"/>
      <c r="AH271" s="218"/>
    </row>
    <row r="272" spans="1:34" s="46" customFormat="1" ht="12.5">
      <c r="A272" s="45"/>
      <c r="AH272" s="218"/>
    </row>
    <row r="273" spans="1:34" s="46" customFormat="1" ht="12.5">
      <c r="A273" s="45"/>
      <c r="AH273" s="218"/>
    </row>
    <row r="274" spans="1:34" s="46" customFormat="1" ht="12.5">
      <c r="A274" s="45"/>
      <c r="AH274" s="218"/>
    </row>
    <row r="275" spans="1:34" s="46" customFormat="1" ht="12.5">
      <c r="A275" s="45"/>
      <c r="AH275" s="218"/>
    </row>
    <row r="276" spans="1:34" s="46" customFormat="1" ht="12.5">
      <c r="A276" s="45"/>
      <c r="AH276" s="218"/>
    </row>
    <row r="277" spans="1:34" s="46" customFormat="1" ht="12.5">
      <c r="A277" s="45"/>
      <c r="AH277" s="218"/>
    </row>
    <row r="278" spans="1:34" s="46" customFormat="1" ht="12.5">
      <c r="A278" s="45"/>
      <c r="AH278" s="218"/>
    </row>
    <row r="279" spans="1:34" s="46" customFormat="1" ht="12.5">
      <c r="A279" s="45"/>
      <c r="AH279" s="218"/>
    </row>
    <row r="280" spans="1:34" s="46" customFormat="1" ht="12.5">
      <c r="A280" s="45"/>
      <c r="AH280" s="218"/>
    </row>
    <row r="281" spans="1:34" s="46" customFormat="1" ht="12.5">
      <c r="A281" s="45"/>
      <c r="AH281" s="218"/>
    </row>
    <row r="282" spans="1:34" s="46" customFormat="1" ht="12.5">
      <c r="A282" s="45"/>
      <c r="AH282" s="218"/>
    </row>
    <row r="283" spans="1:34" s="46" customFormat="1" ht="12.5">
      <c r="A283" s="45"/>
      <c r="AH283" s="218"/>
    </row>
  </sheetData>
  <sheetProtection formatCells="0"/>
  <mergeCells count="771">
    <mergeCell ref="K258:X258"/>
    <mergeCell ref="B259:E259"/>
    <mergeCell ref="F259:X259"/>
    <mergeCell ref="B260:X260"/>
    <mergeCell ref="A261:X261"/>
    <mergeCell ref="C255:E255"/>
    <mergeCell ref="F255:J255"/>
    <mergeCell ref="B256:E256"/>
    <mergeCell ref="G256:H256"/>
    <mergeCell ref="I256:X256"/>
    <mergeCell ref="B257:D258"/>
    <mergeCell ref="E257:E258"/>
    <mergeCell ref="F257:F258"/>
    <mergeCell ref="G257:H258"/>
    <mergeCell ref="I257:X257"/>
    <mergeCell ref="C252:E252"/>
    <mergeCell ref="F252:J252"/>
    <mergeCell ref="C253:E253"/>
    <mergeCell ref="F253:J253"/>
    <mergeCell ref="C254:E254"/>
    <mergeCell ref="F254:J254"/>
    <mergeCell ref="C249:E249"/>
    <mergeCell ref="F249:J249"/>
    <mergeCell ref="C250:E250"/>
    <mergeCell ref="F250:J250"/>
    <mergeCell ref="C251:E251"/>
    <mergeCell ref="F251:J251"/>
    <mergeCell ref="C246:E246"/>
    <mergeCell ref="F246:J246"/>
    <mergeCell ref="C247:E247"/>
    <mergeCell ref="F247:J247"/>
    <mergeCell ref="C248:E248"/>
    <mergeCell ref="F248:J248"/>
    <mergeCell ref="C243:E243"/>
    <mergeCell ref="F243:J243"/>
    <mergeCell ref="C244:E244"/>
    <mergeCell ref="F244:J244"/>
    <mergeCell ref="C245:E245"/>
    <mergeCell ref="F245:J245"/>
    <mergeCell ref="C240:E240"/>
    <mergeCell ref="F240:J240"/>
    <mergeCell ref="C241:E241"/>
    <mergeCell ref="F241:J241"/>
    <mergeCell ref="C242:E242"/>
    <mergeCell ref="F242:J242"/>
    <mergeCell ref="C237:E237"/>
    <mergeCell ref="F237:J237"/>
    <mergeCell ref="C238:E238"/>
    <mergeCell ref="F238:J238"/>
    <mergeCell ref="C239:E239"/>
    <mergeCell ref="F239:J239"/>
    <mergeCell ref="Y234:AB234"/>
    <mergeCell ref="AC234:AE234"/>
    <mergeCell ref="C235:E235"/>
    <mergeCell ref="F235:J235"/>
    <mergeCell ref="C236:E236"/>
    <mergeCell ref="F236:J236"/>
    <mergeCell ref="M232:X232"/>
    <mergeCell ref="B233:X233"/>
    <mergeCell ref="C234:L234"/>
    <mergeCell ref="M234:R234"/>
    <mergeCell ref="S234:S235"/>
    <mergeCell ref="T234:T235"/>
    <mergeCell ref="U234:W234"/>
    <mergeCell ref="X234:X235"/>
    <mergeCell ref="B231:D231"/>
    <mergeCell ref="E231:H231"/>
    <mergeCell ref="J231:N231"/>
    <mergeCell ref="P231:Q231"/>
    <mergeCell ref="R231:X231"/>
    <mergeCell ref="B232:D232"/>
    <mergeCell ref="E232:F232"/>
    <mergeCell ref="G232:H232"/>
    <mergeCell ref="I232:J232"/>
    <mergeCell ref="K232:L232"/>
    <mergeCell ref="B230:X230"/>
    <mergeCell ref="B226:G226"/>
    <mergeCell ref="I226:K226"/>
    <mergeCell ref="L226:N226"/>
    <mergeCell ref="P226:X226"/>
    <mergeCell ref="B227:G228"/>
    <mergeCell ref="H227:H228"/>
    <mergeCell ref="I227:K228"/>
    <mergeCell ref="L227:N227"/>
    <mergeCell ref="P227:X227"/>
    <mergeCell ref="L228:N228"/>
    <mergeCell ref="B218:E218"/>
    <mergeCell ref="F218:X218"/>
    <mergeCell ref="B219:X219"/>
    <mergeCell ref="A220:A260"/>
    <mergeCell ref="B220:X220"/>
    <mergeCell ref="D221:E221"/>
    <mergeCell ref="F221:L221"/>
    <mergeCell ref="M221:X221"/>
    <mergeCell ref="D222:E222"/>
    <mergeCell ref="F222:L222"/>
    <mergeCell ref="M222:X222"/>
    <mergeCell ref="B223:X223"/>
    <mergeCell ref="B224:X224"/>
    <mergeCell ref="B225:D225"/>
    <mergeCell ref="E225:H225"/>
    <mergeCell ref="I225:J225"/>
    <mergeCell ref="K225:L225"/>
    <mergeCell ref="N225:O225"/>
    <mergeCell ref="P225:X225"/>
    <mergeCell ref="P228:X228"/>
    <mergeCell ref="B229:G229"/>
    <mergeCell ref="I229:K229"/>
    <mergeCell ref="L229:N229"/>
    <mergeCell ref="P229:X229"/>
    <mergeCell ref="B215:E215"/>
    <mergeCell ref="G215:H215"/>
    <mergeCell ref="I215:X215"/>
    <mergeCell ref="B216:D217"/>
    <mergeCell ref="E216:E217"/>
    <mergeCell ref="F216:F217"/>
    <mergeCell ref="G216:H217"/>
    <mergeCell ref="I216:X216"/>
    <mergeCell ref="K217:X217"/>
    <mergeCell ref="C213:E213"/>
    <mergeCell ref="F213:J213"/>
    <mergeCell ref="V213:W213"/>
    <mergeCell ref="C214:E214"/>
    <mergeCell ref="F214:J214"/>
    <mergeCell ref="V214:W214"/>
    <mergeCell ref="C211:E211"/>
    <mergeCell ref="F211:J211"/>
    <mergeCell ref="V211:W211"/>
    <mergeCell ref="C212:E212"/>
    <mergeCell ref="F212:J212"/>
    <mergeCell ref="V212:W212"/>
    <mergeCell ref="C209:E209"/>
    <mergeCell ref="F209:J209"/>
    <mergeCell ref="V209:W209"/>
    <mergeCell ref="C210:E210"/>
    <mergeCell ref="F210:J210"/>
    <mergeCell ref="V210:W210"/>
    <mergeCell ref="C207:E207"/>
    <mergeCell ref="F207:J207"/>
    <mergeCell ref="V207:W207"/>
    <mergeCell ref="C208:E208"/>
    <mergeCell ref="F208:J208"/>
    <mergeCell ref="V208:W208"/>
    <mergeCell ref="C205:E205"/>
    <mergeCell ref="F205:J205"/>
    <mergeCell ref="V205:W205"/>
    <mergeCell ref="C206:E206"/>
    <mergeCell ref="F206:J206"/>
    <mergeCell ref="V206:W206"/>
    <mergeCell ref="C203:E203"/>
    <mergeCell ref="F203:J203"/>
    <mergeCell ref="V203:W203"/>
    <mergeCell ref="C204:E204"/>
    <mergeCell ref="F204:J204"/>
    <mergeCell ref="V204:W204"/>
    <mergeCell ref="C201:E201"/>
    <mergeCell ref="F201:J201"/>
    <mergeCell ref="V201:W201"/>
    <mergeCell ref="C202:E202"/>
    <mergeCell ref="F202:J202"/>
    <mergeCell ref="V202:W202"/>
    <mergeCell ref="C199:E199"/>
    <mergeCell ref="F199:J199"/>
    <mergeCell ref="V199:W199"/>
    <mergeCell ref="C200:E200"/>
    <mergeCell ref="F200:J200"/>
    <mergeCell ref="V200:W200"/>
    <mergeCell ref="C197:E197"/>
    <mergeCell ref="F197:J197"/>
    <mergeCell ref="V197:W197"/>
    <mergeCell ref="C198:E198"/>
    <mergeCell ref="F198:J198"/>
    <mergeCell ref="V198:W198"/>
    <mergeCell ref="C195:E195"/>
    <mergeCell ref="F195:J195"/>
    <mergeCell ref="V195:W195"/>
    <mergeCell ref="C196:E196"/>
    <mergeCell ref="F196:J196"/>
    <mergeCell ref="V196:W196"/>
    <mergeCell ref="Y193:AB193"/>
    <mergeCell ref="AC193:AE193"/>
    <mergeCell ref="C194:E194"/>
    <mergeCell ref="F194:J194"/>
    <mergeCell ref="V194:W194"/>
    <mergeCell ref="M191:X191"/>
    <mergeCell ref="B192:X192"/>
    <mergeCell ref="C193:L193"/>
    <mergeCell ref="M193:R193"/>
    <mergeCell ref="S193:S194"/>
    <mergeCell ref="T193:T194"/>
    <mergeCell ref="U193:W193"/>
    <mergeCell ref="X193:X194"/>
    <mergeCell ref="B190:D190"/>
    <mergeCell ref="E190:H190"/>
    <mergeCell ref="J190:N190"/>
    <mergeCell ref="P190:Q190"/>
    <mergeCell ref="R190:X190"/>
    <mergeCell ref="B191:D191"/>
    <mergeCell ref="E191:F191"/>
    <mergeCell ref="G191:H191"/>
    <mergeCell ref="I191:J191"/>
    <mergeCell ref="K191:L191"/>
    <mergeCell ref="B189:X189"/>
    <mergeCell ref="B185:G185"/>
    <mergeCell ref="I185:K185"/>
    <mergeCell ref="L185:N185"/>
    <mergeCell ref="P185:X185"/>
    <mergeCell ref="B186:G187"/>
    <mergeCell ref="H186:H187"/>
    <mergeCell ref="I186:K187"/>
    <mergeCell ref="L186:N186"/>
    <mergeCell ref="P186:X186"/>
    <mergeCell ref="L187:N187"/>
    <mergeCell ref="B177:E177"/>
    <mergeCell ref="F177:X177"/>
    <mergeCell ref="B178:X178"/>
    <mergeCell ref="A179:A219"/>
    <mergeCell ref="B179:X179"/>
    <mergeCell ref="D180:E180"/>
    <mergeCell ref="F180:L180"/>
    <mergeCell ref="M180:X180"/>
    <mergeCell ref="D181:E181"/>
    <mergeCell ref="F181:L181"/>
    <mergeCell ref="M181:X181"/>
    <mergeCell ref="B182:X182"/>
    <mergeCell ref="B183:X183"/>
    <mergeCell ref="B184:D184"/>
    <mergeCell ref="E184:H184"/>
    <mergeCell ref="I184:J184"/>
    <mergeCell ref="K184:L184"/>
    <mergeCell ref="N184:O184"/>
    <mergeCell ref="P184:X184"/>
    <mergeCell ref="P187:X187"/>
    <mergeCell ref="B188:G188"/>
    <mergeCell ref="I188:K188"/>
    <mergeCell ref="L188:N188"/>
    <mergeCell ref="P188:X188"/>
    <mergeCell ref="B173:E173"/>
    <mergeCell ref="G173:H173"/>
    <mergeCell ref="I173:X173"/>
    <mergeCell ref="B174:D174"/>
    <mergeCell ref="G174:H174"/>
    <mergeCell ref="I174:X175"/>
    <mergeCell ref="B175:D176"/>
    <mergeCell ref="E175:E176"/>
    <mergeCell ref="F175:F176"/>
    <mergeCell ref="G175:H176"/>
    <mergeCell ref="K176:X176"/>
    <mergeCell ref="C171:E171"/>
    <mergeCell ref="F171:J171"/>
    <mergeCell ref="U171:W171"/>
    <mergeCell ref="C172:E172"/>
    <mergeCell ref="F172:J172"/>
    <mergeCell ref="U172:W172"/>
    <mergeCell ref="C169:E169"/>
    <mergeCell ref="F169:J169"/>
    <mergeCell ref="U169:W169"/>
    <mergeCell ref="C170:E170"/>
    <mergeCell ref="F170:J170"/>
    <mergeCell ref="U170:W170"/>
    <mergeCell ref="C167:E167"/>
    <mergeCell ref="F167:J167"/>
    <mergeCell ref="U167:W167"/>
    <mergeCell ref="C168:E168"/>
    <mergeCell ref="F168:J168"/>
    <mergeCell ref="U168:W168"/>
    <mergeCell ref="C165:E165"/>
    <mergeCell ref="F165:J165"/>
    <mergeCell ref="U165:W165"/>
    <mergeCell ref="C166:E166"/>
    <mergeCell ref="F166:J166"/>
    <mergeCell ref="U166:W166"/>
    <mergeCell ref="C163:E163"/>
    <mergeCell ref="F163:J163"/>
    <mergeCell ref="U163:W163"/>
    <mergeCell ref="C164:E164"/>
    <mergeCell ref="F164:J164"/>
    <mergeCell ref="U164:W164"/>
    <mergeCell ref="C161:E161"/>
    <mergeCell ref="F161:J161"/>
    <mergeCell ref="U161:W161"/>
    <mergeCell ref="C162:E162"/>
    <mergeCell ref="F162:J162"/>
    <mergeCell ref="U162:W162"/>
    <mergeCell ref="C159:E159"/>
    <mergeCell ref="F159:J159"/>
    <mergeCell ref="U159:W159"/>
    <mergeCell ref="C160:E160"/>
    <mergeCell ref="F160:J160"/>
    <mergeCell ref="U160:W160"/>
    <mergeCell ref="C157:E157"/>
    <mergeCell ref="F157:J157"/>
    <mergeCell ref="U157:W157"/>
    <mergeCell ref="C158:E158"/>
    <mergeCell ref="F158:J158"/>
    <mergeCell ref="U158:W158"/>
    <mergeCell ref="C155:E155"/>
    <mergeCell ref="F155:J155"/>
    <mergeCell ref="U155:W155"/>
    <mergeCell ref="C156:E156"/>
    <mergeCell ref="F156:J156"/>
    <mergeCell ref="U156:W156"/>
    <mergeCell ref="C153:E153"/>
    <mergeCell ref="F153:J153"/>
    <mergeCell ref="U153:W153"/>
    <mergeCell ref="C154:E154"/>
    <mergeCell ref="F154:J154"/>
    <mergeCell ref="U154:W154"/>
    <mergeCell ref="Y151:AB151"/>
    <mergeCell ref="AC151:AE151"/>
    <mergeCell ref="C152:E152"/>
    <mergeCell ref="F152:J152"/>
    <mergeCell ref="U152:W152"/>
    <mergeCell ref="B150:X150"/>
    <mergeCell ref="C151:L151"/>
    <mergeCell ref="M151:R151"/>
    <mergeCell ref="S151:S152"/>
    <mergeCell ref="T151:T152"/>
    <mergeCell ref="U151:W151"/>
    <mergeCell ref="X151:X152"/>
    <mergeCell ref="B149:D149"/>
    <mergeCell ref="E149:F149"/>
    <mergeCell ref="G149:H149"/>
    <mergeCell ref="I149:J149"/>
    <mergeCell ref="K149:L149"/>
    <mergeCell ref="M149:X149"/>
    <mergeCell ref="B147:X147"/>
    <mergeCell ref="B148:D148"/>
    <mergeCell ref="E148:H148"/>
    <mergeCell ref="J148:N148"/>
    <mergeCell ref="P148:Q148"/>
    <mergeCell ref="R148:X148"/>
    <mergeCell ref="P142:X142"/>
    <mergeCell ref="B143:G143"/>
    <mergeCell ref="I143:K143"/>
    <mergeCell ref="L143:N143"/>
    <mergeCell ref="P143:X143"/>
    <mergeCell ref="B144:G145"/>
    <mergeCell ref="H144:H145"/>
    <mergeCell ref="I144:K145"/>
    <mergeCell ref="L144:N144"/>
    <mergeCell ref="P144:X144"/>
    <mergeCell ref="B135:E135"/>
    <mergeCell ref="F135:X135"/>
    <mergeCell ref="B136:X136"/>
    <mergeCell ref="A137:A178"/>
    <mergeCell ref="B137:X137"/>
    <mergeCell ref="D138:E138"/>
    <mergeCell ref="F138:L138"/>
    <mergeCell ref="M138:X138"/>
    <mergeCell ref="D139:E139"/>
    <mergeCell ref="F139:L139"/>
    <mergeCell ref="M139:X139"/>
    <mergeCell ref="B140:X140"/>
    <mergeCell ref="B141:X141"/>
    <mergeCell ref="B142:D142"/>
    <mergeCell ref="E142:H142"/>
    <mergeCell ref="I142:J142"/>
    <mergeCell ref="K142:L142"/>
    <mergeCell ref="N142:O142"/>
    <mergeCell ref="L145:N145"/>
    <mergeCell ref="P145:X145"/>
    <mergeCell ref="B146:G146"/>
    <mergeCell ref="I146:K146"/>
    <mergeCell ref="L146:N146"/>
    <mergeCell ref="P146:X146"/>
    <mergeCell ref="B131:E131"/>
    <mergeCell ref="G131:H131"/>
    <mergeCell ref="I131:X131"/>
    <mergeCell ref="B132:D132"/>
    <mergeCell ref="G132:H132"/>
    <mergeCell ref="I132:X133"/>
    <mergeCell ref="B133:D133"/>
    <mergeCell ref="F133:F134"/>
    <mergeCell ref="G133:H133"/>
    <mergeCell ref="B134:D134"/>
    <mergeCell ref="G134:H134"/>
    <mergeCell ref="K134:X134"/>
    <mergeCell ref="C129:E129"/>
    <mergeCell ref="F129:J129"/>
    <mergeCell ref="U129:W129"/>
    <mergeCell ref="C130:E130"/>
    <mergeCell ref="F130:J130"/>
    <mergeCell ref="U130:W130"/>
    <mergeCell ref="F127:J127"/>
    <mergeCell ref="U127:W127"/>
    <mergeCell ref="F128:J128"/>
    <mergeCell ref="U128:W128"/>
    <mergeCell ref="C128:E128"/>
    <mergeCell ref="C127:E127"/>
    <mergeCell ref="F122:J122"/>
    <mergeCell ref="U122:W122"/>
    <mergeCell ref="F119:J119"/>
    <mergeCell ref="U119:W119"/>
    <mergeCell ref="F120:J120"/>
    <mergeCell ref="U120:W120"/>
    <mergeCell ref="F125:J125"/>
    <mergeCell ref="U125:W125"/>
    <mergeCell ref="F126:J126"/>
    <mergeCell ref="U126:W126"/>
    <mergeCell ref="F123:J123"/>
    <mergeCell ref="U123:W123"/>
    <mergeCell ref="F124:J124"/>
    <mergeCell ref="U124:W124"/>
    <mergeCell ref="F113:J113"/>
    <mergeCell ref="U113:W113"/>
    <mergeCell ref="F114:J114"/>
    <mergeCell ref="U114:W114"/>
    <mergeCell ref="C111:E111"/>
    <mergeCell ref="F111:J111"/>
    <mergeCell ref="U111:W111"/>
    <mergeCell ref="F112:J112"/>
    <mergeCell ref="U112:W112"/>
    <mergeCell ref="C112:E112"/>
    <mergeCell ref="C113:E113"/>
    <mergeCell ref="C114:E114"/>
    <mergeCell ref="Y109:AB109"/>
    <mergeCell ref="AC109:AE109"/>
    <mergeCell ref="C110:E110"/>
    <mergeCell ref="F110:J110"/>
    <mergeCell ref="U110:W110"/>
    <mergeCell ref="B108:X108"/>
    <mergeCell ref="C109:L109"/>
    <mergeCell ref="M109:R109"/>
    <mergeCell ref="S109:S110"/>
    <mergeCell ref="T109:T110"/>
    <mergeCell ref="U109:W109"/>
    <mergeCell ref="X109:X110"/>
    <mergeCell ref="B107:D107"/>
    <mergeCell ref="E107:F107"/>
    <mergeCell ref="G107:H107"/>
    <mergeCell ref="I107:J107"/>
    <mergeCell ref="K107:L107"/>
    <mergeCell ref="M107:X107"/>
    <mergeCell ref="B106:D106"/>
    <mergeCell ref="E106:H106"/>
    <mergeCell ref="J106:N106"/>
    <mergeCell ref="P106:Q106"/>
    <mergeCell ref="R106:X106"/>
    <mergeCell ref="B104:X104"/>
    <mergeCell ref="B105:D105"/>
    <mergeCell ref="E105:H105"/>
    <mergeCell ref="J105:N105"/>
    <mergeCell ref="P105:Q105"/>
    <mergeCell ref="R105:X105"/>
    <mergeCell ref="B102:G102"/>
    <mergeCell ref="I102:K102"/>
    <mergeCell ref="L102:N102"/>
    <mergeCell ref="P102:X102"/>
    <mergeCell ref="B103:G103"/>
    <mergeCell ref="I103:K103"/>
    <mergeCell ref="L103:N103"/>
    <mergeCell ref="P103:X103"/>
    <mergeCell ref="P101:X101"/>
    <mergeCell ref="B97:X97"/>
    <mergeCell ref="B98:X98"/>
    <mergeCell ref="B99:D99"/>
    <mergeCell ref="E99:H99"/>
    <mergeCell ref="I99:J99"/>
    <mergeCell ref="K99:L99"/>
    <mergeCell ref="N99:O99"/>
    <mergeCell ref="P99:X99"/>
    <mergeCell ref="B91:E91"/>
    <mergeCell ref="F91:X91"/>
    <mergeCell ref="B92:X92"/>
    <mergeCell ref="A93:A136"/>
    <mergeCell ref="B93:X93"/>
    <mergeCell ref="D94:E94"/>
    <mergeCell ref="F94:G94"/>
    <mergeCell ref="H94:L94"/>
    <mergeCell ref="M94:X94"/>
    <mergeCell ref="B95:B96"/>
    <mergeCell ref="C95:C96"/>
    <mergeCell ref="D95:E96"/>
    <mergeCell ref="F95:G95"/>
    <mergeCell ref="H95:L95"/>
    <mergeCell ref="M95:X96"/>
    <mergeCell ref="F96:G96"/>
    <mergeCell ref="H96:L96"/>
    <mergeCell ref="B100:G100"/>
    <mergeCell ref="I100:K100"/>
    <mergeCell ref="L100:N100"/>
    <mergeCell ref="P100:X100"/>
    <mergeCell ref="B101:G101"/>
    <mergeCell ref="I101:K101"/>
    <mergeCell ref="L101:N101"/>
    <mergeCell ref="B87:E87"/>
    <mergeCell ref="G87:H87"/>
    <mergeCell ref="I87:X87"/>
    <mergeCell ref="B88:D88"/>
    <mergeCell ref="G88:H88"/>
    <mergeCell ref="I88:X89"/>
    <mergeCell ref="B89:D89"/>
    <mergeCell ref="F89:F90"/>
    <mergeCell ref="G89:H89"/>
    <mergeCell ref="B90:D90"/>
    <mergeCell ref="G90:H90"/>
    <mergeCell ref="K90:X90"/>
    <mergeCell ref="C85:E85"/>
    <mergeCell ref="F85:J85"/>
    <mergeCell ref="U85:W85"/>
    <mergeCell ref="C86:E86"/>
    <mergeCell ref="F86:J86"/>
    <mergeCell ref="U86:W86"/>
    <mergeCell ref="C83:E83"/>
    <mergeCell ref="F83:J83"/>
    <mergeCell ref="U83:W83"/>
    <mergeCell ref="C84:E84"/>
    <mergeCell ref="F84:J84"/>
    <mergeCell ref="U84:W84"/>
    <mergeCell ref="C81:E81"/>
    <mergeCell ref="F81:J81"/>
    <mergeCell ref="U81:W81"/>
    <mergeCell ref="C82:E82"/>
    <mergeCell ref="F82:J82"/>
    <mergeCell ref="U82:W82"/>
    <mergeCell ref="C79:E79"/>
    <mergeCell ref="F79:J79"/>
    <mergeCell ref="U79:W79"/>
    <mergeCell ref="C80:E80"/>
    <mergeCell ref="F80:J80"/>
    <mergeCell ref="U80:W80"/>
    <mergeCell ref="C77:E77"/>
    <mergeCell ref="F77:J77"/>
    <mergeCell ref="U77:W77"/>
    <mergeCell ref="C78:E78"/>
    <mergeCell ref="F78:J78"/>
    <mergeCell ref="U78:W78"/>
    <mergeCell ref="C75:E75"/>
    <mergeCell ref="F75:J75"/>
    <mergeCell ref="U75:W75"/>
    <mergeCell ref="C76:E76"/>
    <mergeCell ref="F76:J76"/>
    <mergeCell ref="U76:W76"/>
    <mergeCell ref="C73:E73"/>
    <mergeCell ref="F73:J73"/>
    <mergeCell ref="U73:W73"/>
    <mergeCell ref="C74:E74"/>
    <mergeCell ref="F74:J74"/>
    <mergeCell ref="U74:W74"/>
    <mergeCell ref="C71:E71"/>
    <mergeCell ref="F71:J71"/>
    <mergeCell ref="U71:W71"/>
    <mergeCell ref="C72:E72"/>
    <mergeCell ref="F72:J72"/>
    <mergeCell ref="U72:W72"/>
    <mergeCell ref="C69:E69"/>
    <mergeCell ref="F69:J69"/>
    <mergeCell ref="U69:W69"/>
    <mergeCell ref="C70:E70"/>
    <mergeCell ref="F70:J70"/>
    <mergeCell ref="U70:W70"/>
    <mergeCell ref="C67:E67"/>
    <mergeCell ref="F67:J67"/>
    <mergeCell ref="U67:W67"/>
    <mergeCell ref="C68:E68"/>
    <mergeCell ref="F68:J68"/>
    <mergeCell ref="U68:W68"/>
    <mergeCell ref="B63:D63"/>
    <mergeCell ref="E63:F63"/>
    <mergeCell ref="G63:H63"/>
    <mergeCell ref="I63:J63"/>
    <mergeCell ref="K63:L63"/>
    <mergeCell ref="Y65:AB65"/>
    <mergeCell ref="AC65:AE65"/>
    <mergeCell ref="C66:E66"/>
    <mergeCell ref="F66:J66"/>
    <mergeCell ref="U66:W66"/>
    <mergeCell ref="M63:X63"/>
    <mergeCell ref="B64:X64"/>
    <mergeCell ref="C65:L65"/>
    <mergeCell ref="M65:R65"/>
    <mergeCell ref="S65:S66"/>
    <mergeCell ref="T65:T66"/>
    <mergeCell ref="U65:W65"/>
    <mergeCell ref="X65:X66"/>
    <mergeCell ref="L57:N57"/>
    <mergeCell ref="P57:X57"/>
    <mergeCell ref="B58:G59"/>
    <mergeCell ref="H58:H59"/>
    <mergeCell ref="I58:K59"/>
    <mergeCell ref="L58:N58"/>
    <mergeCell ref="P58:X58"/>
    <mergeCell ref="L59:N59"/>
    <mergeCell ref="B62:D62"/>
    <mergeCell ref="E62:H62"/>
    <mergeCell ref="J62:N62"/>
    <mergeCell ref="P62:Q62"/>
    <mergeCell ref="R62:X62"/>
    <mergeCell ref="B56:D56"/>
    <mergeCell ref="E56:H56"/>
    <mergeCell ref="I56:J56"/>
    <mergeCell ref="K56:L56"/>
    <mergeCell ref="N56:O56"/>
    <mergeCell ref="P56:X56"/>
    <mergeCell ref="A51:A92"/>
    <mergeCell ref="B51:X51"/>
    <mergeCell ref="D52:E52"/>
    <mergeCell ref="F52:L52"/>
    <mergeCell ref="M52:X52"/>
    <mergeCell ref="D53:E53"/>
    <mergeCell ref="F53:L53"/>
    <mergeCell ref="M53:X53"/>
    <mergeCell ref="B54:X54"/>
    <mergeCell ref="B55:X55"/>
    <mergeCell ref="P59:X59"/>
    <mergeCell ref="B60:G60"/>
    <mergeCell ref="I60:K60"/>
    <mergeCell ref="L60:N60"/>
    <mergeCell ref="P60:X60"/>
    <mergeCell ref="B61:X61"/>
    <mergeCell ref="B57:G57"/>
    <mergeCell ref="I57:K57"/>
    <mergeCell ref="B47:D47"/>
    <mergeCell ref="G47:H47"/>
    <mergeCell ref="K47:X47"/>
    <mergeCell ref="B48:E48"/>
    <mergeCell ref="F48:X48"/>
    <mergeCell ref="B49:X49"/>
    <mergeCell ref="C43:E43"/>
    <mergeCell ref="F43:J43"/>
    <mergeCell ref="B44:E44"/>
    <mergeCell ref="G44:H44"/>
    <mergeCell ref="I44:X44"/>
    <mergeCell ref="B45:D45"/>
    <mergeCell ref="G45:H45"/>
    <mergeCell ref="I45:X46"/>
    <mergeCell ref="B46:D46"/>
    <mergeCell ref="G46:H46"/>
    <mergeCell ref="I47:J47"/>
    <mergeCell ref="C40:E40"/>
    <mergeCell ref="F40:J40"/>
    <mergeCell ref="C41:E41"/>
    <mergeCell ref="F41:J41"/>
    <mergeCell ref="C42:E42"/>
    <mergeCell ref="F42:J42"/>
    <mergeCell ref="C37:E37"/>
    <mergeCell ref="F37:J37"/>
    <mergeCell ref="C38:E38"/>
    <mergeCell ref="F38:J38"/>
    <mergeCell ref="C39:E39"/>
    <mergeCell ref="F39:J39"/>
    <mergeCell ref="C34:E34"/>
    <mergeCell ref="F34:J34"/>
    <mergeCell ref="C35:E35"/>
    <mergeCell ref="F35:J35"/>
    <mergeCell ref="C36:E36"/>
    <mergeCell ref="F36:J36"/>
    <mergeCell ref="C31:E31"/>
    <mergeCell ref="F31:J31"/>
    <mergeCell ref="C32:E32"/>
    <mergeCell ref="F32:J32"/>
    <mergeCell ref="C33:E33"/>
    <mergeCell ref="F33:J33"/>
    <mergeCell ref="C28:E28"/>
    <mergeCell ref="F28:J28"/>
    <mergeCell ref="C29:E29"/>
    <mergeCell ref="F29:J29"/>
    <mergeCell ref="C30:E30"/>
    <mergeCell ref="F30:J30"/>
    <mergeCell ref="C25:E25"/>
    <mergeCell ref="F25:J25"/>
    <mergeCell ref="C26:E26"/>
    <mergeCell ref="F26:J26"/>
    <mergeCell ref="C27:E27"/>
    <mergeCell ref="F27:J27"/>
    <mergeCell ref="Y22:AB22"/>
    <mergeCell ref="AC22:AE22"/>
    <mergeCell ref="C23:E23"/>
    <mergeCell ref="F23:J23"/>
    <mergeCell ref="C24:E24"/>
    <mergeCell ref="F24:J24"/>
    <mergeCell ref="B21:X21"/>
    <mergeCell ref="C22:L22"/>
    <mergeCell ref="M22:R22"/>
    <mergeCell ref="S22:S23"/>
    <mergeCell ref="T22:T23"/>
    <mergeCell ref="U22:W22"/>
    <mergeCell ref="X22:X23"/>
    <mergeCell ref="G20:H20"/>
    <mergeCell ref="I20:J20"/>
    <mergeCell ref="K20:L20"/>
    <mergeCell ref="M20:X20"/>
    <mergeCell ref="B19:D19"/>
    <mergeCell ref="E19:H19"/>
    <mergeCell ref="J19:N19"/>
    <mergeCell ref="P19:Q19"/>
    <mergeCell ref="R19:T19"/>
    <mergeCell ref="U19:X19"/>
    <mergeCell ref="B20:D20"/>
    <mergeCell ref="A7:A49"/>
    <mergeCell ref="B7:X7"/>
    <mergeCell ref="D8:E8"/>
    <mergeCell ref="F8:G8"/>
    <mergeCell ref="H8:L8"/>
    <mergeCell ref="M8:X8"/>
    <mergeCell ref="D9:E9"/>
    <mergeCell ref="F9:G9"/>
    <mergeCell ref="H9:L9"/>
    <mergeCell ref="M9:X9"/>
    <mergeCell ref="B13:G13"/>
    <mergeCell ref="I13:K13"/>
    <mergeCell ref="L13:N13"/>
    <mergeCell ref="P13:X13"/>
    <mergeCell ref="B14:G14"/>
    <mergeCell ref="I14:K14"/>
    <mergeCell ref="L14:N14"/>
    <mergeCell ref="P14:X14"/>
    <mergeCell ref="B10:X10"/>
    <mergeCell ref="B11:X11"/>
    <mergeCell ref="B12:D12"/>
    <mergeCell ref="E12:H12"/>
    <mergeCell ref="I12:J12"/>
    <mergeCell ref="E20:F20"/>
    <mergeCell ref="B1:X1"/>
    <mergeCell ref="B2:X2"/>
    <mergeCell ref="B3:X3"/>
    <mergeCell ref="B4:X4"/>
    <mergeCell ref="B6:D6"/>
    <mergeCell ref="E6:X6"/>
    <mergeCell ref="N12:O12"/>
    <mergeCell ref="P12:X12"/>
    <mergeCell ref="K12:L12"/>
    <mergeCell ref="AH22:AH23"/>
    <mergeCell ref="AH65:AH66"/>
    <mergeCell ref="AH109:AH110"/>
    <mergeCell ref="AH151:AH152"/>
    <mergeCell ref="AH193:AH194"/>
    <mergeCell ref="AH234:AH235"/>
    <mergeCell ref="AF65:AG65"/>
    <mergeCell ref="AF109:AG109"/>
    <mergeCell ref="AF22:AG22"/>
    <mergeCell ref="AF151:AG151"/>
    <mergeCell ref="B18:D18"/>
    <mergeCell ref="E18:H18"/>
    <mergeCell ref="J18:N18"/>
    <mergeCell ref="P18:Q18"/>
    <mergeCell ref="R18:X18"/>
    <mergeCell ref="B15:G15"/>
    <mergeCell ref="I15:K15"/>
    <mergeCell ref="L15:N15"/>
    <mergeCell ref="P15:X15"/>
    <mergeCell ref="B16:G16"/>
    <mergeCell ref="I16:K16"/>
    <mergeCell ref="L16:N16"/>
    <mergeCell ref="P16:X16"/>
    <mergeCell ref="B17:X17"/>
    <mergeCell ref="C115:E115"/>
    <mergeCell ref="C116:E116"/>
    <mergeCell ref="C117:E117"/>
    <mergeCell ref="C118:E118"/>
    <mergeCell ref="C119:E119"/>
    <mergeCell ref="C120:E120"/>
    <mergeCell ref="AF193:AG193"/>
    <mergeCell ref="AF234:AG234"/>
    <mergeCell ref="C121:E121"/>
    <mergeCell ref="C122:E122"/>
    <mergeCell ref="C123:E123"/>
    <mergeCell ref="C124:E124"/>
    <mergeCell ref="C125:E125"/>
    <mergeCell ref="C126:E126"/>
    <mergeCell ref="F117:J117"/>
    <mergeCell ref="U117:W117"/>
    <mergeCell ref="F118:J118"/>
    <mergeCell ref="U118:W118"/>
    <mergeCell ref="F115:J115"/>
    <mergeCell ref="U115:W115"/>
    <mergeCell ref="F116:J116"/>
    <mergeCell ref="U116:W116"/>
    <mergeCell ref="F121:J121"/>
    <mergeCell ref="U121:W121"/>
  </mergeCells>
  <conditionalFormatting sqref="E6 E12:G12 O14:Q16 E20:F20 M20 B49 O58:Q60 O101:Q103 O144:Q146 O186:Q188 O227:Q229">
    <cfRule type="containsBlanks" dxfId="376" priority="108">
      <formula>LEN(TRIM(B6))=0</formula>
    </cfRule>
  </conditionalFormatting>
  <conditionalFormatting sqref="E18:E19 J18:J19">
    <cfRule type="containsBlanks" dxfId="375" priority="105">
      <formula>LEN(TRIM(E18))=0</formula>
    </cfRule>
  </conditionalFormatting>
  <conditionalFormatting sqref="E62 J62">
    <cfRule type="containsBlanks" dxfId="374" priority="92">
      <formula>LEN(TRIM(E62))=0</formula>
    </cfRule>
  </conditionalFormatting>
  <conditionalFormatting sqref="E105:E106">
    <cfRule type="containsBlanks" dxfId="373" priority="82">
      <formula>LEN(TRIM(E105))=0</formula>
    </cfRule>
  </conditionalFormatting>
  <conditionalFormatting sqref="E148 J148">
    <cfRule type="containsBlanks" dxfId="372" priority="71">
      <formula>LEN(TRIM(E148))=0</formula>
    </cfRule>
  </conditionalFormatting>
  <conditionalFormatting sqref="E190 J190">
    <cfRule type="containsBlanks" dxfId="371" priority="61">
      <formula>LEN(TRIM(E190))=0</formula>
    </cfRule>
  </conditionalFormatting>
  <conditionalFormatting sqref="E231 J231">
    <cfRule type="containsBlanks" dxfId="370" priority="51">
      <formula>LEN(TRIM(E231))=0</formula>
    </cfRule>
  </conditionalFormatting>
  <conditionalFormatting sqref="E56:G56 E63:F63 M63 B92 E99:G99 E107:F107 M107 B136 E142:G142 E149:F149 M149 B178 E184:G184 E191:F191 M191 B219 E225:G225 E232:F232 M232 B260">
    <cfRule type="containsBlanks" dxfId="369" priority="95">
      <formula>LEN(TRIM(B56))=0</formula>
    </cfRule>
  </conditionalFormatting>
  <conditionalFormatting sqref="H14:I16">
    <cfRule type="containsBlanks" dxfId="368" priority="106">
      <formula>LEN(TRIM(H14))=0</formula>
    </cfRule>
  </conditionalFormatting>
  <conditionalFormatting sqref="H58:I58">
    <cfRule type="containsBlanks" dxfId="367" priority="93">
      <formula>LEN(TRIM(H58))=0</formula>
    </cfRule>
  </conditionalFormatting>
  <conditionalFormatting sqref="H60:I60">
    <cfRule type="containsBlanks" dxfId="366" priority="38">
      <formula>LEN(TRIM(H60))=0</formula>
    </cfRule>
  </conditionalFormatting>
  <conditionalFormatting sqref="H101:I103">
    <cfRule type="containsBlanks" dxfId="365" priority="37">
      <formula>LEN(TRIM(H101))=0</formula>
    </cfRule>
  </conditionalFormatting>
  <conditionalFormatting sqref="H144:I144">
    <cfRule type="containsBlanks" dxfId="364" priority="72">
      <formula>LEN(TRIM(H144))=0</formula>
    </cfRule>
  </conditionalFormatting>
  <conditionalFormatting sqref="H146:I146">
    <cfRule type="containsBlanks" dxfId="363" priority="36">
      <formula>LEN(TRIM(H146))=0</formula>
    </cfRule>
  </conditionalFormatting>
  <conditionalFormatting sqref="H186:I186">
    <cfRule type="containsBlanks" dxfId="362" priority="62">
      <formula>LEN(TRIM(H186))=0</formula>
    </cfRule>
  </conditionalFormatting>
  <conditionalFormatting sqref="H188:I188">
    <cfRule type="containsBlanks" dxfId="361" priority="35">
      <formula>LEN(TRIM(H188))=0</formula>
    </cfRule>
  </conditionalFormatting>
  <conditionalFormatting sqref="H227:I227">
    <cfRule type="containsBlanks" dxfId="360" priority="52">
      <formula>LEN(TRIM(H227))=0</formula>
    </cfRule>
  </conditionalFormatting>
  <conditionalFormatting sqref="H229:I229">
    <cfRule type="containsBlanks" dxfId="359" priority="34">
      <formula>LEN(TRIM(H229))=0</formula>
    </cfRule>
  </conditionalFormatting>
  <conditionalFormatting sqref="I20">
    <cfRule type="containsBlanks" dxfId="358" priority="100">
      <formula>LEN(TRIM(I20))=0</formula>
    </cfRule>
  </conditionalFormatting>
  <conditionalFormatting sqref="I63">
    <cfRule type="containsBlanks" dxfId="357" priority="89">
      <formula>LEN(TRIM(I63))=0</formula>
    </cfRule>
  </conditionalFormatting>
  <conditionalFormatting sqref="I107">
    <cfRule type="containsBlanks" dxfId="356" priority="78">
      <formula>LEN(TRIM(I107))=0</formula>
    </cfRule>
  </conditionalFormatting>
  <conditionalFormatting sqref="I149">
    <cfRule type="containsBlanks" dxfId="355" priority="68">
      <formula>LEN(TRIM(I149))=0</formula>
    </cfRule>
  </conditionalFormatting>
  <conditionalFormatting sqref="I191">
    <cfRule type="containsBlanks" dxfId="354" priority="58">
      <formula>LEN(TRIM(I191))=0</formula>
    </cfRule>
  </conditionalFormatting>
  <conditionalFormatting sqref="I232">
    <cfRule type="containsBlanks" dxfId="353" priority="48">
      <formula>LEN(TRIM(I232))=0</formula>
    </cfRule>
  </conditionalFormatting>
  <conditionalFormatting sqref="J105:J106">
    <cfRule type="containsBlanks" dxfId="352" priority="30">
      <formula>LEN(TRIM(J105))=0</formula>
    </cfRule>
  </conditionalFormatting>
  <conditionalFormatting sqref="M24">
    <cfRule type="expression" dxfId="351" priority="33">
      <formula>AND($C23&lt;&gt;"",M24="")</formula>
    </cfRule>
  </conditionalFormatting>
  <conditionalFormatting sqref="M25:N25">
    <cfRule type="expression" dxfId="350" priority="109">
      <formula>AND($C24&lt;&gt;"",M25="")</formula>
    </cfRule>
  </conditionalFormatting>
  <conditionalFormatting sqref="M24:R43">
    <cfRule type="cellIs" dxfId="349" priority="32" operator="equal">
      <formula>"NO CUMPLE"</formula>
    </cfRule>
  </conditionalFormatting>
  <conditionalFormatting sqref="M67:R86 M111:R130 M153:R172 M195:R214 M236:R255 O24:R25 M26:R43 F24:J43 T24:V43 Y24:Y43 F67:J86 F111:J113 F114:F115 F116:J116 F117:F121 F122:J130 F153:J172 F195:J214 F236:J255">
    <cfRule type="expression" dxfId="348" priority="96">
      <formula>AND($C24&lt;&gt;"",F24="")</formula>
    </cfRule>
  </conditionalFormatting>
  <conditionalFormatting sqref="N12">
    <cfRule type="containsBlanks" dxfId="347" priority="104">
      <formula>LEN(TRIM(N12))=0</formula>
    </cfRule>
  </conditionalFormatting>
  <conditionalFormatting sqref="N24">
    <cfRule type="expression" dxfId="346" priority="31">
      <formula>AND($C23&lt;&gt;"",N24="")</formula>
    </cfRule>
  </conditionalFormatting>
  <conditionalFormatting sqref="N56">
    <cfRule type="containsBlanks" dxfId="345" priority="91">
      <formula>LEN(TRIM(N56))=0</formula>
    </cfRule>
  </conditionalFormatting>
  <conditionalFormatting sqref="N99">
    <cfRule type="containsBlanks" dxfId="344" priority="81">
      <formula>LEN(TRIM(N99))=0</formula>
    </cfRule>
  </conditionalFormatting>
  <conditionalFormatting sqref="N142">
    <cfRule type="containsBlanks" dxfId="343" priority="70">
      <formula>LEN(TRIM(N142))=0</formula>
    </cfRule>
  </conditionalFormatting>
  <conditionalFormatting sqref="N184">
    <cfRule type="containsBlanks" dxfId="342" priority="60">
      <formula>LEN(TRIM(N184))=0</formula>
    </cfRule>
  </conditionalFormatting>
  <conditionalFormatting sqref="N225">
    <cfRule type="containsBlanks" dxfId="341" priority="50">
      <formula>LEN(TRIM(N225))=0</formula>
    </cfRule>
  </conditionalFormatting>
  <conditionalFormatting sqref="P18:P19 A261">
    <cfRule type="containsBlanks" dxfId="340" priority="107">
      <formula>LEN(TRIM(A18))=0</formula>
    </cfRule>
  </conditionalFormatting>
  <conditionalFormatting sqref="P62">
    <cfRule type="containsBlanks" dxfId="339" priority="94">
      <formula>LEN(TRIM(P62))=0</formula>
    </cfRule>
  </conditionalFormatting>
  <conditionalFormatting sqref="P105:P106">
    <cfRule type="containsBlanks" dxfId="338" priority="84">
      <formula>LEN(TRIM(P105))=0</formula>
    </cfRule>
  </conditionalFormatting>
  <conditionalFormatting sqref="P148">
    <cfRule type="containsBlanks" dxfId="337" priority="73">
      <formula>LEN(TRIM(P148))=0</formula>
    </cfRule>
  </conditionalFormatting>
  <conditionalFormatting sqref="P190">
    <cfRule type="containsBlanks" dxfId="336" priority="63">
      <formula>LEN(TRIM(P190))=0</formula>
    </cfRule>
  </conditionalFormatting>
  <conditionalFormatting sqref="P231">
    <cfRule type="containsBlanks" dxfId="335" priority="53">
      <formula>LEN(TRIM(P231))=0</formula>
    </cfRule>
  </conditionalFormatting>
  <conditionalFormatting sqref="T24:T43">
    <cfRule type="cellIs" dxfId="334" priority="102" operator="equal">
      <formula>"NO"</formula>
    </cfRule>
  </conditionalFormatting>
  <conditionalFormatting sqref="T67:T86">
    <cfRule type="cellIs" dxfId="333" priority="90" operator="equal">
      <formula>"NO"</formula>
    </cfRule>
  </conditionalFormatting>
  <conditionalFormatting sqref="T111:T130">
    <cfRule type="cellIs" dxfId="332" priority="80" operator="equal">
      <formula>"NO"</formula>
    </cfRule>
  </conditionalFormatting>
  <conditionalFormatting sqref="T153:T172">
    <cfRule type="cellIs" dxfId="331" priority="69" operator="equal">
      <formula>"NO"</formula>
    </cfRule>
  </conditionalFormatting>
  <conditionalFormatting sqref="T195:T214">
    <cfRule type="cellIs" dxfId="330" priority="59" operator="equal">
      <formula>"NO"</formula>
    </cfRule>
  </conditionalFormatting>
  <conditionalFormatting sqref="T236:T255">
    <cfRule type="cellIs" dxfId="329" priority="49" operator="equal">
      <formula>"NO"</formula>
    </cfRule>
  </conditionalFormatting>
  <conditionalFormatting sqref="T67:U86 M67:R86 X67:X86 M111:R130 M153:R172 M195:R214 M236:R255">
    <cfRule type="cellIs" dxfId="328" priority="88" operator="equal">
      <formula>"NO CUMPLE"</formula>
    </cfRule>
  </conditionalFormatting>
  <conditionalFormatting sqref="T67:U86 Y67:Y86">
    <cfRule type="expression" dxfId="327" priority="85">
      <formula>AND($C67&lt;&gt;"",T67="")</formula>
    </cfRule>
  </conditionalFormatting>
  <conditionalFormatting sqref="T111:U130 Y111:Y130">
    <cfRule type="expression" dxfId="326" priority="74">
      <formula>AND($C111&lt;&gt;"",T111="")</formula>
    </cfRule>
  </conditionalFormatting>
  <conditionalFormatting sqref="T111:U130">
    <cfRule type="cellIs" dxfId="325" priority="77" operator="equal">
      <formula>"NO CUMPLE"</formula>
    </cfRule>
  </conditionalFormatting>
  <conditionalFormatting sqref="T153:U172 Y153:Y172">
    <cfRule type="expression" dxfId="324" priority="64">
      <formula>AND($C153&lt;&gt;"",T153="")</formula>
    </cfRule>
  </conditionalFormatting>
  <conditionalFormatting sqref="T153:U172">
    <cfRule type="cellIs" dxfId="323" priority="67" operator="equal">
      <formula>"NO CUMPLE"</formula>
    </cfRule>
  </conditionalFormatting>
  <conditionalFormatting sqref="T195:V214 Y195:Y214">
    <cfRule type="expression" dxfId="322" priority="54">
      <formula>AND($C195&lt;&gt;"",T195="")</formula>
    </cfRule>
  </conditionalFormatting>
  <conditionalFormatting sqref="T195:V214">
    <cfRule type="cellIs" dxfId="321" priority="57" operator="equal">
      <formula>"NO CUMPLE"</formula>
    </cfRule>
  </conditionalFormatting>
  <conditionalFormatting sqref="T236:W255">
    <cfRule type="cellIs" dxfId="320" priority="47" operator="equal">
      <formula>"NO CUMPLE"</formula>
    </cfRule>
    <cfRule type="expression" dxfId="319" priority="40">
      <formula>AND($C236&lt;&gt;"",T236="")</formula>
    </cfRule>
  </conditionalFormatting>
  <conditionalFormatting sqref="T24:X43 X5">
    <cfRule type="cellIs" dxfId="318" priority="99" operator="equal">
      <formula>"NO CUMPLE"</formula>
    </cfRule>
  </conditionalFormatting>
  <conditionalFormatting sqref="U19">
    <cfRule type="containsBlanks" dxfId="317" priority="101">
      <formula>LEN(TRIM(U19))=0</formula>
    </cfRule>
  </conditionalFormatting>
  <conditionalFormatting sqref="X50">
    <cfRule type="cellIs" dxfId="316" priority="103" operator="equal">
      <formula>"NO CUMPLE"</formula>
    </cfRule>
  </conditionalFormatting>
  <conditionalFormatting sqref="X111:X130">
    <cfRule type="cellIs" dxfId="315" priority="43" operator="equal">
      <formula>"NO CUMPLE"</formula>
    </cfRule>
  </conditionalFormatting>
  <conditionalFormatting sqref="X153:X172">
    <cfRule type="cellIs" dxfId="314" priority="42" operator="equal">
      <formula>"NO CUMPLE"</formula>
    </cfRule>
  </conditionalFormatting>
  <conditionalFormatting sqref="X195:X214">
    <cfRule type="cellIs" dxfId="313" priority="41" operator="equal">
      <formula>"NO CUMPLE"</formula>
    </cfRule>
  </conditionalFormatting>
  <conditionalFormatting sqref="X236:X255">
    <cfRule type="cellIs" dxfId="312" priority="39" operator="equal">
      <formula>"NO CUMPLE"</formula>
    </cfRule>
  </conditionalFormatting>
  <conditionalFormatting sqref="Y236:Y255">
    <cfRule type="expression" dxfId="311" priority="44">
      <formula>AND($C236&lt;&gt;"",Y236="")</formula>
    </cfRule>
  </conditionalFormatting>
  <conditionalFormatting sqref="AC1:AE1048576">
    <cfRule type="cellIs" dxfId="310" priority="1" operator="between">
      <formula>1</formula>
      <formula>15</formula>
    </cfRule>
  </conditionalFormatting>
  <conditionalFormatting sqref="AF26:AF33">
    <cfRule type="expression" dxfId="309" priority="23">
      <formula>OR(AY26&gt;0,BA26&gt;0)</formula>
    </cfRule>
  </conditionalFormatting>
  <conditionalFormatting sqref="AF111">
    <cfRule type="expression" dxfId="308" priority="17">
      <formula>OR(AX111&gt;0,AZ111&gt;0)</formula>
    </cfRule>
  </conditionalFormatting>
  <conditionalFormatting sqref="AF114">
    <cfRule type="expression" dxfId="307" priority="14">
      <formula>OR(AX114&gt;0,AZ114&gt;0)</formula>
    </cfRule>
  </conditionalFormatting>
  <conditionalFormatting sqref="AF26:AG33">
    <cfRule type="expression" dxfId="306" priority="22">
      <formula>AND($C26&lt;&gt;"",AF26="")</formula>
    </cfRule>
  </conditionalFormatting>
  <conditionalFormatting sqref="AF34:AG44">
    <cfRule type="cellIs" dxfId="305" priority="29" operator="greaterThan">
      <formula>0</formula>
    </cfRule>
  </conditionalFormatting>
  <conditionalFormatting sqref="AF73:AG73 AF76:AG76 AF80:AG87">
    <cfRule type="cellIs" dxfId="304" priority="28" operator="greaterThan">
      <formula>0</formula>
    </cfRule>
  </conditionalFormatting>
  <conditionalFormatting sqref="AF111:AG111">
    <cfRule type="expression" dxfId="303" priority="18">
      <formula>AND($C111&lt;&gt;"",AF111="")</formula>
    </cfRule>
  </conditionalFormatting>
  <conditionalFormatting sqref="AF112:AG113 AF115:AG131">
    <cfRule type="cellIs" dxfId="302" priority="27" operator="greaterThan">
      <formula>0</formula>
    </cfRule>
  </conditionalFormatting>
  <conditionalFormatting sqref="AF114:AG114">
    <cfRule type="expression" dxfId="301" priority="15">
      <formula>AND($C114&lt;&gt;"",AF114="")</formula>
    </cfRule>
  </conditionalFormatting>
  <conditionalFormatting sqref="AF157:AG172">
    <cfRule type="expression" dxfId="300" priority="12">
      <formula>AND($C157&lt;&gt;"",AF157="")</formula>
    </cfRule>
    <cfRule type="expression" dxfId="299" priority="11">
      <formula>OR(AX157&gt;0,AZ157&gt;0)</formula>
    </cfRule>
  </conditionalFormatting>
  <conditionalFormatting sqref="AF173:AG173">
    <cfRule type="cellIs" dxfId="298" priority="26" operator="greaterThan">
      <formula>0</formula>
    </cfRule>
  </conditionalFormatting>
  <conditionalFormatting sqref="AF195:AG214">
    <cfRule type="expression" dxfId="297" priority="8">
      <formula>AND($C195&lt;&gt;"",AF195="")</formula>
    </cfRule>
    <cfRule type="expression" dxfId="296" priority="7">
      <formula>OR(AX195&gt;0,AZ195&gt;0)</formula>
    </cfRule>
  </conditionalFormatting>
  <conditionalFormatting sqref="AF215:AG215">
    <cfRule type="cellIs" dxfId="295" priority="25" operator="greaterThan">
      <formula>0</formula>
    </cfRule>
  </conditionalFormatting>
  <conditionalFormatting sqref="AF236:AG236">
    <cfRule type="expression" dxfId="294" priority="4">
      <formula>AND($C236&lt;&gt;"",AF236="")</formula>
    </cfRule>
    <cfRule type="expression" dxfId="293" priority="3">
      <formula>OR(AX236&gt;0,AZ236&gt;0)</formula>
    </cfRule>
  </conditionalFormatting>
  <conditionalFormatting sqref="AF237:AG256">
    <cfRule type="cellIs" dxfId="292" priority="24" operator="greaterThan">
      <formula>0</formula>
    </cfRule>
  </conditionalFormatting>
  <dataValidations count="19">
    <dataValidation type="list" errorStyle="information" allowBlank="1" showInputMessage="1" showErrorMessage="1" errorTitle="No cumple" error="Si no esta en la lista no cumple el requisito" sqref="J231:N231">
      <formula1>"Abogado"</formula1>
    </dataValidation>
    <dataValidation type="list" errorStyle="information" allowBlank="1" showInputMessage="1" showErrorMessage="1" errorTitle="No cumple" error="Si no esta en la lista no cumple el requisito" sqref="J190:N190">
      <formula1>" Bibliotecología, otros de ciencias sociales y humanas,Ingeniería Industrial y Afines,Administración"</formula1>
    </dataValidation>
    <dataValidation type="list" errorStyle="information" allowBlank="1" showInputMessage="1" showErrorMessage="1" errorTitle="No cumple" error="Si no esta en la lista no cumple el requisito" sqref="J148:N148">
      <formula1>"Ingeniería,Administración de Empresas,Administración Pública,Psicología,Economía"</formula1>
    </dataValidation>
    <dataValidation type="list" errorStyle="information" allowBlank="1" showInputMessage="1" showErrorMessage="1" errorTitle="No cumple" error="Si no esta en la lista no cumple el requisito" sqref="J62:N62">
      <formula1>"Administración,Ingeniería de Sistemas  Telemática y afines,Ingeniería Electrónica, Telecomunicaciones y Afines,Ingeniería Industrial y afines"</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K24:K43 K67:K86 K236:K255 K153:K172 K195:K214 AF24:AF33 K111:K130 AF111 AF114 AF153:AG172 AF195:AG214 AF236:AG236 AF72 AF74:AF75 AF77:AF79">
      <formula1>I20</formula1>
    </dataValidation>
    <dataValidation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W24:W43 S24:S43 S67:S86 X111:X130 X195:X214 S111:S130 S153:S172 X67:X86 S195:S214 X153:X172 X236:X255 S236:S255"/>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4:X43">
      <formula1>"CUMPLE,NO CUMPLE"</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T24:T43 T195:T214 T236:T255 T153:T172 T111:T130 T67:T86">
      <formula1>"SI,NO,N/A"</formula1>
    </dataValidation>
    <dataValidation type="list" allowBlank="1" showInputMessage="1" showErrorMessage="1" sqref="U19">
      <formula1>"Dirección,Gerencia,Organización,Gestión,Administración"</formula1>
    </dataValidation>
    <dataValidation type="list" errorStyle="information" allowBlank="1" showInputMessage="1" showErrorMessage="1" errorTitle="No cumple" error="Si no esta en la lista, no cumpe" sqref="J19:N19">
      <formula1>"Administración,Ingeniería de Sistemas, telemática y afines,Ingeniería industrial y afines"</formula1>
    </dataValidation>
    <dataValidation type="list" errorStyle="information" allowBlank="1" showInputMessage="1" showErrorMessage="1" errorTitle="No cumple" error="Si no esta en la lista no cumple el requisito" sqref="J18:N18 J105:N105">
      <formula1>"Ingeniería de Sistemas  Telemática y afines,Ingeniería Electrónica, Telecomunicaciones y Afines,Ingeniería Industrial y afines"</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U24:V43 M111:R130 U236:W255 U153:U172 M195:R214 U195:V214 U111:U130 M153:R172 U67:U86 M24:R43 M236:R255 M67:R86">
      <formula1>"CUMPLE, NO CUMPLE"</formula1>
    </dataValidation>
    <dataValidation type="list" allowBlank="1" showInputMessage="1" showErrorMessage="1" sqref="A261">
      <formula1>"HABILITA, NO HABILITA"</formula1>
    </dataValidation>
    <dataValidation errorStyle="warning" allowBlank="1" showInputMessage="1" showErrorMessage="1" error="Si no corresponda al listado. Se califica como incumplimiento" sqref="E18:E19 E62 E105:E106 E148 E190 E231"/>
    <dataValidation type="list" allowBlank="1" showInputMessage="1" showErrorMessage="1" sqref="K12 K56 K99 K142 K184 K225">
      <formula1>"Cédula de ciudadanía, Cédula de extranjería, Pasaporte"</formula1>
    </dataValidation>
    <dataValidation type="list" allowBlank="1" showInputMessage="1" showErrorMessage="1" sqref="O14:O16 H14:H16 O58:O60 H146 O101:O103 H60 H229 H188 O144:O146 H101:H103 O186:O188 H58 H144 H186 H227 O227:O229">
      <formula1>"SI,NO"</formula1>
    </dataValidation>
    <dataValidation type="list" allowBlank="1" showInputMessage="1" showErrorMessage="1" sqref="M20 M63 M107 M149 M191 M232">
      <formula1>"REQUISITOS ACADÉMICOS ACREDITADOS, REQUISITOS ACADÉMICOS NO ACREDITADOS"</formula1>
    </dataValidation>
    <dataValidation type="list" allowBlank="1" showInputMessage="1" showErrorMessage="1" sqref="B49 B92 B136 B178 B219 B260">
      <formula1>"CUMPLE,NO CUMPLE"</formula1>
    </dataValidation>
    <dataValidation allowBlank="1" showInputMessage="1" showErrorMessage="1" promptTitle="En caso de fechas incompletas" prompt="Si no tiene día de fin se toma el día 1" sqref="L24:L43 L67:L86 L236:L255 L153:L172 L195:L214 AG24:AG33 L111:L130 AG111 AG114 AG72 AG74:AG75 AG77:AG79"/>
  </dataValidations>
  <hyperlinks>
    <hyperlink ref="F8:G8" r:id="rId1" display="Formación académica pregrado"/>
    <hyperlink ref="H8:L8" r:id="rId2" display="Formación académica posgrado"/>
    <hyperlink ref="F52:G52" r:id="rId3" display="Formación académica pregrado"/>
    <hyperlink ref="F94:G94" r:id="rId4" display="Formación académica pregrado"/>
    <hyperlink ref="H94:L94" r:id="rId5" display="Formación académica posgrado"/>
    <hyperlink ref="F138:G138" r:id="rId6" display="Formación académica pregrado"/>
    <hyperlink ref="F180:G180" r:id="rId7" display="Formación académica pregrado"/>
    <hyperlink ref="F221:G221" r:id="rId8" display="Formación académica pregrado"/>
  </hyperlinks>
  <printOptions horizontalCentered="1"/>
  <pageMargins left="0.23622047244094491" right="0.23622047244094491" top="0.55118110236220474" bottom="0.35433070866141736" header="0.11811023622047245" footer="0.11811023622047245"/>
  <pageSetup paperSize="172" scale="70" fitToHeight="0" orientation="landscape" horizontalDpi="4294967294" verticalDpi="4294967294" r:id="rId9"/>
  <headerFooter>
    <oddHeader>&amp;LCMA-005-2024&amp;REvaluación Técnica - Habilitantes</oddHeader>
    <oddFooter>&amp;L&amp;A&amp;RPág. &amp;P de &amp;N</oddFooter>
  </headerFooter>
  <rowBreaks count="1" manualBreakCount="1">
    <brk id="20" max="21" man="1"/>
  </rowBreaks>
  <legacyDrawing r:id="rId1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AH283"/>
  <sheetViews>
    <sheetView zoomScale="90" zoomScaleNormal="90" zoomScaleSheetLayoutView="91" workbookViewId="0">
      <selection activeCell="F259" sqref="F259:X259"/>
    </sheetView>
  </sheetViews>
  <sheetFormatPr baseColWidth="10" defaultColWidth="11.453125" defaultRowHeight="11.5"/>
  <cols>
    <col min="1" max="1" width="5.26953125" style="41" customWidth="1"/>
    <col min="2" max="2" width="5.54296875" style="42" customWidth="1"/>
    <col min="3" max="3" width="6.1796875" style="42" customWidth="1"/>
    <col min="4" max="4" width="10.54296875" style="42" customWidth="1"/>
    <col min="5" max="5" width="4.7265625" style="42" customWidth="1"/>
    <col min="6" max="6" width="14.1796875" style="42" customWidth="1"/>
    <col min="7" max="7" width="8.7265625" style="42" customWidth="1"/>
    <col min="8" max="8" width="14.453125" style="42" customWidth="1"/>
    <col min="9" max="9" width="13.26953125" style="42" customWidth="1"/>
    <col min="10" max="10" width="10.54296875" style="42" customWidth="1"/>
    <col min="11" max="11" width="11.81640625" style="42" customWidth="1"/>
    <col min="12" max="12" width="10.54296875" style="42" customWidth="1"/>
    <col min="13" max="13" width="8.7265625" style="42" customWidth="1"/>
    <col min="14" max="14" width="7.1796875" style="42" customWidth="1"/>
    <col min="15" max="15" width="9.7265625" style="42" customWidth="1"/>
    <col min="16" max="16" width="8" style="42" customWidth="1"/>
    <col min="17" max="17" width="4.453125" style="42" bestFit="1" customWidth="1"/>
    <col min="18" max="18" width="7.54296875" style="42" customWidth="1"/>
    <col min="19" max="19" width="4.1796875" style="42" customWidth="1"/>
    <col min="20" max="20" width="5.7265625" style="42" customWidth="1"/>
    <col min="21" max="21" width="6.1796875" style="42" customWidth="1"/>
    <col min="22" max="22" width="4.26953125" style="42" customWidth="1"/>
    <col min="23" max="23" width="5.26953125" style="42" customWidth="1"/>
    <col min="24" max="24" width="4.7265625" style="42" customWidth="1"/>
    <col min="25" max="25" width="35.26953125" style="42" customWidth="1"/>
    <col min="26" max="26" width="0.26953125" style="42" hidden="1" customWidth="1"/>
    <col min="27" max="27" width="44" style="42" customWidth="1"/>
    <col min="28" max="28" width="54.26953125" style="42" hidden="1" customWidth="1"/>
    <col min="29" max="31" width="3.7265625" style="41" hidden="1" customWidth="1"/>
    <col min="32" max="33" width="11.453125" style="118" customWidth="1"/>
    <col min="34" max="34" width="11.453125" style="217" customWidth="1"/>
    <col min="35" max="35" width="9.81640625" style="42" customWidth="1"/>
    <col min="36" max="36" width="21" style="42" customWidth="1"/>
    <col min="37" max="16384" width="11.453125" style="42"/>
  </cols>
  <sheetData>
    <row r="1" spans="1:34" ht="14">
      <c r="B1" s="357" t="str">
        <f>'RESUMEN HABILITANTES '!A1</f>
        <v>AGENCIA NACIONAL DE MINERÍA</v>
      </c>
      <c r="C1" s="357"/>
      <c r="D1" s="357"/>
      <c r="E1" s="357"/>
      <c r="F1" s="357"/>
      <c r="G1" s="357"/>
      <c r="H1" s="357"/>
      <c r="I1" s="357"/>
      <c r="J1" s="357"/>
      <c r="K1" s="357"/>
      <c r="L1" s="357"/>
      <c r="M1" s="357"/>
      <c r="N1" s="357"/>
      <c r="O1" s="357"/>
      <c r="P1" s="357"/>
      <c r="Q1" s="357"/>
      <c r="R1" s="357"/>
      <c r="S1" s="357"/>
      <c r="T1" s="357"/>
      <c r="U1" s="357"/>
      <c r="V1" s="357"/>
      <c r="W1" s="357"/>
      <c r="X1" s="520"/>
      <c r="AF1" s="42"/>
      <c r="AG1" s="42"/>
    </row>
    <row r="2" spans="1:34" ht="14">
      <c r="B2" s="357" t="str">
        <f>'RESUMEN HABILITANTES '!A3</f>
        <v>CONCURSO DE MÉRITOS ABIERTO CMA-005-2024</v>
      </c>
      <c r="C2" s="357"/>
      <c r="D2" s="357"/>
      <c r="E2" s="357"/>
      <c r="F2" s="357"/>
      <c r="G2" s="357"/>
      <c r="H2" s="357"/>
      <c r="I2" s="357"/>
      <c r="J2" s="357"/>
      <c r="K2" s="357"/>
      <c r="L2" s="357"/>
      <c r="M2" s="357"/>
      <c r="N2" s="357"/>
      <c r="O2" s="357"/>
      <c r="P2" s="357"/>
      <c r="Q2" s="357"/>
      <c r="R2" s="357"/>
      <c r="S2" s="357"/>
      <c r="T2" s="357"/>
      <c r="U2" s="357"/>
      <c r="V2" s="357"/>
      <c r="W2" s="357"/>
      <c r="X2" s="520"/>
      <c r="AF2" s="42"/>
      <c r="AG2" s="42"/>
    </row>
    <row r="3" spans="1:34" ht="14">
      <c r="B3" s="357" t="s">
        <v>34</v>
      </c>
      <c r="C3" s="357"/>
      <c r="D3" s="357"/>
      <c r="E3" s="357"/>
      <c r="F3" s="357"/>
      <c r="G3" s="357"/>
      <c r="H3" s="357"/>
      <c r="I3" s="357"/>
      <c r="J3" s="357"/>
      <c r="K3" s="357"/>
      <c r="L3" s="357"/>
      <c r="M3" s="357"/>
      <c r="N3" s="357"/>
      <c r="O3" s="357"/>
      <c r="P3" s="357"/>
      <c r="Q3" s="357"/>
      <c r="R3" s="357"/>
      <c r="S3" s="357"/>
      <c r="T3" s="357"/>
      <c r="U3" s="357"/>
      <c r="V3" s="357"/>
      <c r="W3" s="357"/>
      <c r="X3" s="520"/>
      <c r="AF3" s="42"/>
      <c r="AG3" s="42"/>
    </row>
    <row r="4" spans="1:34" ht="14">
      <c r="B4" s="357" t="str">
        <f>'RESUMEN HABILITANTES '!G10</f>
        <v>4.1.4. FORMACIÓN ACADÉMICA Y EXPERIENCIA DEL EQUIPO MÍNIMO DE TRABAJO</v>
      </c>
      <c r="C4" s="357"/>
      <c r="D4" s="357"/>
      <c r="E4" s="357"/>
      <c r="F4" s="357"/>
      <c r="G4" s="357"/>
      <c r="H4" s="357"/>
      <c r="I4" s="357"/>
      <c r="J4" s="357"/>
      <c r="K4" s="357"/>
      <c r="L4" s="357"/>
      <c r="M4" s="357"/>
      <c r="N4" s="357"/>
      <c r="O4" s="357"/>
      <c r="P4" s="357"/>
      <c r="Q4" s="357"/>
      <c r="R4" s="357"/>
      <c r="S4" s="357"/>
      <c r="T4" s="357"/>
      <c r="U4" s="357"/>
      <c r="V4" s="357"/>
      <c r="W4" s="357"/>
      <c r="X4" s="520"/>
      <c r="AF4" s="42"/>
      <c r="AG4" s="42"/>
    </row>
    <row r="5" spans="1:34" ht="5.25" customHeight="1">
      <c r="B5" s="43"/>
      <c r="C5" s="43"/>
      <c r="D5" s="43"/>
      <c r="E5" s="43"/>
      <c r="F5" s="43"/>
      <c r="G5" s="43"/>
      <c r="H5" s="43"/>
      <c r="I5" s="43"/>
      <c r="J5" s="43"/>
      <c r="K5" s="43"/>
      <c r="L5" s="43"/>
      <c r="M5" s="43"/>
      <c r="N5" s="43"/>
      <c r="O5" s="43"/>
      <c r="P5" s="43"/>
      <c r="Q5" s="43"/>
      <c r="R5" s="43"/>
      <c r="S5" s="43"/>
      <c r="T5" s="43"/>
      <c r="U5" s="43"/>
      <c r="V5" s="43"/>
      <c r="W5" s="43"/>
      <c r="X5" s="44"/>
      <c r="AF5" s="42"/>
      <c r="AG5" s="42"/>
    </row>
    <row r="6" spans="1:34" s="46" customFormat="1" ht="13">
      <c r="A6" s="45"/>
      <c r="B6" s="521" t="s">
        <v>7</v>
      </c>
      <c r="C6" s="521"/>
      <c r="D6" s="521"/>
      <c r="E6" s="814" t="str">
        <f>'RESUMEN HABILITANTES '!C17</f>
        <v>UT CONSULTING INZU</v>
      </c>
      <c r="F6" s="815"/>
      <c r="G6" s="815"/>
      <c r="H6" s="815"/>
      <c r="I6" s="815"/>
      <c r="J6" s="815"/>
      <c r="K6" s="815"/>
      <c r="L6" s="815"/>
      <c r="M6" s="815"/>
      <c r="N6" s="815"/>
      <c r="O6" s="815"/>
      <c r="P6" s="815"/>
      <c r="Q6" s="815"/>
      <c r="R6" s="815"/>
      <c r="S6" s="815"/>
      <c r="T6" s="815"/>
      <c r="U6" s="815"/>
      <c r="V6" s="815"/>
      <c r="W6" s="815"/>
      <c r="X6" s="816"/>
      <c r="AC6" s="45"/>
      <c r="AD6" s="45"/>
      <c r="AE6" s="45"/>
      <c r="AH6" s="218"/>
    </row>
    <row r="7" spans="1:34" s="46" customFormat="1" ht="13">
      <c r="A7" s="607" t="s">
        <v>207</v>
      </c>
      <c r="B7" s="598" t="s">
        <v>208</v>
      </c>
      <c r="C7" s="598"/>
      <c r="D7" s="598"/>
      <c r="E7" s="598"/>
      <c r="F7" s="598"/>
      <c r="G7" s="598"/>
      <c r="H7" s="598"/>
      <c r="I7" s="598"/>
      <c r="J7" s="598"/>
      <c r="K7" s="598"/>
      <c r="L7" s="598"/>
      <c r="M7" s="598"/>
      <c r="N7" s="598"/>
      <c r="O7" s="598"/>
      <c r="P7" s="598"/>
      <c r="Q7" s="598"/>
      <c r="R7" s="598"/>
      <c r="S7" s="598"/>
      <c r="T7" s="598"/>
      <c r="U7" s="598"/>
      <c r="V7" s="598"/>
      <c r="W7" s="598"/>
      <c r="X7" s="598"/>
      <c r="AC7" s="45"/>
      <c r="AD7" s="45"/>
      <c r="AE7" s="45"/>
      <c r="AH7" s="218"/>
    </row>
    <row r="8" spans="1:34" s="46" customFormat="1" ht="25.5" customHeight="1">
      <c r="A8" s="607"/>
      <c r="B8" s="47" t="s">
        <v>209</v>
      </c>
      <c r="C8" s="48" t="s">
        <v>210</v>
      </c>
      <c r="D8" s="599" t="s">
        <v>211</v>
      </c>
      <c r="E8" s="599"/>
      <c r="F8" s="608" t="s">
        <v>212</v>
      </c>
      <c r="G8" s="608"/>
      <c r="H8" s="609" t="s">
        <v>213</v>
      </c>
      <c r="I8" s="609"/>
      <c r="J8" s="609"/>
      <c r="K8" s="609"/>
      <c r="L8" s="609"/>
      <c r="M8" s="599" t="s">
        <v>214</v>
      </c>
      <c r="N8" s="599"/>
      <c r="O8" s="599"/>
      <c r="P8" s="599"/>
      <c r="Q8" s="599"/>
      <c r="R8" s="599"/>
      <c r="S8" s="599"/>
      <c r="T8" s="599"/>
      <c r="U8" s="599"/>
      <c r="V8" s="599"/>
      <c r="W8" s="599"/>
      <c r="X8" s="599"/>
      <c r="AC8" s="45"/>
      <c r="AD8" s="45"/>
      <c r="AE8" s="45"/>
      <c r="AH8" s="218"/>
    </row>
    <row r="9" spans="1:34" s="46" customFormat="1" ht="168" customHeight="1">
      <c r="A9" s="607"/>
      <c r="B9" s="49">
        <v>1</v>
      </c>
      <c r="C9" s="49">
        <v>1</v>
      </c>
      <c r="D9" s="603" t="s">
        <v>215</v>
      </c>
      <c r="E9" s="603"/>
      <c r="F9" s="610" t="s">
        <v>216</v>
      </c>
      <c r="G9" s="610"/>
      <c r="H9" s="610" t="s">
        <v>217</v>
      </c>
      <c r="I9" s="610"/>
      <c r="J9" s="610"/>
      <c r="K9" s="610"/>
      <c r="L9" s="610"/>
      <c r="M9" s="610" t="s">
        <v>218</v>
      </c>
      <c r="N9" s="610"/>
      <c r="O9" s="610"/>
      <c r="P9" s="610"/>
      <c r="Q9" s="610"/>
      <c r="R9" s="610"/>
      <c r="S9" s="610"/>
      <c r="T9" s="610"/>
      <c r="U9" s="610"/>
      <c r="V9" s="610"/>
      <c r="W9" s="610"/>
      <c r="X9" s="610"/>
      <c r="AC9" s="45"/>
      <c r="AD9" s="45"/>
      <c r="AE9" s="45"/>
      <c r="AH9" s="218"/>
    </row>
    <row r="10" spans="1:34" s="46" customFormat="1" ht="12.75" customHeight="1">
      <c r="A10" s="607"/>
      <c r="B10" s="530" t="s">
        <v>219</v>
      </c>
      <c r="C10" s="530"/>
      <c r="D10" s="530"/>
      <c r="E10" s="530"/>
      <c r="F10" s="530"/>
      <c r="G10" s="530"/>
      <c r="H10" s="530"/>
      <c r="I10" s="530"/>
      <c r="J10" s="530"/>
      <c r="K10" s="530"/>
      <c r="L10" s="530"/>
      <c r="M10" s="530"/>
      <c r="N10" s="530"/>
      <c r="O10" s="530"/>
      <c r="P10" s="530"/>
      <c r="Q10" s="530"/>
      <c r="R10" s="530"/>
      <c r="S10" s="530"/>
      <c r="T10" s="530"/>
      <c r="U10" s="530"/>
      <c r="V10" s="530"/>
      <c r="W10" s="530"/>
      <c r="X10" s="530"/>
      <c r="AC10" s="45"/>
      <c r="AD10" s="45"/>
      <c r="AE10" s="45"/>
      <c r="AH10" s="218"/>
    </row>
    <row r="11" spans="1:34" s="46" customFormat="1" ht="12.75" customHeight="1">
      <c r="A11" s="607"/>
      <c r="B11" s="530" t="s">
        <v>220</v>
      </c>
      <c r="C11" s="530"/>
      <c r="D11" s="530"/>
      <c r="E11" s="530"/>
      <c r="F11" s="530"/>
      <c r="G11" s="530"/>
      <c r="H11" s="530"/>
      <c r="I11" s="530"/>
      <c r="J11" s="530"/>
      <c r="K11" s="530"/>
      <c r="L11" s="530"/>
      <c r="M11" s="530"/>
      <c r="N11" s="530"/>
      <c r="O11" s="530"/>
      <c r="P11" s="530"/>
      <c r="Q11" s="530"/>
      <c r="R11" s="530"/>
      <c r="S11" s="530"/>
      <c r="T11" s="530"/>
      <c r="U11" s="530"/>
      <c r="V11" s="530"/>
      <c r="W11" s="530"/>
      <c r="X11" s="530"/>
      <c r="AC11" s="45"/>
      <c r="AD11" s="45"/>
      <c r="AE11" s="45"/>
      <c r="AH11" s="218"/>
    </row>
    <row r="12" spans="1:34" s="46" customFormat="1" ht="12.5">
      <c r="A12" s="607"/>
      <c r="B12" s="531" t="s">
        <v>221</v>
      </c>
      <c r="C12" s="531"/>
      <c r="D12" s="531"/>
      <c r="E12" s="532" t="s">
        <v>559</v>
      </c>
      <c r="F12" s="532"/>
      <c r="G12" s="532"/>
      <c r="H12" s="532"/>
      <c r="I12" s="533" t="s">
        <v>223</v>
      </c>
      <c r="J12" s="533"/>
      <c r="K12" s="534" t="s">
        <v>224</v>
      </c>
      <c r="L12" s="534"/>
      <c r="M12" s="52" t="s">
        <v>225</v>
      </c>
      <c r="N12" s="535">
        <v>19419292</v>
      </c>
      <c r="O12" s="535"/>
      <c r="P12" s="536"/>
      <c r="Q12" s="536"/>
      <c r="R12" s="536"/>
      <c r="S12" s="536"/>
      <c r="T12" s="536"/>
      <c r="U12" s="536"/>
      <c r="V12" s="536"/>
      <c r="W12" s="536"/>
      <c r="X12" s="536"/>
      <c r="AC12" s="45"/>
      <c r="AD12" s="45"/>
      <c r="AE12" s="45"/>
      <c r="AH12" s="218"/>
    </row>
    <row r="13" spans="1:34" s="46" customFormat="1" ht="12.75" customHeight="1">
      <c r="A13" s="607"/>
      <c r="B13" s="525" t="s">
        <v>226</v>
      </c>
      <c r="C13" s="525"/>
      <c r="D13" s="525"/>
      <c r="E13" s="525"/>
      <c r="F13" s="525"/>
      <c r="G13" s="525"/>
      <c r="H13" s="53" t="s">
        <v>227</v>
      </c>
      <c r="I13" s="526" t="s">
        <v>228</v>
      </c>
      <c r="J13" s="526"/>
      <c r="K13" s="526"/>
      <c r="L13" s="525" t="s">
        <v>226</v>
      </c>
      <c r="M13" s="525"/>
      <c r="N13" s="525"/>
      <c r="O13" s="54" t="s">
        <v>227</v>
      </c>
      <c r="P13" s="525" t="s">
        <v>228</v>
      </c>
      <c r="Q13" s="525"/>
      <c r="R13" s="525"/>
      <c r="S13" s="525"/>
      <c r="T13" s="525"/>
      <c r="U13" s="525"/>
      <c r="V13" s="525"/>
      <c r="W13" s="525"/>
      <c r="X13" s="525"/>
      <c r="AC13" s="45"/>
      <c r="AD13" s="45"/>
      <c r="AE13" s="45"/>
      <c r="AH13" s="218"/>
    </row>
    <row r="14" spans="1:34" s="46" customFormat="1" ht="12.75" customHeight="1">
      <c r="A14" s="607"/>
      <c r="B14" s="527" t="s">
        <v>229</v>
      </c>
      <c r="C14" s="527"/>
      <c r="D14" s="527"/>
      <c r="E14" s="527"/>
      <c r="F14" s="527"/>
      <c r="G14" s="527"/>
      <c r="H14" s="55" t="s">
        <v>230</v>
      </c>
      <c r="I14" s="528" t="s">
        <v>560</v>
      </c>
      <c r="J14" s="528"/>
      <c r="K14" s="528"/>
      <c r="L14" s="529" t="s">
        <v>232</v>
      </c>
      <c r="M14" s="529"/>
      <c r="N14" s="529"/>
      <c r="O14" s="55" t="s">
        <v>230</v>
      </c>
      <c r="P14" s="379" t="s">
        <v>561</v>
      </c>
      <c r="Q14" s="379"/>
      <c r="R14" s="379"/>
      <c r="S14" s="379"/>
      <c r="T14" s="379"/>
      <c r="U14" s="379"/>
      <c r="V14" s="379"/>
      <c r="W14" s="379"/>
      <c r="X14" s="379"/>
      <c r="AC14" s="45"/>
      <c r="AD14" s="45"/>
      <c r="AE14" s="45"/>
      <c r="AH14" s="218"/>
    </row>
    <row r="15" spans="1:34" s="46" customFormat="1" ht="12.75" customHeight="1">
      <c r="A15" s="607"/>
      <c r="B15" s="527" t="s">
        <v>234</v>
      </c>
      <c r="C15" s="527"/>
      <c r="D15" s="527"/>
      <c r="E15" s="527"/>
      <c r="F15" s="527"/>
      <c r="G15" s="527"/>
      <c r="H15" s="55" t="s">
        <v>230</v>
      </c>
      <c r="I15" s="543" t="s">
        <v>562</v>
      </c>
      <c r="J15" s="543"/>
      <c r="K15" s="543"/>
      <c r="L15" s="529" t="s">
        <v>236</v>
      </c>
      <c r="M15" s="529"/>
      <c r="N15" s="529"/>
      <c r="O15" s="55" t="s">
        <v>230</v>
      </c>
      <c r="P15" s="379" t="s">
        <v>563</v>
      </c>
      <c r="Q15" s="379"/>
      <c r="R15" s="379"/>
      <c r="S15" s="379"/>
      <c r="T15" s="379"/>
      <c r="U15" s="379"/>
      <c r="V15" s="379"/>
      <c r="W15" s="379"/>
      <c r="X15" s="379"/>
      <c r="Y15" s="57"/>
      <c r="Z15" s="57"/>
      <c r="AA15" s="57"/>
      <c r="AB15" s="57"/>
      <c r="AC15" s="45"/>
      <c r="AD15" s="45"/>
      <c r="AE15" s="45"/>
      <c r="AH15" s="218"/>
    </row>
    <row r="16" spans="1:34" s="46" customFormat="1" ht="12.5">
      <c r="A16" s="607"/>
      <c r="B16" s="527" t="s">
        <v>238</v>
      </c>
      <c r="C16" s="527"/>
      <c r="D16" s="527"/>
      <c r="E16" s="527"/>
      <c r="F16" s="527"/>
      <c r="G16" s="527"/>
      <c r="H16" s="58" t="s">
        <v>230</v>
      </c>
      <c r="I16" s="538" t="s">
        <v>398</v>
      </c>
      <c r="J16" s="538"/>
      <c r="K16" s="538"/>
      <c r="L16" s="527" t="s">
        <v>240</v>
      </c>
      <c r="M16" s="527"/>
      <c r="N16" s="527"/>
      <c r="O16" s="55" t="s">
        <v>230</v>
      </c>
      <c r="P16" s="379" t="s">
        <v>564</v>
      </c>
      <c r="Q16" s="379"/>
      <c r="R16" s="379"/>
      <c r="S16" s="379"/>
      <c r="T16" s="379"/>
      <c r="U16" s="379"/>
      <c r="V16" s="379"/>
      <c r="W16" s="379"/>
      <c r="X16" s="379"/>
      <c r="AC16" s="45"/>
      <c r="AD16" s="45"/>
      <c r="AE16" s="45"/>
      <c r="AH16" s="218"/>
    </row>
    <row r="17" spans="1:34" s="46" customFormat="1" ht="17.25" customHeight="1">
      <c r="A17" s="607"/>
      <c r="B17" s="525" t="s">
        <v>243</v>
      </c>
      <c r="C17" s="525"/>
      <c r="D17" s="525"/>
      <c r="E17" s="525"/>
      <c r="F17" s="525"/>
      <c r="G17" s="525"/>
      <c r="H17" s="525"/>
      <c r="I17" s="525"/>
      <c r="J17" s="525"/>
      <c r="K17" s="525"/>
      <c r="L17" s="525"/>
      <c r="M17" s="525"/>
      <c r="N17" s="525"/>
      <c r="O17" s="525"/>
      <c r="P17" s="525"/>
      <c r="Q17" s="525"/>
      <c r="R17" s="525"/>
      <c r="S17" s="525"/>
      <c r="T17" s="525"/>
      <c r="U17" s="525"/>
      <c r="V17" s="525"/>
      <c r="W17" s="525"/>
      <c r="X17" s="525"/>
      <c r="AC17" s="45"/>
      <c r="AD17" s="45"/>
      <c r="AE17" s="45"/>
      <c r="AH17" s="218"/>
    </row>
    <row r="18" spans="1:34" s="46" customFormat="1" ht="15" customHeight="1">
      <c r="A18" s="607"/>
      <c r="B18" s="537" t="s">
        <v>244</v>
      </c>
      <c r="C18" s="537"/>
      <c r="D18" s="537"/>
      <c r="E18" s="538" t="s">
        <v>565</v>
      </c>
      <c r="F18" s="538"/>
      <c r="G18" s="538"/>
      <c r="H18" s="538"/>
      <c r="I18" s="61" t="s">
        <v>246</v>
      </c>
      <c r="J18" s="539" t="s">
        <v>247</v>
      </c>
      <c r="K18" s="539"/>
      <c r="L18" s="539"/>
      <c r="M18" s="539"/>
      <c r="N18" s="539"/>
      <c r="O18" s="62" t="s">
        <v>248</v>
      </c>
      <c r="P18" s="540">
        <v>31303</v>
      </c>
      <c r="Q18" s="541"/>
      <c r="R18" s="542" t="s">
        <v>249</v>
      </c>
      <c r="S18" s="542"/>
      <c r="T18" s="542"/>
      <c r="U18" s="542"/>
      <c r="V18" s="542"/>
      <c r="W18" s="542"/>
      <c r="X18" s="542"/>
      <c r="AC18" s="45"/>
      <c r="AD18" s="45"/>
      <c r="AE18" s="45"/>
      <c r="AH18" s="218"/>
    </row>
    <row r="19" spans="1:34" s="46" customFormat="1" ht="32.25" customHeight="1">
      <c r="A19" s="607"/>
      <c r="B19" s="537" t="s">
        <v>250</v>
      </c>
      <c r="C19" s="537"/>
      <c r="D19" s="537"/>
      <c r="E19" s="532" t="s">
        <v>566</v>
      </c>
      <c r="F19" s="532"/>
      <c r="G19" s="532"/>
      <c r="H19" s="532"/>
      <c r="I19" s="62" t="s">
        <v>252</v>
      </c>
      <c r="J19" s="551" t="s">
        <v>253</v>
      </c>
      <c r="K19" s="551"/>
      <c r="L19" s="551"/>
      <c r="M19" s="551"/>
      <c r="N19" s="551"/>
      <c r="O19" s="62" t="s">
        <v>248</v>
      </c>
      <c r="P19" s="540">
        <v>43703</v>
      </c>
      <c r="Q19" s="541"/>
      <c r="R19" s="552" t="s">
        <v>254</v>
      </c>
      <c r="S19" s="553"/>
      <c r="T19" s="554"/>
      <c r="U19" s="547" t="s">
        <v>253</v>
      </c>
      <c r="V19" s="555"/>
      <c r="W19" s="555"/>
      <c r="X19" s="548"/>
      <c r="AC19" s="45"/>
      <c r="AD19" s="45"/>
      <c r="AE19" s="45"/>
      <c r="AH19" s="218"/>
    </row>
    <row r="20" spans="1:34" s="46" customFormat="1" ht="13">
      <c r="A20" s="607"/>
      <c r="B20" s="545" t="s">
        <v>256</v>
      </c>
      <c r="C20" s="545"/>
      <c r="D20" s="545"/>
      <c r="E20" s="538">
        <v>25255238930</v>
      </c>
      <c r="F20" s="538"/>
      <c r="G20" s="546" t="s">
        <v>258</v>
      </c>
      <c r="H20" s="546"/>
      <c r="I20" s="547">
        <v>41214</v>
      </c>
      <c r="J20" s="548"/>
      <c r="K20" s="549" t="s">
        <v>40</v>
      </c>
      <c r="L20" s="549"/>
      <c r="M20" s="550" t="s">
        <v>259</v>
      </c>
      <c r="N20" s="550"/>
      <c r="O20" s="550"/>
      <c r="P20" s="550"/>
      <c r="Q20" s="550"/>
      <c r="R20" s="550"/>
      <c r="S20" s="550"/>
      <c r="T20" s="550"/>
      <c r="U20" s="550"/>
      <c r="V20" s="550"/>
      <c r="W20" s="550"/>
      <c r="X20" s="550"/>
      <c r="AC20" s="45"/>
      <c r="AD20" s="45"/>
      <c r="AE20" s="45"/>
      <c r="AH20" s="218"/>
    </row>
    <row r="21" spans="1:34" s="46" customFormat="1" ht="15" customHeight="1">
      <c r="A21" s="607"/>
      <c r="B21" s="525" t="s">
        <v>260</v>
      </c>
      <c r="C21" s="525"/>
      <c r="D21" s="525"/>
      <c r="E21" s="525"/>
      <c r="F21" s="525"/>
      <c r="G21" s="525"/>
      <c r="H21" s="525"/>
      <c r="I21" s="525"/>
      <c r="J21" s="525"/>
      <c r="K21" s="525"/>
      <c r="L21" s="525"/>
      <c r="M21" s="525"/>
      <c r="N21" s="525"/>
      <c r="O21" s="525"/>
      <c r="P21" s="525"/>
      <c r="Q21" s="525"/>
      <c r="R21" s="525"/>
      <c r="S21" s="525"/>
      <c r="T21" s="525"/>
      <c r="U21" s="525"/>
      <c r="V21" s="525"/>
      <c r="W21" s="525"/>
      <c r="X21" s="525"/>
      <c r="AC21" s="45"/>
      <c r="AD21" s="45"/>
      <c r="AE21" s="45"/>
      <c r="AH21" s="218"/>
    </row>
    <row r="22" spans="1:34" s="46" customFormat="1" ht="28.5" customHeight="1">
      <c r="A22" s="607"/>
      <c r="B22" s="53"/>
      <c r="C22" s="525" t="s">
        <v>261</v>
      </c>
      <c r="D22" s="525"/>
      <c r="E22" s="525"/>
      <c r="F22" s="525"/>
      <c r="G22" s="525"/>
      <c r="H22" s="525"/>
      <c r="I22" s="525"/>
      <c r="J22" s="525"/>
      <c r="K22" s="525"/>
      <c r="L22" s="525"/>
      <c r="M22" s="561" t="s">
        <v>262</v>
      </c>
      <c r="N22" s="561"/>
      <c r="O22" s="561"/>
      <c r="P22" s="561"/>
      <c r="Q22" s="561"/>
      <c r="R22" s="561"/>
      <c r="S22" s="562" t="s">
        <v>263</v>
      </c>
      <c r="T22" s="562" t="s">
        <v>264</v>
      </c>
      <c r="U22" s="563" t="s">
        <v>265</v>
      </c>
      <c r="V22" s="563"/>
      <c r="W22" s="563"/>
      <c r="X22" s="562" t="s">
        <v>38</v>
      </c>
      <c r="Y22" s="556" t="s">
        <v>266</v>
      </c>
      <c r="Z22" s="556"/>
      <c r="AA22" s="556"/>
      <c r="AB22" s="556"/>
      <c r="AC22" s="557" t="s">
        <v>267</v>
      </c>
      <c r="AD22" s="557"/>
      <c r="AE22" s="557"/>
      <c r="AF22" s="710" t="s">
        <v>268</v>
      </c>
      <c r="AG22" s="710"/>
      <c r="AH22" s="714" t="s">
        <v>269</v>
      </c>
    </row>
    <row r="23" spans="1:34" s="46" customFormat="1" ht="87" customHeight="1">
      <c r="A23" s="607"/>
      <c r="B23" s="60" t="s">
        <v>6</v>
      </c>
      <c r="C23" s="560" t="s">
        <v>270</v>
      </c>
      <c r="D23" s="560"/>
      <c r="E23" s="560"/>
      <c r="F23" s="560" t="s">
        <v>271</v>
      </c>
      <c r="G23" s="560"/>
      <c r="H23" s="560"/>
      <c r="I23" s="560"/>
      <c r="J23" s="560"/>
      <c r="K23" s="52" t="s">
        <v>272</v>
      </c>
      <c r="L23" s="52" t="s">
        <v>273</v>
      </c>
      <c r="M23" s="63" t="s">
        <v>274</v>
      </c>
      <c r="N23" s="63" t="s">
        <v>275</v>
      </c>
      <c r="O23" s="63" t="s">
        <v>276</v>
      </c>
      <c r="P23" s="63" t="s">
        <v>277</v>
      </c>
      <c r="Q23" s="63" t="s">
        <v>278</v>
      </c>
      <c r="R23" s="63" t="s">
        <v>279</v>
      </c>
      <c r="S23" s="562"/>
      <c r="T23" s="562"/>
      <c r="U23" s="63" t="s">
        <v>280</v>
      </c>
      <c r="V23" s="63" t="s">
        <v>281</v>
      </c>
      <c r="W23" s="63" t="s">
        <v>282</v>
      </c>
      <c r="X23" s="562"/>
      <c r="Y23" s="64" t="s">
        <v>283</v>
      </c>
      <c r="Z23" s="65" t="s">
        <v>284</v>
      </c>
      <c r="AA23" s="65" t="s">
        <v>285</v>
      </c>
      <c r="AB23" s="66" t="s">
        <v>286</v>
      </c>
      <c r="AC23" s="63" t="s">
        <v>287</v>
      </c>
      <c r="AD23" s="63" t="s">
        <v>288</v>
      </c>
      <c r="AE23" s="63" t="s">
        <v>289</v>
      </c>
      <c r="AF23" s="67" t="s">
        <v>290</v>
      </c>
      <c r="AG23" s="67" t="s">
        <v>291</v>
      </c>
      <c r="AH23" s="714"/>
    </row>
    <row r="24" spans="1:34" s="46" customFormat="1" ht="168" customHeight="1">
      <c r="A24" s="607"/>
      <c r="B24" s="68">
        <v>1</v>
      </c>
      <c r="C24" s="564" t="s">
        <v>567</v>
      </c>
      <c r="D24" s="564"/>
      <c r="E24" s="564"/>
      <c r="F24" s="565" t="s">
        <v>568</v>
      </c>
      <c r="G24" s="565"/>
      <c r="H24" s="565"/>
      <c r="I24" s="565"/>
      <c r="J24" s="565"/>
      <c r="K24" s="69">
        <v>40724</v>
      </c>
      <c r="L24" s="69">
        <v>44531</v>
      </c>
      <c r="M24" s="70" t="s">
        <v>178</v>
      </c>
      <c r="N24" s="70" t="s">
        <v>178</v>
      </c>
      <c r="O24" s="70" t="s">
        <v>178</v>
      </c>
      <c r="P24" s="70" t="s">
        <v>85</v>
      </c>
      <c r="Q24" s="70" t="s">
        <v>178</v>
      </c>
      <c r="R24" s="70" t="s">
        <v>178</v>
      </c>
      <c r="S24" s="71" t="str">
        <f>IF(C24&lt;&gt;"",IF(COUNTIF(M24:R24,"CUMPLE")=6,"CUMPLE","NO CUMPLE"),"")</f>
        <v>NO CUMPLE</v>
      </c>
      <c r="T24" s="72" t="s">
        <v>230</v>
      </c>
      <c r="U24" s="70" t="s">
        <v>85</v>
      </c>
      <c r="V24" s="70" t="s">
        <v>178</v>
      </c>
      <c r="W24" s="73" t="str">
        <f t="shared" ref="W24:W43" si="0">IF(C24&lt;&gt;"",IF(AND(U24="CUMPLE",V24="CUMPLE"),"ESPECIFICA","GENERAL"),"")</f>
        <v>GENERAL</v>
      </c>
      <c r="X24" s="73" t="str">
        <f t="shared" ref="X24:X43" si="1">IF(C24&lt;&gt;"",IF(OR(AND(S24="CUMPLE",T24="N/A"),T24="SI"),"CUMPLE","NO CUMPLE"),"")</f>
        <v>CUMPLE</v>
      </c>
      <c r="Y24" s="59" t="s">
        <v>569</v>
      </c>
      <c r="Z24" s="74" t="str">
        <f t="shared" ref="Z24:Z43" si="2">IF(Y24&lt;&gt;"","-"&amp;Y24&amp;CHAR(10),"")</f>
        <v xml:space="preserve">-Certificacion-Btal Focus-Hernando Galvis Compilada.pdf
</v>
      </c>
      <c r="AA24" s="59" t="s">
        <v>570</v>
      </c>
      <c r="AB24" s="75" t="str">
        <f t="shared" ref="AB24:AB43" si="3">IF(AA24&lt;&gt;"","Experiencia No. "&amp;B24&amp;": "&amp;AA24&amp;CHAR(10),"")</f>
        <v xml:space="preserve">Experiencia No. 1: El detalle de proyectos en los que participa, refiere inicio en Junio de 2011 sin embargo la experiencia se acredita para el perfil a partir de la expedición de la Tarjeta profesional, por cuanto el inicio de experiencia se contabiliza a partir del 01 nov 2012. 
Esta certificación compila experiencia en varios proyectos, para fines de cálculo de tiempo se toma como eperiencia general y se procede en los registros siguientes a evaluar cada proyecto de conformidad con los criterios de evaluación a nivel de proyectos establecidos para el presente perfil.
</v>
      </c>
      <c r="AC24" s="76">
        <f t="shared" ref="AC24:AC43" si="4">IF(C24&lt;&gt;"",COUNTIFS(K$24:K$43,"&lt;="&amp;K24,L$24:L$43,"&gt;"&amp;K24)-1,0)</f>
        <v>0</v>
      </c>
      <c r="AD24" s="76">
        <f t="shared" ref="AD24:AD43" si="5">IF(C24&lt;&gt;"",COUNTIFS(K$24:K$43,"&lt;="&amp;L24,L$24:L$43,"&gt;="&amp;L24)-1,0)</f>
        <v>0</v>
      </c>
      <c r="AE24" s="76">
        <f>IF(C24&lt;&gt;"",COUNTIFS(K$24:K$43,"&gt;&lt;"&amp;"",K$24:K$43,"&lt;="&amp;K24,L$24:L$43,"&gt;="&amp;L24),0)</f>
        <v>0</v>
      </c>
      <c r="AF24" s="69">
        <v>41214</v>
      </c>
      <c r="AG24" s="69">
        <f>L24</f>
        <v>44531</v>
      </c>
      <c r="AH24" s="95">
        <f>ROUND(IF(X24="CUMPLE",DAYS360(AF24,AG24,)/365,0),1)</f>
        <v>9</v>
      </c>
    </row>
    <row r="25" spans="1:34" s="46" customFormat="1" ht="122.25" customHeight="1">
      <c r="A25" s="607"/>
      <c r="B25" s="68">
        <v>2</v>
      </c>
      <c r="C25" s="564" t="s">
        <v>567</v>
      </c>
      <c r="D25" s="564"/>
      <c r="E25" s="564"/>
      <c r="F25" s="565" t="s">
        <v>571</v>
      </c>
      <c r="G25" s="565"/>
      <c r="H25" s="565"/>
      <c r="I25" s="565"/>
      <c r="J25" s="565"/>
      <c r="K25" s="69">
        <v>41121</v>
      </c>
      <c r="L25" s="69">
        <v>41487</v>
      </c>
      <c r="M25" s="70" t="s">
        <v>178</v>
      </c>
      <c r="N25" s="70" t="s">
        <v>178</v>
      </c>
      <c r="O25" s="70" t="s">
        <v>178</v>
      </c>
      <c r="P25" s="70" t="s">
        <v>178</v>
      </c>
      <c r="Q25" s="70" t="s">
        <v>178</v>
      </c>
      <c r="R25" s="70" t="s">
        <v>178</v>
      </c>
      <c r="S25" s="71" t="str">
        <f t="shared" ref="S25:S43" si="6">IF(C25&lt;&gt;"",IF(COUNTIF(M25:R25,"CUMPLE")=6,"CUMPLE","NO CUMPLE"),"")</f>
        <v>CUMPLE</v>
      </c>
      <c r="T25" s="72" t="s">
        <v>22</v>
      </c>
      <c r="U25" s="70" t="s">
        <v>178</v>
      </c>
      <c r="V25" s="70" t="s">
        <v>178</v>
      </c>
      <c r="W25" s="73" t="str">
        <f t="shared" si="0"/>
        <v>ESPECIFICA</v>
      </c>
      <c r="X25" s="73" t="str">
        <f t="shared" si="1"/>
        <v>CUMPLE</v>
      </c>
      <c r="Y25" s="59" t="s">
        <v>572</v>
      </c>
      <c r="Z25" s="74" t="str">
        <f t="shared" si="2"/>
        <v xml:space="preserve">-Certificacion-Btal Focus-Hernando Galvis Compilada.pdf
Certificado laboral  Proyecto SAP Decorceramica.pdf
</v>
      </c>
      <c r="AA25" s="59" t="s">
        <v>573</v>
      </c>
      <c r="AB25" s="75" t="str">
        <f t="shared" si="3"/>
        <v xml:space="preserve">Experiencia No. 2: Refiere inicio en Julio de 2012 sin embargo la experiencia se acredita para el perfil a partir de la expedición de la Tarjeta profesional, por cuanto el inicio de experiencia se contabiliza a partir del 01 nov 2012. 
La fecha final para fines de contabilización de tiempos se ajusta al primer día del mes de agosto dado que la certificación no presenta el dato de "día" en la fecha final.
</v>
      </c>
      <c r="AC25" s="76">
        <f t="shared" si="4"/>
        <v>1</v>
      </c>
      <c r="AD25" s="76">
        <f t="shared" si="5"/>
        <v>2</v>
      </c>
      <c r="AE25" s="76">
        <f t="shared" ref="AE25:AE43" si="7">IF(C25&lt;&gt;"",COUNTIFS(K$24:K$43,"&gt;&lt;"&amp;"",K$24:K$43,"&lt;="&amp;K25,L$24:L$43,"&gt;="&amp;L25),0)</f>
        <v>0</v>
      </c>
      <c r="AF25" s="69">
        <v>41214</v>
      </c>
      <c r="AG25" s="69">
        <v>41487</v>
      </c>
      <c r="AH25" s="95">
        <f t="shared" ref="AH25:AH27" si="8">ROUND(IF(X25="CUMPLE",DAYS360(AF25,AG25,)/365,0),1)</f>
        <v>0.7</v>
      </c>
    </row>
    <row r="26" spans="1:34" s="46" customFormat="1" ht="140.25" customHeight="1">
      <c r="A26" s="607"/>
      <c r="B26" s="68">
        <v>3</v>
      </c>
      <c r="C26" s="564" t="s">
        <v>567</v>
      </c>
      <c r="D26" s="564"/>
      <c r="E26" s="564"/>
      <c r="F26" s="565" t="s">
        <v>574</v>
      </c>
      <c r="G26" s="565"/>
      <c r="H26" s="565"/>
      <c r="I26" s="565"/>
      <c r="J26" s="565"/>
      <c r="K26" s="69">
        <v>41455</v>
      </c>
      <c r="L26" s="69">
        <v>41730</v>
      </c>
      <c r="M26" s="70" t="s">
        <v>178</v>
      </c>
      <c r="N26" s="70" t="s">
        <v>178</v>
      </c>
      <c r="O26" s="70" t="s">
        <v>178</v>
      </c>
      <c r="P26" s="70" t="s">
        <v>178</v>
      </c>
      <c r="Q26" s="70" t="s">
        <v>178</v>
      </c>
      <c r="R26" s="70" t="s">
        <v>178</v>
      </c>
      <c r="S26" s="71" t="str">
        <f t="shared" si="6"/>
        <v>CUMPLE</v>
      </c>
      <c r="T26" s="72" t="s">
        <v>22</v>
      </c>
      <c r="U26" s="70" t="s">
        <v>178</v>
      </c>
      <c r="V26" s="70" t="s">
        <v>178</v>
      </c>
      <c r="W26" s="73" t="str">
        <f t="shared" si="0"/>
        <v>ESPECIFICA</v>
      </c>
      <c r="X26" s="73" t="str">
        <f t="shared" si="1"/>
        <v>CUMPLE</v>
      </c>
      <c r="Y26" s="59" t="s">
        <v>575</v>
      </c>
      <c r="Z26" s="74" t="str">
        <f t="shared" si="2"/>
        <v xml:space="preserve">-Certificacion-Btal Focus-Hernando Galvis Compilada.pdf
Certificado laboral n Proyecto SAP  organización Cárdenas.pdf
</v>
      </c>
      <c r="AA26" s="59" t="s">
        <v>576</v>
      </c>
      <c r="AB26" s="75" t="str">
        <f t="shared" si="3"/>
        <v xml:space="preserve">Experiencia No. 3: Las fechas iniciales y finales de la experiencia se ajustan de conformidad a lo establecido en el pliego de condiciones dado que la certificación no presenta el dato de "día" para ninguna de estas dos variables.
La experiencia se traslapa con el ítem 2 acreditado, por cuanto se fija fecha de inicio para efecto de cálculo de tiempo de experiencia un dia posterior a la terminación de la experiencia referida en el item 2
</v>
      </c>
      <c r="AC26" s="76">
        <f t="shared" si="4"/>
        <v>2</v>
      </c>
      <c r="AD26" s="76">
        <f t="shared" si="5"/>
        <v>1</v>
      </c>
      <c r="AE26" s="76">
        <f t="shared" si="7"/>
        <v>0</v>
      </c>
      <c r="AF26" s="69">
        <f>AG25+1</f>
        <v>41488</v>
      </c>
      <c r="AG26" s="69">
        <f t="shared" ref="AG26:AG33" si="9">L26</f>
        <v>41730</v>
      </c>
      <c r="AH26" s="95">
        <f t="shared" si="8"/>
        <v>0.7</v>
      </c>
    </row>
    <row r="27" spans="1:34" s="46" customFormat="1" ht="70.5" customHeight="1">
      <c r="A27" s="607"/>
      <c r="B27" s="68">
        <v>4</v>
      </c>
      <c r="C27" s="564" t="s">
        <v>567</v>
      </c>
      <c r="D27" s="564"/>
      <c r="E27" s="564"/>
      <c r="F27" s="565" t="s">
        <v>577</v>
      </c>
      <c r="G27" s="565"/>
      <c r="H27" s="565"/>
      <c r="I27" s="565"/>
      <c r="J27" s="565"/>
      <c r="K27" s="69">
        <v>41790</v>
      </c>
      <c r="L27" s="69">
        <v>42401</v>
      </c>
      <c r="M27" s="70" t="s">
        <v>178</v>
      </c>
      <c r="N27" s="70" t="s">
        <v>178</v>
      </c>
      <c r="O27" s="70" t="s">
        <v>178</v>
      </c>
      <c r="P27" s="70" t="s">
        <v>178</v>
      </c>
      <c r="Q27" s="70" t="s">
        <v>178</v>
      </c>
      <c r="R27" s="70" t="s">
        <v>178</v>
      </c>
      <c r="S27" s="71" t="str">
        <f t="shared" si="6"/>
        <v>CUMPLE</v>
      </c>
      <c r="T27" s="72" t="s">
        <v>22</v>
      </c>
      <c r="U27" s="70" t="s">
        <v>178</v>
      </c>
      <c r="V27" s="70" t="s">
        <v>178</v>
      </c>
      <c r="W27" s="73" t="str">
        <f t="shared" si="0"/>
        <v>ESPECIFICA</v>
      </c>
      <c r="X27" s="73" t="str">
        <f t="shared" si="1"/>
        <v>CUMPLE</v>
      </c>
      <c r="Y27" s="59" t="s">
        <v>578</v>
      </c>
      <c r="Z27" s="74" t="str">
        <f t="shared" si="2"/>
        <v xml:space="preserve">-Certificacion-Btal Focus-Hernando Galvis Compilada.pdf
Certificado laboral Proyectos en COMFANDI-HGL.pdf
</v>
      </c>
      <c r="AA27" s="59" t="s">
        <v>579</v>
      </c>
      <c r="AB27" s="75" t="str">
        <f t="shared" si="3"/>
        <v xml:space="preserve">Experiencia No. 4: Las fechas iniciales y finales de la experiencia se ajustan de conformidad a lo establecido en el pliego de condiciones dado que la certificación no presenta el dato de "día" para ninguna de estas dos variables.
</v>
      </c>
      <c r="AC27" s="76">
        <f t="shared" si="4"/>
        <v>1</v>
      </c>
      <c r="AD27" s="76">
        <f t="shared" si="5"/>
        <v>1</v>
      </c>
      <c r="AE27" s="76">
        <f t="shared" si="7"/>
        <v>0</v>
      </c>
      <c r="AF27" s="69">
        <f t="shared" ref="AF27:AF33" si="10">K27</f>
        <v>41790</v>
      </c>
      <c r="AG27" s="69">
        <f t="shared" si="9"/>
        <v>42401</v>
      </c>
      <c r="AH27" s="95">
        <f t="shared" si="8"/>
        <v>1.6</v>
      </c>
    </row>
    <row r="28" spans="1:34" s="46" customFormat="1" ht="65.25" customHeight="1">
      <c r="A28" s="607"/>
      <c r="B28" s="68">
        <v>5</v>
      </c>
      <c r="C28" s="564" t="s">
        <v>567</v>
      </c>
      <c r="D28" s="564"/>
      <c r="E28" s="564"/>
      <c r="F28" s="565" t="s">
        <v>580</v>
      </c>
      <c r="G28" s="565"/>
      <c r="H28" s="565"/>
      <c r="I28" s="565"/>
      <c r="J28" s="565"/>
      <c r="K28" s="69">
        <v>42948</v>
      </c>
      <c r="L28" s="69">
        <v>43040</v>
      </c>
      <c r="M28" s="70" t="s">
        <v>178</v>
      </c>
      <c r="N28" s="70" t="s">
        <v>178</v>
      </c>
      <c r="O28" s="70" t="s">
        <v>178</v>
      </c>
      <c r="P28" s="70" t="s">
        <v>178</v>
      </c>
      <c r="Q28" s="70" t="s">
        <v>178</v>
      </c>
      <c r="R28" s="70" t="s">
        <v>178</v>
      </c>
      <c r="S28" s="71" t="str">
        <f t="shared" si="6"/>
        <v>CUMPLE</v>
      </c>
      <c r="T28" s="72" t="s">
        <v>22</v>
      </c>
      <c r="U28" s="70" t="s">
        <v>178</v>
      </c>
      <c r="V28" s="70" t="s">
        <v>178</v>
      </c>
      <c r="W28" s="73" t="str">
        <f t="shared" si="0"/>
        <v>ESPECIFICA</v>
      </c>
      <c r="X28" s="73" t="str">
        <f t="shared" si="1"/>
        <v>CUMPLE</v>
      </c>
      <c r="Y28" s="59" t="s">
        <v>581</v>
      </c>
      <c r="Z28" s="74" t="str">
        <f t="shared" si="2"/>
        <v xml:space="preserve">-Certificacion-Btal Focus-Hernando Galvis Compilada.pdf
Certificado laboral  IT Security.pdf
</v>
      </c>
      <c r="AA28" s="59"/>
      <c r="AB28" s="75" t="str">
        <f t="shared" si="3"/>
        <v/>
      </c>
      <c r="AC28" s="76">
        <f t="shared" si="4"/>
        <v>1</v>
      </c>
      <c r="AD28" s="76">
        <f t="shared" si="5"/>
        <v>1</v>
      </c>
      <c r="AE28" s="76">
        <f t="shared" si="7"/>
        <v>0</v>
      </c>
      <c r="AF28" s="69">
        <f t="shared" si="10"/>
        <v>42948</v>
      </c>
      <c r="AG28" s="69">
        <f t="shared" si="9"/>
        <v>43040</v>
      </c>
      <c r="AH28" s="95">
        <f t="shared" ref="AH28:AH29" si="11">IF(X28="CUMPLE",DAYS360(AF28,AG28,)/365,0)</f>
        <v>0.24657534246575341</v>
      </c>
    </row>
    <row r="29" spans="1:34" s="46" customFormat="1" ht="78" customHeight="1">
      <c r="A29" s="607"/>
      <c r="B29" s="68">
        <v>6</v>
      </c>
      <c r="C29" s="564" t="s">
        <v>567</v>
      </c>
      <c r="D29" s="564"/>
      <c r="E29" s="564"/>
      <c r="F29" s="565" t="s">
        <v>582</v>
      </c>
      <c r="G29" s="565"/>
      <c r="H29" s="565"/>
      <c r="I29" s="565"/>
      <c r="J29" s="565"/>
      <c r="K29" s="69">
        <v>43220</v>
      </c>
      <c r="L29" s="69">
        <v>43344</v>
      </c>
      <c r="M29" s="70" t="s">
        <v>178</v>
      </c>
      <c r="N29" s="70" t="s">
        <v>178</v>
      </c>
      <c r="O29" s="70" t="s">
        <v>178</v>
      </c>
      <c r="P29" s="70" t="s">
        <v>178</v>
      </c>
      <c r="Q29" s="70" t="s">
        <v>178</v>
      </c>
      <c r="R29" s="70" t="s">
        <v>178</v>
      </c>
      <c r="S29" s="71" t="str">
        <f t="shared" si="6"/>
        <v>CUMPLE</v>
      </c>
      <c r="T29" s="72" t="s">
        <v>22</v>
      </c>
      <c r="U29" s="70" t="s">
        <v>178</v>
      </c>
      <c r="V29" s="70" t="s">
        <v>178</v>
      </c>
      <c r="W29" s="73" t="str">
        <f t="shared" si="0"/>
        <v>ESPECIFICA</v>
      </c>
      <c r="X29" s="73" t="str">
        <f t="shared" si="1"/>
        <v>CUMPLE</v>
      </c>
      <c r="Y29" s="59" t="s">
        <v>583</v>
      </c>
      <c r="Z29" s="74" t="str">
        <f t="shared" si="2"/>
        <v xml:space="preserve">-Certificacion-Btal Focus-Hernando Galvis Compilada.pdf
Certificado laboral  ISCTEAM Hernando Galvis FE OCSAS.pdf
</v>
      </c>
      <c r="AA29" s="59" t="s">
        <v>579</v>
      </c>
      <c r="AB29" s="75" t="str">
        <f t="shared" si="3"/>
        <v xml:space="preserve">Experiencia No. 6: Las fechas iniciales y finales de la experiencia se ajustan de conformidad a lo establecido en el pliego de condiciones dado que la certificación no presenta el dato de "día" para ninguna de estas dos variables.
</v>
      </c>
      <c r="AC29" s="76">
        <f t="shared" si="4"/>
        <v>1</v>
      </c>
      <c r="AD29" s="76">
        <f t="shared" si="5"/>
        <v>1</v>
      </c>
      <c r="AE29" s="76">
        <f t="shared" si="7"/>
        <v>0</v>
      </c>
      <c r="AF29" s="69">
        <f t="shared" si="10"/>
        <v>43220</v>
      </c>
      <c r="AG29" s="69">
        <f t="shared" si="9"/>
        <v>43344</v>
      </c>
      <c r="AH29" s="95">
        <f t="shared" si="11"/>
        <v>0.33150684931506852</v>
      </c>
    </row>
    <row r="30" spans="1:34" s="46" customFormat="1" ht="69" customHeight="1">
      <c r="A30" s="607"/>
      <c r="B30" s="68">
        <v>7</v>
      </c>
      <c r="C30" s="564" t="s">
        <v>567</v>
      </c>
      <c r="D30" s="564"/>
      <c r="E30" s="564"/>
      <c r="F30" s="565" t="s">
        <v>584</v>
      </c>
      <c r="G30" s="565"/>
      <c r="H30" s="565"/>
      <c r="I30" s="565"/>
      <c r="J30" s="565"/>
      <c r="K30" s="69">
        <v>43437</v>
      </c>
      <c r="L30" s="69">
        <v>43616</v>
      </c>
      <c r="M30" s="70" t="s">
        <v>178</v>
      </c>
      <c r="N30" s="70" t="s">
        <v>178</v>
      </c>
      <c r="O30" s="70" t="s">
        <v>178</v>
      </c>
      <c r="P30" s="70" t="s">
        <v>178</v>
      </c>
      <c r="Q30" s="70" t="s">
        <v>178</v>
      </c>
      <c r="R30" s="70" t="s">
        <v>178</v>
      </c>
      <c r="S30" s="71" t="str">
        <f t="shared" si="6"/>
        <v>CUMPLE</v>
      </c>
      <c r="T30" s="72" t="s">
        <v>22</v>
      </c>
      <c r="U30" s="70" t="s">
        <v>178</v>
      </c>
      <c r="V30" s="70" t="s">
        <v>178</v>
      </c>
      <c r="W30" s="73" t="str">
        <f t="shared" si="0"/>
        <v>ESPECIFICA</v>
      </c>
      <c r="X30" s="73" t="str">
        <f t="shared" si="1"/>
        <v>CUMPLE</v>
      </c>
      <c r="Y30" s="59" t="s">
        <v>585</v>
      </c>
      <c r="Z30" s="74" t="str">
        <f t="shared" si="2"/>
        <v xml:space="preserve">-Certificacion-Btal Focus-Hernando Galvis Compilada.pdf
Certificado laboral  Consultoría Gerencia de Proyecto - UT el Vecino..pdf
</v>
      </c>
      <c r="AA30" s="59"/>
      <c r="AB30" s="75" t="str">
        <f t="shared" si="3"/>
        <v/>
      </c>
      <c r="AC30" s="76">
        <f t="shared" si="4"/>
        <v>1</v>
      </c>
      <c r="AD30" s="76">
        <f t="shared" si="5"/>
        <v>1</v>
      </c>
      <c r="AE30" s="76">
        <f t="shared" si="7"/>
        <v>0</v>
      </c>
      <c r="AF30" s="69">
        <f t="shared" si="10"/>
        <v>43437</v>
      </c>
      <c r="AG30" s="69">
        <f t="shared" si="9"/>
        <v>43616</v>
      </c>
      <c r="AH30" s="95">
        <f t="shared" ref="AH30:AH43" si="12">IF(X30="CUMPLE",DAYS360(K30,L30,)/365,0)</f>
        <v>0.48767123287671232</v>
      </c>
    </row>
    <row r="31" spans="1:34" s="46" customFormat="1" ht="70.5" customHeight="1">
      <c r="A31" s="607"/>
      <c r="B31" s="68">
        <v>8</v>
      </c>
      <c r="C31" s="564" t="s">
        <v>567</v>
      </c>
      <c r="D31" s="564"/>
      <c r="E31" s="564"/>
      <c r="F31" s="565" t="s">
        <v>586</v>
      </c>
      <c r="G31" s="565"/>
      <c r="H31" s="565"/>
      <c r="I31" s="565"/>
      <c r="J31" s="565"/>
      <c r="K31" s="69">
        <v>43769</v>
      </c>
      <c r="L31" s="69">
        <v>43983</v>
      </c>
      <c r="M31" s="70" t="s">
        <v>178</v>
      </c>
      <c r="N31" s="70" t="s">
        <v>178</v>
      </c>
      <c r="O31" s="70" t="s">
        <v>178</v>
      </c>
      <c r="P31" s="70" t="s">
        <v>178</v>
      </c>
      <c r="Q31" s="70" t="s">
        <v>178</v>
      </c>
      <c r="R31" s="70" t="s">
        <v>178</v>
      </c>
      <c r="S31" s="71" t="str">
        <f t="shared" si="6"/>
        <v>CUMPLE</v>
      </c>
      <c r="T31" s="72" t="s">
        <v>230</v>
      </c>
      <c r="U31" s="70" t="s">
        <v>178</v>
      </c>
      <c r="V31" s="70" t="s">
        <v>178</v>
      </c>
      <c r="W31" s="73" t="str">
        <f t="shared" si="0"/>
        <v>ESPECIFICA</v>
      </c>
      <c r="X31" s="73" t="str">
        <f t="shared" si="1"/>
        <v>CUMPLE</v>
      </c>
      <c r="Y31" s="59" t="s">
        <v>587</v>
      </c>
      <c r="Z31" s="74" t="str">
        <f t="shared" si="2"/>
        <v xml:space="preserve">-Certificacion-Btal Focus-Hernando Galvis Compilada.pdf
Certificacion-Btal Focus-Hernando Galvis Destino Seguro_f.pdf
</v>
      </c>
      <c r="AA31" s="59" t="s">
        <v>579</v>
      </c>
      <c r="AB31" s="75" t="str">
        <f t="shared" si="3"/>
        <v xml:space="preserve">Experiencia No. 8: Las fechas iniciales y finales de la experiencia se ajustan de conformidad a lo establecido en el pliego de condiciones dado que la certificación no presenta el dato de "día" para ninguna de estas dos variables.
</v>
      </c>
      <c r="AC31" s="76">
        <f t="shared" si="4"/>
        <v>1</v>
      </c>
      <c r="AD31" s="76">
        <f t="shared" si="5"/>
        <v>1</v>
      </c>
      <c r="AE31" s="76">
        <f t="shared" si="7"/>
        <v>0</v>
      </c>
      <c r="AF31" s="69">
        <f t="shared" si="10"/>
        <v>43769</v>
      </c>
      <c r="AG31" s="69">
        <f t="shared" si="9"/>
        <v>43983</v>
      </c>
      <c r="AH31" s="95">
        <f t="shared" si="12"/>
        <v>0.57808219178082187</v>
      </c>
    </row>
    <row r="32" spans="1:34" s="46" customFormat="1" ht="153.75" customHeight="1">
      <c r="A32" s="607"/>
      <c r="B32" s="68">
        <v>9</v>
      </c>
      <c r="C32" s="564" t="s">
        <v>567</v>
      </c>
      <c r="D32" s="564"/>
      <c r="E32" s="564"/>
      <c r="F32" s="565" t="s">
        <v>588</v>
      </c>
      <c r="G32" s="565"/>
      <c r="H32" s="565"/>
      <c r="I32" s="565"/>
      <c r="J32" s="565"/>
      <c r="K32" s="69">
        <v>44044</v>
      </c>
      <c r="L32" s="69">
        <v>44256</v>
      </c>
      <c r="M32" s="70" t="s">
        <v>178</v>
      </c>
      <c r="N32" s="70" t="s">
        <v>178</v>
      </c>
      <c r="O32" s="70" t="s">
        <v>178</v>
      </c>
      <c r="P32" s="70" t="s">
        <v>178</v>
      </c>
      <c r="Q32" s="70" t="s">
        <v>178</v>
      </c>
      <c r="R32" s="70" t="s">
        <v>178</v>
      </c>
      <c r="S32" s="71" t="str">
        <f t="shared" si="6"/>
        <v>CUMPLE</v>
      </c>
      <c r="T32" s="72" t="s">
        <v>22</v>
      </c>
      <c r="U32" s="70" t="s">
        <v>85</v>
      </c>
      <c r="V32" s="70" t="s">
        <v>178</v>
      </c>
      <c r="W32" s="73" t="str">
        <f t="shared" si="0"/>
        <v>GENERAL</v>
      </c>
      <c r="X32" s="73" t="str">
        <f t="shared" si="1"/>
        <v>CUMPLE</v>
      </c>
      <c r="Y32" s="59" t="s">
        <v>589</v>
      </c>
      <c r="Z32" s="74" t="str">
        <f t="shared" si="2"/>
        <v xml:space="preserve">-Certificado laboral Bital Focus-Hernando Galvis- Fanalca_f.pdf
</v>
      </c>
      <c r="AA32" s="59" t="s">
        <v>590</v>
      </c>
      <c r="AB32" s="75" t="str">
        <f t="shared" si="3"/>
        <v xml:space="preserve">Experiencia No. 9: La experiencia relaciona en la certificación especifica que el rol desempeñado fue de "consultor en Analítica Empresarial." y no de el rol o cargo de Gerente, Director, Coordinador o líder de proyecto como establece el pliego y su adenda.
Las fechas iniciales y finales de la experiencia se ajustan de conformidad a lo establecido en el pliego de condiciones dado que la certificación no presenta el dato de "día" para ninguna de estas dos variables.
</v>
      </c>
      <c r="AC32" s="76">
        <f t="shared" si="4"/>
        <v>1</v>
      </c>
      <c r="AD32" s="76">
        <f t="shared" si="5"/>
        <v>1</v>
      </c>
      <c r="AE32" s="76">
        <f t="shared" si="7"/>
        <v>0</v>
      </c>
      <c r="AF32" s="69">
        <f t="shared" si="10"/>
        <v>44044</v>
      </c>
      <c r="AG32" s="69">
        <f t="shared" si="9"/>
        <v>44256</v>
      </c>
      <c r="AH32" s="95">
        <f t="shared" si="12"/>
        <v>0.57534246575342463</v>
      </c>
    </row>
    <row r="33" spans="1:34" s="46" customFormat="1" ht="109.5" customHeight="1">
      <c r="A33" s="607"/>
      <c r="B33" s="68">
        <v>10</v>
      </c>
      <c r="C33" s="564" t="s">
        <v>567</v>
      </c>
      <c r="D33" s="564"/>
      <c r="E33" s="564"/>
      <c r="F33" s="565" t="s">
        <v>591</v>
      </c>
      <c r="G33" s="565"/>
      <c r="H33" s="565"/>
      <c r="I33" s="565"/>
      <c r="J33" s="565"/>
      <c r="K33" s="69">
        <v>44316</v>
      </c>
      <c r="L33" s="69">
        <v>44348</v>
      </c>
      <c r="M33" s="70" t="s">
        <v>178</v>
      </c>
      <c r="N33" s="70" t="s">
        <v>178</v>
      </c>
      <c r="O33" s="70" t="s">
        <v>178</v>
      </c>
      <c r="P33" s="70" t="s">
        <v>178</v>
      </c>
      <c r="Q33" s="70" t="s">
        <v>178</v>
      </c>
      <c r="R33" s="70" t="s">
        <v>178</v>
      </c>
      <c r="S33" s="71" t="str">
        <f t="shared" si="6"/>
        <v>CUMPLE</v>
      </c>
      <c r="T33" s="72" t="s">
        <v>22</v>
      </c>
      <c r="U33" s="70" t="s">
        <v>85</v>
      </c>
      <c r="V33" s="70" t="s">
        <v>178</v>
      </c>
      <c r="W33" s="73" t="str">
        <f t="shared" si="0"/>
        <v>GENERAL</v>
      </c>
      <c r="X33" s="73" t="str">
        <f t="shared" si="1"/>
        <v>CUMPLE</v>
      </c>
      <c r="Y33" s="59" t="s">
        <v>592</v>
      </c>
      <c r="Z33" s="74" t="str">
        <f t="shared" si="2"/>
        <v xml:space="preserve">-Certificado laboral -Bital Focus-Hernando Galvis SYNERGIA AGENTES DE SEGUROS LTDA _f.pdf
</v>
      </c>
      <c r="AA33" s="59" t="s">
        <v>593</v>
      </c>
      <c r="AB33" s="75" t="str">
        <f t="shared" si="3"/>
        <v xml:space="preserve">Experiencia No. 10: La experiencia relaciona en la certificación especifica que el rol desempeñado fue de " Consultor en Tecnología Informática" y no de el rol o cargo de Gerente, Director, Coordinador o líder de proyecto como establece el pliego y su adenda.
</v>
      </c>
      <c r="AC33" s="76">
        <f t="shared" si="4"/>
        <v>1</v>
      </c>
      <c r="AD33" s="76">
        <f t="shared" si="5"/>
        <v>1</v>
      </c>
      <c r="AE33" s="76">
        <f t="shared" si="7"/>
        <v>0</v>
      </c>
      <c r="AF33" s="69">
        <f t="shared" si="10"/>
        <v>44316</v>
      </c>
      <c r="AG33" s="69">
        <f t="shared" si="9"/>
        <v>44348</v>
      </c>
      <c r="AH33" s="95">
        <f t="shared" si="12"/>
        <v>8.4931506849315067E-2</v>
      </c>
    </row>
    <row r="34" spans="1:34" s="46" customFormat="1" ht="12.75" hidden="1" customHeight="1">
      <c r="A34" s="607"/>
      <c r="B34" s="68">
        <v>11</v>
      </c>
      <c r="C34" s="564"/>
      <c r="D34" s="564"/>
      <c r="E34" s="564"/>
      <c r="F34" s="565"/>
      <c r="G34" s="565"/>
      <c r="H34" s="565"/>
      <c r="I34" s="565"/>
      <c r="J34" s="565"/>
      <c r="K34" s="69"/>
      <c r="L34" s="69"/>
      <c r="M34" s="70"/>
      <c r="N34" s="70"/>
      <c r="O34" s="70"/>
      <c r="P34" s="70"/>
      <c r="Q34" s="70"/>
      <c r="R34" s="70"/>
      <c r="S34" s="71" t="str">
        <f t="shared" si="6"/>
        <v/>
      </c>
      <c r="T34" s="72"/>
      <c r="U34" s="70"/>
      <c r="V34" s="70"/>
      <c r="W34" s="73" t="str">
        <f t="shared" si="0"/>
        <v/>
      </c>
      <c r="X34" s="73" t="str">
        <f t="shared" si="1"/>
        <v/>
      </c>
      <c r="Y34" s="59"/>
      <c r="Z34" s="74" t="str">
        <f t="shared" si="2"/>
        <v/>
      </c>
      <c r="AA34" s="59"/>
      <c r="AB34" s="75" t="str">
        <f t="shared" si="3"/>
        <v/>
      </c>
      <c r="AC34" s="76">
        <f t="shared" si="4"/>
        <v>0</v>
      </c>
      <c r="AD34" s="76">
        <f t="shared" si="5"/>
        <v>0</v>
      </c>
      <c r="AE34" s="76">
        <f t="shared" si="7"/>
        <v>0</v>
      </c>
      <c r="AF34" s="69"/>
      <c r="AG34" s="69"/>
      <c r="AH34" s="95">
        <f t="shared" si="12"/>
        <v>0</v>
      </c>
    </row>
    <row r="35" spans="1:34" s="46" customFormat="1" ht="12.75" hidden="1" customHeight="1">
      <c r="A35" s="607"/>
      <c r="B35" s="68">
        <v>12</v>
      </c>
      <c r="C35" s="564"/>
      <c r="D35" s="564"/>
      <c r="E35" s="564"/>
      <c r="F35" s="565"/>
      <c r="G35" s="565"/>
      <c r="H35" s="565"/>
      <c r="I35" s="565"/>
      <c r="J35" s="565"/>
      <c r="K35" s="69"/>
      <c r="L35" s="69"/>
      <c r="M35" s="70"/>
      <c r="N35" s="70"/>
      <c r="O35" s="70"/>
      <c r="P35" s="70"/>
      <c r="Q35" s="70"/>
      <c r="R35" s="70"/>
      <c r="S35" s="71" t="str">
        <f t="shared" si="6"/>
        <v/>
      </c>
      <c r="T35" s="72"/>
      <c r="U35" s="70"/>
      <c r="V35" s="70"/>
      <c r="W35" s="73" t="str">
        <f t="shared" si="0"/>
        <v/>
      </c>
      <c r="X35" s="73" t="str">
        <f t="shared" si="1"/>
        <v/>
      </c>
      <c r="Y35" s="59"/>
      <c r="Z35" s="74" t="str">
        <f t="shared" si="2"/>
        <v/>
      </c>
      <c r="AA35" s="59"/>
      <c r="AB35" s="75" t="str">
        <f t="shared" si="3"/>
        <v/>
      </c>
      <c r="AC35" s="76">
        <f t="shared" si="4"/>
        <v>0</v>
      </c>
      <c r="AD35" s="76">
        <f t="shared" si="5"/>
        <v>0</v>
      </c>
      <c r="AE35" s="76">
        <f t="shared" si="7"/>
        <v>0</v>
      </c>
      <c r="AF35" s="69"/>
      <c r="AG35" s="69"/>
      <c r="AH35" s="95">
        <f t="shared" si="12"/>
        <v>0</v>
      </c>
    </row>
    <row r="36" spans="1:34" s="46" customFormat="1" ht="12.75" hidden="1" customHeight="1">
      <c r="A36" s="607"/>
      <c r="B36" s="68">
        <v>13</v>
      </c>
      <c r="C36" s="564"/>
      <c r="D36" s="564"/>
      <c r="E36" s="564"/>
      <c r="F36" s="565"/>
      <c r="G36" s="565"/>
      <c r="H36" s="565"/>
      <c r="I36" s="565"/>
      <c r="J36" s="565"/>
      <c r="K36" s="69"/>
      <c r="L36" s="69"/>
      <c r="M36" s="70"/>
      <c r="N36" s="70"/>
      <c r="O36" s="70"/>
      <c r="P36" s="70"/>
      <c r="Q36" s="70"/>
      <c r="R36" s="70"/>
      <c r="S36" s="71" t="str">
        <f t="shared" si="6"/>
        <v/>
      </c>
      <c r="T36" s="72"/>
      <c r="U36" s="70"/>
      <c r="V36" s="70"/>
      <c r="W36" s="73" t="str">
        <f t="shared" si="0"/>
        <v/>
      </c>
      <c r="X36" s="73" t="str">
        <f t="shared" si="1"/>
        <v/>
      </c>
      <c r="Y36" s="59"/>
      <c r="Z36" s="74" t="str">
        <f t="shared" si="2"/>
        <v/>
      </c>
      <c r="AA36" s="59"/>
      <c r="AB36" s="75" t="str">
        <f t="shared" si="3"/>
        <v/>
      </c>
      <c r="AC36" s="76">
        <f t="shared" si="4"/>
        <v>0</v>
      </c>
      <c r="AD36" s="76">
        <f t="shared" si="5"/>
        <v>0</v>
      </c>
      <c r="AE36" s="76">
        <f t="shared" si="7"/>
        <v>0</v>
      </c>
      <c r="AF36" s="69"/>
      <c r="AG36" s="69"/>
      <c r="AH36" s="95">
        <f t="shared" si="12"/>
        <v>0</v>
      </c>
    </row>
    <row r="37" spans="1:34" s="46" customFormat="1" ht="12.75" hidden="1" customHeight="1">
      <c r="A37" s="607"/>
      <c r="B37" s="68">
        <v>14</v>
      </c>
      <c r="C37" s="564"/>
      <c r="D37" s="564"/>
      <c r="E37" s="564"/>
      <c r="F37" s="565"/>
      <c r="G37" s="565"/>
      <c r="H37" s="565"/>
      <c r="I37" s="565"/>
      <c r="J37" s="565"/>
      <c r="K37" s="69"/>
      <c r="L37" s="69"/>
      <c r="M37" s="70"/>
      <c r="N37" s="70"/>
      <c r="O37" s="70"/>
      <c r="P37" s="70"/>
      <c r="Q37" s="70"/>
      <c r="R37" s="70"/>
      <c r="S37" s="71" t="str">
        <f t="shared" si="6"/>
        <v/>
      </c>
      <c r="T37" s="72"/>
      <c r="U37" s="70"/>
      <c r="V37" s="70"/>
      <c r="W37" s="73" t="str">
        <f t="shared" si="0"/>
        <v/>
      </c>
      <c r="X37" s="73" t="str">
        <f t="shared" si="1"/>
        <v/>
      </c>
      <c r="Y37" s="59"/>
      <c r="Z37" s="74" t="str">
        <f t="shared" si="2"/>
        <v/>
      </c>
      <c r="AA37" s="59"/>
      <c r="AB37" s="75" t="str">
        <f t="shared" si="3"/>
        <v/>
      </c>
      <c r="AC37" s="76">
        <f t="shared" si="4"/>
        <v>0</v>
      </c>
      <c r="AD37" s="76">
        <f t="shared" si="5"/>
        <v>0</v>
      </c>
      <c r="AE37" s="76">
        <f t="shared" si="7"/>
        <v>0</v>
      </c>
      <c r="AF37" s="69"/>
      <c r="AG37" s="69"/>
      <c r="AH37" s="95">
        <f t="shared" si="12"/>
        <v>0</v>
      </c>
    </row>
    <row r="38" spans="1:34" s="46" customFormat="1" ht="12.75" hidden="1" customHeight="1">
      <c r="A38" s="607"/>
      <c r="B38" s="68">
        <v>15</v>
      </c>
      <c r="C38" s="564"/>
      <c r="D38" s="564"/>
      <c r="E38" s="564"/>
      <c r="F38" s="565"/>
      <c r="G38" s="565"/>
      <c r="H38" s="565"/>
      <c r="I38" s="565"/>
      <c r="J38" s="565"/>
      <c r="K38" s="69"/>
      <c r="L38" s="69"/>
      <c r="M38" s="70"/>
      <c r="N38" s="70"/>
      <c r="O38" s="70"/>
      <c r="P38" s="70"/>
      <c r="Q38" s="70"/>
      <c r="R38" s="70"/>
      <c r="S38" s="71" t="str">
        <f t="shared" si="6"/>
        <v/>
      </c>
      <c r="T38" s="72"/>
      <c r="U38" s="70"/>
      <c r="V38" s="70"/>
      <c r="W38" s="73" t="str">
        <f t="shared" si="0"/>
        <v/>
      </c>
      <c r="X38" s="73" t="str">
        <f t="shared" si="1"/>
        <v/>
      </c>
      <c r="Y38" s="59"/>
      <c r="Z38" s="74" t="str">
        <f t="shared" si="2"/>
        <v/>
      </c>
      <c r="AA38" s="59"/>
      <c r="AB38" s="75" t="str">
        <f t="shared" si="3"/>
        <v/>
      </c>
      <c r="AC38" s="76">
        <f t="shared" si="4"/>
        <v>0</v>
      </c>
      <c r="AD38" s="76">
        <f t="shared" si="5"/>
        <v>0</v>
      </c>
      <c r="AE38" s="76">
        <f t="shared" si="7"/>
        <v>0</v>
      </c>
      <c r="AF38" s="78"/>
      <c r="AG38" s="78"/>
      <c r="AH38" s="95">
        <f t="shared" si="12"/>
        <v>0</v>
      </c>
    </row>
    <row r="39" spans="1:34" s="46" customFormat="1" ht="12.75" hidden="1" customHeight="1">
      <c r="A39" s="607"/>
      <c r="B39" s="68">
        <v>16</v>
      </c>
      <c r="C39" s="564"/>
      <c r="D39" s="564"/>
      <c r="E39" s="564"/>
      <c r="F39" s="565"/>
      <c r="G39" s="565"/>
      <c r="H39" s="565"/>
      <c r="I39" s="565"/>
      <c r="J39" s="565"/>
      <c r="K39" s="69"/>
      <c r="L39" s="69"/>
      <c r="M39" s="70"/>
      <c r="N39" s="70"/>
      <c r="O39" s="70"/>
      <c r="P39" s="70"/>
      <c r="Q39" s="70"/>
      <c r="R39" s="70"/>
      <c r="S39" s="71" t="str">
        <f t="shared" si="6"/>
        <v/>
      </c>
      <c r="T39" s="72"/>
      <c r="U39" s="70"/>
      <c r="V39" s="70"/>
      <c r="W39" s="73" t="str">
        <f t="shared" si="0"/>
        <v/>
      </c>
      <c r="X39" s="73" t="str">
        <f t="shared" si="1"/>
        <v/>
      </c>
      <c r="Y39" s="59"/>
      <c r="Z39" s="74" t="str">
        <f t="shared" si="2"/>
        <v/>
      </c>
      <c r="AA39" s="59"/>
      <c r="AB39" s="75" t="str">
        <f t="shared" si="3"/>
        <v/>
      </c>
      <c r="AC39" s="76">
        <f t="shared" si="4"/>
        <v>0</v>
      </c>
      <c r="AD39" s="76">
        <f t="shared" si="5"/>
        <v>0</v>
      </c>
      <c r="AE39" s="76">
        <f t="shared" si="7"/>
        <v>0</v>
      </c>
      <c r="AF39" s="78"/>
      <c r="AG39" s="78"/>
      <c r="AH39" s="95">
        <f t="shared" si="12"/>
        <v>0</v>
      </c>
    </row>
    <row r="40" spans="1:34" s="46" customFormat="1" ht="12.75" hidden="1" customHeight="1">
      <c r="A40" s="607"/>
      <c r="B40" s="68">
        <v>17</v>
      </c>
      <c r="C40" s="564"/>
      <c r="D40" s="564"/>
      <c r="E40" s="564"/>
      <c r="F40" s="565"/>
      <c r="G40" s="565"/>
      <c r="H40" s="565"/>
      <c r="I40" s="565"/>
      <c r="J40" s="565"/>
      <c r="K40" s="69"/>
      <c r="L40" s="69"/>
      <c r="M40" s="70"/>
      <c r="N40" s="70"/>
      <c r="O40" s="70"/>
      <c r="P40" s="70"/>
      <c r="Q40" s="70"/>
      <c r="R40" s="70"/>
      <c r="S40" s="71" t="str">
        <f t="shared" si="6"/>
        <v/>
      </c>
      <c r="T40" s="72"/>
      <c r="U40" s="70"/>
      <c r="V40" s="70"/>
      <c r="W40" s="73" t="str">
        <f t="shared" si="0"/>
        <v/>
      </c>
      <c r="X40" s="73" t="str">
        <f t="shared" si="1"/>
        <v/>
      </c>
      <c r="Y40" s="59"/>
      <c r="Z40" s="74" t="str">
        <f t="shared" si="2"/>
        <v/>
      </c>
      <c r="AA40" s="59"/>
      <c r="AB40" s="75" t="str">
        <f t="shared" si="3"/>
        <v/>
      </c>
      <c r="AC40" s="76">
        <f t="shared" si="4"/>
        <v>0</v>
      </c>
      <c r="AD40" s="76">
        <f t="shared" si="5"/>
        <v>0</v>
      </c>
      <c r="AE40" s="76">
        <f t="shared" si="7"/>
        <v>0</v>
      </c>
      <c r="AF40" s="78"/>
      <c r="AG40" s="78"/>
      <c r="AH40" s="95">
        <f t="shared" si="12"/>
        <v>0</v>
      </c>
    </row>
    <row r="41" spans="1:34" s="46" customFormat="1" ht="12.75" hidden="1" customHeight="1">
      <c r="A41" s="607"/>
      <c r="B41" s="68">
        <v>18</v>
      </c>
      <c r="C41" s="564"/>
      <c r="D41" s="564"/>
      <c r="E41" s="564"/>
      <c r="F41" s="565"/>
      <c r="G41" s="565"/>
      <c r="H41" s="565"/>
      <c r="I41" s="565"/>
      <c r="J41" s="565"/>
      <c r="K41" s="69"/>
      <c r="L41" s="69"/>
      <c r="M41" s="70"/>
      <c r="N41" s="70"/>
      <c r="O41" s="70"/>
      <c r="P41" s="70"/>
      <c r="Q41" s="70"/>
      <c r="R41" s="70"/>
      <c r="S41" s="71" t="str">
        <f t="shared" si="6"/>
        <v/>
      </c>
      <c r="T41" s="72"/>
      <c r="U41" s="70"/>
      <c r="V41" s="70"/>
      <c r="W41" s="73" t="str">
        <f t="shared" si="0"/>
        <v/>
      </c>
      <c r="X41" s="73" t="str">
        <f t="shared" si="1"/>
        <v/>
      </c>
      <c r="Y41" s="59"/>
      <c r="Z41" s="74" t="str">
        <f t="shared" si="2"/>
        <v/>
      </c>
      <c r="AA41" s="59"/>
      <c r="AB41" s="75" t="str">
        <f t="shared" si="3"/>
        <v/>
      </c>
      <c r="AC41" s="76">
        <f t="shared" si="4"/>
        <v>0</v>
      </c>
      <c r="AD41" s="76">
        <f t="shared" si="5"/>
        <v>0</v>
      </c>
      <c r="AE41" s="76">
        <f t="shared" si="7"/>
        <v>0</v>
      </c>
      <c r="AF41" s="78"/>
      <c r="AG41" s="78"/>
      <c r="AH41" s="95">
        <f t="shared" si="12"/>
        <v>0</v>
      </c>
    </row>
    <row r="42" spans="1:34" s="46" customFormat="1" ht="12.75" hidden="1" customHeight="1">
      <c r="A42" s="607"/>
      <c r="B42" s="68">
        <v>19</v>
      </c>
      <c r="C42" s="583"/>
      <c r="D42" s="583"/>
      <c r="E42" s="583"/>
      <c r="F42" s="584"/>
      <c r="G42" s="584"/>
      <c r="H42" s="584"/>
      <c r="I42" s="584"/>
      <c r="J42" s="584"/>
      <c r="K42" s="69"/>
      <c r="L42" s="69"/>
      <c r="M42" s="70"/>
      <c r="N42" s="70"/>
      <c r="O42" s="70"/>
      <c r="P42" s="70"/>
      <c r="Q42" s="70"/>
      <c r="R42" s="70"/>
      <c r="S42" s="71" t="str">
        <f t="shared" si="6"/>
        <v/>
      </c>
      <c r="T42" s="72"/>
      <c r="U42" s="70"/>
      <c r="V42" s="70"/>
      <c r="W42" s="73" t="str">
        <f t="shared" si="0"/>
        <v/>
      </c>
      <c r="X42" s="73" t="str">
        <f t="shared" si="1"/>
        <v/>
      </c>
      <c r="Y42" s="59"/>
      <c r="Z42" s="74" t="str">
        <f t="shared" si="2"/>
        <v/>
      </c>
      <c r="AA42" s="59"/>
      <c r="AB42" s="75" t="str">
        <f t="shared" si="3"/>
        <v/>
      </c>
      <c r="AC42" s="76">
        <f t="shared" si="4"/>
        <v>0</v>
      </c>
      <c r="AD42" s="76">
        <f t="shared" si="5"/>
        <v>0</v>
      </c>
      <c r="AE42" s="76">
        <f t="shared" si="7"/>
        <v>0</v>
      </c>
      <c r="AF42" s="78"/>
      <c r="AG42" s="78"/>
      <c r="AH42" s="95">
        <f t="shared" si="12"/>
        <v>0</v>
      </c>
    </row>
    <row r="43" spans="1:34" s="46" customFormat="1" ht="12.75" hidden="1" customHeight="1">
      <c r="A43" s="607"/>
      <c r="B43" s="68">
        <v>20</v>
      </c>
      <c r="C43" s="583"/>
      <c r="D43" s="583"/>
      <c r="E43" s="583"/>
      <c r="F43" s="584"/>
      <c r="G43" s="584"/>
      <c r="H43" s="584"/>
      <c r="I43" s="584"/>
      <c r="J43" s="584"/>
      <c r="K43" s="69"/>
      <c r="L43" s="69"/>
      <c r="M43" s="70"/>
      <c r="N43" s="70"/>
      <c r="O43" s="70"/>
      <c r="P43" s="70"/>
      <c r="Q43" s="70"/>
      <c r="R43" s="70"/>
      <c r="S43" s="71" t="str">
        <f t="shared" si="6"/>
        <v/>
      </c>
      <c r="T43" s="72"/>
      <c r="U43" s="70"/>
      <c r="V43" s="70"/>
      <c r="W43" s="73" t="str">
        <f t="shared" si="0"/>
        <v/>
      </c>
      <c r="X43" s="73" t="str">
        <f t="shared" si="1"/>
        <v/>
      </c>
      <c r="Y43" s="79"/>
      <c r="Z43" s="74" t="str">
        <f t="shared" si="2"/>
        <v/>
      </c>
      <c r="AA43" s="59"/>
      <c r="AB43" s="75" t="str">
        <f t="shared" si="3"/>
        <v/>
      </c>
      <c r="AC43" s="76">
        <f t="shared" si="4"/>
        <v>0</v>
      </c>
      <c r="AD43" s="76">
        <f t="shared" si="5"/>
        <v>0</v>
      </c>
      <c r="AE43" s="76">
        <f t="shared" si="7"/>
        <v>0</v>
      </c>
      <c r="AF43" s="78"/>
      <c r="AG43" s="78"/>
      <c r="AH43" s="95">
        <f t="shared" si="12"/>
        <v>0</v>
      </c>
    </row>
    <row r="44" spans="1:34" s="46" customFormat="1" ht="18.75" customHeight="1">
      <c r="A44" s="607"/>
      <c r="B44" s="585" t="s">
        <v>299</v>
      </c>
      <c r="C44" s="586"/>
      <c r="D44" s="586"/>
      <c r="E44" s="587"/>
      <c r="F44" s="80" t="s">
        <v>300</v>
      </c>
      <c r="G44" s="588" t="s">
        <v>301</v>
      </c>
      <c r="H44" s="589"/>
      <c r="I44" s="590" t="s">
        <v>302</v>
      </c>
      <c r="J44" s="590"/>
      <c r="K44" s="590"/>
      <c r="L44" s="590"/>
      <c r="M44" s="590"/>
      <c r="N44" s="590"/>
      <c r="O44" s="590"/>
      <c r="P44" s="590"/>
      <c r="Q44" s="590"/>
      <c r="R44" s="590"/>
      <c r="S44" s="590"/>
      <c r="T44" s="590"/>
      <c r="U44" s="590"/>
      <c r="V44" s="590"/>
      <c r="W44" s="590"/>
      <c r="X44" s="590"/>
      <c r="Y44" s="57"/>
      <c r="Z44" s="81"/>
      <c r="AA44" s="82"/>
      <c r="AB44" s="81"/>
      <c r="AC44" s="83"/>
      <c r="AD44" s="83"/>
      <c r="AE44" s="83"/>
      <c r="AF44" s="84"/>
      <c r="AG44" s="84"/>
      <c r="AH44" s="219"/>
    </row>
    <row r="45" spans="1:34" s="46" customFormat="1" ht="27" customHeight="1">
      <c r="A45" s="607"/>
      <c r="B45" s="575" t="s">
        <v>303</v>
      </c>
      <c r="C45" s="576"/>
      <c r="D45" s="577"/>
      <c r="E45" s="87">
        <v>2</v>
      </c>
      <c r="F45" s="88">
        <f>COUNTIFS(W24:W43,"ESPECIFICA",X24:X43,"CUMPLE")</f>
        <v>7</v>
      </c>
      <c r="G45" s="650" t="str">
        <f>IF(F45&gt;=E45,"REQUISITO ACREDITADO","REQUISITO NO ACREDITADO")</f>
        <v>REQUISITO ACREDITADO</v>
      </c>
      <c r="H45" s="650"/>
      <c r="I45" s="579" t="str">
        <f>_xlfn.CONCAT(Z24:Z33)</f>
        <v xml:space="preserve">-Certificacion-Btal Focus-Hernando Galvis Compilada.pdf
-Certificacion-Btal Focus-Hernando Galvis Compilada.pdf
Certificado laboral  Proyecto SAP Decorceramica.pdf
-Certificacion-Btal Focus-Hernando Galvis Compilada.pdf
Certificado laboral n Proyecto SAP  organización Cárdenas.pdf
-Certificacion-Btal Focus-Hernando Galvis Compilada.pdf
Certificado laboral Proyectos en COMFANDI-HGL.pdf
-Certificacion-Btal Focus-Hernando Galvis Compilada.pdf
Certificado laboral  IT Security.pdf
-Certificacion-Btal Focus-Hernando Galvis Compilada.pdf
Certificado laboral  ISCTEAM Hernando Galvis FE OCSAS.pdf
-Certificacion-Btal Focus-Hernando Galvis Compilada.pdf
Certificado laboral  Consultoría Gerencia de Proyecto - UT el Vecino..pdf
-Certificacion-Btal Focus-Hernando Galvis Compilada.pdf
Certificacion-Btal Focus-Hernando Galvis Destino Seguro_f.pdf
-Certificado laboral Bital Focus-Hernando Galvis- Fanalca_f.pdf
-Certificado laboral -Bital Focus-Hernando Galvis SYNERGIA AGENTES DE SEGUROS LTDA _f.pdf
</v>
      </c>
      <c r="J45" s="579"/>
      <c r="K45" s="579"/>
      <c r="L45" s="579"/>
      <c r="M45" s="579"/>
      <c r="N45" s="579"/>
      <c r="O45" s="579"/>
      <c r="P45" s="579"/>
      <c r="Q45" s="579"/>
      <c r="R45" s="579"/>
      <c r="S45" s="579"/>
      <c r="T45" s="579"/>
      <c r="U45" s="579"/>
      <c r="V45" s="579"/>
      <c r="W45" s="579"/>
      <c r="X45" s="579"/>
      <c r="AC45" s="45"/>
      <c r="AD45" s="45"/>
      <c r="AE45" s="45"/>
      <c r="AH45" s="218"/>
    </row>
    <row r="46" spans="1:34" s="46" customFormat="1" ht="192" customHeight="1">
      <c r="A46" s="607"/>
      <c r="B46" s="575" t="s">
        <v>304</v>
      </c>
      <c r="C46" s="576"/>
      <c r="D46" s="577"/>
      <c r="E46" s="89">
        <v>1</v>
      </c>
      <c r="F46" s="90">
        <f>SUMIFS(AH24:AH43,W24:W43,"ESPECIFICA",X24:X43,"CUMPLE")</f>
        <v>4.6438356164383565</v>
      </c>
      <c r="G46" s="650" t="str">
        <f>IF(F46&gt;=E46,"REQUISITO ACREDITADO","REQUISITO NO ACREDITADO")</f>
        <v>REQUISITO ACREDITADO</v>
      </c>
      <c r="H46" s="650"/>
      <c r="I46" s="579"/>
      <c r="J46" s="579"/>
      <c r="K46" s="579"/>
      <c r="L46" s="579"/>
      <c r="M46" s="579"/>
      <c r="N46" s="579"/>
      <c r="O46" s="579"/>
      <c r="P46" s="579"/>
      <c r="Q46" s="579"/>
      <c r="R46" s="579"/>
      <c r="S46" s="579"/>
      <c r="T46" s="579"/>
      <c r="U46" s="579"/>
      <c r="V46" s="579"/>
      <c r="W46" s="579"/>
      <c r="X46" s="579"/>
      <c r="Y46" s="119"/>
      <c r="AC46" s="45"/>
      <c r="AD46" s="45"/>
      <c r="AE46" s="45"/>
      <c r="AH46" s="218"/>
    </row>
    <row r="47" spans="1:34" s="46" customFormat="1" ht="259.5" customHeight="1">
      <c r="A47" s="607"/>
      <c r="B47" s="578" t="s">
        <v>305</v>
      </c>
      <c r="C47" s="578"/>
      <c r="D47" s="578"/>
      <c r="E47" s="86">
        <v>5</v>
      </c>
      <c r="F47" s="90">
        <f>AH24</f>
        <v>9</v>
      </c>
      <c r="G47" s="650" t="str">
        <f>IF(F47&gt;=E47,"REQUISITO ACREDITADO","REQUISITO NO ACREDITADO")</f>
        <v>REQUISITO ACREDITADO</v>
      </c>
      <c r="H47" s="650"/>
      <c r="I47" s="91" t="s">
        <v>306</v>
      </c>
      <c r="J47" s="91"/>
      <c r="K47" s="811" t="str">
        <f>_xlfn.CONCAT(AB24:AB43)</f>
        <v xml:space="preserve">Experiencia No. 1: El detalle de proyectos en los que participa, refiere inicio en Junio de 2011 sin embargo la experiencia se acredita para el perfil a partir de la expedición de la Tarjeta profesional, por cuanto el inicio de experiencia se contabiliza a partir del 01 nov 2012. 
Esta certificación compila experiencia en varios proyectos, para fines de cálculo de tiempo se toma como eperiencia general y se procede en los registros siguientes a evaluar cada proyecto de conformidad con los criterios de evaluación a nivel de proyectos establecidos para el presente perfil.
Experiencia No. 2: Refiere inicio en Julio de 2012 sin embargo la experiencia se acredita para el perfil a partir de la expedición de la Tarjeta profesional, por cuanto el inicio de experiencia se contabiliza a partir del 01 nov 2012. 
La fecha final para fines de contabilización de tiempos se ajusta al primer día del mes de agosto dado que la certificación no presenta el dato de "día" en la fecha final.
Experiencia No. 3: Las fechas iniciales y finales de la experiencia se ajustan de conformidad a lo establecido en el pliego de condiciones dado que la certificación no presenta el dato de "día" para ninguna de estas dos variables.
La experiencia se traslapa con el ítem 2 acreditado, por cuanto se fija fecha de inicio para efecto de cálculo de tiempo de experiencia un dia posterior a la terminación de la experiencia referida en el item 2
Experiencia No. 4: Las fechas iniciales y finales de la experiencia se ajustan de conformidad a lo establecido en el pliego de condiciones dado que la certificación no presenta el dato de "día" para ninguna de estas dos variables.
Experiencia No. 6: Las fechas iniciales y finales de la experiencia se ajustan de conformidad a lo establecido en el pliego de condiciones dado que la certificación no presenta el dato de "día" para ninguna de estas dos variables.
Experiencia No. 8: Las fechas iniciales y finales de la experiencia se ajustan de conformidad a lo establecido en el pliego de condiciones dado que la certificación no presenta el dato de "día" para ninguna de estas dos variables.
Experiencia No. 9: La experiencia relaciona en la certificación especifica que el rol desempeñado fue de "consultor en Analítica Empresarial." y no de el rol o cargo de Gerente, Director, Coordinador o líder de proyecto como establece el pliego y su adenda.
Las fechas iniciales y finales de la experiencia se ajustan de conformidad a lo establecido en el pliego de condiciones dado que la certificación no presenta el dato de "día" para ninguna de estas dos variables.
Experiencia No. 10: La experiencia relaciona en la certificación especifica que el rol desempeñado fue de " Consultor en Tecnología Informática" y no de el rol o cargo de Gerente, Director, Coordinador o líder de proyecto como establece el pliego y su adenda.
</v>
      </c>
      <c r="L47" s="812"/>
      <c r="M47" s="812"/>
      <c r="N47" s="812"/>
      <c r="O47" s="812"/>
      <c r="P47" s="812"/>
      <c r="Q47" s="812"/>
      <c r="R47" s="812"/>
      <c r="S47" s="812"/>
      <c r="T47" s="812"/>
      <c r="U47" s="812"/>
      <c r="V47" s="812"/>
      <c r="W47" s="812"/>
      <c r="X47" s="813"/>
      <c r="AC47" s="45"/>
      <c r="AD47" s="45"/>
      <c r="AE47" s="45"/>
      <c r="AH47" s="218"/>
    </row>
    <row r="48" spans="1:34" s="46" customFormat="1" ht="12.5">
      <c r="A48" s="607"/>
      <c r="B48" s="590" t="s">
        <v>307</v>
      </c>
      <c r="C48" s="590"/>
      <c r="D48" s="590"/>
      <c r="E48" s="590"/>
      <c r="F48" s="803"/>
      <c r="G48" s="592"/>
      <c r="H48" s="592"/>
      <c r="I48" s="592"/>
      <c r="J48" s="592"/>
      <c r="K48" s="592"/>
      <c r="L48" s="592"/>
      <c r="M48" s="592"/>
      <c r="N48" s="592"/>
      <c r="O48" s="592"/>
      <c r="P48" s="592"/>
      <c r="Q48" s="592"/>
      <c r="R48" s="592"/>
      <c r="S48" s="592"/>
      <c r="T48" s="592"/>
      <c r="U48" s="592"/>
      <c r="V48" s="592"/>
      <c r="W48" s="592"/>
      <c r="X48" s="593"/>
      <c r="AC48" s="45"/>
      <c r="AD48" s="45"/>
      <c r="AE48" s="45"/>
      <c r="AH48" s="218"/>
    </row>
    <row r="49" spans="1:34" s="46" customFormat="1" ht="20.25" customHeight="1">
      <c r="A49" s="607"/>
      <c r="B49" s="594" t="s">
        <v>178</v>
      </c>
      <c r="C49" s="595"/>
      <c r="D49" s="595"/>
      <c r="E49" s="595"/>
      <c r="F49" s="595"/>
      <c r="G49" s="595"/>
      <c r="H49" s="595"/>
      <c r="I49" s="595"/>
      <c r="J49" s="595"/>
      <c r="K49" s="595"/>
      <c r="L49" s="595"/>
      <c r="M49" s="595"/>
      <c r="N49" s="595"/>
      <c r="O49" s="595"/>
      <c r="P49" s="595"/>
      <c r="Q49" s="595"/>
      <c r="R49" s="595"/>
      <c r="S49" s="595"/>
      <c r="T49" s="595"/>
      <c r="U49" s="595"/>
      <c r="V49" s="595"/>
      <c r="W49" s="595"/>
      <c r="X49" s="596"/>
      <c r="AC49" s="45"/>
      <c r="AD49" s="45"/>
      <c r="AE49" s="45"/>
      <c r="AH49" s="218"/>
    </row>
    <row r="50" spans="1:34" s="46" customFormat="1" ht="4.5" customHeight="1">
      <c r="A50" s="45"/>
      <c r="X50" s="92"/>
      <c r="AC50" s="45"/>
      <c r="AD50" s="45"/>
      <c r="AE50" s="45"/>
      <c r="AH50" s="218"/>
    </row>
    <row r="51" spans="1:34" s="46" customFormat="1" ht="13">
      <c r="A51" s="597" t="s">
        <v>309</v>
      </c>
      <c r="B51" s="598" t="s">
        <v>310</v>
      </c>
      <c r="C51" s="598"/>
      <c r="D51" s="598"/>
      <c r="E51" s="598"/>
      <c r="F51" s="598"/>
      <c r="G51" s="598"/>
      <c r="H51" s="598"/>
      <c r="I51" s="598"/>
      <c r="J51" s="598"/>
      <c r="K51" s="598"/>
      <c r="L51" s="598"/>
      <c r="M51" s="598"/>
      <c r="N51" s="598"/>
      <c r="O51" s="598"/>
      <c r="P51" s="598"/>
      <c r="Q51" s="598"/>
      <c r="R51" s="598"/>
      <c r="S51" s="598"/>
      <c r="T51" s="598"/>
      <c r="U51" s="598"/>
      <c r="V51" s="598"/>
      <c r="W51" s="598"/>
      <c r="X51" s="598"/>
      <c r="AC51" s="45"/>
      <c r="AD51" s="45"/>
      <c r="AE51" s="45"/>
      <c r="AH51" s="218"/>
    </row>
    <row r="52" spans="1:34" s="46" customFormat="1" ht="25.5" customHeight="1">
      <c r="A52" s="597"/>
      <c r="B52" s="47" t="s">
        <v>209</v>
      </c>
      <c r="C52" s="48" t="s">
        <v>210</v>
      </c>
      <c r="D52" s="599" t="s">
        <v>211</v>
      </c>
      <c r="E52" s="599"/>
      <c r="F52" s="600" t="s">
        <v>212</v>
      </c>
      <c r="G52" s="601"/>
      <c r="H52" s="601"/>
      <c r="I52" s="601"/>
      <c r="J52" s="601"/>
      <c r="K52" s="601"/>
      <c r="L52" s="602"/>
      <c r="M52" s="599" t="s">
        <v>214</v>
      </c>
      <c r="N52" s="599"/>
      <c r="O52" s="599"/>
      <c r="P52" s="599"/>
      <c r="Q52" s="599"/>
      <c r="R52" s="599"/>
      <c r="S52" s="599"/>
      <c r="T52" s="599"/>
      <c r="U52" s="599"/>
      <c r="V52" s="599"/>
      <c r="W52" s="599"/>
      <c r="X52" s="599"/>
      <c r="AC52" s="45"/>
      <c r="AD52" s="45"/>
      <c r="AE52" s="45"/>
      <c r="AH52" s="218"/>
    </row>
    <row r="53" spans="1:34" s="46" customFormat="1" ht="73.5" customHeight="1">
      <c r="A53" s="597"/>
      <c r="B53" s="49">
        <v>2</v>
      </c>
      <c r="C53" s="49">
        <v>1</v>
      </c>
      <c r="D53" s="603" t="s">
        <v>311</v>
      </c>
      <c r="E53" s="603"/>
      <c r="F53" s="604" t="s">
        <v>312</v>
      </c>
      <c r="G53" s="605"/>
      <c r="H53" s="605"/>
      <c r="I53" s="605"/>
      <c r="J53" s="605"/>
      <c r="K53" s="605"/>
      <c r="L53" s="606"/>
      <c r="M53" s="610" t="s">
        <v>594</v>
      </c>
      <c r="N53" s="610"/>
      <c r="O53" s="610"/>
      <c r="P53" s="610"/>
      <c r="Q53" s="610"/>
      <c r="R53" s="610"/>
      <c r="S53" s="610"/>
      <c r="T53" s="610"/>
      <c r="U53" s="610"/>
      <c r="V53" s="610"/>
      <c r="W53" s="610"/>
      <c r="X53" s="610"/>
      <c r="AC53" s="45"/>
      <c r="AD53" s="45"/>
      <c r="AE53" s="45"/>
      <c r="AH53" s="218"/>
    </row>
    <row r="54" spans="1:34" s="46" customFormat="1" ht="12.75" customHeight="1">
      <c r="A54" s="597"/>
      <c r="B54" s="530" t="s">
        <v>219</v>
      </c>
      <c r="C54" s="530"/>
      <c r="D54" s="530"/>
      <c r="E54" s="530"/>
      <c r="F54" s="530"/>
      <c r="G54" s="530"/>
      <c r="H54" s="530"/>
      <c r="I54" s="530"/>
      <c r="J54" s="530"/>
      <c r="K54" s="530"/>
      <c r="L54" s="530"/>
      <c r="M54" s="530"/>
      <c r="N54" s="530"/>
      <c r="O54" s="530"/>
      <c r="P54" s="530"/>
      <c r="Q54" s="530"/>
      <c r="R54" s="530"/>
      <c r="S54" s="530"/>
      <c r="T54" s="530"/>
      <c r="U54" s="530"/>
      <c r="V54" s="530"/>
      <c r="W54" s="530"/>
      <c r="X54" s="530"/>
      <c r="AC54" s="45"/>
      <c r="AD54" s="45"/>
      <c r="AE54" s="45"/>
      <c r="AH54" s="218"/>
    </row>
    <row r="55" spans="1:34" s="46" customFormat="1" ht="12.75" customHeight="1">
      <c r="A55" s="597"/>
      <c r="B55" s="530" t="s">
        <v>220</v>
      </c>
      <c r="C55" s="530"/>
      <c r="D55" s="530"/>
      <c r="E55" s="530"/>
      <c r="F55" s="530"/>
      <c r="G55" s="530"/>
      <c r="H55" s="530"/>
      <c r="I55" s="530"/>
      <c r="J55" s="530"/>
      <c r="K55" s="530"/>
      <c r="L55" s="530"/>
      <c r="M55" s="530"/>
      <c r="N55" s="530"/>
      <c r="O55" s="530"/>
      <c r="P55" s="530"/>
      <c r="Q55" s="530"/>
      <c r="R55" s="530"/>
      <c r="S55" s="530"/>
      <c r="T55" s="530"/>
      <c r="U55" s="530"/>
      <c r="V55" s="530"/>
      <c r="W55" s="530"/>
      <c r="X55" s="530"/>
      <c r="AC55" s="45"/>
      <c r="AD55" s="45"/>
      <c r="AE55" s="45"/>
      <c r="AH55" s="218"/>
    </row>
    <row r="56" spans="1:34" s="46" customFormat="1" ht="27" customHeight="1">
      <c r="A56" s="597"/>
      <c r="B56" s="531" t="s">
        <v>221</v>
      </c>
      <c r="C56" s="531"/>
      <c r="D56" s="531"/>
      <c r="E56" s="532" t="s">
        <v>595</v>
      </c>
      <c r="F56" s="532"/>
      <c r="G56" s="532"/>
      <c r="H56" s="532"/>
      <c r="I56" s="533" t="s">
        <v>223</v>
      </c>
      <c r="J56" s="533"/>
      <c r="K56" s="534" t="s">
        <v>224</v>
      </c>
      <c r="L56" s="534"/>
      <c r="M56" s="52" t="s">
        <v>225</v>
      </c>
      <c r="N56" s="535">
        <v>16631442</v>
      </c>
      <c r="O56" s="535"/>
      <c r="P56" s="536"/>
      <c r="Q56" s="536"/>
      <c r="R56" s="536"/>
      <c r="S56" s="536"/>
      <c r="T56" s="536"/>
      <c r="U56" s="536"/>
      <c r="V56" s="536"/>
      <c r="W56" s="536"/>
      <c r="X56" s="536"/>
      <c r="AC56" s="45"/>
      <c r="AD56" s="45"/>
      <c r="AE56" s="45"/>
      <c r="AH56" s="218"/>
    </row>
    <row r="57" spans="1:34" s="46" customFormat="1" ht="12.75" customHeight="1">
      <c r="A57" s="597"/>
      <c r="B57" s="525" t="s">
        <v>226</v>
      </c>
      <c r="C57" s="525"/>
      <c r="D57" s="525"/>
      <c r="E57" s="525"/>
      <c r="F57" s="525"/>
      <c r="G57" s="525"/>
      <c r="H57" s="53" t="s">
        <v>227</v>
      </c>
      <c r="I57" s="526" t="s">
        <v>228</v>
      </c>
      <c r="J57" s="526"/>
      <c r="K57" s="526"/>
      <c r="L57" s="525" t="s">
        <v>226</v>
      </c>
      <c r="M57" s="525"/>
      <c r="N57" s="525"/>
      <c r="O57" s="54" t="s">
        <v>227</v>
      </c>
      <c r="P57" s="525" t="s">
        <v>228</v>
      </c>
      <c r="Q57" s="525"/>
      <c r="R57" s="525"/>
      <c r="S57" s="525"/>
      <c r="T57" s="525"/>
      <c r="U57" s="525"/>
      <c r="V57" s="525"/>
      <c r="W57" s="525"/>
      <c r="X57" s="525"/>
      <c r="AC57" s="45"/>
      <c r="AD57" s="45"/>
      <c r="AE57" s="45"/>
      <c r="AH57" s="218"/>
    </row>
    <row r="58" spans="1:34" s="46" customFormat="1" ht="12.75" customHeight="1">
      <c r="A58" s="597"/>
      <c r="B58" s="611" t="s">
        <v>229</v>
      </c>
      <c r="C58" s="612"/>
      <c r="D58" s="612"/>
      <c r="E58" s="612"/>
      <c r="F58" s="612"/>
      <c r="G58" s="613"/>
      <c r="H58" s="801" t="s">
        <v>230</v>
      </c>
      <c r="I58" s="386" t="s">
        <v>596</v>
      </c>
      <c r="J58" s="387"/>
      <c r="K58" s="467"/>
      <c r="L58" s="529" t="s">
        <v>232</v>
      </c>
      <c r="M58" s="529"/>
      <c r="N58" s="529"/>
      <c r="O58" s="55" t="s">
        <v>230</v>
      </c>
      <c r="P58" s="379" t="s">
        <v>597</v>
      </c>
      <c r="Q58" s="379"/>
      <c r="R58" s="379"/>
      <c r="S58" s="379"/>
      <c r="T58" s="379"/>
      <c r="U58" s="379"/>
      <c r="V58" s="379"/>
      <c r="W58" s="379"/>
      <c r="X58" s="379"/>
      <c r="AC58" s="45"/>
      <c r="AD58" s="45"/>
      <c r="AE58" s="45"/>
      <c r="AH58" s="218"/>
    </row>
    <row r="59" spans="1:34" s="46" customFormat="1" ht="12.75" customHeight="1">
      <c r="A59" s="597"/>
      <c r="B59" s="614"/>
      <c r="C59" s="615"/>
      <c r="D59" s="615"/>
      <c r="E59" s="615"/>
      <c r="F59" s="615"/>
      <c r="G59" s="616"/>
      <c r="H59" s="802"/>
      <c r="I59" s="388"/>
      <c r="J59" s="389"/>
      <c r="K59" s="460"/>
      <c r="L59" s="529" t="s">
        <v>236</v>
      </c>
      <c r="M59" s="529"/>
      <c r="N59" s="529"/>
      <c r="O59" s="55" t="s">
        <v>230</v>
      </c>
      <c r="P59" s="379" t="s">
        <v>598</v>
      </c>
      <c r="Q59" s="379"/>
      <c r="R59" s="379"/>
      <c r="S59" s="379"/>
      <c r="T59" s="379"/>
      <c r="U59" s="379"/>
      <c r="V59" s="379"/>
      <c r="W59" s="379"/>
      <c r="X59" s="379"/>
      <c r="Y59" s="57"/>
      <c r="Z59" s="57"/>
      <c r="AA59" s="57"/>
      <c r="AB59" s="57"/>
      <c r="AC59" s="45"/>
      <c r="AD59" s="45"/>
      <c r="AE59" s="45"/>
      <c r="AH59" s="218"/>
    </row>
    <row r="60" spans="1:34" s="46" customFormat="1" ht="25.5" customHeight="1">
      <c r="A60" s="597"/>
      <c r="B60" s="527" t="s">
        <v>238</v>
      </c>
      <c r="C60" s="527"/>
      <c r="D60" s="527"/>
      <c r="E60" s="527"/>
      <c r="F60" s="527"/>
      <c r="G60" s="527"/>
      <c r="H60" s="58" t="s">
        <v>230</v>
      </c>
      <c r="I60" s="538" t="s">
        <v>398</v>
      </c>
      <c r="J60" s="538"/>
      <c r="K60" s="538"/>
      <c r="L60" s="527" t="s">
        <v>240</v>
      </c>
      <c r="M60" s="527"/>
      <c r="N60" s="527"/>
      <c r="O60" s="55" t="s">
        <v>230</v>
      </c>
      <c r="P60" s="379" t="s">
        <v>564</v>
      </c>
      <c r="Q60" s="379"/>
      <c r="R60" s="379"/>
      <c r="S60" s="379"/>
      <c r="T60" s="379"/>
      <c r="U60" s="379"/>
      <c r="V60" s="379"/>
      <c r="W60" s="379"/>
      <c r="X60" s="379"/>
      <c r="AC60" s="45"/>
      <c r="AD60" s="45"/>
      <c r="AE60" s="45"/>
      <c r="AH60" s="218"/>
    </row>
    <row r="61" spans="1:34" s="46" customFormat="1" ht="17.25" customHeight="1">
      <c r="A61" s="597"/>
      <c r="B61" s="525" t="s">
        <v>243</v>
      </c>
      <c r="C61" s="525"/>
      <c r="D61" s="525"/>
      <c r="E61" s="525"/>
      <c r="F61" s="525"/>
      <c r="G61" s="525"/>
      <c r="H61" s="525"/>
      <c r="I61" s="525"/>
      <c r="J61" s="525"/>
      <c r="K61" s="525"/>
      <c r="L61" s="525"/>
      <c r="M61" s="525"/>
      <c r="N61" s="525"/>
      <c r="O61" s="525"/>
      <c r="P61" s="525"/>
      <c r="Q61" s="525"/>
      <c r="R61" s="525"/>
      <c r="S61" s="525"/>
      <c r="T61" s="525"/>
      <c r="U61" s="525"/>
      <c r="V61" s="525"/>
      <c r="W61" s="525"/>
      <c r="X61" s="525"/>
      <c r="AC61" s="45"/>
      <c r="AD61" s="45"/>
      <c r="AE61" s="45"/>
      <c r="AH61" s="218"/>
    </row>
    <row r="62" spans="1:34" s="46" customFormat="1" ht="15" customHeight="1">
      <c r="A62" s="597"/>
      <c r="B62" s="537" t="s">
        <v>244</v>
      </c>
      <c r="C62" s="537"/>
      <c r="D62" s="537"/>
      <c r="E62" s="538" t="s">
        <v>599</v>
      </c>
      <c r="F62" s="538"/>
      <c r="G62" s="538"/>
      <c r="H62" s="538"/>
      <c r="I62" s="61" t="s">
        <v>246</v>
      </c>
      <c r="J62" s="539" t="s">
        <v>247</v>
      </c>
      <c r="K62" s="539"/>
      <c r="L62" s="539"/>
      <c r="M62" s="539"/>
      <c r="N62" s="539"/>
      <c r="O62" s="62" t="s">
        <v>248</v>
      </c>
      <c r="P62" s="540">
        <v>28910</v>
      </c>
      <c r="Q62" s="541"/>
      <c r="R62" s="542" t="s">
        <v>249</v>
      </c>
      <c r="S62" s="542"/>
      <c r="T62" s="542"/>
      <c r="U62" s="542"/>
      <c r="V62" s="542"/>
      <c r="W62" s="542"/>
      <c r="X62" s="542"/>
      <c r="AC62" s="45"/>
      <c r="AD62" s="45"/>
      <c r="AE62" s="45"/>
      <c r="AH62" s="218"/>
    </row>
    <row r="63" spans="1:34" s="46" customFormat="1" ht="13">
      <c r="A63" s="597"/>
      <c r="B63" s="545" t="s">
        <v>256</v>
      </c>
      <c r="C63" s="545"/>
      <c r="D63" s="545"/>
      <c r="E63" s="538" t="s">
        <v>600</v>
      </c>
      <c r="F63" s="538"/>
      <c r="G63" s="546" t="s">
        <v>258</v>
      </c>
      <c r="H63" s="546"/>
      <c r="I63" s="547">
        <v>30060</v>
      </c>
      <c r="J63" s="548"/>
      <c r="K63" s="549" t="s">
        <v>40</v>
      </c>
      <c r="L63" s="549"/>
      <c r="M63" s="550" t="s">
        <v>259</v>
      </c>
      <c r="N63" s="550"/>
      <c r="O63" s="550"/>
      <c r="P63" s="550"/>
      <c r="Q63" s="550"/>
      <c r="R63" s="550"/>
      <c r="S63" s="550"/>
      <c r="T63" s="550"/>
      <c r="U63" s="550"/>
      <c r="V63" s="550"/>
      <c r="W63" s="550"/>
      <c r="X63" s="550"/>
      <c r="AC63" s="45"/>
      <c r="AD63" s="45"/>
      <c r="AE63" s="45"/>
      <c r="AH63" s="218"/>
    </row>
    <row r="64" spans="1:34" s="46" customFormat="1" ht="15" customHeight="1">
      <c r="A64" s="597"/>
      <c r="B64" s="525" t="s">
        <v>260</v>
      </c>
      <c r="C64" s="525"/>
      <c r="D64" s="525"/>
      <c r="E64" s="525"/>
      <c r="F64" s="525"/>
      <c r="G64" s="525"/>
      <c r="H64" s="525"/>
      <c r="I64" s="525"/>
      <c r="J64" s="525"/>
      <c r="K64" s="525"/>
      <c r="L64" s="525"/>
      <c r="M64" s="525"/>
      <c r="N64" s="525"/>
      <c r="O64" s="525"/>
      <c r="P64" s="525"/>
      <c r="Q64" s="525"/>
      <c r="R64" s="525"/>
      <c r="S64" s="525"/>
      <c r="T64" s="525"/>
      <c r="U64" s="525"/>
      <c r="V64" s="525"/>
      <c r="W64" s="525"/>
      <c r="X64" s="525"/>
      <c r="AC64" s="45"/>
      <c r="AD64" s="45"/>
      <c r="AE64" s="45"/>
      <c r="AH64" s="218"/>
    </row>
    <row r="65" spans="1:34" s="46" customFormat="1" ht="28.5" customHeight="1">
      <c r="A65" s="597"/>
      <c r="B65" s="53"/>
      <c r="C65" s="525" t="s">
        <v>261</v>
      </c>
      <c r="D65" s="525"/>
      <c r="E65" s="525"/>
      <c r="F65" s="525"/>
      <c r="G65" s="525"/>
      <c r="H65" s="525"/>
      <c r="I65" s="525"/>
      <c r="J65" s="525"/>
      <c r="K65" s="525"/>
      <c r="L65" s="525"/>
      <c r="M65" s="561" t="s">
        <v>262</v>
      </c>
      <c r="N65" s="561"/>
      <c r="O65" s="561"/>
      <c r="P65" s="561"/>
      <c r="Q65" s="561"/>
      <c r="R65" s="561"/>
      <c r="S65" s="562" t="s">
        <v>263</v>
      </c>
      <c r="T65" s="562" t="s">
        <v>264</v>
      </c>
      <c r="U65" s="563" t="s">
        <v>265</v>
      </c>
      <c r="V65" s="563"/>
      <c r="W65" s="563"/>
      <c r="X65" s="562" t="s">
        <v>38</v>
      </c>
      <c r="Y65" s="556" t="s">
        <v>266</v>
      </c>
      <c r="Z65" s="556"/>
      <c r="AA65" s="556"/>
      <c r="AB65" s="556"/>
      <c r="AC65" s="557" t="s">
        <v>267</v>
      </c>
      <c r="AD65" s="557"/>
      <c r="AE65" s="557"/>
      <c r="AF65" s="710" t="s">
        <v>268</v>
      </c>
      <c r="AG65" s="710"/>
      <c r="AH65" s="714" t="s">
        <v>269</v>
      </c>
    </row>
    <row r="66" spans="1:34" s="46" customFormat="1" ht="87" customHeight="1">
      <c r="A66" s="597"/>
      <c r="B66" s="60" t="s">
        <v>6</v>
      </c>
      <c r="C66" s="560" t="s">
        <v>270</v>
      </c>
      <c r="D66" s="560"/>
      <c r="E66" s="560"/>
      <c r="F66" s="560" t="s">
        <v>271</v>
      </c>
      <c r="G66" s="560"/>
      <c r="H66" s="560"/>
      <c r="I66" s="560"/>
      <c r="J66" s="560"/>
      <c r="K66" s="52" t="s">
        <v>272</v>
      </c>
      <c r="L66" s="52" t="s">
        <v>273</v>
      </c>
      <c r="M66" s="63" t="s">
        <v>274</v>
      </c>
      <c r="N66" s="63" t="s">
        <v>275</v>
      </c>
      <c r="O66" s="63" t="s">
        <v>276</v>
      </c>
      <c r="P66" s="63" t="s">
        <v>277</v>
      </c>
      <c r="Q66" s="63" t="s">
        <v>278</v>
      </c>
      <c r="R66" s="63" t="s">
        <v>279</v>
      </c>
      <c r="S66" s="562"/>
      <c r="T66" s="562"/>
      <c r="U66" s="619" t="s">
        <v>320</v>
      </c>
      <c r="V66" s="620"/>
      <c r="W66" s="621"/>
      <c r="X66" s="562"/>
      <c r="Y66" s="64" t="s">
        <v>283</v>
      </c>
      <c r="Z66" s="65" t="s">
        <v>284</v>
      </c>
      <c r="AA66" s="65" t="s">
        <v>285</v>
      </c>
      <c r="AB66" s="66" t="s">
        <v>286</v>
      </c>
      <c r="AC66" s="63" t="s">
        <v>287</v>
      </c>
      <c r="AD66" s="63" t="s">
        <v>288</v>
      </c>
      <c r="AE66" s="63" t="s">
        <v>289</v>
      </c>
      <c r="AF66" s="67" t="s">
        <v>290</v>
      </c>
      <c r="AG66" s="67" t="s">
        <v>291</v>
      </c>
      <c r="AH66" s="714"/>
    </row>
    <row r="67" spans="1:34" s="46" customFormat="1" ht="140.25" customHeight="1">
      <c r="A67" s="597"/>
      <c r="B67" s="68">
        <v>1</v>
      </c>
      <c r="C67" s="564" t="s">
        <v>601</v>
      </c>
      <c r="D67" s="564"/>
      <c r="E67" s="564"/>
      <c r="F67" s="565" t="s">
        <v>602</v>
      </c>
      <c r="G67" s="565"/>
      <c r="H67" s="565"/>
      <c r="I67" s="565"/>
      <c r="J67" s="565"/>
      <c r="K67" s="69">
        <v>29128</v>
      </c>
      <c r="L67" s="69">
        <v>30286</v>
      </c>
      <c r="M67" s="70" t="s">
        <v>178</v>
      </c>
      <c r="N67" s="70" t="s">
        <v>178</v>
      </c>
      <c r="O67" s="70" t="s">
        <v>178</v>
      </c>
      <c r="P67" s="70" t="s">
        <v>178</v>
      </c>
      <c r="Q67" s="70" t="s">
        <v>178</v>
      </c>
      <c r="R67" s="70" t="s">
        <v>178</v>
      </c>
      <c r="S67" s="71" t="str">
        <f>IF(C67&lt;&gt;"",IF(COUNTIF(M67:R67,"CUMPLE")=6,"CUMPLE","NO CUMPLE"),"")</f>
        <v>CUMPLE</v>
      </c>
      <c r="T67" s="72" t="s">
        <v>22</v>
      </c>
      <c r="U67" s="622" t="s">
        <v>85</v>
      </c>
      <c r="V67" s="623"/>
      <c r="W67" s="624"/>
      <c r="X67" s="73" t="str">
        <f t="shared" ref="X67:X86" si="13">IF(C67&lt;&gt;"",IF(OR(AND(U67="CUMPLE",S67="CUMPLE",T67="N/A"),AND(T67="SI",U67="CUMPLE")),"CUMPLE","NO CUMPLE"),"")</f>
        <v>NO CUMPLE</v>
      </c>
      <c r="Y67" s="59" t="s">
        <v>603</v>
      </c>
      <c r="Z67" s="74" t="str">
        <f>IF(Y67&lt;&gt;"","-"&amp;Y24&amp;CHAR(10),"")</f>
        <v xml:space="preserve">-Certificacion-Btal Focus-Hernando Galvis Compilada.pdf
</v>
      </c>
      <c r="AA67" s="59" t="s">
        <v>604</v>
      </c>
      <c r="AB67" s="75" t="str">
        <f t="shared" ref="AB67:AB86" si="14">IF(AA67&lt;&gt;"","Experiencia No. "&amp;B67&amp;": "&amp;AA67&amp;CHAR(10),"")</f>
        <v xml:space="preserve">Experiencia No. 1: La axperiencia registrada inicia en septiembre de 1979 sin embargo la experiencia se acredita para el perfil a partir de la expedición de la Tarjeta profesional, por cuanto el inicio de experiencia se contabiliza a partir del 19 de abril de 1982.
La experiencia relaciona en la certificación no especifica los temas de  diseño, modelación o automatización de flujos de proceso, como establece el pliego y su adenda.
</v>
      </c>
      <c r="AC67" s="76">
        <f>IF(C67&lt;&gt;"",COUNTIFS(K$67:K$86,"&lt;="&amp;K67,L$67:L$86,"&gt;"&amp;K67)-1,0)</f>
        <v>0</v>
      </c>
      <c r="AD67" s="76">
        <f>IF(C67&lt;&gt;"",COUNTIFS(K$67:K$86,"&lt;="&amp;L67,L$67:L$86,"&gt;="&amp;L67)-1,0)</f>
        <v>0</v>
      </c>
      <c r="AE67" s="76">
        <f>IF(C67&lt;&gt;"",COUNTIFS(K$67:K$86,"&gt;&lt;"&amp;"",K$67:K$86,"&lt;="&amp;K67,L$67:L$86,"&gt;="&amp;L67),0)</f>
        <v>0</v>
      </c>
      <c r="AF67" s="120">
        <f>I63</f>
        <v>30060</v>
      </c>
      <c r="AG67" s="120">
        <f t="shared" ref="AF67:AG74" si="15">L67</f>
        <v>30286</v>
      </c>
      <c r="AH67" s="95">
        <f t="shared" ref="AH67:AH75" si="16">ROUND(IF(X67="CUMPLE",DAYS360(AF67,AG67,)/365,0),1)</f>
        <v>0</v>
      </c>
    </row>
    <row r="68" spans="1:34" s="46" customFormat="1" ht="50">
      <c r="A68" s="597"/>
      <c r="B68" s="68">
        <v>2</v>
      </c>
      <c r="C68" s="564" t="s">
        <v>605</v>
      </c>
      <c r="D68" s="564"/>
      <c r="E68" s="564"/>
      <c r="F68" s="565" t="s">
        <v>606</v>
      </c>
      <c r="G68" s="565"/>
      <c r="H68" s="565"/>
      <c r="I68" s="565"/>
      <c r="J68" s="565"/>
      <c r="K68" s="69">
        <v>30319</v>
      </c>
      <c r="L68" s="69">
        <v>31574</v>
      </c>
      <c r="M68" s="70" t="s">
        <v>178</v>
      </c>
      <c r="N68" s="70" t="s">
        <v>178</v>
      </c>
      <c r="O68" s="70" t="s">
        <v>178</v>
      </c>
      <c r="P68" s="70" t="s">
        <v>178</v>
      </c>
      <c r="Q68" s="70" t="s">
        <v>85</v>
      </c>
      <c r="R68" s="70" t="s">
        <v>178</v>
      </c>
      <c r="S68" s="71" t="str">
        <f>IF(C68&lt;&gt;"",IF(COUNTIF(M68:R68,"CUMPLE")=6,"CUMPLE","NO CUMPLE"),"")</f>
        <v>NO CUMPLE</v>
      </c>
      <c r="T68" s="72" t="s">
        <v>22</v>
      </c>
      <c r="U68" s="622" t="s">
        <v>85</v>
      </c>
      <c r="V68" s="623"/>
      <c r="W68" s="624"/>
      <c r="X68" s="73" t="str">
        <f>IF(C68&lt;&gt;"",IF(OR(AND(U68="CUMPLE",S68="CUMPLE",T68="N/A"),AND(T68="SI",U68="CUMPLE")),"CUMPLE","NO CUMPLE"),"")</f>
        <v>NO CUMPLE</v>
      </c>
      <c r="Y68" s="59" t="s">
        <v>607</v>
      </c>
      <c r="Z68" s="74" t="str">
        <f t="shared" ref="Z68:Z74" si="17">IF(Y68&lt;&gt;"","-"&amp;Y25&amp;CHAR(10),"")</f>
        <v xml:space="preserve">-Certificacion-Btal Focus-Hernando Galvis Compilada.pdf
Certificado laboral  Proyecto SAP Decorceramica.pdf
</v>
      </c>
      <c r="AA68" s="59" t="s">
        <v>608</v>
      </c>
      <c r="AB68" s="75" t="str">
        <f t="shared" si="14"/>
        <v xml:space="preserve">Experiencia No. 2: La experiencia relaciona en la certificación no especifica los temas de  diseño, modelación o automatización de flujos de proceso, como establece el pliego y su adenda.
</v>
      </c>
      <c r="AC68" s="76">
        <f t="shared" ref="AC68:AC86" si="18">IF(C68&lt;&gt;"",COUNTIFS(K$67:K$86,"&lt;="&amp;K68,L$67:L$86,"&gt;"&amp;K68)-1,0)</f>
        <v>0</v>
      </c>
      <c r="AD68" s="76">
        <f t="shared" ref="AD68:AD86" si="19">IF(C68&lt;&gt;"",COUNTIFS(K$67:K$86,"&lt;="&amp;L68,L$67:L$86,"&gt;="&amp;L68)-1,0)</f>
        <v>0</v>
      </c>
      <c r="AE68" s="76">
        <f t="shared" ref="AE68:AE86" si="20">IF(C68&lt;&gt;"",COUNTIFS(K$67:K$86,"&gt;&lt;"&amp;"",K$67:K$86,"&lt;="&amp;K68,L$67:L$86,"&gt;="&amp;L68),0)</f>
        <v>0</v>
      </c>
      <c r="AF68" s="120">
        <f t="shared" si="15"/>
        <v>30319</v>
      </c>
      <c r="AG68" s="120">
        <f t="shared" si="15"/>
        <v>31574</v>
      </c>
      <c r="AH68" s="95">
        <f t="shared" si="16"/>
        <v>0</v>
      </c>
    </row>
    <row r="69" spans="1:34" s="46" customFormat="1" ht="50">
      <c r="A69" s="597"/>
      <c r="B69" s="68">
        <v>3</v>
      </c>
      <c r="C69" s="564" t="s">
        <v>609</v>
      </c>
      <c r="D69" s="564"/>
      <c r="E69" s="564"/>
      <c r="F69" s="565" t="s">
        <v>610</v>
      </c>
      <c r="G69" s="565"/>
      <c r="H69" s="565"/>
      <c r="I69" s="565"/>
      <c r="J69" s="565"/>
      <c r="K69" s="69">
        <v>35827</v>
      </c>
      <c r="L69" s="69">
        <v>36535</v>
      </c>
      <c r="M69" s="70" t="s">
        <v>178</v>
      </c>
      <c r="N69" s="70" t="s">
        <v>178</v>
      </c>
      <c r="O69" s="70" t="s">
        <v>178</v>
      </c>
      <c r="P69" s="70" t="s">
        <v>85</v>
      </c>
      <c r="Q69" s="70" t="s">
        <v>178</v>
      </c>
      <c r="R69" s="70" t="s">
        <v>178</v>
      </c>
      <c r="S69" s="71" t="str">
        <f t="shared" ref="S69:S86" si="21">IF(C69&lt;&gt;"",IF(COUNTIF(M69:R69,"CUMPLE")=6,"CUMPLE","NO CUMPLE"),"")</f>
        <v>NO CUMPLE</v>
      </c>
      <c r="T69" s="72" t="s">
        <v>22</v>
      </c>
      <c r="U69" s="622" t="s">
        <v>85</v>
      </c>
      <c r="V69" s="623"/>
      <c r="W69" s="624"/>
      <c r="X69" s="73" t="str">
        <f t="shared" si="13"/>
        <v>NO CUMPLE</v>
      </c>
      <c r="Y69" s="59" t="s">
        <v>611</v>
      </c>
      <c r="Z69" s="74" t="str">
        <f t="shared" si="17"/>
        <v xml:space="preserve">-Certificacion-Btal Focus-Hernando Galvis Compilada.pdf
Certificado laboral n Proyecto SAP  organización Cárdenas.pdf
</v>
      </c>
      <c r="AA69" s="59" t="s">
        <v>608</v>
      </c>
      <c r="AB69" s="75" t="str">
        <f t="shared" si="14"/>
        <v xml:space="preserve">Experiencia No. 3: La experiencia relaciona en la certificación no especifica los temas de  diseño, modelación o automatización de flujos de proceso, como establece el pliego y su adenda.
</v>
      </c>
      <c r="AC69" s="76">
        <f t="shared" si="18"/>
        <v>0</v>
      </c>
      <c r="AD69" s="76">
        <f t="shared" si="19"/>
        <v>0</v>
      </c>
      <c r="AE69" s="76">
        <f t="shared" si="20"/>
        <v>0</v>
      </c>
      <c r="AF69" s="120">
        <f t="shared" si="15"/>
        <v>35827</v>
      </c>
      <c r="AG69" s="120">
        <f t="shared" si="15"/>
        <v>36535</v>
      </c>
      <c r="AH69" s="95">
        <f t="shared" si="16"/>
        <v>0</v>
      </c>
    </row>
    <row r="70" spans="1:34" s="46" customFormat="1" ht="64.5" customHeight="1">
      <c r="A70" s="597"/>
      <c r="B70" s="68">
        <v>4</v>
      </c>
      <c r="C70" s="564" t="s">
        <v>609</v>
      </c>
      <c r="D70" s="564"/>
      <c r="E70" s="564"/>
      <c r="F70" s="565" t="s">
        <v>612</v>
      </c>
      <c r="G70" s="565"/>
      <c r="H70" s="565"/>
      <c r="I70" s="565"/>
      <c r="J70" s="565"/>
      <c r="K70" s="69">
        <v>38439</v>
      </c>
      <c r="L70" s="69">
        <v>39608</v>
      </c>
      <c r="M70" s="70" t="s">
        <v>178</v>
      </c>
      <c r="N70" s="70" t="s">
        <v>178</v>
      </c>
      <c r="O70" s="70" t="s">
        <v>178</v>
      </c>
      <c r="P70" s="70" t="s">
        <v>85</v>
      </c>
      <c r="Q70" s="70" t="s">
        <v>178</v>
      </c>
      <c r="R70" s="70" t="s">
        <v>178</v>
      </c>
      <c r="S70" s="71" t="str">
        <f t="shared" ref="S70" si="22">IF(C70&lt;&gt;"",IF(COUNTIF(M70:R70,"CUMPLE")=6,"CUMPLE","NO CUMPLE"),"")</f>
        <v>NO CUMPLE</v>
      </c>
      <c r="T70" s="72" t="s">
        <v>22</v>
      </c>
      <c r="U70" s="622" t="s">
        <v>85</v>
      </c>
      <c r="V70" s="623"/>
      <c r="W70" s="624"/>
      <c r="X70" s="73" t="str">
        <f t="shared" si="13"/>
        <v>NO CUMPLE</v>
      </c>
      <c r="Y70" s="59" t="s">
        <v>613</v>
      </c>
      <c r="Z70" s="74" t="str">
        <f t="shared" si="17"/>
        <v xml:space="preserve">-Certificacion-Btal Focus-Hernando Galvis Compilada.pdf
Certificado laboral Proyectos en COMFANDI-HGL.pdf
</v>
      </c>
      <c r="AA70" s="59" t="s">
        <v>608</v>
      </c>
      <c r="AB70" s="75" t="str">
        <f t="shared" si="14"/>
        <v xml:space="preserve">Experiencia No. 4: La experiencia relaciona en la certificación no especifica los temas de  diseño, modelación o automatización de flujos de proceso, como establece el pliego y su adenda.
</v>
      </c>
      <c r="AC70" s="76">
        <f t="shared" si="18"/>
        <v>0</v>
      </c>
      <c r="AD70" s="76">
        <f t="shared" si="19"/>
        <v>0</v>
      </c>
      <c r="AE70" s="76">
        <f t="shared" si="20"/>
        <v>0</v>
      </c>
      <c r="AF70" s="120">
        <f t="shared" si="15"/>
        <v>38439</v>
      </c>
      <c r="AG70" s="120">
        <f t="shared" si="15"/>
        <v>39608</v>
      </c>
      <c r="AH70" s="95">
        <f t="shared" si="16"/>
        <v>0</v>
      </c>
    </row>
    <row r="71" spans="1:34" s="46" customFormat="1" ht="61.5" customHeight="1">
      <c r="A71" s="597"/>
      <c r="B71" s="68">
        <v>5</v>
      </c>
      <c r="C71" s="564" t="s">
        <v>614</v>
      </c>
      <c r="D71" s="564"/>
      <c r="E71" s="564"/>
      <c r="F71" s="565" t="s">
        <v>615</v>
      </c>
      <c r="G71" s="565"/>
      <c r="H71" s="565"/>
      <c r="I71" s="565"/>
      <c r="J71" s="565"/>
      <c r="K71" s="69">
        <v>39995</v>
      </c>
      <c r="L71" s="69">
        <v>42947</v>
      </c>
      <c r="M71" s="70" t="s">
        <v>178</v>
      </c>
      <c r="N71" s="70" t="s">
        <v>178</v>
      </c>
      <c r="O71" s="70" t="s">
        <v>178</v>
      </c>
      <c r="P71" s="70" t="s">
        <v>178</v>
      </c>
      <c r="Q71" s="70" t="s">
        <v>178</v>
      </c>
      <c r="R71" s="70" t="s">
        <v>178</v>
      </c>
      <c r="S71" s="71" t="str">
        <f>IF(C71&lt;&gt;"",IF(COUNTIF(M71:R71,"CUMPLE")=6,"CUMPLE","NO CUMPLE"),"")</f>
        <v>CUMPLE</v>
      </c>
      <c r="T71" s="72" t="s">
        <v>22</v>
      </c>
      <c r="U71" s="622" t="s">
        <v>178</v>
      </c>
      <c r="V71" s="623"/>
      <c r="W71" s="624"/>
      <c r="X71" s="73" t="str">
        <f>IF(C71&lt;&gt;"",IF(OR(AND(U71="CUMPLE",S71="CUMPLE",T71="N/A"),AND(T71="SI",U71="CUMPLE")),"CUMPLE","NO CUMPLE"),"")</f>
        <v>CUMPLE</v>
      </c>
      <c r="Y71" s="59" t="s">
        <v>616</v>
      </c>
      <c r="Z71" s="74" t="str">
        <f t="shared" si="17"/>
        <v xml:space="preserve">-Certificacion-Btal Focus-Hernando Galvis Compilada.pdf
Certificado laboral  IT Security.pdf
</v>
      </c>
      <c r="AA71" s="59"/>
      <c r="AB71" s="75" t="str">
        <f t="shared" si="14"/>
        <v/>
      </c>
      <c r="AC71" s="76">
        <f t="shared" si="18"/>
        <v>0</v>
      </c>
      <c r="AD71" s="76">
        <f t="shared" si="19"/>
        <v>0</v>
      </c>
      <c r="AE71" s="76">
        <f t="shared" si="20"/>
        <v>0</v>
      </c>
      <c r="AF71" s="120">
        <f t="shared" si="15"/>
        <v>39995</v>
      </c>
      <c r="AG71" s="120">
        <f t="shared" si="15"/>
        <v>42947</v>
      </c>
      <c r="AH71" s="95">
        <f t="shared" si="16"/>
        <v>8</v>
      </c>
    </row>
    <row r="72" spans="1:34" s="46" customFormat="1" ht="221.25" customHeight="1">
      <c r="A72" s="597"/>
      <c r="B72" s="68">
        <v>6</v>
      </c>
      <c r="C72" s="379" t="s">
        <v>617</v>
      </c>
      <c r="D72" s="379"/>
      <c r="E72" s="379"/>
      <c r="F72" s="565" t="s">
        <v>618</v>
      </c>
      <c r="G72" s="565"/>
      <c r="H72" s="565"/>
      <c r="I72" s="565"/>
      <c r="J72" s="565"/>
      <c r="K72" s="69">
        <v>43647</v>
      </c>
      <c r="L72" s="69">
        <v>43711</v>
      </c>
      <c r="M72" s="70" t="s">
        <v>178</v>
      </c>
      <c r="N72" s="70" t="s">
        <v>178</v>
      </c>
      <c r="O72" s="70" t="s">
        <v>178</v>
      </c>
      <c r="P72" s="70" t="s">
        <v>178</v>
      </c>
      <c r="Q72" s="70" t="s">
        <v>178</v>
      </c>
      <c r="R72" s="70" t="s">
        <v>178</v>
      </c>
      <c r="S72" s="71" t="str">
        <f t="shared" si="21"/>
        <v>CUMPLE</v>
      </c>
      <c r="T72" s="72" t="s">
        <v>241</v>
      </c>
      <c r="U72" s="622" t="s">
        <v>85</v>
      </c>
      <c r="V72" s="623"/>
      <c r="W72" s="624"/>
      <c r="X72" s="73" t="str">
        <f t="shared" si="13"/>
        <v>NO CUMPLE</v>
      </c>
      <c r="Y72" s="59" t="s">
        <v>619</v>
      </c>
      <c r="Z72" s="74" t="str">
        <f t="shared" si="17"/>
        <v xml:space="preserve">-Certificacion-Btal Focus-Hernando Galvis Compilada.pdf
Certificado laboral  ISCTEAM Hernando Galvis FE OCSAS.pdf
</v>
      </c>
      <c r="AA72" s="59" t="s">
        <v>620</v>
      </c>
      <c r="AB72" s="75" t="str">
        <f t="shared" si="14"/>
        <v xml:space="preserve">Experiencia No. 6: La experiencia relaciona en la certificación laboral y en el contrato no especifica los temas de  diseño, modelación o automatización de flujos de proceso, como establece el pliego y su adenda.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por un integrante del proponente plural
</v>
      </c>
      <c r="AC72" s="76">
        <f t="shared" si="18"/>
        <v>0</v>
      </c>
      <c r="AD72" s="76">
        <f t="shared" si="19"/>
        <v>0</v>
      </c>
      <c r="AE72" s="76">
        <f t="shared" si="20"/>
        <v>0</v>
      </c>
      <c r="AF72" s="120">
        <f t="shared" si="15"/>
        <v>43647</v>
      </c>
      <c r="AG72" s="120">
        <f t="shared" si="15"/>
        <v>43711</v>
      </c>
      <c r="AH72" s="95">
        <f t="shared" si="16"/>
        <v>0</v>
      </c>
    </row>
    <row r="73" spans="1:34" s="46" customFormat="1" ht="201.75" customHeight="1">
      <c r="A73" s="597"/>
      <c r="B73" s="68">
        <v>7</v>
      </c>
      <c r="C73" s="379" t="s">
        <v>617</v>
      </c>
      <c r="D73" s="379"/>
      <c r="E73" s="379"/>
      <c r="F73" s="565" t="s">
        <v>621</v>
      </c>
      <c r="G73" s="565"/>
      <c r="H73" s="565"/>
      <c r="I73" s="565"/>
      <c r="J73" s="565"/>
      <c r="K73" s="69">
        <v>43712</v>
      </c>
      <c r="L73" s="69">
        <v>44284</v>
      </c>
      <c r="M73" s="70" t="s">
        <v>178</v>
      </c>
      <c r="N73" s="70" t="s">
        <v>178</v>
      </c>
      <c r="O73" s="70" t="s">
        <v>178</v>
      </c>
      <c r="P73" s="70" t="s">
        <v>178</v>
      </c>
      <c r="Q73" s="70" t="s">
        <v>178</v>
      </c>
      <c r="R73" s="70" t="s">
        <v>178</v>
      </c>
      <c r="S73" s="71" t="str">
        <f t="shared" si="21"/>
        <v>CUMPLE</v>
      </c>
      <c r="T73" s="72" t="s">
        <v>241</v>
      </c>
      <c r="U73" s="622" t="s">
        <v>85</v>
      </c>
      <c r="V73" s="623"/>
      <c r="W73" s="624"/>
      <c r="X73" s="73" t="str">
        <f t="shared" si="13"/>
        <v>NO CUMPLE</v>
      </c>
      <c r="Y73" s="59" t="s">
        <v>622</v>
      </c>
      <c r="Z73" s="74" t="str">
        <f t="shared" si="17"/>
        <v xml:space="preserve">-Certificacion-Btal Focus-Hernando Galvis Compilada.pdf
Certificado laboral  Consultoría Gerencia de Proyecto - UT el Vecino..pdf
</v>
      </c>
      <c r="AA73" s="59" t="s">
        <v>623</v>
      </c>
      <c r="AB73" s="75" t="str">
        <f t="shared" si="14"/>
        <v xml:space="preserve">Experiencia No. 7: La experiencia relaciona en la certificación laboral y en el contrato no especifica los temas de  diseño, modelación o automatización de flujos de proceso, como establece el pliego y su adenda.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v>
      </c>
      <c r="AC73" s="76">
        <f t="shared" si="18"/>
        <v>0</v>
      </c>
      <c r="AD73" s="76">
        <f t="shared" si="19"/>
        <v>0</v>
      </c>
      <c r="AE73" s="76">
        <f t="shared" si="20"/>
        <v>0</v>
      </c>
      <c r="AF73" s="120">
        <f t="shared" si="15"/>
        <v>43712</v>
      </c>
      <c r="AG73" s="120">
        <f t="shared" si="15"/>
        <v>44284</v>
      </c>
      <c r="AH73" s="95">
        <f t="shared" si="16"/>
        <v>0</v>
      </c>
    </row>
    <row r="74" spans="1:34" s="46" customFormat="1" ht="168" customHeight="1">
      <c r="A74" s="597"/>
      <c r="B74" s="68">
        <v>8</v>
      </c>
      <c r="C74" s="379" t="s">
        <v>617</v>
      </c>
      <c r="D74" s="379"/>
      <c r="E74" s="379"/>
      <c r="F74" s="565" t="s">
        <v>624</v>
      </c>
      <c r="G74" s="565"/>
      <c r="H74" s="565"/>
      <c r="I74" s="565"/>
      <c r="J74" s="565"/>
      <c r="K74" s="69">
        <v>44452</v>
      </c>
      <c r="L74" s="69">
        <v>44614</v>
      </c>
      <c r="M74" s="70" t="s">
        <v>178</v>
      </c>
      <c r="N74" s="70" t="s">
        <v>178</v>
      </c>
      <c r="O74" s="70" t="s">
        <v>178</v>
      </c>
      <c r="P74" s="70" t="s">
        <v>178</v>
      </c>
      <c r="Q74" s="70" t="s">
        <v>178</v>
      </c>
      <c r="R74" s="70" t="s">
        <v>178</v>
      </c>
      <c r="S74" s="71" t="str">
        <f t="shared" si="21"/>
        <v>CUMPLE</v>
      </c>
      <c r="T74" s="72" t="s">
        <v>241</v>
      </c>
      <c r="U74" s="622" t="s">
        <v>178</v>
      </c>
      <c r="V74" s="623"/>
      <c r="W74" s="624"/>
      <c r="X74" s="73" t="str">
        <f t="shared" si="13"/>
        <v>NO CUMPLE</v>
      </c>
      <c r="Y74" s="114" t="s">
        <v>625</v>
      </c>
      <c r="Z74" s="74" t="str">
        <f t="shared" si="17"/>
        <v xml:space="preserve">-Certificacion-Btal Focus-Hernando Galvis Compilada.pdf
Certificacion-Btal Focus-Hernando Galvis Destino Seguro_f.pdf
</v>
      </c>
      <c r="AA74" s="59" t="s">
        <v>626</v>
      </c>
      <c r="AB74" s="75" t="str">
        <f t="shared" si="14"/>
        <v xml:space="preserve">Experiencia No. 8: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v>
      </c>
      <c r="AC74" s="76">
        <f t="shared" si="18"/>
        <v>0</v>
      </c>
      <c r="AD74" s="76">
        <f t="shared" si="19"/>
        <v>0</v>
      </c>
      <c r="AE74" s="76">
        <f t="shared" si="20"/>
        <v>0</v>
      </c>
      <c r="AF74" s="120">
        <f t="shared" si="15"/>
        <v>44452</v>
      </c>
      <c r="AG74" s="120">
        <f t="shared" si="15"/>
        <v>44614</v>
      </c>
      <c r="AH74" s="95">
        <f t="shared" si="16"/>
        <v>0</v>
      </c>
    </row>
    <row r="75" spans="1:34" s="46" customFormat="1" ht="12.5">
      <c r="A75" s="597"/>
      <c r="B75" s="68">
        <v>9</v>
      </c>
      <c r="C75" s="564"/>
      <c r="D75" s="564"/>
      <c r="E75" s="564"/>
      <c r="F75" s="565"/>
      <c r="G75" s="565"/>
      <c r="H75" s="565"/>
      <c r="I75" s="565"/>
      <c r="J75" s="565"/>
      <c r="K75" s="69"/>
      <c r="L75" s="69"/>
      <c r="M75" s="70"/>
      <c r="N75" s="70"/>
      <c r="O75" s="70"/>
      <c r="P75" s="70"/>
      <c r="Q75" s="70"/>
      <c r="R75" s="70"/>
      <c r="S75" s="71" t="str">
        <f t="shared" si="21"/>
        <v/>
      </c>
      <c r="T75" s="72"/>
      <c r="U75" s="622"/>
      <c r="V75" s="623"/>
      <c r="W75" s="624"/>
      <c r="X75" s="73" t="str">
        <f t="shared" si="13"/>
        <v/>
      </c>
      <c r="Y75" s="59"/>
      <c r="Z75" s="74"/>
      <c r="AA75" s="59"/>
      <c r="AB75" s="75" t="str">
        <f t="shared" si="14"/>
        <v/>
      </c>
      <c r="AC75" s="76">
        <f t="shared" si="18"/>
        <v>0</v>
      </c>
      <c r="AD75" s="76">
        <f t="shared" si="19"/>
        <v>0</v>
      </c>
      <c r="AE75" s="76">
        <f t="shared" si="20"/>
        <v>0</v>
      </c>
      <c r="AF75" s="110"/>
      <c r="AG75" s="110"/>
      <c r="AH75" s="95">
        <f t="shared" si="16"/>
        <v>0</v>
      </c>
    </row>
    <row r="76" spans="1:34" s="46" customFormat="1" ht="12.75" hidden="1" customHeight="1">
      <c r="A76" s="597"/>
      <c r="B76" s="68">
        <v>10</v>
      </c>
      <c r="C76" s="564"/>
      <c r="D76" s="564"/>
      <c r="E76" s="564"/>
      <c r="F76" s="565"/>
      <c r="G76" s="565"/>
      <c r="H76" s="565"/>
      <c r="I76" s="565"/>
      <c r="J76" s="565"/>
      <c r="K76" s="69"/>
      <c r="L76" s="69"/>
      <c r="M76" s="70"/>
      <c r="N76" s="70"/>
      <c r="O76" s="70"/>
      <c r="P76" s="70"/>
      <c r="Q76" s="70"/>
      <c r="R76" s="70"/>
      <c r="S76" s="71" t="str">
        <f t="shared" si="21"/>
        <v/>
      </c>
      <c r="T76" s="72"/>
      <c r="U76" s="622"/>
      <c r="V76" s="623"/>
      <c r="W76" s="624"/>
      <c r="X76" s="73" t="str">
        <f t="shared" si="13"/>
        <v/>
      </c>
      <c r="Y76" s="59"/>
      <c r="Z76" s="74"/>
      <c r="AA76" s="59"/>
      <c r="AB76" s="75" t="str">
        <f t="shared" si="14"/>
        <v/>
      </c>
      <c r="AC76" s="76">
        <f t="shared" si="18"/>
        <v>0</v>
      </c>
      <c r="AD76" s="76">
        <f t="shared" si="19"/>
        <v>0</v>
      </c>
      <c r="AE76" s="76">
        <f t="shared" si="20"/>
        <v>0</v>
      </c>
      <c r="AF76" s="110"/>
      <c r="AG76" s="110"/>
      <c r="AH76" s="95">
        <f t="shared" ref="AH76:AH86" si="23">IF(X76="CUMPLE",DAYS360(AF76,AG76,)/365,0)</f>
        <v>0</v>
      </c>
    </row>
    <row r="77" spans="1:34" s="46" customFormat="1" ht="12.75" hidden="1" customHeight="1">
      <c r="A77" s="597"/>
      <c r="B77" s="68">
        <v>11</v>
      </c>
      <c r="C77" s="564"/>
      <c r="D77" s="564"/>
      <c r="E77" s="564"/>
      <c r="F77" s="565"/>
      <c r="G77" s="565"/>
      <c r="H77" s="565"/>
      <c r="I77" s="565"/>
      <c r="J77" s="565"/>
      <c r="K77" s="69"/>
      <c r="L77" s="69"/>
      <c r="M77" s="70"/>
      <c r="N77" s="70"/>
      <c r="O77" s="70"/>
      <c r="P77" s="70"/>
      <c r="Q77" s="70"/>
      <c r="R77" s="70"/>
      <c r="S77" s="71" t="str">
        <f t="shared" si="21"/>
        <v/>
      </c>
      <c r="T77" s="72"/>
      <c r="U77" s="622"/>
      <c r="V77" s="623"/>
      <c r="W77" s="624"/>
      <c r="X77" s="73" t="str">
        <f t="shared" si="13"/>
        <v/>
      </c>
      <c r="Y77" s="59"/>
      <c r="Z77" s="74" t="str">
        <f t="shared" ref="Z77:Z86" si="24">IF(Y77&lt;&gt;"","-"&amp;Y77&amp;CHAR(10),"")</f>
        <v/>
      </c>
      <c r="AA77" s="59"/>
      <c r="AB77" s="75" t="str">
        <f t="shared" si="14"/>
        <v/>
      </c>
      <c r="AC77" s="76">
        <f t="shared" si="18"/>
        <v>0</v>
      </c>
      <c r="AD77" s="76">
        <f t="shared" si="19"/>
        <v>0</v>
      </c>
      <c r="AE77" s="76">
        <f t="shared" si="20"/>
        <v>0</v>
      </c>
      <c r="AF77" s="110"/>
      <c r="AG77" s="110"/>
      <c r="AH77" s="95">
        <f t="shared" si="23"/>
        <v>0</v>
      </c>
    </row>
    <row r="78" spans="1:34" s="46" customFormat="1" ht="12.75" hidden="1" customHeight="1">
      <c r="A78" s="597"/>
      <c r="B78" s="68">
        <v>12</v>
      </c>
      <c r="C78" s="564"/>
      <c r="D78" s="564"/>
      <c r="E78" s="564"/>
      <c r="F78" s="565"/>
      <c r="G78" s="565"/>
      <c r="H78" s="565"/>
      <c r="I78" s="565"/>
      <c r="J78" s="565"/>
      <c r="K78" s="69"/>
      <c r="L78" s="69"/>
      <c r="M78" s="70"/>
      <c r="N78" s="70"/>
      <c r="O78" s="70"/>
      <c r="P78" s="70"/>
      <c r="Q78" s="70"/>
      <c r="R78" s="70"/>
      <c r="S78" s="71" t="str">
        <f t="shared" si="21"/>
        <v/>
      </c>
      <c r="T78" s="72"/>
      <c r="U78" s="622"/>
      <c r="V78" s="623"/>
      <c r="W78" s="624"/>
      <c r="X78" s="73" t="str">
        <f t="shared" si="13"/>
        <v/>
      </c>
      <c r="Y78" s="59"/>
      <c r="Z78" s="74" t="str">
        <f t="shared" si="24"/>
        <v/>
      </c>
      <c r="AA78" s="59"/>
      <c r="AB78" s="75" t="str">
        <f t="shared" si="14"/>
        <v/>
      </c>
      <c r="AC78" s="76">
        <f t="shared" si="18"/>
        <v>0</v>
      </c>
      <c r="AD78" s="76">
        <f t="shared" si="19"/>
        <v>0</v>
      </c>
      <c r="AE78" s="76">
        <f t="shared" si="20"/>
        <v>0</v>
      </c>
      <c r="AF78" s="110"/>
      <c r="AG78" s="110"/>
      <c r="AH78" s="95">
        <f t="shared" si="23"/>
        <v>0</v>
      </c>
    </row>
    <row r="79" spans="1:34" s="46" customFormat="1" ht="12.75" hidden="1" customHeight="1">
      <c r="A79" s="597"/>
      <c r="B79" s="68">
        <v>13</v>
      </c>
      <c r="C79" s="564"/>
      <c r="D79" s="564"/>
      <c r="E79" s="564"/>
      <c r="F79" s="565"/>
      <c r="G79" s="565"/>
      <c r="H79" s="565"/>
      <c r="I79" s="565"/>
      <c r="J79" s="565"/>
      <c r="K79" s="69"/>
      <c r="L79" s="69"/>
      <c r="M79" s="70"/>
      <c r="N79" s="70"/>
      <c r="O79" s="70"/>
      <c r="P79" s="70"/>
      <c r="Q79" s="70"/>
      <c r="R79" s="70"/>
      <c r="S79" s="71" t="str">
        <f t="shared" si="21"/>
        <v/>
      </c>
      <c r="T79" s="72"/>
      <c r="U79" s="622"/>
      <c r="V79" s="623"/>
      <c r="W79" s="624"/>
      <c r="X79" s="73" t="str">
        <f t="shared" si="13"/>
        <v/>
      </c>
      <c r="Y79" s="59"/>
      <c r="Z79" s="74" t="str">
        <f t="shared" si="24"/>
        <v/>
      </c>
      <c r="AA79" s="59"/>
      <c r="AB79" s="75" t="str">
        <f t="shared" si="14"/>
        <v/>
      </c>
      <c r="AC79" s="76">
        <f t="shared" si="18"/>
        <v>0</v>
      </c>
      <c r="AD79" s="76">
        <f t="shared" si="19"/>
        <v>0</v>
      </c>
      <c r="AE79" s="76">
        <f t="shared" si="20"/>
        <v>0</v>
      </c>
      <c r="AF79" s="110"/>
      <c r="AG79" s="110"/>
      <c r="AH79" s="95">
        <f t="shared" si="23"/>
        <v>0</v>
      </c>
    </row>
    <row r="80" spans="1:34" s="46" customFormat="1" ht="12.75" hidden="1" customHeight="1">
      <c r="A80" s="597"/>
      <c r="B80" s="68">
        <v>14</v>
      </c>
      <c r="C80" s="564"/>
      <c r="D80" s="564"/>
      <c r="E80" s="564"/>
      <c r="F80" s="565"/>
      <c r="G80" s="565"/>
      <c r="H80" s="565"/>
      <c r="I80" s="565"/>
      <c r="J80" s="565"/>
      <c r="K80" s="69"/>
      <c r="L80" s="69"/>
      <c r="M80" s="70"/>
      <c r="N80" s="70"/>
      <c r="O80" s="70"/>
      <c r="P80" s="70"/>
      <c r="Q80" s="70"/>
      <c r="R80" s="70"/>
      <c r="S80" s="71" t="str">
        <f t="shared" si="21"/>
        <v/>
      </c>
      <c r="T80" s="72"/>
      <c r="U80" s="622"/>
      <c r="V80" s="623"/>
      <c r="W80" s="624"/>
      <c r="X80" s="73" t="str">
        <f t="shared" si="13"/>
        <v/>
      </c>
      <c r="Y80" s="59"/>
      <c r="Z80" s="74" t="str">
        <f t="shared" si="24"/>
        <v/>
      </c>
      <c r="AA80" s="59"/>
      <c r="AB80" s="75" t="str">
        <f t="shared" si="14"/>
        <v/>
      </c>
      <c r="AC80" s="76">
        <f t="shared" si="18"/>
        <v>0</v>
      </c>
      <c r="AD80" s="76">
        <f t="shared" si="19"/>
        <v>0</v>
      </c>
      <c r="AE80" s="76">
        <f t="shared" si="20"/>
        <v>0</v>
      </c>
      <c r="AF80" s="110"/>
      <c r="AG80" s="110"/>
      <c r="AH80" s="95">
        <f t="shared" si="23"/>
        <v>0</v>
      </c>
    </row>
    <row r="81" spans="1:34" s="46" customFormat="1" ht="12.75" hidden="1" customHeight="1">
      <c r="A81" s="597"/>
      <c r="B81" s="68">
        <v>15</v>
      </c>
      <c r="C81" s="564"/>
      <c r="D81" s="564"/>
      <c r="E81" s="564"/>
      <c r="F81" s="565"/>
      <c r="G81" s="565"/>
      <c r="H81" s="565"/>
      <c r="I81" s="565"/>
      <c r="J81" s="565"/>
      <c r="K81" s="69"/>
      <c r="L81" s="69"/>
      <c r="M81" s="70"/>
      <c r="N81" s="70"/>
      <c r="O81" s="70"/>
      <c r="P81" s="70"/>
      <c r="Q81" s="70"/>
      <c r="R81" s="70"/>
      <c r="S81" s="71" t="str">
        <f t="shared" si="21"/>
        <v/>
      </c>
      <c r="T81" s="72"/>
      <c r="U81" s="622"/>
      <c r="V81" s="623"/>
      <c r="W81" s="624"/>
      <c r="X81" s="73" t="str">
        <f t="shared" si="13"/>
        <v/>
      </c>
      <c r="Y81" s="59"/>
      <c r="Z81" s="74" t="str">
        <f t="shared" si="24"/>
        <v/>
      </c>
      <c r="AA81" s="59"/>
      <c r="AB81" s="75" t="str">
        <f t="shared" si="14"/>
        <v/>
      </c>
      <c r="AC81" s="76">
        <f t="shared" si="18"/>
        <v>0</v>
      </c>
      <c r="AD81" s="76">
        <f t="shared" si="19"/>
        <v>0</v>
      </c>
      <c r="AE81" s="76">
        <f t="shared" si="20"/>
        <v>0</v>
      </c>
      <c r="AF81" s="110"/>
      <c r="AG81" s="110"/>
      <c r="AH81" s="95">
        <f t="shared" si="23"/>
        <v>0</v>
      </c>
    </row>
    <row r="82" spans="1:34" s="46" customFormat="1" ht="12.75" hidden="1" customHeight="1">
      <c r="A82" s="597"/>
      <c r="B82" s="68">
        <v>16</v>
      </c>
      <c r="C82" s="564"/>
      <c r="D82" s="564"/>
      <c r="E82" s="564"/>
      <c r="F82" s="565"/>
      <c r="G82" s="565"/>
      <c r="H82" s="565"/>
      <c r="I82" s="565"/>
      <c r="J82" s="565"/>
      <c r="K82" s="69"/>
      <c r="L82" s="69"/>
      <c r="M82" s="70"/>
      <c r="N82" s="70"/>
      <c r="O82" s="70"/>
      <c r="P82" s="70"/>
      <c r="Q82" s="70"/>
      <c r="R82" s="70"/>
      <c r="S82" s="71" t="str">
        <f t="shared" si="21"/>
        <v/>
      </c>
      <c r="T82" s="72"/>
      <c r="U82" s="622"/>
      <c r="V82" s="623"/>
      <c r="W82" s="624"/>
      <c r="X82" s="73" t="str">
        <f t="shared" si="13"/>
        <v/>
      </c>
      <c r="Y82" s="59"/>
      <c r="Z82" s="74" t="str">
        <f t="shared" si="24"/>
        <v/>
      </c>
      <c r="AA82" s="59"/>
      <c r="AB82" s="75" t="str">
        <f t="shared" si="14"/>
        <v/>
      </c>
      <c r="AC82" s="76">
        <f t="shared" si="18"/>
        <v>0</v>
      </c>
      <c r="AD82" s="76">
        <f t="shared" si="19"/>
        <v>0</v>
      </c>
      <c r="AE82" s="76">
        <f t="shared" si="20"/>
        <v>0</v>
      </c>
      <c r="AF82" s="110"/>
      <c r="AG82" s="110"/>
      <c r="AH82" s="95">
        <f t="shared" si="23"/>
        <v>0</v>
      </c>
    </row>
    <row r="83" spans="1:34" s="46" customFormat="1" ht="12.75" hidden="1" customHeight="1">
      <c r="A83" s="597"/>
      <c r="B83" s="68">
        <v>17</v>
      </c>
      <c r="C83" s="564"/>
      <c r="D83" s="564"/>
      <c r="E83" s="564"/>
      <c r="F83" s="565"/>
      <c r="G83" s="565"/>
      <c r="H83" s="565"/>
      <c r="I83" s="565"/>
      <c r="J83" s="565"/>
      <c r="K83" s="69"/>
      <c r="L83" s="69"/>
      <c r="M83" s="70"/>
      <c r="N83" s="70"/>
      <c r="O83" s="70"/>
      <c r="P83" s="70"/>
      <c r="Q83" s="70"/>
      <c r="R83" s="70"/>
      <c r="S83" s="71" t="str">
        <f t="shared" si="21"/>
        <v/>
      </c>
      <c r="T83" s="72"/>
      <c r="U83" s="622"/>
      <c r="V83" s="623"/>
      <c r="W83" s="624"/>
      <c r="X83" s="73" t="str">
        <f t="shared" si="13"/>
        <v/>
      </c>
      <c r="Y83" s="59"/>
      <c r="Z83" s="74" t="str">
        <f t="shared" si="24"/>
        <v/>
      </c>
      <c r="AA83" s="59"/>
      <c r="AB83" s="75" t="str">
        <f t="shared" si="14"/>
        <v/>
      </c>
      <c r="AC83" s="76">
        <f t="shared" si="18"/>
        <v>0</v>
      </c>
      <c r="AD83" s="76">
        <f t="shared" si="19"/>
        <v>0</v>
      </c>
      <c r="AE83" s="76">
        <f t="shared" si="20"/>
        <v>0</v>
      </c>
      <c r="AF83" s="110"/>
      <c r="AG83" s="110"/>
      <c r="AH83" s="95">
        <f t="shared" si="23"/>
        <v>0</v>
      </c>
    </row>
    <row r="84" spans="1:34" s="46" customFormat="1" ht="12.75" hidden="1" customHeight="1">
      <c r="A84" s="597"/>
      <c r="B84" s="68">
        <v>18</v>
      </c>
      <c r="C84" s="564"/>
      <c r="D84" s="564"/>
      <c r="E84" s="564"/>
      <c r="F84" s="565"/>
      <c r="G84" s="565"/>
      <c r="H84" s="565"/>
      <c r="I84" s="565"/>
      <c r="J84" s="565"/>
      <c r="K84" s="69"/>
      <c r="L84" s="69"/>
      <c r="M84" s="70"/>
      <c r="N84" s="70"/>
      <c r="O84" s="70"/>
      <c r="P84" s="70"/>
      <c r="Q84" s="70"/>
      <c r="R84" s="70"/>
      <c r="S84" s="71" t="str">
        <f t="shared" si="21"/>
        <v/>
      </c>
      <c r="T84" s="72"/>
      <c r="U84" s="622"/>
      <c r="V84" s="623"/>
      <c r="W84" s="624"/>
      <c r="X84" s="73" t="str">
        <f t="shared" si="13"/>
        <v/>
      </c>
      <c r="Y84" s="59"/>
      <c r="Z84" s="74" t="str">
        <f t="shared" si="24"/>
        <v/>
      </c>
      <c r="AA84" s="59"/>
      <c r="AB84" s="75" t="str">
        <f t="shared" si="14"/>
        <v/>
      </c>
      <c r="AC84" s="76">
        <f t="shared" si="18"/>
        <v>0</v>
      </c>
      <c r="AD84" s="76">
        <f t="shared" si="19"/>
        <v>0</v>
      </c>
      <c r="AE84" s="76">
        <f t="shared" si="20"/>
        <v>0</v>
      </c>
      <c r="AF84" s="110"/>
      <c r="AG84" s="110"/>
      <c r="AH84" s="95">
        <f t="shared" si="23"/>
        <v>0</v>
      </c>
    </row>
    <row r="85" spans="1:34" s="46" customFormat="1" ht="12.75" hidden="1" customHeight="1">
      <c r="A85" s="597"/>
      <c r="B85" s="68">
        <v>19</v>
      </c>
      <c r="C85" s="583"/>
      <c r="D85" s="583"/>
      <c r="E85" s="583"/>
      <c r="F85" s="584"/>
      <c r="G85" s="584"/>
      <c r="H85" s="584"/>
      <c r="I85" s="584"/>
      <c r="J85" s="584"/>
      <c r="K85" s="69"/>
      <c r="L85" s="69"/>
      <c r="M85" s="70"/>
      <c r="N85" s="70"/>
      <c r="O85" s="70"/>
      <c r="P85" s="70"/>
      <c r="Q85" s="70"/>
      <c r="R85" s="70"/>
      <c r="S85" s="71" t="str">
        <f t="shared" si="21"/>
        <v/>
      </c>
      <c r="T85" s="72"/>
      <c r="U85" s="622"/>
      <c r="V85" s="623"/>
      <c r="W85" s="624"/>
      <c r="X85" s="73" t="str">
        <f t="shared" si="13"/>
        <v/>
      </c>
      <c r="Y85" s="59"/>
      <c r="Z85" s="74" t="str">
        <f t="shared" si="24"/>
        <v/>
      </c>
      <c r="AA85" s="59"/>
      <c r="AB85" s="75" t="str">
        <f t="shared" si="14"/>
        <v/>
      </c>
      <c r="AC85" s="76">
        <f t="shared" si="18"/>
        <v>0</v>
      </c>
      <c r="AD85" s="76">
        <f t="shared" si="19"/>
        <v>0</v>
      </c>
      <c r="AE85" s="76">
        <f t="shared" si="20"/>
        <v>0</v>
      </c>
      <c r="AF85" s="110"/>
      <c r="AG85" s="110"/>
      <c r="AH85" s="95">
        <f t="shared" si="23"/>
        <v>0</v>
      </c>
    </row>
    <row r="86" spans="1:34" s="46" customFormat="1" ht="12.75" hidden="1" customHeight="1">
      <c r="A86" s="597"/>
      <c r="B86" s="68">
        <v>20</v>
      </c>
      <c r="C86" s="583"/>
      <c r="D86" s="583"/>
      <c r="E86" s="583"/>
      <c r="F86" s="584"/>
      <c r="G86" s="584"/>
      <c r="H86" s="584"/>
      <c r="I86" s="584"/>
      <c r="J86" s="584"/>
      <c r="K86" s="69"/>
      <c r="L86" s="69"/>
      <c r="M86" s="70"/>
      <c r="N86" s="70"/>
      <c r="O86" s="70"/>
      <c r="P86" s="70"/>
      <c r="Q86" s="70"/>
      <c r="R86" s="70"/>
      <c r="S86" s="71" t="str">
        <f t="shared" si="21"/>
        <v/>
      </c>
      <c r="T86" s="72"/>
      <c r="U86" s="622"/>
      <c r="V86" s="623"/>
      <c r="W86" s="624"/>
      <c r="X86" s="73" t="str">
        <f t="shared" si="13"/>
        <v/>
      </c>
      <c r="Y86" s="79"/>
      <c r="Z86" s="74" t="str">
        <f t="shared" si="24"/>
        <v/>
      </c>
      <c r="AA86" s="59"/>
      <c r="AB86" s="75" t="str">
        <f t="shared" si="14"/>
        <v/>
      </c>
      <c r="AC86" s="76">
        <f t="shared" si="18"/>
        <v>0</v>
      </c>
      <c r="AD86" s="76">
        <f t="shared" si="19"/>
        <v>0</v>
      </c>
      <c r="AE86" s="76">
        <f t="shared" si="20"/>
        <v>0</v>
      </c>
      <c r="AF86" s="110"/>
      <c r="AG86" s="110"/>
      <c r="AH86" s="95">
        <f t="shared" si="23"/>
        <v>0</v>
      </c>
    </row>
    <row r="87" spans="1:34" s="46" customFormat="1" ht="18.75" customHeight="1">
      <c r="A87" s="597"/>
      <c r="B87" s="585" t="s">
        <v>299</v>
      </c>
      <c r="C87" s="586"/>
      <c r="D87" s="586"/>
      <c r="E87" s="587"/>
      <c r="F87" s="80" t="s">
        <v>300</v>
      </c>
      <c r="G87" s="588" t="s">
        <v>301</v>
      </c>
      <c r="H87" s="589"/>
      <c r="I87" s="628" t="s">
        <v>302</v>
      </c>
      <c r="J87" s="629"/>
      <c r="K87" s="629"/>
      <c r="L87" s="629"/>
      <c r="M87" s="629"/>
      <c r="N87" s="629"/>
      <c r="O87" s="629"/>
      <c r="P87" s="629"/>
      <c r="Q87" s="629"/>
      <c r="R87" s="629"/>
      <c r="S87" s="629"/>
      <c r="T87" s="629"/>
      <c r="U87" s="629"/>
      <c r="V87" s="629"/>
      <c r="W87" s="629"/>
      <c r="X87" s="630"/>
      <c r="Y87" s="57"/>
      <c r="Z87" s="81"/>
      <c r="AA87" s="82"/>
      <c r="AB87" s="81"/>
      <c r="AC87" s="83"/>
      <c r="AD87" s="83"/>
      <c r="AE87" s="83"/>
      <c r="AF87" s="84"/>
      <c r="AG87" s="84"/>
      <c r="AH87" s="219"/>
    </row>
    <row r="88" spans="1:34" s="46" customFormat="1" ht="27" customHeight="1">
      <c r="A88" s="597"/>
      <c r="B88" s="575" t="s">
        <v>303</v>
      </c>
      <c r="C88" s="576"/>
      <c r="D88" s="577"/>
      <c r="E88" s="87">
        <v>3</v>
      </c>
      <c r="F88" s="88">
        <f>COUNTIF(X67:X86,"CUMPLE")</f>
        <v>1</v>
      </c>
      <c r="G88" s="650" t="str">
        <f>IF(F88&gt;=E88,"REQUISITO ACREDITADO","REQUISITO NO ACREDITADO")</f>
        <v>REQUISITO NO ACREDITADO</v>
      </c>
      <c r="H88" s="650"/>
      <c r="I88" s="809" t="str">
        <f>_xlfn.CONCAT(Z66:Z74)</f>
        <v xml:space="preserve">Formulación de documento soporte-Certificacion-Btal Focus-Hernando Galvis Compilada.pdf
-Certificacion-Btal Focus-Hernando Galvis Compilada.pdf
Certificado laboral  Proyecto SAP Decorceramica.pdf
-Certificacion-Btal Focus-Hernando Galvis Compilada.pdf
Certificado laboral n Proyecto SAP  organización Cárdenas.pdf
-Certificacion-Btal Focus-Hernando Galvis Compilada.pdf
Certificado laboral Proyectos en COMFANDI-HGL.pdf
-Certificacion-Btal Focus-Hernando Galvis Compilada.pdf
Certificado laboral  IT Security.pdf
-Certificacion-Btal Focus-Hernando Galvis Compilada.pdf
Certificado laboral  ISCTEAM Hernando Galvis FE OCSAS.pdf
-Certificacion-Btal Focus-Hernando Galvis Compilada.pdf
Certificado laboral  Consultoría Gerencia de Proyecto - UT el Vecino..pdf
-Certificacion-Btal Focus-Hernando Galvis Compilada.pdf
Certificacion-Btal Focus-Hernando Galvis Destino Seguro_f.pdf
</v>
      </c>
      <c r="J88" s="810"/>
      <c r="K88" s="810"/>
      <c r="L88" s="810"/>
      <c r="M88" s="810"/>
      <c r="N88" s="810"/>
      <c r="O88" s="810"/>
      <c r="P88" s="810"/>
      <c r="Q88" s="810"/>
      <c r="R88" s="810"/>
      <c r="S88" s="810"/>
      <c r="T88" s="810"/>
      <c r="U88" s="810"/>
      <c r="V88" s="810"/>
      <c r="W88" s="810"/>
      <c r="X88" s="810"/>
      <c r="AC88" s="45"/>
      <c r="AD88" s="45"/>
      <c r="AE88" s="45"/>
      <c r="AH88" s="218"/>
    </row>
    <row r="89" spans="1:34" s="46" customFormat="1" ht="154.5" customHeight="1">
      <c r="A89" s="597"/>
      <c r="B89" s="575" t="s">
        <v>304</v>
      </c>
      <c r="C89" s="576"/>
      <c r="D89" s="577"/>
      <c r="E89" s="89">
        <v>1</v>
      </c>
      <c r="F89" s="804">
        <f>SUMIFS(AH67:AH86,X67:X86,"CUMPLE")</f>
        <v>8</v>
      </c>
      <c r="G89" s="650" t="str">
        <f>IF(F89&gt;=E89,"REQUISITO ACREDITADO","REQUISITO NO ACREDITADO")</f>
        <v>REQUISITO ACREDITADO</v>
      </c>
      <c r="H89" s="650"/>
      <c r="I89" s="749"/>
      <c r="J89" s="750"/>
      <c r="K89" s="750"/>
      <c r="L89" s="750"/>
      <c r="M89" s="750"/>
      <c r="N89" s="750"/>
      <c r="O89" s="750"/>
      <c r="P89" s="750"/>
      <c r="Q89" s="750"/>
      <c r="R89" s="750"/>
      <c r="S89" s="750"/>
      <c r="T89" s="750"/>
      <c r="U89" s="750"/>
      <c r="V89" s="750"/>
      <c r="W89" s="750"/>
      <c r="X89" s="750"/>
      <c r="AC89" s="45"/>
      <c r="AD89" s="45"/>
      <c r="AE89" s="45"/>
      <c r="AH89" s="218"/>
    </row>
    <row r="90" spans="1:34" s="46" customFormat="1" ht="357" customHeight="1">
      <c r="A90" s="597"/>
      <c r="B90" s="578" t="s">
        <v>324</v>
      </c>
      <c r="C90" s="578"/>
      <c r="D90" s="578"/>
      <c r="E90" s="86">
        <v>5</v>
      </c>
      <c r="F90" s="805"/>
      <c r="G90" s="650" t="str">
        <f>IF(F89&gt;=E90,"REQUISITO ACREDITADO","REQUISITO NO ACREDITADO")</f>
        <v>REQUISITO ACREDITADO</v>
      </c>
      <c r="H90" s="650"/>
      <c r="I90" s="91" t="s">
        <v>306</v>
      </c>
      <c r="J90" s="91"/>
      <c r="K90" s="730" t="str">
        <f>_xlfn.CONCAT(AB67:AB86)</f>
        <v xml:space="preserve">Experiencia No. 1: La axperiencia registrada inicia en septiembre de 1979 sin embargo la experiencia se acredita para el perfil a partir de la expedición de la Tarjeta profesional, por cuanto el inicio de experiencia se contabiliza a partir del 19 de abril de 1982.
La experiencia relaciona en la certificación no especifica los temas de  diseño, modelación o automatización de flujos de proceso, como establece el pliego y su adenda.
Experiencia No. 2: La experiencia relaciona en la certificación no especifica los temas de  diseño, modelación o automatización de flujos de proceso, como establece el pliego y su adenda.
Experiencia No. 3: La experiencia relaciona en la certificación no especifica los temas de  diseño, modelación o automatización de flujos de proceso, como establece el pliego y su adenda.
Experiencia No. 4: La experiencia relaciona en la certificación no especifica los temas de  diseño, modelación o automatización de flujos de proceso, como establece el pliego y su adenda.
Experiencia No. 6: La experiencia relaciona en la certificación laboral y en el contrato no especifica los temas de  diseño, modelación o automatización de flujos de proceso, como establece el pliego y su adenda.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por un integrante del proponente plural
Experiencia No. 7: La experiencia relaciona en la certificación laboral y en el contrato no especifica los temas de  diseño, modelación o automatización de flujos de proceso, como establece el pliego y su adenda.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Experiencia No. 8: De conformidad con lo establecido en el Pliego de Condiciones numeral 4.1.4. FORMACIÓN ACADÉMICA Y EXPERIENCIA DEL EQUIPO MÍNIMO DE TRABAJO. Literal C. DISPOSICIONES GENERALES PARA LA ACREDITACIÓN DE LA FORMACIÓN ACADÉMICA Y LA EXPERIENCIA PROFESIONALRELACIONADA, No se allega la totalidad de documentos complementarios para acreditar la experiencia certificada
</v>
      </c>
      <c r="L90" s="731"/>
      <c r="M90" s="731"/>
      <c r="N90" s="731"/>
      <c r="O90" s="731"/>
      <c r="P90" s="731"/>
      <c r="Q90" s="731"/>
      <c r="R90" s="731"/>
      <c r="S90" s="731"/>
      <c r="T90" s="731"/>
      <c r="U90" s="731"/>
      <c r="V90" s="731"/>
      <c r="W90" s="731"/>
      <c r="X90" s="732"/>
      <c r="AC90" s="45"/>
      <c r="AD90" s="45"/>
      <c r="AE90" s="45"/>
      <c r="AH90" s="218"/>
    </row>
    <row r="91" spans="1:34" s="46" customFormat="1" ht="12.5">
      <c r="A91" s="597"/>
      <c r="B91" s="590" t="s">
        <v>307</v>
      </c>
      <c r="C91" s="590"/>
      <c r="D91" s="590"/>
      <c r="E91" s="590"/>
      <c r="F91" s="803"/>
      <c r="G91" s="592"/>
      <c r="H91" s="592"/>
      <c r="I91" s="592"/>
      <c r="J91" s="592"/>
      <c r="K91" s="592"/>
      <c r="L91" s="592"/>
      <c r="M91" s="592"/>
      <c r="N91" s="592"/>
      <c r="O91" s="592"/>
      <c r="P91" s="592"/>
      <c r="Q91" s="592"/>
      <c r="R91" s="592"/>
      <c r="S91" s="592"/>
      <c r="T91" s="592"/>
      <c r="U91" s="592"/>
      <c r="V91" s="592"/>
      <c r="W91" s="592"/>
      <c r="X91" s="593"/>
      <c r="AC91" s="45"/>
      <c r="AD91" s="45"/>
      <c r="AE91" s="45"/>
      <c r="AH91" s="218"/>
    </row>
    <row r="92" spans="1:34" s="46" customFormat="1" ht="20.25" customHeight="1">
      <c r="A92" s="597"/>
      <c r="B92" s="594" t="s">
        <v>178</v>
      </c>
      <c r="C92" s="595"/>
      <c r="D92" s="595"/>
      <c r="E92" s="595"/>
      <c r="F92" s="595"/>
      <c r="G92" s="595"/>
      <c r="H92" s="595"/>
      <c r="I92" s="595"/>
      <c r="J92" s="595"/>
      <c r="K92" s="595"/>
      <c r="L92" s="595"/>
      <c r="M92" s="595"/>
      <c r="N92" s="595"/>
      <c r="O92" s="595"/>
      <c r="P92" s="595"/>
      <c r="Q92" s="595"/>
      <c r="R92" s="595"/>
      <c r="S92" s="595"/>
      <c r="T92" s="595"/>
      <c r="U92" s="595"/>
      <c r="V92" s="595"/>
      <c r="W92" s="595"/>
      <c r="X92" s="596"/>
      <c r="AC92" s="45"/>
      <c r="AD92" s="45"/>
      <c r="AE92" s="45"/>
      <c r="AH92" s="218"/>
    </row>
    <row r="93" spans="1:34" s="46" customFormat="1" ht="13">
      <c r="A93" s="607" t="s">
        <v>325</v>
      </c>
      <c r="B93" s="598" t="s">
        <v>326</v>
      </c>
      <c r="C93" s="598"/>
      <c r="D93" s="598"/>
      <c r="E93" s="598"/>
      <c r="F93" s="598"/>
      <c r="G93" s="598"/>
      <c r="H93" s="598"/>
      <c r="I93" s="598"/>
      <c r="J93" s="598"/>
      <c r="K93" s="598"/>
      <c r="L93" s="598"/>
      <c r="M93" s="598"/>
      <c r="N93" s="598"/>
      <c r="O93" s="598"/>
      <c r="P93" s="598"/>
      <c r="Q93" s="598"/>
      <c r="R93" s="598"/>
      <c r="S93" s="598"/>
      <c r="T93" s="598"/>
      <c r="U93" s="598"/>
      <c r="V93" s="598"/>
      <c r="W93" s="598"/>
      <c r="X93" s="598"/>
      <c r="AC93" s="45"/>
      <c r="AD93" s="45"/>
      <c r="AE93" s="45"/>
      <c r="AH93" s="218"/>
    </row>
    <row r="94" spans="1:34" s="46" customFormat="1" ht="25.5" customHeight="1">
      <c r="A94" s="607"/>
      <c r="B94" s="47" t="s">
        <v>209</v>
      </c>
      <c r="C94" s="48" t="s">
        <v>210</v>
      </c>
      <c r="D94" s="599" t="s">
        <v>211</v>
      </c>
      <c r="E94" s="599"/>
      <c r="F94" s="608" t="s">
        <v>212</v>
      </c>
      <c r="G94" s="608"/>
      <c r="H94" s="609" t="s">
        <v>213</v>
      </c>
      <c r="I94" s="609"/>
      <c r="J94" s="609"/>
      <c r="K94" s="609"/>
      <c r="L94" s="609"/>
      <c r="M94" s="599" t="s">
        <v>214</v>
      </c>
      <c r="N94" s="599"/>
      <c r="O94" s="599"/>
      <c r="P94" s="599"/>
      <c r="Q94" s="599"/>
      <c r="R94" s="599"/>
      <c r="S94" s="599"/>
      <c r="T94" s="599"/>
      <c r="U94" s="599"/>
      <c r="V94" s="599"/>
      <c r="W94" s="599"/>
      <c r="X94" s="599"/>
      <c r="AC94" s="45"/>
      <c r="AD94" s="45"/>
      <c r="AE94" s="45"/>
      <c r="AH94" s="218"/>
    </row>
    <row r="95" spans="1:34" s="46" customFormat="1" ht="119.25" customHeight="1">
      <c r="A95" s="607"/>
      <c r="B95" s="637">
        <v>3</v>
      </c>
      <c r="C95" s="637">
        <v>1</v>
      </c>
      <c r="D95" s="639" t="s">
        <v>327</v>
      </c>
      <c r="E95" s="640"/>
      <c r="F95" s="610" t="s">
        <v>328</v>
      </c>
      <c r="G95" s="610"/>
      <c r="H95" s="610" t="s">
        <v>329</v>
      </c>
      <c r="I95" s="610"/>
      <c r="J95" s="610"/>
      <c r="K95" s="610"/>
      <c r="L95" s="610"/>
      <c r="M95" s="639" t="s">
        <v>330</v>
      </c>
      <c r="N95" s="643"/>
      <c r="O95" s="643"/>
      <c r="P95" s="643"/>
      <c r="Q95" s="643"/>
      <c r="R95" s="643"/>
      <c r="S95" s="643"/>
      <c r="T95" s="643"/>
      <c r="U95" s="643"/>
      <c r="V95" s="643"/>
      <c r="W95" s="643"/>
      <c r="X95" s="640"/>
      <c r="AC95" s="45"/>
      <c r="AD95" s="45"/>
      <c r="AE95" s="45"/>
      <c r="AH95" s="218"/>
    </row>
    <row r="96" spans="1:34" s="46" customFormat="1" ht="69.75" customHeight="1">
      <c r="A96" s="607"/>
      <c r="B96" s="638"/>
      <c r="C96" s="638"/>
      <c r="D96" s="641"/>
      <c r="E96" s="642"/>
      <c r="F96" s="610" t="s">
        <v>331</v>
      </c>
      <c r="G96" s="610"/>
      <c r="H96" s="604" t="s">
        <v>332</v>
      </c>
      <c r="I96" s="605"/>
      <c r="J96" s="605"/>
      <c r="K96" s="605"/>
      <c r="L96" s="606"/>
      <c r="M96" s="641"/>
      <c r="N96" s="644"/>
      <c r="O96" s="644"/>
      <c r="P96" s="644"/>
      <c r="Q96" s="644"/>
      <c r="R96" s="644"/>
      <c r="S96" s="644"/>
      <c r="T96" s="644"/>
      <c r="U96" s="644"/>
      <c r="V96" s="644"/>
      <c r="W96" s="644"/>
      <c r="X96" s="642"/>
      <c r="AC96" s="45"/>
      <c r="AD96" s="45"/>
      <c r="AE96" s="45"/>
      <c r="AH96" s="218"/>
    </row>
    <row r="97" spans="1:34" s="46" customFormat="1" ht="12.75" customHeight="1">
      <c r="A97" s="607"/>
      <c r="B97" s="530" t="s">
        <v>219</v>
      </c>
      <c r="C97" s="530"/>
      <c r="D97" s="530"/>
      <c r="E97" s="530"/>
      <c r="F97" s="530"/>
      <c r="G97" s="530"/>
      <c r="H97" s="530"/>
      <c r="I97" s="530"/>
      <c r="J97" s="530"/>
      <c r="K97" s="530"/>
      <c r="L97" s="530"/>
      <c r="M97" s="530"/>
      <c r="N97" s="530"/>
      <c r="O97" s="530"/>
      <c r="P97" s="530"/>
      <c r="Q97" s="530"/>
      <c r="R97" s="530"/>
      <c r="S97" s="530"/>
      <c r="T97" s="530"/>
      <c r="U97" s="530"/>
      <c r="V97" s="530"/>
      <c r="W97" s="530"/>
      <c r="X97" s="530"/>
      <c r="AC97" s="45"/>
      <c r="AD97" s="45"/>
      <c r="AE97" s="45"/>
      <c r="AH97" s="218"/>
    </row>
    <row r="98" spans="1:34" s="46" customFormat="1" ht="12.75" customHeight="1">
      <c r="A98" s="607"/>
      <c r="B98" s="530" t="s">
        <v>220</v>
      </c>
      <c r="C98" s="530"/>
      <c r="D98" s="530"/>
      <c r="E98" s="530"/>
      <c r="F98" s="530"/>
      <c r="G98" s="530"/>
      <c r="H98" s="530"/>
      <c r="I98" s="530"/>
      <c r="J98" s="530"/>
      <c r="K98" s="530"/>
      <c r="L98" s="530"/>
      <c r="M98" s="530"/>
      <c r="N98" s="530"/>
      <c r="O98" s="530"/>
      <c r="P98" s="530"/>
      <c r="Q98" s="530"/>
      <c r="R98" s="530"/>
      <c r="S98" s="530"/>
      <c r="T98" s="530"/>
      <c r="U98" s="530"/>
      <c r="V98" s="530"/>
      <c r="W98" s="530"/>
      <c r="X98" s="530"/>
      <c r="AC98" s="45"/>
      <c r="AD98" s="45"/>
      <c r="AE98" s="45"/>
      <c r="AH98" s="218"/>
    </row>
    <row r="99" spans="1:34" s="46" customFormat="1" ht="27" customHeight="1">
      <c r="A99" s="607"/>
      <c r="B99" s="531" t="s">
        <v>221</v>
      </c>
      <c r="C99" s="531"/>
      <c r="D99" s="531"/>
      <c r="E99" s="532" t="s">
        <v>627</v>
      </c>
      <c r="F99" s="532"/>
      <c r="G99" s="532"/>
      <c r="H99" s="532"/>
      <c r="I99" s="533" t="s">
        <v>223</v>
      </c>
      <c r="J99" s="533"/>
      <c r="K99" s="534" t="s">
        <v>224</v>
      </c>
      <c r="L99" s="534"/>
      <c r="M99" s="52" t="s">
        <v>225</v>
      </c>
      <c r="N99" s="535">
        <v>6341589</v>
      </c>
      <c r="O99" s="535"/>
      <c r="P99" s="536"/>
      <c r="Q99" s="536"/>
      <c r="R99" s="536"/>
      <c r="S99" s="536"/>
      <c r="T99" s="536"/>
      <c r="U99" s="536"/>
      <c r="V99" s="536"/>
      <c r="W99" s="536"/>
      <c r="X99" s="536"/>
      <c r="AC99" s="45"/>
      <c r="AD99" s="45"/>
      <c r="AE99" s="45"/>
      <c r="AH99" s="218"/>
    </row>
    <row r="100" spans="1:34" s="46" customFormat="1" ht="12.75" customHeight="1">
      <c r="A100" s="607"/>
      <c r="B100" s="525" t="s">
        <v>226</v>
      </c>
      <c r="C100" s="525"/>
      <c r="D100" s="525"/>
      <c r="E100" s="525"/>
      <c r="F100" s="525"/>
      <c r="G100" s="525"/>
      <c r="H100" s="53" t="s">
        <v>227</v>
      </c>
      <c r="I100" s="526" t="s">
        <v>228</v>
      </c>
      <c r="J100" s="526"/>
      <c r="K100" s="526"/>
      <c r="L100" s="525" t="s">
        <v>226</v>
      </c>
      <c r="M100" s="525"/>
      <c r="N100" s="525"/>
      <c r="O100" s="54" t="s">
        <v>227</v>
      </c>
      <c r="P100" s="525" t="s">
        <v>228</v>
      </c>
      <c r="Q100" s="525"/>
      <c r="R100" s="525"/>
      <c r="S100" s="525"/>
      <c r="T100" s="525"/>
      <c r="U100" s="525"/>
      <c r="V100" s="525"/>
      <c r="W100" s="525"/>
      <c r="X100" s="525"/>
      <c r="AC100" s="45"/>
      <c r="AD100" s="45"/>
      <c r="AE100" s="45"/>
      <c r="AH100" s="218"/>
    </row>
    <row r="101" spans="1:34" s="46" customFormat="1" ht="12.75" customHeight="1">
      <c r="A101" s="607"/>
      <c r="B101" s="527" t="s">
        <v>229</v>
      </c>
      <c r="C101" s="527"/>
      <c r="D101" s="527"/>
      <c r="E101" s="527"/>
      <c r="F101" s="527"/>
      <c r="G101" s="527"/>
      <c r="H101" s="55" t="s">
        <v>230</v>
      </c>
      <c r="I101" s="528" t="s">
        <v>628</v>
      </c>
      <c r="J101" s="528"/>
      <c r="K101" s="528"/>
      <c r="L101" s="529" t="s">
        <v>232</v>
      </c>
      <c r="M101" s="529"/>
      <c r="N101" s="529"/>
      <c r="O101" s="55" t="s">
        <v>230</v>
      </c>
      <c r="P101" s="379" t="s">
        <v>629</v>
      </c>
      <c r="Q101" s="379"/>
      <c r="R101" s="379"/>
      <c r="S101" s="379"/>
      <c r="T101" s="379"/>
      <c r="U101" s="379"/>
      <c r="V101" s="379"/>
      <c r="W101" s="379"/>
      <c r="X101" s="379"/>
      <c r="AC101" s="45"/>
      <c r="AD101" s="45"/>
      <c r="AE101" s="45"/>
      <c r="AH101" s="218"/>
    </row>
    <row r="102" spans="1:34" s="46" customFormat="1" ht="12.75" customHeight="1">
      <c r="A102" s="607"/>
      <c r="B102" s="527" t="s">
        <v>234</v>
      </c>
      <c r="C102" s="527"/>
      <c r="D102" s="527"/>
      <c r="E102" s="527"/>
      <c r="F102" s="527"/>
      <c r="G102" s="527"/>
      <c r="H102" s="55" t="s">
        <v>230</v>
      </c>
      <c r="I102" s="543" t="s">
        <v>630</v>
      </c>
      <c r="J102" s="543"/>
      <c r="K102" s="543"/>
      <c r="L102" s="529" t="s">
        <v>236</v>
      </c>
      <c r="M102" s="529"/>
      <c r="N102" s="529"/>
      <c r="O102" s="55" t="s">
        <v>230</v>
      </c>
      <c r="P102" s="379" t="s">
        <v>563</v>
      </c>
      <c r="Q102" s="379"/>
      <c r="R102" s="379"/>
      <c r="S102" s="379"/>
      <c r="T102" s="379"/>
      <c r="U102" s="379"/>
      <c r="V102" s="379"/>
      <c r="W102" s="379"/>
      <c r="X102" s="379"/>
      <c r="Y102" s="57"/>
      <c r="Z102" s="57"/>
      <c r="AA102" s="57"/>
      <c r="AB102" s="57"/>
      <c r="AC102" s="45"/>
      <c r="AD102" s="45"/>
      <c r="AE102" s="45"/>
      <c r="AH102" s="218"/>
    </row>
    <row r="103" spans="1:34" s="46" customFormat="1" ht="25.5" customHeight="1">
      <c r="A103" s="607"/>
      <c r="B103" s="527" t="s">
        <v>238</v>
      </c>
      <c r="C103" s="527"/>
      <c r="D103" s="527"/>
      <c r="E103" s="527"/>
      <c r="F103" s="527"/>
      <c r="G103" s="527"/>
      <c r="H103" s="58" t="s">
        <v>230</v>
      </c>
      <c r="I103" s="538" t="s">
        <v>398</v>
      </c>
      <c r="J103" s="538"/>
      <c r="K103" s="538"/>
      <c r="L103" s="527" t="s">
        <v>240</v>
      </c>
      <c r="M103" s="527"/>
      <c r="N103" s="527"/>
      <c r="O103" s="55" t="s">
        <v>230</v>
      </c>
      <c r="P103" s="379" t="s">
        <v>564</v>
      </c>
      <c r="Q103" s="379"/>
      <c r="R103" s="379"/>
      <c r="S103" s="379"/>
      <c r="T103" s="379"/>
      <c r="U103" s="379"/>
      <c r="V103" s="379"/>
      <c r="W103" s="379"/>
      <c r="X103" s="379"/>
      <c r="AC103" s="45"/>
      <c r="AD103" s="45"/>
      <c r="AE103" s="45"/>
      <c r="AH103" s="218"/>
    </row>
    <row r="104" spans="1:34" s="46" customFormat="1" ht="17.25" customHeight="1">
      <c r="A104" s="607"/>
      <c r="B104" s="525" t="s">
        <v>243</v>
      </c>
      <c r="C104" s="525"/>
      <c r="D104" s="525"/>
      <c r="E104" s="525"/>
      <c r="F104" s="525"/>
      <c r="G104" s="525"/>
      <c r="H104" s="525"/>
      <c r="I104" s="525"/>
      <c r="J104" s="525"/>
      <c r="K104" s="525"/>
      <c r="L104" s="525"/>
      <c r="M104" s="525"/>
      <c r="N104" s="525"/>
      <c r="O104" s="525"/>
      <c r="P104" s="525"/>
      <c r="Q104" s="525"/>
      <c r="R104" s="525"/>
      <c r="S104" s="525"/>
      <c r="T104" s="525"/>
      <c r="U104" s="525"/>
      <c r="V104" s="525"/>
      <c r="W104" s="525"/>
      <c r="X104" s="525"/>
      <c r="AC104" s="45"/>
      <c r="AD104" s="45"/>
      <c r="AE104" s="45"/>
      <c r="AH104" s="218"/>
    </row>
    <row r="105" spans="1:34" s="46" customFormat="1" ht="15" customHeight="1">
      <c r="A105" s="607"/>
      <c r="B105" s="537" t="s">
        <v>244</v>
      </c>
      <c r="C105" s="537"/>
      <c r="D105" s="537"/>
      <c r="E105" s="538" t="s">
        <v>631</v>
      </c>
      <c r="F105" s="538"/>
      <c r="G105" s="538"/>
      <c r="H105" s="538"/>
      <c r="I105" s="61" t="s">
        <v>246</v>
      </c>
      <c r="J105" s="539" t="s">
        <v>632</v>
      </c>
      <c r="K105" s="539"/>
      <c r="L105" s="539"/>
      <c r="M105" s="539"/>
      <c r="N105" s="539"/>
      <c r="O105" s="62" t="s">
        <v>248</v>
      </c>
      <c r="P105" s="540">
        <v>33053</v>
      </c>
      <c r="Q105" s="541"/>
      <c r="R105" s="542" t="s">
        <v>249</v>
      </c>
      <c r="S105" s="542"/>
      <c r="T105" s="542"/>
      <c r="U105" s="542"/>
      <c r="V105" s="542"/>
      <c r="W105" s="542"/>
      <c r="X105" s="542"/>
      <c r="AC105" s="45"/>
      <c r="AD105" s="45"/>
      <c r="AE105" s="45"/>
      <c r="AH105" s="218"/>
    </row>
    <row r="106" spans="1:34" s="46" customFormat="1" ht="32.25" customHeight="1">
      <c r="A106" s="607"/>
      <c r="B106" s="537" t="s">
        <v>250</v>
      </c>
      <c r="C106" s="537"/>
      <c r="D106" s="537"/>
      <c r="E106" s="538" t="s">
        <v>633</v>
      </c>
      <c r="F106" s="538"/>
      <c r="G106" s="538"/>
      <c r="H106" s="538"/>
      <c r="I106" s="62" t="s">
        <v>252</v>
      </c>
      <c r="J106" s="551" t="s">
        <v>339</v>
      </c>
      <c r="K106" s="551"/>
      <c r="L106" s="551"/>
      <c r="M106" s="551"/>
      <c r="N106" s="551"/>
      <c r="O106" s="62" t="s">
        <v>248</v>
      </c>
      <c r="P106" s="540">
        <v>40662</v>
      </c>
      <c r="Q106" s="541"/>
      <c r="R106" s="552" t="s">
        <v>254</v>
      </c>
      <c r="S106" s="553"/>
      <c r="T106" s="554"/>
      <c r="U106" s="547" t="s">
        <v>403</v>
      </c>
      <c r="V106" s="555"/>
      <c r="W106" s="555"/>
      <c r="X106" s="548"/>
      <c r="AC106" s="45"/>
      <c r="AD106" s="45"/>
      <c r="AE106" s="45"/>
      <c r="AH106" s="218"/>
    </row>
    <row r="107" spans="1:34" s="46" customFormat="1" ht="13">
      <c r="A107" s="607"/>
      <c r="B107" s="545" t="s">
        <v>256</v>
      </c>
      <c r="C107" s="545"/>
      <c r="D107" s="545"/>
      <c r="E107" s="538" t="s">
        <v>634</v>
      </c>
      <c r="F107" s="538"/>
      <c r="G107" s="546" t="s">
        <v>258</v>
      </c>
      <c r="H107" s="546"/>
      <c r="I107" s="547">
        <v>35999</v>
      </c>
      <c r="J107" s="548"/>
      <c r="K107" s="549" t="s">
        <v>40</v>
      </c>
      <c r="L107" s="549"/>
      <c r="M107" s="707" t="s">
        <v>259</v>
      </c>
      <c r="N107" s="707"/>
      <c r="O107" s="707"/>
      <c r="P107" s="707"/>
      <c r="Q107" s="707"/>
      <c r="R107" s="707"/>
      <c r="S107" s="707"/>
      <c r="T107" s="707"/>
      <c r="U107" s="707"/>
      <c r="V107" s="707"/>
      <c r="W107" s="707"/>
      <c r="X107" s="707"/>
      <c r="AC107" s="45"/>
      <c r="AD107" s="45"/>
      <c r="AE107" s="45"/>
      <c r="AH107" s="218"/>
    </row>
    <row r="108" spans="1:34" s="46" customFormat="1" ht="15" customHeight="1">
      <c r="A108" s="607"/>
      <c r="B108" s="525" t="s">
        <v>260</v>
      </c>
      <c r="C108" s="525"/>
      <c r="D108" s="525"/>
      <c r="E108" s="525"/>
      <c r="F108" s="525"/>
      <c r="G108" s="525"/>
      <c r="H108" s="525"/>
      <c r="I108" s="525"/>
      <c r="J108" s="525"/>
      <c r="K108" s="525"/>
      <c r="L108" s="525"/>
      <c r="M108" s="525"/>
      <c r="N108" s="525"/>
      <c r="O108" s="525"/>
      <c r="P108" s="525"/>
      <c r="Q108" s="525"/>
      <c r="R108" s="525"/>
      <c r="S108" s="525"/>
      <c r="T108" s="525"/>
      <c r="U108" s="525"/>
      <c r="V108" s="525"/>
      <c r="W108" s="525"/>
      <c r="X108" s="525"/>
      <c r="AC108" s="45"/>
      <c r="AD108" s="45"/>
      <c r="AE108" s="45"/>
      <c r="AH108" s="218"/>
    </row>
    <row r="109" spans="1:34" s="46" customFormat="1" ht="28.5" customHeight="1">
      <c r="A109" s="607"/>
      <c r="B109" s="53"/>
      <c r="C109" s="525" t="s">
        <v>261</v>
      </c>
      <c r="D109" s="525"/>
      <c r="E109" s="525"/>
      <c r="F109" s="525"/>
      <c r="G109" s="525"/>
      <c r="H109" s="525"/>
      <c r="I109" s="525"/>
      <c r="J109" s="525"/>
      <c r="K109" s="525"/>
      <c r="L109" s="525"/>
      <c r="M109" s="561" t="s">
        <v>262</v>
      </c>
      <c r="N109" s="561"/>
      <c r="O109" s="561"/>
      <c r="P109" s="561"/>
      <c r="Q109" s="561"/>
      <c r="R109" s="561"/>
      <c r="S109" s="562" t="s">
        <v>263</v>
      </c>
      <c r="T109" s="562" t="s">
        <v>264</v>
      </c>
      <c r="U109" s="563" t="s">
        <v>265</v>
      </c>
      <c r="V109" s="563"/>
      <c r="W109" s="563"/>
      <c r="X109" s="562" t="s">
        <v>38</v>
      </c>
      <c r="Y109" s="556" t="s">
        <v>266</v>
      </c>
      <c r="Z109" s="556"/>
      <c r="AA109" s="556"/>
      <c r="AB109" s="556"/>
      <c r="AC109" s="557" t="s">
        <v>267</v>
      </c>
      <c r="AD109" s="557"/>
      <c r="AE109" s="557"/>
      <c r="AF109" s="710" t="s">
        <v>268</v>
      </c>
      <c r="AG109" s="710"/>
      <c r="AH109" s="715" t="s">
        <v>269</v>
      </c>
    </row>
    <row r="110" spans="1:34" s="46" customFormat="1" ht="87" customHeight="1">
      <c r="A110" s="607"/>
      <c r="B110" s="60" t="s">
        <v>6</v>
      </c>
      <c r="C110" s="560" t="s">
        <v>270</v>
      </c>
      <c r="D110" s="560"/>
      <c r="E110" s="560"/>
      <c r="F110" s="560" t="s">
        <v>271</v>
      </c>
      <c r="G110" s="560"/>
      <c r="H110" s="560"/>
      <c r="I110" s="560"/>
      <c r="J110" s="560"/>
      <c r="K110" s="52" t="s">
        <v>272</v>
      </c>
      <c r="L110" s="52" t="s">
        <v>273</v>
      </c>
      <c r="M110" s="63" t="s">
        <v>274</v>
      </c>
      <c r="N110" s="63" t="s">
        <v>275</v>
      </c>
      <c r="O110" s="63" t="s">
        <v>276</v>
      </c>
      <c r="P110" s="63" t="s">
        <v>277</v>
      </c>
      <c r="Q110" s="63" t="s">
        <v>278</v>
      </c>
      <c r="R110" s="63" t="s">
        <v>279</v>
      </c>
      <c r="S110" s="562"/>
      <c r="T110" s="562"/>
      <c r="U110" s="619" t="s">
        <v>342</v>
      </c>
      <c r="V110" s="620"/>
      <c r="W110" s="621"/>
      <c r="X110" s="562"/>
      <c r="Y110" s="64" t="s">
        <v>283</v>
      </c>
      <c r="Z110" s="65" t="s">
        <v>284</v>
      </c>
      <c r="AA110" s="65" t="s">
        <v>285</v>
      </c>
      <c r="AB110" s="66" t="s">
        <v>286</v>
      </c>
      <c r="AC110" s="63" t="s">
        <v>287</v>
      </c>
      <c r="AD110" s="63" t="s">
        <v>288</v>
      </c>
      <c r="AE110" s="63" t="s">
        <v>289</v>
      </c>
      <c r="AF110" s="67" t="s">
        <v>290</v>
      </c>
      <c r="AG110" s="67" t="s">
        <v>291</v>
      </c>
      <c r="AH110" s="715"/>
    </row>
    <row r="111" spans="1:34" s="46" customFormat="1" ht="99.75" customHeight="1">
      <c r="A111" s="607"/>
      <c r="B111" s="68">
        <v>1</v>
      </c>
      <c r="C111" s="564" t="s">
        <v>635</v>
      </c>
      <c r="D111" s="564"/>
      <c r="E111" s="564"/>
      <c r="F111" s="565" t="s">
        <v>636</v>
      </c>
      <c r="G111" s="565"/>
      <c r="H111" s="565"/>
      <c r="I111" s="565"/>
      <c r="J111" s="565"/>
      <c r="K111" s="69">
        <v>36409</v>
      </c>
      <c r="L111" s="69">
        <v>37554</v>
      </c>
      <c r="M111" s="70" t="s">
        <v>178</v>
      </c>
      <c r="N111" s="70" t="s">
        <v>178</v>
      </c>
      <c r="O111" s="70" t="s">
        <v>178</v>
      </c>
      <c r="P111" s="70" t="s">
        <v>178</v>
      </c>
      <c r="Q111" s="70" t="s">
        <v>178</v>
      </c>
      <c r="R111" s="70" t="s">
        <v>178</v>
      </c>
      <c r="S111" s="71" t="str">
        <f t="shared" ref="S111:S130" si="25">IF(C111&lt;&gt;"",IF(COUNTIF(M111:R111,"CUMPLE")=6,"CUMPLE","NO CUMPLE"),"")</f>
        <v>CUMPLE</v>
      </c>
      <c r="T111" s="72" t="s">
        <v>22</v>
      </c>
      <c r="U111" s="622" t="s">
        <v>85</v>
      </c>
      <c r="V111" s="623"/>
      <c r="W111" s="624"/>
      <c r="X111" s="73" t="str">
        <f t="shared" ref="X111:X130" si="26">IF(C111&lt;&gt;"",IF(OR(AND(U111="CUMPLE",S111="CUMPLE",T111="N/A"),AND(T111="SI",U111="CUMPLE")),"CUMPLE","NO CUMPLE"),"")</f>
        <v>NO CUMPLE</v>
      </c>
      <c r="Y111" s="59" t="s">
        <v>637</v>
      </c>
      <c r="Z111" s="74" t="str">
        <f>IF(Y111&lt;&gt;"","-"&amp;Y111&amp;CHAR(10),"")</f>
        <v xml:space="preserve">-Certificado laboral  HEWLETT-PACKARD.pdf
</v>
      </c>
      <c r="AA111" s="59" t="s">
        <v>638</v>
      </c>
      <c r="AB111" s="75" t="str">
        <f t="shared" ref="AB111:AB130" si="27">IF(AA111&lt;&gt;"","Experiencia No. "&amp;B111&amp;": "&amp;AA111&amp;CHAR(10),"")</f>
        <v xml:space="preserve">Experiencia No. 1: La experiencia relaciona en la certificación laboral  no especifica los temas de  Diseño, formulación, evaluación o seguimiento a la implementación de Moreq, como establece el pliego y su adenda.
</v>
      </c>
      <c r="AC111" s="76">
        <f>IF(C111&lt;&gt;"",COUNTIFS(K$111:K$130,"&lt;="&amp;K111,L$111:L$130,"&gt;"&amp;K111)-1,0)</f>
        <v>0</v>
      </c>
      <c r="AD111" s="76">
        <f>IF(C111&lt;&gt;"",COUNTIFS(K$111:K$130,"&lt;="&amp;L111,L$111:L$130,"&gt;="&amp;L111)-1,0)</f>
        <v>0</v>
      </c>
      <c r="AE111" s="76">
        <f>IF(C111&lt;&gt;"",COUNTIFS(K$111:K$130,"&gt;&lt;"&amp;"",K$111:K$130,"&lt;="&amp;K111,L$111:L$130,"&gt;="&amp;L111),0)</f>
        <v>0</v>
      </c>
      <c r="AF111" s="120">
        <f>K111</f>
        <v>36409</v>
      </c>
      <c r="AG111" s="120">
        <f>L111</f>
        <v>37554</v>
      </c>
      <c r="AH111" s="95">
        <f t="shared" ref="AH111:AH114" si="28">ROUND(IF(X111="CUMPLE",DAYS360(AF111,AG111,)/365,0),1)</f>
        <v>0</v>
      </c>
    </row>
    <row r="112" spans="1:34" s="46" customFormat="1" ht="77.25" customHeight="1">
      <c r="A112" s="607"/>
      <c r="B112" s="68">
        <v>2</v>
      </c>
      <c r="C112" s="564" t="s">
        <v>635</v>
      </c>
      <c r="D112" s="564"/>
      <c r="E112" s="564"/>
      <c r="F112" s="565" t="s">
        <v>639</v>
      </c>
      <c r="G112" s="565"/>
      <c r="H112" s="565"/>
      <c r="I112" s="565"/>
      <c r="J112" s="565"/>
      <c r="K112" s="69">
        <v>38124</v>
      </c>
      <c r="L112" s="69">
        <v>39703</v>
      </c>
      <c r="M112" s="70" t="s">
        <v>178</v>
      </c>
      <c r="N112" s="70" t="s">
        <v>178</v>
      </c>
      <c r="O112" s="70" t="s">
        <v>178</v>
      </c>
      <c r="P112" s="70" t="s">
        <v>178</v>
      </c>
      <c r="Q112" s="70" t="s">
        <v>178</v>
      </c>
      <c r="R112" s="70" t="s">
        <v>178</v>
      </c>
      <c r="S112" s="71" t="str">
        <f t="shared" ref="S112" si="29">IF(C112&lt;&gt;"",IF(COUNTIF(M112:R112,"CUMPLE")=6,"CUMPLE","NO CUMPLE"),"")</f>
        <v>CUMPLE</v>
      </c>
      <c r="T112" s="72" t="s">
        <v>22</v>
      </c>
      <c r="U112" s="622" t="s">
        <v>85</v>
      </c>
      <c r="V112" s="623"/>
      <c r="W112" s="624"/>
      <c r="X112" s="73" t="str">
        <f t="shared" ref="X112" si="30">IF(C112&lt;&gt;"",IF(OR(AND(U112="CUMPLE",S112="CUMPLE",T112="N/A"),AND(T112="SI",U112="CUMPLE")),"CUMPLE","NO CUMPLE"),"")</f>
        <v>NO CUMPLE</v>
      </c>
      <c r="Y112" s="59" t="s">
        <v>637</v>
      </c>
      <c r="Z112" s="74" t="str">
        <f>IF(Y112&lt;&gt;"","-"&amp;Y112&amp;CHAR(10),"")</f>
        <v xml:space="preserve">-Certificado laboral  HEWLETT-PACKARD.pdf
</v>
      </c>
      <c r="AA112" s="59" t="s">
        <v>638</v>
      </c>
      <c r="AB112" s="75" t="str">
        <f t="shared" si="27"/>
        <v xml:space="preserve">Experiencia No. 2: La experiencia relaciona en la certificación laboral  no especifica los temas de  Diseño, formulación, evaluación o seguimiento a la implementación de Moreq, como establece el pliego y su adenda.
</v>
      </c>
      <c r="AC112" s="76">
        <f t="shared" ref="AC112:AC130" si="31">IF(C112&lt;&gt;"",COUNTIFS(K$111:K$130,"&lt;="&amp;K112,L$111:L$130,"&gt;"&amp;K112)-1,0)</f>
        <v>0</v>
      </c>
      <c r="AD112" s="76">
        <f t="shared" ref="AD112:AD130" si="32">IF(C112&lt;&gt;"",COUNTIFS(K$111:K$130,"&lt;="&amp;L112,L$111:L$130,"&gt;="&amp;L112)-1,0)</f>
        <v>0</v>
      </c>
      <c r="AE112" s="76">
        <f t="shared" ref="AE112:AE130" si="33">IF(C112&lt;&gt;"",COUNTIFS(K$111:K$130,"&gt;&lt;"&amp;"",K$111:K$130,"&lt;="&amp;K112,L$111:L$130,"&gt;="&amp;L112),0)</f>
        <v>0</v>
      </c>
      <c r="AF112" s="120">
        <f t="shared" ref="AF112:AF130" si="34">K112</f>
        <v>38124</v>
      </c>
      <c r="AG112" s="120">
        <f t="shared" ref="AG112:AG118" si="35">L112</f>
        <v>39703</v>
      </c>
      <c r="AH112" s="95">
        <f t="shared" si="28"/>
        <v>0</v>
      </c>
    </row>
    <row r="113" spans="1:34" s="46" customFormat="1" ht="209.25" customHeight="1">
      <c r="A113" s="607"/>
      <c r="B113" s="68">
        <v>3</v>
      </c>
      <c r="C113" s="564" t="s">
        <v>640</v>
      </c>
      <c r="D113" s="564"/>
      <c r="E113" s="564"/>
      <c r="F113" s="565" t="s">
        <v>641</v>
      </c>
      <c r="G113" s="565"/>
      <c r="H113" s="565"/>
      <c r="I113" s="565"/>
      <c r="J113" s="565"/>
      <c r="K113" s="69">
        <v>39751</v>
      </c>
      <c r="L113" s="69">
        <v>41638</v>
      </c>
      <c r="M113" s="70" t="s">
        <v>178</v>
      </c>
      <c r="N113" s="70" t="s">
        <v>178</v>
      </c>
      <c r="O113" s="70" t="s">
        <v>178</v>
      </c>
      <c r="P113" s="70" t="s">
        <v>178</v>
      </c>
      <c r="Q113" s="70" t="s">
        <v>178</v>
      </c>
      <c r="R113" s="70" t="s">
        <v>178</v>
      </c>
      <c r="S113" s="71" t="str">
        <f t="shared" si="25"/>
        <v>CUMPLE</v>
      </c>
      <c r="T113" s="72" t="s">
        <v>241</v>
      </c>
      <c r="U113" s="622" t="s">
        <v>85</v>
      </c>
      <c r="V113" s="623"/>
      <c r="W113" s="624"/>
      <c r="X113" s="73" t="str">
        <f t="shared" si="26"/>
        <v>NO CUMPLE</v>
      </c>
      <c r="Y113" s="59" t="s">
        <v>642</v>
      </c>
      <c r="Z113" s="74" t="str">
        <f t="shared" ref="Z113:Z130" si="36">IF(Y113&lt;&gt;"","-"&amp;Y113&amp;CHAR(10),"")</f>
        <v xml:space="preserve">-Certificado laboral  InfoMega SAS 2008-2013.pdf - Certificado Aseinges outsourcing S.A. Pág 2 - Certificado Carvajal pág 3 - Certificado Hernández Merlano sas pág 4 - Certificado La Ascensión S.A. Pág 5 - Certificado Tecnofarma S.A. Pág 8 - Certificado Zürich pág 7 - Certificado Comfenalco Valle pág 8.
</v>
      </c>
      <c r="AA113" s="59" t="s">
        <v>643</v>
      </c>
      <c r="AB113" s="75" t="str">
        <f t="shared" si="27"/>
        <v xml:space="preserve">Experiencia No. 3: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13" s="76">
        <f t="shared" si="31"/>
        <v>0</v>
      </c>
      <c r="AD113" s="76">
        <f t="shared" si="32"/>
        <v>0</v>
      </c>
      <c r="AE113" s="76">
        <f t="shared" si="33"/>
        <v>0</v>
      </c>
      <c r="AF113" s="120">
        <f t="shared" si="34"/>
        <v>39751</v>
      </c>
      <c r="AG113" s="120">
        <f t="shared" si="35"/>
        <v>41638</v>
      </c>
      <c r="AH113" s="95">
        <f t="shared" si="28"/>
        <v>0</v>
      </c>
    </row>
    <row r="114" spans="1:34" s="46" customFormat="1" ht="69" customHeight="1">
      <c r="A114" s="607"/>
      <c r="B114" s="68">
        <v>4</v>
      </c>
      <c r="C114" s="564" t="s">
        <v>644</v>
      </c>
      <c r="D114" s="564"/>
      <c r="E114" s="564"/>
      <c r="F114" s="565" t="s">
        <v>645</v>
      </c>
      <c r="G114" s="565"/>
      <c r="H114" s="565"/>
      <c r="I114" s="565"/>
      <c r="J114" s="565"/>
      <c r="K114" s="69">
        <v>41641</v>
      </c>
      <c r="L114" s="69">
        <v>42041</v>
      </c>
      <c r="M114" s="70" t="s">
        <v>178</v>
      </c>
      <c r="N114" s="70" t="s">
        <v>178</v>
      </c>
      <c r="O114" s="70" t="s">
        <v>178</v>
      </c>
      <c r="P114" s="70" t="s">
        <v>178</v>
      </c>
      <c r="Q114" s="70" t="s">
        <v>178</v>
      </c>
      <c r="R114" s="70" t="s">
        <v>178</v>
      </c>
      <c r="S114" s="71" t="str">
        <f t="shared" si="25"/>
        <v>CUMPLE</v>
      </c>
      <c r="T114" s="72" t="s">
        <v>22</v>
      </c>
      <c r="U114" s="622" t="s">
        <v>85</v>
      </c>
      <c r="V114" s="623"/>
      <c r="W114" s="624"/>
      <c r="X114" s="73" t="str">
        <f t="shared" si="26"/>
        <v>NO CUMPLE</v>
      </c>
      <c r="Y114" s="59" t="s">
        <v>646</v>
      </c>
      <c r="Z114" s="74" t="str">
        <f t="shared" si="36"/>
        <v xml:space="preserve">-Certificado laboral  UGPP JMEE.pdf
</v>
      </c>
      <c r="AA114" s="59" t="s">
        <v>638</v>
      </c>
      <c r="AB114" s="75" t="str">
        <f t="shared" si="27"/>
        <v xml:space="preserve">Experiencia No. 4: La experiencia relaciona en la certificación laboral  no especifica los temas de  Diseño, formulación, evaluación o seguimiento a la implementación de Moreq, como establece el pliego y su adenda.
</v>
      </c>
      <c r="AC114" s="76">
        <f t="shared" si="31"/>
        <v>0</v>
      </c>
      <c r="AD114" s="76">
        <f t="shared" si="32"/>
        <v>0</v>
      </c>
      <c r="AE114" s="76">
        <f t="shared" si="33"/>
        <v>0</v>
      </c>
      <c r="AF114" s="120">
        <f t="shared" si="34"/>
        <v>41641</v>
      </c>
      <c r="AG114" s="120">
        <f t="shared" si="35"/>
        <v>42041</v>
      </c>
      <c r="AH114" s="95">
        <f t="shared" si="28"/>
        <v>0</v>
      </c>
    </row>
    <row r="115" spans="1:34" s="46" customFormat="1" ht="211.5" customHeight="1">
      <c r="A115" s="607"/>
      <c r="B115" s="68">
        <v>5</v>
      </c>
      <c r="C115" s="564" t="s">
        <v>640</v>
      </c>
      <c r="D115" s="564"/>
      <c r="E115" s="564"/>
      <c r="F115" s="565" t="s">
        <v>647</v>
      </c>
      <c r="G115" s="565"/>
      <c r="H115" s="565"/>
      <c r="I115" s="565"/>
      <c r="J115" s="565"/>
      <c r="K115" s="69">
        <v>42064</v>
      </c>
      <c r="L115" s="69">
        <v>42885</v>
      </c>
      <c r="M115" s="70" t="s">
        <v>178</v>
      </c>
      <c r="N115" s="70" t="s">
        <v>178</v>
      </c>
      <c r="O115" s="70" t="s">
        <v>178</v>
      </c>
      <c r="P115" s="70" t="s">
        <v>178</v>
      </c>
      <c r="Q115" s="70" t="s">
        <v>178</v>
      </c>
      <c r="R115" s="70" t="s">
        <v>178</v>
      </c>
      <c r="S115" s="71" t="str">
        <f t="shared" si="25"/>
        <v>CUMPLE</v>
      </c>
      <c r="T115" s="72" t="s">
        <v>241</v>
      </c>
      <c r="U115" s="622" t="s">
        <v>85</v>
      </c>
      <c r="V115" s="623"/>
      <c r="W115" s="624"/>
      <c r="X115" s="73" t="str">
        <f t="shared" si="26"/>
        <v>NO CUMPLE</v>
      </c>
      <c r="Y115" s="59" t="s">
        <v>648</v>
      </c>
      <c r="Z115" s="74" t="str">
        <f t="shared" si="36"/>
        <v xml:space="preserve">-Certificado laboral  InfoMega SAS  2015- 2017.pdf - Contrato Consejo Nacional de Técnicos Electricistas 33-205 pág 2-5 - Certificado Consejo Nacional de Técnicos Electricistas pág 6- Aceptación de Oferta Hernandez Merlano S.A.S pág 7 - Certificado Devisab pág 8.
</v>
      </c>
      <c r="AA115" s="59" t="s">
        <v>643</v>
      </c>
      <c r="AB115" s="75" t="str">
        <f t="shared" si="27"/>
        <v xml:space="preserve">Experiencia No. 5: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15" s="76">
        <f t="shared" si="31"/>
        <v>0</v>
      </c>
      <c r="AD115" s="76">
        <f t="shared" si="32"/>
        <v>0</v>
      </c>
      <c r="AE115" s="76">
        <f t="shared" si="33"/>
        <v>0</v>
      </c>
      <c r="AF115" s="120">
        <f t="shared" si="34"/>
        <v>42064</v>
      </c>
      <c r="AG115" s="120">
        <f t="shared" si="35"/>
        <v>42885</v>
      </c>
      <c r="AH115" s="95">
        <f t="shared" ref="AH115:AH130" si="37">IF(X115="CUMPLE",DAYS360(AF115,AG115,)/365,0)</f>
        <v>0</v>
      </c>
    </row>
    <row r="116" spans="1:34" s="46" customFormat="1" ht="189" customHeight="1">
      <c r="A116" s="607"/>
      <c r="B116" s="68">
        <v>6</v>
      </c>
      <c r="C116" s="564" t="s">
        <v>640</v>
      </c>
      <c r="D116" s="564"/>
      <c r="E116" s="564"/>
      <c r="F116" s="565" t="s">
        <v>649</v>
      </c>
      <c r="G116" s="565"/>
      <c r="H116" s="565"/>
      <c r="I116" s="565"/>
      <c r="J116" s="565"/>
      <c r="K116" s="69">
        <v>42891</v>
      </c>
      <c r="L116" s="69">
        <v>43010</v>
      </c>
      <c r="M116" s="70" t="s">
        <v>178</v>
      </c>
      <c r="N116" s="70" t="s">
        <v>178</v>
      </c>
      <c r="O116" s="70" t="s">
        <v>178</v>
      </c>
      <c r="P116" s="70" t="s">
        <v>178</v>
      </c>
      <c r="Q116" s="70" t="s">
        <v>178</v>
      </c>
      <c r="R116" s="70" t="s">
        <v>178</v>
      </c>
      <c r="S116" s="71" t="str">
        <f t="shared" si="25"/>
        <v>CUMPLE</v>
      </c>
      <c r="T116" s="72" t="s">
        <v>241</v>
      </c>
      <c r="U116" s="622" t="s">
        <v>85</v>
      </c>
      <c r="V116" s="623"/>
      <c r="W116" s="624"/>
      <c r="X116" s="73" t="str">
        <f t="shared" si="26"/>
        <v>NO CUMPLE</v>
      </c>
      <c r="Y116" s="59" t="s">
        <v>650</v>
      </c>
      <c r="Z116" s="74" t="str">
        <f t="shared" si="36"/>
        <v xml:space="preserve">-Certificado laboral  AMV.pdf - Certificado AMV pág 2.
</v>
      </c>
      <c r="AA116" s="59" t="s">
        <v>643</v>
      </c>
      <c r="AB116" s="75" t="str">
        <f t="shared" si="27"/>
        <v xml:space="preserve">Experiencia No. 6: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16" s="76">
        <f t="shared" si="31"/>
        <v>0</v>
      </c>
      <c r="AD116" s="76">
        <f t="shared" si="32"/>
        <v>0</v>
      </c>
      <c r="AE116" s="76">
        <f t="shared" si="33"/>
        <v>0</v>
      </c>
      <c r="AF116" s="120">
        <f t="shared" si="34"/>
        <v>42891</v>
      </c>
      <c r="AG116" s="120">
        <f t="shared" si="35"/>
        <v>43010</v>
      </c>
      <c r="AH116" s="95">
        <f t="shared" si="37"/>
        <v>0</v>
      </c>
    </row>
    <row r="117" spans="1:34" s="46" customFormat="1" ht="207" customHeight="1">
      <c r="A117" s="607"/>
      <c r="B117" s="68">
        <v>7</v>
      </c>
      <c r="C117" s="564" t="s">
        <v>640</v>
      </c>
      <c r="D117" s="564"/>
      <c r="E117" s="564"/>
      <c r="F117" s="565" t="s">
        <v>651</v>
      </c>
      <c r="G117" s="565"/>
      <c r="H117" s="565"/>
      <c r="I117" s="565"/>
      <c r="J117" s="565"/>
      <c r="K117" s="69">
        <v>43781</v>
      </c>
      <c r="L117" s="69">
        <v>43984</v>
      </c>
      <c r="M117" s="70" t="s">
        <v>178</v>
      </c>
      <c r="N117" s="70" t="s">
        <v>178</v>
      </c>
      <c r="O117" s="70" t="s">
        <v>178</v>
      </c>
      <c r="P117" s="70" t="s">
        <v>178</v>
      </c>
      <c r="Q117" s="70" t="s">
        <v>178</v>
      </c>
      <c r="R117" s="70" t="s">
        <v>178</v>
      </c>
      <c r="S117" s="71" t="str">
        <f t="shared" si="25"/>
        <v>CUMPLE</v>
      </c>
      <c r="T117" s="72" t="s">
        <v>241</v>
      </c>
      <c r="U117" s="622" t="s">
        <v>85</v>
      </c>
      <c r="V117" s="623"/>
      <c r="W117" s="624"/>
      <c r="X117" s="73" t="str">
        <f t="shared" si="26"/>
        <v>NO CUMPLE</v>
      </c>
      <c r="Y117" s="59" t="s">
        <v>652</v>
      </c>
      <c r="Z117" s="74" t="str">
        <f t="shared" si="36"/>
        <v xml:space="preserve">-Certificado laboral  Upiloto.pdf - Certicado Universidad Piloto pág 2.
</v>
      </c>
      <c r="AA117" s="59" t="s">
        <v>643</v>
      </c>
      <c r="AB117" s="75" t="str">
        <f t="shared" si="27"/>
        <v xml:space="preserve">Experiencia No. 7: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17" s="76">
        <f t="shared" si="31"/>
        <v>0</v>
      </c>
      <c r="AD117" s="76">
        <f t="shared" si="32"/>
        <v>0</v>
      </c>
      <c r="AE117" s="76">
        <f t="shared" si="33"/>
        <v>0</v>
      </c>
      <c r="AF117" s="120">
        <f t="shared" si="34"/>
        <v>43781</v>
      </c>
      <c r="AG117" s="120">
        <f t="shared" si="35"/>
        <v>43984</v>
      </c>
      <c r="AH117" s="95">
        <f t="shared" si="37"/>
        <v>0</v>
      </c>
    </row>
    <row r="118" spans="1:34" s="46" customFormat="1" ht="135" customHeight="1">
      <c r="A118" s="607"/>
      <c r="B118" s="68">
        <v>8</v>
      </c>
      <c r="C118" s="564" t="s">
        <v>640</v>
      </c>
      <c r="D118" s="564"/>
      <c r="E118" s="564"/>
      <c r="F118" s="565" t="s">
        <v>653</v>
      </c>
      <c r="G118" s="565"/>
      <c r="H118" s="565"/>
      <c r="I118" s="565"/>
      <c r="J118" s="565"/>
      <c r="K118" s="69">
        <v>44075</v>
      </c>
      <c r="L118" s="69">
        <v>44293</v>
      </c>
      <c r="M118" s="70" t="s">
        <v>178</v>
      </c>
      <c r="N118" s="70" t="s">
        <v>178</v>
      </c>
      <c r="O118" s="70" t="s">
        <v>178</v>
      </c>
      <c r="P118" s="70" t="s">
        <v>178</v>
      </c>
      <c r="Q118" s="70" t="s">
        <v>178</v>
      </c>
      <c r="R118" s="70" t="s">
        <v>178</v>
      </c>
      <c r="S118" s="71" t="str">
        <f t="shared" si="25"/>
        <v>CUMPLE</v>
      </c>
      <c r="T118" s="72" t="s">
        <v>241</v>
      </c>
      <c r="U118" s="622" t="s">
        <v>178</v>
      </c>
      <c r="V118" s="623"/>
      <c r="W118" s="624"/>
      <c r="X118" s="73" t="str">
        <f t="shared" si="26"/>
        <v>NO CUMPLE</v>
      </c>
      <c r="Y118" s="59" t="s">
        <v>654</v>
      </c>
      <c r="Z118" s="74" t="str">
        <f t="shared" si="36"/>
        <v xml:space="preserve">-Certificado laboral Compensar.pdf - Certificado ALPOPULAR pág 2 - Contrato ALPOPULAR pág 3-22 - Otrosi Contrato ALPOPULAR pág 23-24.
</v>
      </c>
      <c r="AA118" s="59" t="s">
        <v>655</v>
      </c>
      <c r="AB118" s="75" t="str">
        <f t="shared" si="27"/>
        <v xml:space="preserve">Experiencia No. 8: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18" s="76">
        <f t="shared" si="31"/>
        <v>0</v>
      </c>
      <c r="AD118" s="76">
        <f t="shared" si="32"/>
        <v>0</v>
      </c>
      <c r="AE118" s="76">
        <f t="shared" si="33"/>
        <v>0</v>
      </c>
      <c r="AF118" s="120">
        <f t="shared" si="34"/>
        <v>44075</v>
      </c>
      <c r="AG118" s="120">
        <f t="shared" si="35"/>
        <v>44293</v>
      </c>
      <c r="AH118" s="95">
        <f t="shared" si="37"/>
        <v>0</v>
      </c>
    </row>
    <row r="119" spans="1:34" s="46" customFormat="1" ht="12.75" hidden="1" customHeight="1">
      <c r="A119" s="607"/>
      <c r="B119" s="68">
        <v>9</v>
      </c>
      <c r="C119" s="564"/>
      <c r="D119" s="564"/>
      <c r="E119" s="564"/>
      <c r="F119" s="565"/>
      <c r="G119" s="565"/>
      <c r="H119" s="565"/>
      <c r="I119" s="565"/>
      <c r="J119" s="565"/>
      <c r="K119" s="69"/>
      <c r="L119" s="69"/>
      <c r="M119" s="70"/>
      <c r="N119" s="70"/>
      <c r="O119" s="70"/>
      <c r="P119" s="70"/>
      <c r="Q119" s="70"/>
      <c r="R119" s="70"/>
      <c r="S119" s="71" t="str">
        <f t="shared" si="25"/>
        <v/>
      </c>
      <c r="T119" s="72"/>
      <c r="U119" s="622"/>
      <c r="V119" s="623"/>
      <c r="W119" s="624"/>
      <c r="X119" s="73" t="str">
        <f t="shared" si="26"/>
        <v/>
      </c>
      <c r="Y119" s="59"/>
      <c r="Z119" s="74" t="str">
        <f t="shared" si="36"/>
        <v/>
      </c>
      <c r="AA119" s="59"/>
      <c r="AB119" s="75" t="str">
        <f t="shared" si="27"/>
        <v/>
      </c>
      <c r="AC119" s="76">
        <f t="shared" si="31"/>
        <v>0</v>
      </c>
      <c r="AD119" s="76">
        <f t="shared" si="32"/>
        <v>0</v>
      </c>
      <c r="AE119" s="76">
        <f t="shared" si="33"/>
        <v>0</v>
      </c>
      <c r="AF119" s="120"/>
      <c r="AG119" s="120"/>
      <c r="AH119" s="95">
        <f t="shared" si="37"/>
        <v>0</v>
      </c>
    </row>
    <row r="120" spans="1:34" s="46" customFormat="1" ht="12.75" hidden="1" customHeight="1">
      <c r="A120" s="607"/>
      <c r="B120" s="68">
        <v>10</v>
      </c>
      <c r="C120" s="564"/>
      <c r="D120" s="564"/>
      <c r="E120" s="564"/>
      <c r="F120" s="565"/>
      <c r="G120" s="565"/>
      <c r="H120" s="565"/>
      <c r="I120" s="565"/>
      <c r="J120" s="565"/>
      <c r="K120" s="69"/>
      <c r="L120" s="69"/>
      <c r="M120" s="70"/>
      <c r="N120" s="70"/>
      <c r="O120" s="70"/>
      <c r="P120" s="70"/>
      <c r="Q120" s="70"/>
      <c r="R120" s="70"/>
      <c r="S120" s="71" t="str">
        <f t="shared" si="25"/>
        <v/>
      </c>
      <c r="T120" s="72"/>
      <c r="U120" s="622"/>
      <c r="V120" s="623"/>
      <c r="W120" s="624"/>
      <c r="X120" s="73" t="str">
        <f t="shared" si="26"/>
        <v/>
      </c>
      <c r="Y120" s="59"/>
      <c r="Z120" s="74" t="str">
        <f t="shared" si="36"/>
        <v/>
      </c>
      <c r="AA120" s="59"/>
      <c r="AB120" s="75" t="str">
        <f t="shared" si="27"/>
        <v/>
      </c>
      <c r="AC120" s="76">
        <f t="shared" si="31"/>
        <v>0</v>
      </c>
      <c r="AD120" s="76">
        <f t="shared" si="32"/>
        <v>0</v>
      </c>
      <c r="AE120" s="76">
        <f t="shared" si="33"/>
        <v>0</v>
      </c>
      <c r="AF120" s="120"/>
      <c r="AG120" s="120"/>
      <c r="AH120" s="95">
        <f t="shared" si="37"/>
        <v>0</v>
      </c>
    </row>
    <row r="121" spans="1:34" s="46" customFormat="1" ht="12.75" hidden="1" customHeight="1">
      <c r="A121" s="607"/>
      <c r="B121" s="68">
        <v>11</v>
      </c>
      <c r="C121" s="564"/>
      <c r="D121" s="564"/>
      <c r="E121" s="564"/>
      <c r="F121" s="565"/>
      <c r="G121" s="565"/>
      <c r="H121" s="565"/>
      <c r="I121" s="565"/>
      <c r="J121" s="565"/>
      <c r="K121" s="69"/>
      <c r="L121" s="69"/>
      <c r="M121" s="70"/>
      <c r="N121" s="70"/>
      <c r="O121" s="70"/>
      <c r="P121" s="70"/>
      <c r="Q121" s="70"/>
      <c r="R121" s="70"/>
      <c r="S121" s="71" t="str">
        <f t="shared" si="25"/>
        <v/>
      </c>
      <c r="T121" s="72"/>
      <c r="U121" s="622"/>
      <c r="V121" s="623"/>
      <c r="W121" s="624"/>
      <c r="X121" s="73" t="str">
        <f t="shared" si="26"/>
        <v/>
      </c>
      <c r="Y121" s="59"/>
      <c r="Z121" s="74" t="str">
        <f t="shared" si="36"/>
        <v/>
      </c>
      <c r="AA121" s="59"/>
      <c r="AB121" s="75" t="str">
        <f t="shared" si="27"/>
        <v/>
      </c>
      <c r="AC121" s="76">
        <f t="shared" si="31"/>
        <v>0</v>
      </c>
      <c r="AD121" s="76">
        <f t="shared" si="32"/>
        <v>0</v>
      </c>
      <c r="AE121" s="76">
        <f t="shared" si="33"/>
        <v>0</v>
      </c>
      <c r="AF121" s="120">
        <f t="shared" si="34"/>
        <v>0</v>
      </c>
      <c r="AG121" s="222"/>
      <c r="AH121" s="95">
        <f t="shared" si="37"/>
        <v>0</v>
      </c>
    </row>
    <row r="122" spans="1:34" s="46" customFormat="1" ht="12.75" hidden="1" customHeight="1">
      <c r="A122" s="607"/>
      <c r="B122" s="68">
        <v>12</v>
      </c>
      <c r="C122" s="564"/>
      <c r="D122" s="564"/>
      <c r="E122" s="564"/>
      <c r="F122" s="565"/>
      <c r="G122" s="565"/>
      <c r="H122" s="565"/>
      <c r="I122" s="565"/>
      <c r="J122" s="565"/>
      <c r="K122" s="69"/>
      <c r="L122" s="69"/>
      <c r="M122" s="70"/>
      <c r="N122" s="70"/>
      <c r="O122" s="70"/>
      <c r="P122" s="70"/>
      <c r="Q122" s="70"/>
      <c r="R122" s="70"/>
      <c r="S122" s="71" t="str">
        <f t="shared" si="25"/>
        <v/>
      </c>
      <c r="T122" s="72"/>
      <c r="U122" s="622"/>
      <c r="V122" s="623"/>
      <c r="W122" s="624"/>
      <c r="X122" s="73" t="str">
        <f t="shared" si="26"/>
        <v/>
      </c>
      <c r="Y122" s="59"/>
      <c r="Z122" s="74" t="str">
        <f t="shared" si="36"/>
        <v/>
      </c>
      <c r="AA122" s="59"/>
      <c r="AB122" s="75" t="str">
        <f t="shared" si="27"/>
        <v/>
      </c>
      <c r="AC122" s="76">
        <f t="shared" si="31"/>
        <v>0</v>
      </c>
      <c r="AD122" s="76">
        <f t="shared" si="32"/>
        <v>0</v>
      </c>
      <c r="AE122" s="76">
        <f t="shared" si="33"/>
        <v>0</v>
      </c>
      <c r="AF122" s="120">
        <f t="shared" si="34"/>
        <v>0</v>
      </c>
      <c r="AG122" s="222"/>
      <c r="AH122" s="95">
        <f t="shared" si="37"/>
        <v>0</v>
      </c>
    </row>
    <row r="123" spans="1:34" s="46" customFormat="1" ht="12.75" hidden="1" customHeight="1">
      <c r="A123" s="607"/>
      <c r="B123" s="68">
        <v>13</v>
      </c>
      <c r="C123" s="564"/>
      <c r="D123" s="564"/>
      <c r="E123" s="564"/>
      <c r="F123" s="565"/>
      <c r="G123" s="565"/>
      <c r="H123" s="565"/>
      <c r="I123" s="565"/>
      <c r="J123" s="565"/>
      <c r="K123" s="69"/>
      <c r="L123" s="69"/>
      <c r="M123" s="70"/>
      <c r="N123" s="70"/>
      <c r="O123" s="70"/>
      <c r="P123" s="70"/>
      <c r="Q123" s="70"/>
      <c r="R123" s="70"/>
      <c r="S123" s="71" t="str">
        <f t="shared" si="25"/>
        <v/>
      </c>
      <c r="T123" s="72"/>
      <c r="U123" s="622"/>
      <c r="V123" s="623"/>
      <c r="W123" s="624"/>
      <c r="X123" s="73" t="str">
        <f t="shared" si="26"/>
        <v/>
      </c>
      <c r="Y123" s="59"/>
      <c r="Z123" s="74" t="str">
        <f t="shared" si="36"/>
        <v/>
      </c>
      <c r="AA123" s="59"/>
      <c r="AB123" s="75" t="str">
        <f t="shared" si="27"/>
        <v/>
      </c>
      <c r="AC123" s="76">
        <f t="shared" si="31"/>
        <v>0</v>
      </c>
      <c r="AD123" s="76">
        <f t="shared" si="32"/>
        <v>0</v>
      </c>
      <c r="AE123" s="76">
        <f t="shared" si="33"/>
        <v>0</v>
      </c>
      <c r="AF123" s="120">
        <f t="shared" si="34"/>
        <v>0</v>
      </c>
      <c r="AG123" s="222"/>
      <c r="AH123" s="95">
        <f t="shared" si="37"/>
        <v>0</v>
      </c>
    </row>
    <row r="124" spans="1:34" s="46" customFormat="1" ht="12.75" hidden="1" customHeight="1">
      <c r="A124" s="607"/>
      <c r="B124" s="68">
        <v>14</v>
      </c>
      <c r="C124" s="564"/>
      <c r="D124" s="564"/>
      <c r="E124" s="564"/>
      <c r="F124" s="565"/>
      <c r="G124" s="565"/>
      <c r="H124" s="565"/>
      <c r="I124" s="565"/>
      <c r="J124" s="565"/>
      <c r="K124" s="69"/>
      <c r="L124" s="69"/>
      <c r="M124" s="70"/>
      <c r="N124" s="70"/>
      <c r="O124" s="70"/>
      <c r="P124" s="70"/>
      <c r="Q124" s="70"/>
      <c r="R124" s="70"/>
      <c r="S124" s="71" t="str">
        <f t="shared" si="25"/>
        <v/>
      </c>
      <c r="T124" s="72"/>
      <c r="U124" s="622"/>
      <c r="V124" s="623"/>
      <c r="W124" s="624"/>
      <c r="X124" s="73" t="str">
        <f t="shared" si="26"/>
        <v/>
      </c>
      <c r="Y124" s="59"/>
      <c r="Z124" s="74" t="str">
        <f t="shared" si="36"/>
        <v/>
      </c>
      <c r="AA124" s="59"/>
      <c r="AB124" s="75" t="str">
        <f t="shared" si="27"/>
        <v/>
      </c>
      <c r="AC124" s="76">
        <f t="shared" si="31"/>
        <v>0</v>
      </c>
      <c r="AD124" s="76">
        <f t="shared" si="32"/>
        <v>0</v>
      </c>
      <c r="AE124" s="76">
        <f t="shared" si="33"/>
        <v>0</v>
      </c>
      <c r="AF124" s="120">
        <f t="shared" si="34"/>
        <v>0</v>
      </c>
      <c r="AG124" s="222"/>
      <c r="AH124" s="95">
        <f t="shared" si="37"/>
        <v>0</v>
      </c>
    </row>
    <row r="125" spans="1:34" s="46" customFormat="1" ht="12.75" hidden="1" customHeight="1">
      <c r="A125" s="607"/>
      <c r="B125" s="68">
        <v>15</v>
      </c>
      <c r="C125" s="564"/>
      <c r="D125" s="564"/>
      <c r="E125" s="564"/>
      <c r="F125" s="565"/>
      <c r="G125" s="565"/>
      <c r="H125" s="565"/>
      <c r="I125" s="565"/>
      <c r="J125" s="565"/>
      <c r="K125" s="69"/>
      <c r="L125" s="69"/>
      <c r="M125" s="70"/>
      <c r="N125" s="70"/>
      <c r="O125" s="70"/>
      <c r="P125" s="70"/>
      <c r="Q125" s="70"/>
      <c r="R125" s="70"/>
      <c r="S125" s="71" t="str">
        <f t="shared" si="25"/>
        <v/>
      </c>
      <c r="T125" s="72"/>
      <c r="U125" s="622"/>
      <c r="V125" s="623"/>
      <c r="W125" s="624"/>
      <c r="X125" s="73" t="str">
        <f t="shared" si="26"/>
        <v/>
      </c>
      <c r="Y125" s="59"/>
      <c r="Z125" s="74" t="str">
        <f t="shared" si="36"/>
        <v/>
      </c>
      <c r="AA125" s="59"/>
      <c r="AB125" s="75" t="str">
        <f t="shared" si="27"/>
        <v/>
      </c>
      <c r="AC125" s="76">
        <f t="shared" si="31"/>
        <v>0</v>
      </c>
      <c r="AD125" s="76">
        <f t="shared" si="32"/>
        <v>0</v>
      </c>
      <c r="AE125" s="76">
        <f t="shared" si="33"/>
        <v>0</v>
      </c>
      <c r="AF125" s="120">
        <f t="shared" si="34"/>
        <v>0</v>
      </c>
      <c r="AG125" s="222"/>
      <c r="AH125" s="95">
        <f t="shared" si="37"/>
        <v>0</v>
      </c>
    </row>
    <row r="126" spans="1:34" s="46" customFormat="1" ht="12.75" hidden="1" customHeight="1">
      <c r="A126" s="607"/>
      <c r="B126" s="68">
        <v>16</v>
      </c>
      <c r="C126" s="564"/>
      <c r="D126" s="564"/>
      <c r="E126" s="564"/>
      <c r="F126" s="565"/>
      <c r="G126" s="565"/>
      <c r="H126" s="565"/>
      <c r="I126" s="565"/>
      <c r="J126" s="565"/>
      <c r="K126" s="69"/>
      <c r="L126" s="69"/>
      <c r="M126" s="70"/>
      <c r="N126" s="70"/>
      <c r="O126" s="70"/>
      <c r="P126" s="70"/>
      <c r="Q126" s="70"/>
      <c r="R126" s="70"/>
      <c r="S126" s="71" t="str">
        <f t="shared" si="25"/>
        <v/>
      </c>
      <c r="T126" s="72"/>
      <c r="U126" s="622"/>
      <c r="V126" s="623"/>
      <c r="W126" s="624"/>
      <c r="X126" s="73" t="str">
        <f t="shared" si="26"/>
        <v/>
      </c>
      <c r="Y126" s="59"/>
      <c r="Z126" s="74" t="str">
        <f t="shared" si="36"/>
        <v/>
      </c>
      <c r="AA126" s="59"/>
      <c r="AB126" s="75" t="str">
        <f t="shared" si="27"/>
        <v/>
      </c>
      <c r="AC126" s="76">
        <f t="shared" si="31"/>
        <v>0</v>
      </c>
      <c r="AD126" s="76">
        <f t="shared" si="32"/>
        <v>0</v>
      </c>
      <c r="AE126" s="76">
        <f t="shared" si="33"/>
        <v>0</v>
      </c>
      <c r="AF126" s="120">
        <f t="shared" si="34"/>
        <v>0</v>
      </c>
      <c r="AG126" s="222"/>
      <c r="AH126" s="95">
        <f t="shared" si="37"/>
        <v>0</v>
      </c>
    </row>
    <row r="127" spans="1:34" s="46" customFormat="1" ht="12.75" hidden="1" customHeight="1">
      <c r="A127" s="607"/>
      <c r="B127" s="68">
        <v>17</v>
      </c>
      <c r="C127" s="564"/>
      <c r="D127" s="564"/>
      <c r="E127" s="564"/>
      <c r="F127" s="565"/>
      <c r="G127" s="565"/>
      <c r="H127" s="565"/>
      <c r="I127" s="565"/>
      <c r="J127" s="565"/>
      <c r="K127" s="69"/>
      <c r="L127" s="69"/>
      <c r="M127" s="70"/>
      <c r="N127" s="70"/>
      <c r="O127" s="70"/>
      <c r="P127" s="70"/>
      <c r="Q127" s="70"/>
      <c r="R127" s="70"/>
      <c r="S127" s="71" t="str">
        <f t="shared" si="25"/>
        <v/>
      </c>
      <c r="T127" s="72"/>
      <c r="U127" s="622"/>
      <c r="V127" s="623"/>
      <c r="W127" s="624"/>
      <c r="X127" s="73" t="str">
        <f t="shared" si="26"/>
        <v/>
      </c>
      <c r="Y127" s="59"/>
      <c r="Z127" s="74" t="str">
        <f t="shared" si="36"/>
        <v/>
      </c>
      <c r="AA127" s="59"/>
      <c r="AB127" s="75" t="str">
        <f t="shared" si="27"/>
        <v/>
      </c>
      <c r="AC127" s="76">
        <f t="shared" si="31"/>
        <v>0</v>
      </c>
      <c r="AD127" s="76">
        <f t="shared" si="32"/>
        <v>0</v>
      </c>
      <c r="AE127" s="76">
        <f t="shared" si="33"/>
        <v>0</v>
      </c>
      <c r="AF127" s="120">
        <f t="shared" si="34"/>
        <v>0</v>
      </c>
      <c r="AG127" s="222"/>
      <c r="AH127" s="95">
        <f t="shared" si="37"/>
        <v>0</v>
      </c>
    </row>
    <row r="128" spans="1:34" s="46" customFormat="1" ht="12.75" hidden="1" customHeight="1">
      <c r="A128" s="607"/>
      <c r="B128" s="68">
        <v>18</v>
      </c>
      <c r="C128" s="564"/>
      <c r="D128" s="564"/>
      <c r="E128" s="564"/>
      <c r="F128" s="565"/>
      <c r="G128" s="565"/>
      <c r="H128" s="565"/>
      <c r="I128" s="565"/>
      <c r="J128" s="565"/>
      <c r="K128" s="69"/>
      <c r="L128" s="69"/>
      <c r="M128" s="70"/>
      <c r="N128" s="70"/>
      <c r="O128" s="70"/>
      <c r="P128" s="70"/>
      <c r="Q128" s="70"/>
      <c r="R128" s="70"/>
      <c r="S128" s="71" t="str">
        <f t="shared" si="25"/>
        <v/>
      </c>
      <c r="T128" s="72"/>
      <c r="U128" s="622"/>
      <c r="V128" s="623"/>
      <c r="W128" s="624"/>
      <c r="X128" s="73" t="str">
        <f t="shared" si="26"/>
        <v/>
      </c>
      <c r="Y128" s="59"/>
      <c r="Z128" s="74" t="str">
        <f t="shared" si="36"/>
        <v/>
      </c>
      <c r="AA128" s="59"/>
      <c r="AB128" s="75" t="str">
        <f t="shared" si="27"/>
        <v/>
      </c>
      <c r="AC128" s="76">
        <f t="shared" si="31"/>
        <v>0</v>
      </c>
      <c r="AD128" s="76">
        <f t="shared" si="32"/>
        <v>0</v>
      </c>
      <c r="AE128" s="76">
        <f t="shared" si="33"/>
        <v>0</v>
      </c>
      <c r="AF128" s="120">
        <f t="shared" si="34"/>
        <v>0</v>
      </c>
      <c r="AG128" s="222"/>
      <c r="AH128" s="95">
        <f t="shared" si="37"/>
        <v>0</v>
      </c>
    </row>
    <row r="129" spans="1:34" s="46" customFormat="1" ht="12.75" hidden="1" customHeight="1">
      <c r="A129" s="607"/>
      <c r="B129" s="68">
        <v>19</v>
      </c>
      <c r="C129" s="583"/>
      <c r="D129" s="583"/>
      <c r="E129" s="583"/>
      <c r="F129" s="584"/>
      <c r="G129" s="584"/>
      <c r="H129" s="584"/>
      <c r="I129" s="584"/>
      <c r="J129" s="584"/>
      <c r="K129" s="69"/>
      <c r="L129" s="69"/>
      <c r="M129" s="70"/>
      <c r="N129" s="70"/>
      <c r="O129" s="70"/>
      <c r="P129" s="70"/>
      <c r="Q129" s="70"/>
      <c r="R129" s="70"/>
      <c r="S129" s="71" t="str">
        <f t="shared" si="25"/>
        <v/>
      </c>
      <c r="T129" s="72"/>
      <c r="U129" s="622"/>
      <c r="V129" s="623"/>
      <c r="W129" s="624"/>
      <c r="X129" s="73" t="str">
        <f t="shared" si="26"/>
        <v/>
      </c>
      <c r="Y129" s="59"/>
      <c r="Z129" s="74" t="str">
        <f t="shared" si="36"/>
        <v/>
      </c>
      <c r="AA129" s="59"/>
      <c r="AB129" s="75" t="str">
        <f t="shared" si="27"/>
        <v/>
      </c>
      <c r="AC129" s="76">
        <f t="shared" si="31"/>
        <v>0</v>
      </c>
      <c r="AD129" s="76">
        <f t="shared" si="32"/>
        <v>0</v>
      </c>
      <c r="AE129" s="76">
        <f t="shared" si="33"/>
        <v>0</v>
      </c>
      <c r="AF129" s="120">
        <f t="shared" si="34"/>
        <v>0</v>
      </c>
      <c r="AG129" s="223"/>
      <c r="AH129" s="95">
        <f t="shared" si="37"/>
        <v>0</v>
      </c>
    </row>
    <row r="130" spans="1:34" s="46" customFormat="1" ht="12.75" hidden="1" customHeight="1">
      <c r="A130" s="607"/>
      <c r="B130" s="68">
        <v>20</v>
      </c>
      <c r="C130" s="583"/>
      <c r="D130" s="583"/>
      <c r="E130" s="583"/>
      <c r="F130" s="584"/>
      <c r="G130" s="584"/>
      <c r="H130" s="584"/>
      <c r="I130" s="584"/>
      <c r="J130" s="584"/>
      <c r="K130" s="69"/>
      <c r="L130" s="69"/>
      <c r="M130" s="70"/>
      <c r="N130" s="70"/>
      <c r="O130" s="70"/>
      <c r="P130" s="70"/>
      <c r="Q130" s="70"/>
      <c r="R130" s="70"/>
      <c r="S130" s="71" t="str">
        <f t="shared" si="25"/>
        <v/>
      </c>
      <c r="T130" s="72"/>
      <c r="U130" s="622"/>
      <c r="V130" s="623"/>
      <c r="W130" s="624"/>
      <c r="X130" s="73" t="str">
        <f t="shared" si="26"/>
        <v/>
      </c>
      <c r="Y130" s="79"/>
      <c r="Z130" s="74" t="str">
        <f t="shared" si="36"/>
        <v/>
      </c>
      <c r="AA130" s="59"/>
      <c r="AB130" s="75" t="str">
        <f t="shared" si="27"/>
        <v/>
      </c>
      <c r="AC130" s="76">
        <f t="shared" si="31"/>
        <v>0</v>
      </c>
      <c r="AD130" s="76">
        <f t="shared" si="32"/>
        <v>0</v>
      </c>
      <c r="AE130" s="76">
        <f t="shared" si="33"/>
        <v>0</v>
      </c>
      <c r="AF130" s="120">
        <f t="shared" si="34"/>
        <v>0</v>
      </c>
      <c r="AG130" s="223"/>
      <c r="AH130" s="95">
        <f t="shared" si="37"/>
        <v>0</v>
      </c>
    </row>
    <row r="131" spans="1:34" s="46" customFormat="1" ht="18.75" customHeight="1">
      <c r="A131" s="607"/>
      <c r="B131" s="585" t="s">
        <v>299</v>
      </c>
      <c r="C131" s="586"/>
      <c r="D131" s="586"/>
      <c r="E131" s="587"/>
      <c r="F131" s="80" t="s">
        <v>300</v>
      </c>
      <c r="G131" s="588" t="s">
        <v>301</v>
      </c>
      <c r="H131" s="589"/>
      <c r="I131" s="628" t="s">
        <v>302</v>
      </c>
      <c r="J131" s="629"/>
      <c r="K131" s="629"/>
      <c r="L131" s="629"/>
      <c r="M131" s="629"/>
      <c r="N131" s="629"/>
      <c r="O131" s="629"/>
      <c r="P131" s="629"/>
      <c r="Q131" s="629"/>
      <c r="R131" s="629"/>
      <c r="S131" s="629"/>
      <c r="T131" s="629"/>
      <c r="U131" s="629"/>
      <c r="V131" s="629"/>
      <c r="W131" s="629"/>
      <c r="X131" s="630"/>
      <c r="Y131" s="57"/>
      <c r="Z131" s="81"/>
      <c r="AA131" s="82"/>
      <c r="AB131" s="81"/>
      <c r="AC131" s="83"/>
      <c r="AD131" s="83"/>
      <c r="AE131" s="83"/>
      <c r="AF131" s="121"/>
      <c r="AG131" s="84"/>
      <c r="AH131" s="219"/>
    </row>
    <row r="132" spans="1:34" s="46" customFormat="1" ht="27" customHeight="1">
      <c r="A132" s="607"/>
      <c r="B132" s="575" t="s">
        <v>303</v>
      </c>
      <c r="C132" s="576"/>
      <c r="D132" s="577"/>
      <c r="E132" s="87">
        <v>3</v>
      </c>
      <c r="F132" s="88">
        <f>COUNTIF(X111:X130,"CUMPLE")</f>
        <v>0</v>
      </c>
      <c r="G132" s="650" t="str">
        <f>IF(F132&gt;=E132,"REQUISITO ACREDITADO","REQUISITO NO ACREDITADO")</f>
        <v>REQUISITO NO ACREDITADO</v>
      </c>
      <c r="H132" s="798"/>
      <c r="I132" s="579" t="str">
        <f>_xlfn.CONCAT(Z111:Z130)</f>
        <v xml:space="preserve">-Certificado laboral  HEWLETT-PACKARD.pdf
-Certificado laboral  HEWLETT-PACKARD.pdf
-Certificado laboral  InfoMega SAS 2008-2013.pdf - Certificado Aseinges outsourcing S.A. Pág 2 - Certificado Carvajal pág 3 - Certificado Hernández Merlano sas pág 4 - Certificado La Ascensión S.A. Pág 5 - Certificado Tecnofarma S.A. Pág 8 - Certificado Zürich pág 7 - Certificado Comfenalco Valle pág 8.
-Certificado laboral  UGPP JMEE.pdf
-Certificado laboral  InfoMega SAS  2015- 2017.pdf - Contrato Consejo Nacional de Técnicos Electricistas 33-205 pág 2-5 - Certificado Consejo Nacional de Técnicos Electricistas pág 6- Aceptación de Oferta Hernandez Merlano S.A.S pág 7 - Certificado Devisab pág 8.
-Certificado laboral  AMV.pdf - Certificado AMV pág 2.
-Certificado laboral  Upiloto.pdf - Certicado Universidad Piloto pág 2.
-Certificado laboral Compensar.pdf - Certificado ALPOPULAR pág 2 - Contrato ALPOPULAR pág 3-22 - Otrosi Contrato ALPOPULAR pág 23-24.
</v>
      </c>
      <c r="J132" s="579"/>
      <c r="K132" s="579"/>
      <c r="L132" s="579"/>
      <c r="M132" s="579"/>
      <c r="N132" s="579"/>
      <c r="O132" s="579"/>
      <c r="P132" s="579"/>
      <c r="Q132" s="579"/>
      <c r="R132" s="579"/>
      <c r="S132" s="579"/>
      <c r="T132" s="579"/>
      <c r="U132" s="579"/>
      <c r="V132" s="579"/>
      <c r="W132" s="579"/>
      <c r="X132" s="579"/>
      <c r="AC132" s="45"/>
      <c r="AD132" s="45"/>
      <c r="AE132" s="45"/>
      <c r="AF132" s="122"/>
      <c r="AH132" s="218"/>
    </row>
    <row r="133" spans="1:34" s="46" customFormat="1" ht="127.5" customHeight="1">
      <c r="A133" s="607"/>
      <c r="B133" s="575" t="s">
        <v>304</v>
      </c>
      <c r="C133" s="576"/>
      <c r="D133" s="577"/>
      <c r="E133" s="89">
        <v>1</v>
      </c>
      <c r="F133" s="804">
        <f>SUMIFS(AH111:AH130,X111:X130,"CUMPLE")</f>
        <v>0</v>
      </c>
      <c r="G133" s="650" t="str">
        <f>IF(F133&gt;=E133,"REQUISITO ACREDITADO","REQUISITO NO ACREDITADO")</f>
        <v>REQUISITO NO ACREDITADO</v>
      </c>
      <c r="H133" s="798"/>
      <c r="I133" s="579"/>
      <c r="J133" s="579"/>
      <c r="K133" s="579"/>
      <c r="L133" s="579"/>
      <c r="M133" s="579"/>
      <c r="N133" s="579"/>
      <c r="O133" s="579"/>
      <c r="P133" s="579"/>
      <c r="Q133" s="579"/>
      <c r="R133" s="579"/>
      <c r="S133" s="579"/>
      <c r="T133" s="579"/>
      <c r="U133" s="579"/>
      <c r="V133" s="579"/>
      <c r="W133" s="579"/>
      <c r="X133" s="579"/>
      <c r="AC133" s="45"/>
      <c r="AD133" s="45"/>
      <c r="AE133" s="45"/>
      <c r="AH133" s="218"/>
    </row>
    <row r="134" spans="1:34" s="46" customFormat="1" ht="311.25" customHeight="1">
      <c r="A134" s="607"/>
      <c r="B134" s="578" t="s">
        <v>305</v>
      </c>
      <c r="C134" s="578"/>
      <c r="D134" s="578"/>
      <c r="E134" s="86">
        <v>2</v>
      </c>
      <c r="F134" s="805"/>
      <c r="G134" s="650" t="str">
        <f>IF(F134&gt;=E134,"REQUISITO ACREDITADO","REQUISITO NO ACREDITADO")</f>
        <v>REQUISITO NO ACREDITADO</v>
      </c>
      <c r="H134" s="650"/>
      <c r="I134" s="123" t="s">
        <v>306</v>
      </c>
      <c r="J134" s="123"/>
      <c r="K134" s="806" t="str">
        <f>_xlfn.CONCAT(AB111:AB130)</f>
        <v xml:space="preserve">Experiencia No. 1: La experiencia relaciona en la certificación laboral  no especifica los temas de  Diseño, formulación, evaluación o seguimiento a la implementación de Moreq, como establece el pliego y su adenda.
Experiencia No. 2: La experiencia relaciona en la certificación laboral  no especifica los temas de  Diseño, formulación, evaluación o seguimiento a la implementación de Moreq, como establece el pliego y su adenda.
Experiencia No. 3: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Experiencia No. 4: La experiencia relaciona en la certificación laboral  no especifica los temas de  Diseño, formulación, evaluación o seguimiento a la implementación de Moreq, como establece el pliego y su adenda.
Experiencia No. 5: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Experiencia No. 6: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Experiencia No. 7: La experiencia relaciona en la certificación laboral  no especifica los temas de  Diseño, formulación, evaluación o seguimiento a la implementación de Moreq, como establece el pliego y su adenda.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Experiencia No. 8: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L134" s="807"/>
      <c r="M134" s="807"/>
      <c r="N134" s="807"/>
      <c r="O134" s="807"/>
      <c r="P134" s="807"/>
      <c r="Q134" s="807"/>
      <c r="R134" s="807"/>
      <c r="S134" s="807"/>
      <c r="T134" s="807"/>
      <c r="U134" s="807"/>
      <c r="V134" s="807"/>
      <c r="W134" s="807"/>
      <c r="X134" s="808"/>
      <c r="AC134" s="45"/>
      <c r="AD134" s="45"/>
      <c r="AE134" s="45"/>
      <c r="AH134" s="218"/>
    </row>
    <row r="135" spans="1:34" s="46" customFormat="1" ht="12.5">
      <c r="A135" s="607"/>
      <c r="B135" s="590" t="s">
        <v>307</v>
      </c>
      <c r="C135" s="590"/>
      <c r="D135" s="590"/>
      <c r="E135" s="590"/>
      <c r="F135" s="803"/>
      <c r="G135" s="592"/>
      <c r="H135" s="592"/>
      <c r="I135" s="592"/>
      <c r="J135" s="592"/>
      <c r="K135" s="592"/>
      <c r="L135" s="592"/>
      <c r="M135" s="592"/>
      <c r="N135" s="592"/>
      <c r="O135" s="592"/>
      <c r="P135" s="592"/>
      <c r="Q135" s="592"/>
      <c r="R135" s="592"/>
      <c r="S135" s="592"/>
      <c r="T135" s="592"/>
      <c r="U135" s="592"/>
      <c r="V135" s="592"/>
      <c r="W135" s="592"/>
      <c r="X135" s="593"/>
      <c r="AC135" s="45"/>
      <c r="AD135" s="45"/>
      <c r="AE135" s="45"/>
      <c r="AH135" s="218"/>
    </row>
    <row r="136" spans="1:34" s="46" customFormat="1" ht="20.25" customHeight="1">
      <c r="A136" s="607"/>
      <c r="B136" s="594" t="s">
        <v>85</v>
      </c>
      <c r="C136" s="595"/>
      <c r="D136" s="595"/>
      <c r="E136" s="595"/>
      <c r="F136" s="595"/>
      <c r="G136" s="595"/>
      <c r="H136" s="595"/>
      <c r="I136" s="595"/>
      <c r="J136" s="595"/>
      <c r="K136" s="595"/>
      <c r="L136" s="595"/>
      <c r="M136" s="595"/>
      <c r="N136" s="595"/>
      <c r="O136" s="595"/>
      <c r="P136" s="595"/>
      <c r="Q136" s="595"/>
      <c r="R136" s="595"/>
      <c r="S136" s="595"/>
      <c r="T136" s="595"/>
      <c r="U136" s="595"/>
      <c r="V136" s="595"/>
      <c r="W136" s="595"/>
      <c r="X136" s="596"/>
      <c r="AC136" s="45"/>
      <c r="AD136" s="45"/>
      <c r="AE136" s="45"/>
      <c r="AH136" s="218"/>
    </row>
    <row r="137" spans="1:34" s="46" customFormat="1" ht="13">
      <c r="A137" s="597" t="s">
        <v>348</v>
      </c>
      <c r="B137" s="598" t="s">
        <v>349</v>
      </c>
      <c r="C137" s="598"/>
      <c r="D137" s="598"/>
      <c r="E137" s="598"/>
      <c r="F137" s="598"/>
      <c r="G137" s="598"/>
      <c r="H137" s="598"/>
      <c r="I137" s="598"/>
      <c r="J137" s="598"/>
      <c r="K137" s="598"/>
      <c r="L137" s="598"/>
      <c r="M137" s="598"/>
      <c r="N137" s="598"/>
      <c r="O137" s="598"/>
      <c r="P137" s="598"/>
      <c r="Q137" s="598"/>
      <c r="R137" s="598"/>
      <c r="S137" s="598"/>
      <c r="T137" s="598"/>
      <c r="U137" s="598"/>
      <c r="V137" s="598"/>
      <c r="W137" s="598"/>
      <c r="X137" s="598"/>
      <c r="AC137" s="45"/>
      <c r="AD137" s="45"/>
      <c r="AE137" s="45"/>
      <c r="AH137" s="218"/>
    </row>
    <row r="138" spans="1:34" s="46" customFormat="1" ht="25.5" customHeight="1">
      <c r="A138" s="597"/>
      <c r="B138" s="47" t="s">
        <v>209</v>
      </c>
      <c r="C138" s="48" t="s">
        <v>210</v>
      </c>
      <c r="D138" s="599" t="s">
        <v>211</v>
      </c>
      <c r="E138" s="599"/>
      <c r="F138" s="600" t="s">
        <v>212</v>
      </c>
      <c r="G138" s="601"/>
      <c r="H138" s="601"/>
      <c r="I138" s="601"/>
      <c r="J138" s="601"/>
      <c r="K138" s="601"/>
      <c r="L138" s="602"/>
      <c r="M138" s="599" t="s">
        <v>214</v>
      </c>
      <c r="N138" s="599"/>
      <c r="O138" s="599"/>
      <c r="P138" s="599"/>
      <c r="Q138" s="599"/>
      <c r="R138" s="599"/>
      <c r="S138" s="599"/>
      <c r="T138" s="599"/>
      <c r="U138" s="599"/>
      <c r="V138" s="599"/>
      <c r="W138" s="599"/>
      <c r="X138" s="599"/>
      <c r="AC138" s="45"/>
      <c r="AD138" s="45"/>
      <c r="AE138" s="45"/>
      <c r="AH138" s="218"/>
    </row>
    <row r="139" spans="1:34" s="46" customFormat="1" ht="83.25" customHeight="1">
      <c r="A139" s="597"/>
      <c r="B139" s="49">
        <v>4</v>
      </c>
      <c r="C139" s="49">
        <v>1</v>
      </c>
      <c r="D139" s="603" t="s">
        <v>350</v>
      </c>
      <c r="E139" s="603"/>
      <c r="F139" s="604" t="s">
        <v>351</v>
      </c>
      <c r="G139" s="605"/>
      <c r="H139" s="605"/>
      <c r="I139" s="605"/>
      <c r="J139" s="605"/>
      <c r="K139" s="605"/>
      <c r="L139" s="606"/>
      <c r="M139" s="610" t="s">
        <v>352</v>
      </c>
      <c r="N139" s="610"/>
      <c r="O139" s="610"/>
      <c r="P139" s="610"/>
      <c r="Q139" s="610"/>
      <c r="R139" s="610"/>
      <c r="S139" s="610"/>
      <c r="T139" s="610"/>
      <c r="U139" s="610"/>
      <c r="V139" s="610"/>
      <c r="W139" s="610"/>
      <c r="X139" s="610"/>
      <c r="AC139" s="45"/>
      <c r="AD139" s="45"/>
      <c r="AE139" s="45"/>
      <c r="AH139" s="218"/>
    </row>
    <row r="140" spans="1:34" s="46" customFormat="1" ht="12.75" customHeight="1">
      <c r="A140" s="597"/>
      <c r="B140" s="530" t="s">
        <v>219</v>
      </c>
      <c r="C140" s="530"/>
      <c r="D140" s="530"/>
      <c r="E140" s="530"/>
      <c r="F140" s="530"/>
      <c r="G140" s="530"/>
      <c r="H140" s="530"/>
      <c r="I140" s="530"/>
      <c r="J140" s="530"/>
      <c r="K140" s="530"/>
      <c r="L140" s="530"/>
      <c r="M140" s="530"/>
      <c r="N140" s="530"/>
      <c r="O140" s="530"/>
      <c r="P140" s="530"/>
      <c r="Q140" s="530"/>
      <c r="R140" s="530"/>
      <c r="S140" s="530"/>
      <c r="T140" s="530"/>
      <c r="U140" s="530"/>
      <c r="V140" s="530"/>
      <c r="W140" s="530"/>
      <c r="X140" s="530"/>
      <c r="AC140" s="45"/>
      <c r="AD140" s="45"/>
      <c r="AE140" s="45"/>
      <c r="AH140" s="218"/>
    </row>
    <row r="141" spans="1:34" s="46" customFormat="1" ht="12.75" customHeight="1">
      <c r="A141" s="597"/>
      <c r="B141" s="530" t="s">
        <v>220</v>
      </c>
      <c r="C141" s="530"/>
      <c r="D141" s="530"/>
      <c r="E141" s="530"/>
      <c r="F141" s="530"/>
      <c r="G141" s="530"/>
      <c r="H141" s="530"/>
      <c r="I141" s="530"/>
      <c r="J141" s="530"/>
      <c r="K141" s="530"/>
      <c r="L141" s="530"/>
      <c r="M141" s="530"/>
      <c r="N141" s="530"/>
      <c r="O141" s="530"/>
      <c r="P141" s="530"/>
      <c r="Q141" s="530"/>
      <c r="R141" s="530"/>
      <c r="S141" s="530"/>
      <c r="T141" s="530"/>
      <c r="U141" s="530"/>
      <c r="V141" s="530"/>
      <c r="W141" s="530"/>
      <c r="X141" s="530"/>
      <c r="AC141" s="45"/>
      <c r="AD141" s="45"/>
      <c r="AE141" s="45"/>
      <c r="AH141" s="218"/>
    </row>
    <row r="142" spans="1:34" s="46" customFormat="1" ht="27" customHeight="1">
      <c r="A142" s="597"/>
      <c r="B142" s="531" t="s">
        <v>221</v>
      </c>
      <c r="C142" s="531"/>
      <c r="D142" s="531"/>
      <c r="E142" s="532" t="s">
        <v>656</v>
      </c>
      <c r="F142" s="532"/>
      <c r="G142" s="532"/>
      <c r="H142" s="532"/>
      <c r="I142" s="533" t="s">
        <v>223</v>
      </c>
      <c r="J142" s="533"/>
      <c r="K142" s="534" t="s">
        <v>224</v>
      </c>
      <c r="L142" s="534"/>
      <c r="M142" s="52" t="s">
        <v>225</v>
      </c>
      <c r="N142" s="535">
        <v>52890975</v>
      </c>
      <c r="O142" s="535"/>
      <c r="P142" s="536"/>
      <c r="Q142" s="536"/>
      <c r="R142" s="536"/>
      <c r="S142" s="536"/>
      <c r="T142" s="536"/>
      <c r="U142" s="536"/>
      <c r="V142" s="536"/>
      <c r="W142" s="536"/>
      <c r="X142" s="536"/>
      <c r="AC142" s="45"/>
      <c r="AD142" s="45"/>
      <c r="AE142" s="45"/>
      <c r="AH142" s="218"/>
    </row>
    <row r="143" spans="1:34" s="46" customFormat="1" ht="12.75" customHeight="1">
      <c r="A143" s="597"/>
      <c r="B143" s="525" t="s">
        <v>226</v>
      </c>
      <c r="C143" s="525"/>
      <c r="D143" s="525"/>
      <c r="E143" s="525"/>
      <c r="F143" s="525"/>
      <c r="G143" s="525"/>
      <c r="H143" s="53" t="s">
        <v>227</v>
      </c>
      <c r="I143" s="526" t="s">
        <v>228</v>
      </c>
      <c r="J143" s="526"/>
      <c r="K143" s="526"/>
      <c r="L143" s="525" t="s">
        <v>226</v>
      </c>
      <c r="M143" s="525"/>
      <c r="N143" s="525"/>
      <c r="O143" s="54" t="s">
        <v>227</v>
      </c>
      <c r="P143" s="525" t="s">
        <v>228</v>
      </c>
      <c r="Q143" s="525"/>
      <c r="R143" s="525"/>
      <c r="S143" s="525"/>
      <c r="T143" s="525"/>
      <c r="U143" s="525"/>
      <c r="V143" s="525"/>
      <c r="W143" s="525"/>
      <c r="X143" s="525"/>
      <c r="AC143" s="45"/>
      <c r="AD143" s="45"/>
      <c r="AE143" s="45"/>
      <c r="AH143" s="218"/>
    </row>
    <row r="144" spans="1:34" s="46" customFormat="1" ht="12.75" customHeight="1">
      <c r="A144" s="597"/>
      <c r="B144" s="611" t="s">
        <v>229</v>
      </c>
      <c r="C144" s="612"/>
      <c r="D144" s="612"/>
      <c r="E144" s="612"/>
      <c r="F144" s="612"/>
      <c r="G144" s="613"/>
      <c r="H144" s="801" t="s">
        <v>230</v>
      </c>
      <c r="I144" s="386" t="s">
        <v>657</v>
      </c>
      <c r="J144" s="387"/>
      <c r="K144" s="467"/>
      <c r="L144" s="529" t="s">
        <v>232</v>
      </c>
      <c r="M144" s="529"/>
      <c r="N144" s="529"/>
      <c r="O144" s="55" t="s">
        <v>230</v>
      </c>
      <c r="P144" s="379" t="s">
        <v>658</v>
      </c>
      <c r="Q144" s="379"/>
      <c r="R144" s="379"/>
      <c r="S144" s="379"/>
      <c r="T144" s="379"/>
      <c r="U144" s="379"/>
      <c r="V144" s="379"/>
      <c r="W144" s="379"/>
      <c r="X144" s="379"/>
      <c r="AC144" s="45"/>
      <c r="AD144" s="45"/>
      <c r="AE144" s="45"/>
      <c r="AH144" s="218"/>
    </row>
    <row r="145" spans="1:34" s="46" customFormat="1" ht="12.75" customHeight="1">
      <c r="A145" s="597"/>
      <c r="B145" s="614"/>
      <c r="C145" s="615"/>
      <c r="D145" s="615"/>
      <c r="E145" s="615"/>
      <c r="F145" s="615"/>
      <c r="G145" s="616"/>
      <c r="H145" s="802"/>
      <c r="I145" s="388"/>
      <c r="J145" s="389"/>
      <c r="K145" s="460"/>
      <c r="L145" s="529" t="s">
        <v>236</v>
      </c>
      <c r="M145" s="529"/>
      <c r="N145" s="529"/>
      <c r="O145" s="55" t="s">
        <v>230</v>
      </c>
      <c r="P145" s="379" t="s">
        <v>563</v>
      </c>
      <c r="Q145" s="379"/>
      <c r="R145" s="379"/>
      <c r="S145" s="379"/>
      <c r="T145" s="379"/>
      <c r="U145" s="379"/>
      <c r="V145" s="379"/>
      <c r="W145" s="379"/>
      <c r="X145" s="379"/>
      <c r="Y145" s="57"/>
      <c r="Z145" s="57"/>
      <c r="AA145" s="57"/>
      <c r="AB145" s="57"/>
      <c r="AC145" s="45"/>
      <c r="AD145" s="45"/>
      <c r="AE145" s="45"/>
      <c r="AH145" s="218"/>
    </row>
    <row r="146" spans="1:34" s="46" customFormat="1" ht="25.5" customHeight="1">
      <c r="A146" s="597"/>
      <c r="B146" s="527" t="s">
        <v>238</v>
      </c>
      <c r="C146" s="527"/>
      <c r="D146" s="527"/>
      <c r="E146" s="527"/>
      <c r="F146" s="527"/>
      <c r="G146" s="527"/>
      <c r="H146" s="58" t="s">
        <v>230</v>
      </c>
      <c r="I146" s="538" t="s">
        <v>398</v>
      </c>
      <c r="J146" s="538"/>
      <c r="K146" s="538"/>
      <c r="L146" s="527" t="s">
        <v>240</v>
      </c>
      <c r="M146" s="527"/>
      <c r="N146" s="527"/>
      <c r="O146" s="55" t="s">
        <v>230</v>
      </c>
      <c r="P146" s="379" t="s">
        <v>564</v>
      </c>
      <c r="Q146" s="379"/>
      <c r="R146" s="379"/>
      <c r="S146" s="379"/>
      <c r="T146" s="379"/>
      <c r="U146" s="379"/>
      <c r="V146" s="379"/>
      <c r="W146" s="379"/>
      <c r="X146" s="379"/>
      <c r="AC146" s="45"/>
      <c r="AD146" s="45"/>
      <c r="AE146" s="45"/>
      <c r="AH146" s="218"/>
    </row>
    <row r="147" spans="1:34" s="46" customFormat="1" ht="17.25" customHeight="1">
      <c r="A147" s="597"/>
      <c r="B147" s="525" t="s">
        <v>243</v>
      </c>
      <c r="C147" s="525"/>
      <c r="D147" s="525"/>
      <c r="E147" s="525"/>
      <c r="F147" s="525"/>
      <c r="G147" s="525"/>
      <c r="H147" s="525"/>
      <c r="I147" s="525"/>
      <c r="J147" s="525"/>
      <c r="K147" s="525"/>
      <c r="L147" s="525"/>
      <c r="M147" s="525"/>
      <c r="N147" s="525"/>
      <c r="O147" s="525"/>
      <c r="P147" s="525"/>
      <c r="Q147" s="525"/>
      <c r="R147" s="525"/>
      <c r="S147" s="525"/>
      <c r="T147" s="525"/>
      <c r="U147" s="525"/>
      <c r="V147" s="525"/>
      <c r="W147" s="525"/>
      <c r="X147" s="525"/>
      <c r="AC147" s="45"/>
      <c r="AD147" s="45"/>
      <c r="AE147" s="45"/>
      <c r="AH147" s="218"/>
    </row>
    <row r="148" spans="1:34" s="46" customFormat="1" ht="15" customHeight="1">
      <c r="A148" s="597"/>
      <c r="B148" s="537" t="s">
        <v>244</v>
      </c>
      <c r="C148" s="537"/>
      <c r="D148" s="537"/>
      <c r="E148" s="538" t="s">
        <v>659</v>
      </c>
      <c r="F148" s="538"/>
      <c r="G148" s="538"/>
      <c r="H148" s="538"/>
      <c r="I148" s="61" t="s">
        <v>226</v>
      </c>
      <c r="J148" s="539" t="s">
        <v>660</v>
      </c>
      <c r="K148" s="539"/>
      <c r="L148" s="539"/>
      <c r="M148" s="539"/>
      <c r="N148" s="539"/>
      <c r="O148" s="62" t="s">
        <v>248</v>
      </c>
      <c r="P148" s="540">
        <v>39374</v>
      </c>
      <c r="Q148" s="541"/>
      <c r="R148" s="542" t="s">
        <v>249</v>
      </c>
      <c r="S148" s="542"/>
      <c r="T148" s="542"/>
      <c r="U148" s="542"/>
      <c r="V148" s="542"/>
      <c r="W148" s="542"/>
      <c r="X148" s="542"/>
      <c r="AC148" s="45"/>
      <c r="AD148" s="45"/>
      <c r="AE148" s="45"/>
      <c r="AH148" s="218"/>
    </row>
    <row r="149" spans="1:34" s="46" customFormat="1" ht="13">
      <c r="A149" s="597"/>
      <c r="B149" s="545" t="s">
        <v>256</v>
      </c>
      <c r="C149" s="545"/>
      <c r="D149" s="545"/>
      <c r="E149" s="538">
        <v>36304</v>
      </c>
      <c r="F149" s="538"/>
      <c r="G149" s="546" t="s">
        <v>258</v>
      </c>
      <c r="H149" s="546"/>
      <c r="I149" s="547" t="s">
        <v>661</v>
      </c>
      <c r="J149" s="548"/>
      <c r="K149" s="549" t="s">
        <v>40</v>
      </c>
      <c r="L149" s="549"/>
      <c r="M149" s="707" t="s">
        <v>259</v>
      </c>
      <c r="N149" s="707"/>
      <c r="O149" s="707"/>
      <c r="P149" s="707"/>
      <c r="Q149" s="707"/>
      <c r="R149" s="707"/>
      <c r="S149" s="707"/>
      <c r="T149" s="707"/>
      <c r="U149" s="707"/>
      <c r="V149" s="707"/>
      <c r="W149" s="707"/>
      <c r="X149" s="707"/>
      <c r="AC149" s="45"/>
      <c r="AD149" s="45"/>
      <c r="AE149" s="45"/>
      <c r="AH149" s="218"/>
    </row>
    <row r="150" spans="1:34" s="46" customFormat="1" ht="15" customHeight="1">
      <c r="A150" s="597"/>
      <c r="B150" s="525" t="s">
        <v>260</v>
      </c>
      <c r="C150" s="525"/>
      <c r="D150" s="525"/>
      <c r="E150" s="525"/>
      <c r="F150" s="525"/>
      <c r="G150" s="525"/>
      <c r="H150" s="525"/>
      <c r="I150" s="525"/>
      <c r="J150" s="525"/>
      <c r="K150" s="525"/>
      <c r="L150" s="525"/>
      <c r="M150" s="525"/>
      <c r="N150" s="525"/>
      <c r="O150" s="525"/>
      <c r="P150" s="525"/>
      <c r="Q150" s="525"/>
      <c r="R150" s="525"/>
      <c r="S150" s="525"/>
      <c r="T150" s="525"/>
      <c r="U150" s="525"/>
      <c r="V150" s="525"/>
      <c r="W150" s="525"/>
      <c r="X150" s="525"/>
      <c r="AC150" s="45"/>
      <c r="AD150" s="45"/>
      <c r="AE150" s="45"/>
      <c r="AH150" s="218"/>
    </row>
    <row r="151" spans="1:34" s="46" customFormat="1" ht="28.5" customHeight="1">
      <c r="A151" s="597"/>
      <c r="B151" s="53"/>
      <c r="C151" s="525" t="s">
        <v>261</v>
      </c>
      <c r="D151" s="525"/>
      <c r="E151" s="525"/>
      <c r="F151" s="525"/>
      <c r="G151" s="525"/>
      <c r="H151" s="525"/>
      <c r="I151" s="525"/>
      <c r="J151" s="525"/>
      <c r="K151" s="525"/>
      <c r="L151" s="525"/>
      <c r="M151" s="561" t="s">
        <v>262</v>
      </c>
      <c r="N151" s="561"/>
      <c r="O151" s="561"/>
      <c r="P151" s="561"/>
      <c r="Q151" s="561"/>
      <c r="R151" s="561"/>
      <c r="S151" s="562" t="s">
        <v>263</v>
      </c>
      <c r="T151" s="562" t="s">
        <v>264</v>
      </c>
      <c r="U151" s="563" t="s">
        <v>265</v>
      </c>
      <c r="V151" s="563"/>
      <c r="W151" s="563"/>
      <c r="X151" s="562" t="s">
        <v>38</v>
      </c>
      <c r="Y151" s="556" t="s">
        <v>266</v>
      </c>
      <c r="Z151" s="556"/>
      <c r="AA151" s="556"/>
      <c r="AB151" s="556"/>
      <c r="AC151" s="557" t="s">
        <v>267</v>
      </c>
      <c r="AD151" s="557"/>
      <c r="AE151" s="557"/>
      <c r="AF151" s="710" t="s">
        <v>268</v>
      </c>
      <c r="AG151" s="710"/>
      <c r="AH151" s="715" t="s">
        <v>269</v>
      </c>
    </row>
    <row r="152" spans="1:34" s="46" customFormat="1" ht="87" customHeight="1">
      <c r="A152" s="597"/>
      <c r="B152" s="60" t="s">
        <v>6</v>
      </c>
      <c r="C152" s="560" t="s">
        <v>270</v>
      </c>
      <c r="D152" s="560"/>
      <c r="E152" s="560"/>
      <c r="F152" s="560" t="s">
        <v>271</v>
      </c>
      <c r="G152" s="560"/>
      <c r="H152" s="560"/>
      <c r="I152" s="560"/>
      <c r="J152" s="560"/>
      <c r="K152" s="52" t="s">
        <v>272</v>
      </c>
      <c r="L152" s="52" t="s">
        <v>273</v>
      </c>
      <c r="M152" s="63" t="s">
        <v>274</v>
      </c>
      <c r="N152" s="63" t="s">
        <v>275</v>
      </c>
      <c r="O152" s="63" t="s">
        <v>276</v>
      </c>
      <c r="P152" s="63" t="s">
        <v>277</v>
      </c>
      <c r="Q152" s="63" t="s">
        <v>278</v>
      </c>
      <c r="R152" s="63" t="s">
        <v>279</v>
      </c>
      <c r="S152" s="562"/>
      <c r="T152" s="562"/>
      <c r="U152" s="619" t="s">
        <v>353</v>
      </c>
      <c r="V152" s="620"/>
      <c r="W152" s="621"/>
      <c r="X152" s="562"/>
      <c r="Y152" s="64" t="s">
        <v>283</v>
      </c>
      <c r="Z152" s="65" t="s">
        <v>284</v>
      </c>
      <c r="AA152" s="65" t="s">
        <v>285</v>
      </c>
      <c r="AB152" s="66" t="s">
        <v>286</v>
      </c>
      <c r="AC152" s="63" t="s">
        <v>287</v>
      </c>
      <c r="AD152" s="63" t="s">
        <v>288</v>
      </c>
      <c r="AE152" s="63" t="s">
        <v>289</v>
      </c>
      <c r="AF152" s="67" t="s">
        <v>290</v>
      </c>
      <c r="AG152" s="67" t="s">
        <v>291</v>
      </c>
      <c r="AH152" s="715"/>
    </row>
    <row r="153" spans="1:34" s="46" customFormat="1" ht="59.25" customHeight="1">
      <c r="A153" s="597"/>
      <c r="B153" s="68">
        <v>1</v>
      </c>
      <c r="C153" s="564" t="s">
        <v>662</v>
      </c>
      <c r="D153" s="564"/>
      <c r="E153" s="564"/>
      <c r="F153" s="565" t="s">
        <v>663</v>
      </c>
      <c r="G153" s="565"/>
      <c r="H153" s="565"/>
      <c r="I153" s="565"/>
      <c r="J153" s="565"/>
      <c r="K153" s="69"/>
      <c r="L153" s="69"/>
      <c r="M153" s="70" t="s">
        <v>178</v>
      </c>
      <c r="N153" s="70" t="s">
        <v>178</v>
      </c>
      <c r="O153" s="70" t="s">
        <v>178</v>
      </c>
      <c r="P153" s="70" t="s">
        <v>178</v>
      </c>
      <c r="Q153" s="70" t="s">
        <v>178</v>
      </c>
      <c r="R153" s="70" t="s">
        <v>178</v>
      </c>
      <c r="S153" s="71" t="str">
        <f t="shared" ref="S153:S172" si="38">IF(C153&lt;&gt;"",IF(COUNTIF(M153:R153,"CUMPLE")=6,"CUMPLE","NO CUMPLE"),"")</f>
        <v>CUMPLE</v>
      </c>
      <c r="T153" s="72" t="s">
        <v>22</v>
      </c>
      <c r="U153" s="622" t="s">
        <v>85</v>
      </c>
      <c r="V153" s="623"/>
      <c r="W153" s="624"/>
      <c r="X153" s="73" t="str">
        <f t="shared" ref="X153:X172" si="39">IF(C153&lt;&gt;"",IF(OR(AND(U153="CUMPLE",S153="CUMPLE",T153="N/A"),AND(T153="SI",U153="CUMPLE")),"CUMPLE","NO CUMPLE"),"")</f>
        <v>NO CUMPLE</v>
      </c>
      <c r="Y153" s="59" t="s">
        <v>664</v>
      </c>
      <c r="Z153" s="74" t="str">
        <f>IF(Y153&lt;&gt;"","-"&amp;Y153&amp;CHAR(10),"")</f>
        <v xml:space="preserve">-Certificado laboral ARMIFILM.pdf
</v>
      </c>
      <c r="AA153" s="59" t="s">
        <v>665</v>
      </c>
      <c r="AB153" s="75" t="str">
        <f t="shared" ref="AB153:AB172" si="40">IF(AA153&lt;&gt;"","Experiencia No. "&amp;B153&amp;": "&amp;AA153&amp;CHAR(10),"")</f>
        <v xml:space="preserve">Experiencia No. 1: La experiencia relaciona en la certificación laboral corresponde al periodo anterior al grado profesional, por lo que no es posible validar la experiencia. 
</v>
      </c>
      <c r="AC153" s="76">
        <f>IF(C153&lt;&gt;"",COUNTIFS(K$153:K$172,"&lt;="&amp;K153,L$153:L$172,"&gt;"&amp;K153)-1,0)</f>
        <v>-1</v>
      </c>
      <c r="AD153" s="76">
        <f>IF(C153&lt;&gt;"",COUNTIFS(K$153:K$172,"&lt;="&amp;L153,L$153:L$172,"&gt;="&amp;L153)-1,0)</f>
        <v>-1</v>
      </c>
      <c r="AE153" s="76">
        <f>IF(C153&lt;&gt;"",COUNTIFS(K$153:K$172,"&gt;&lt;"&amp;"",K$153:K$172,"&lt;="&amp;K153,L$153:L$172,"&gt;="&amp;L153),0)</f>
        <v>0</v>
      </c>
      <c r="AF153" s="120">
        <f t="shared" ref="AF153" si="41">K153</f>
        <v>0</v>
      </c>
      <c r="AG153" s="120">
        <f t="shared" ref="AG153" si="42">L153</f>
        <v>0</v>
      </c>
      <c r="AH153" s="95">
        <f t="shared" ref="AH153:AH155" si="43">ROUND(IF(X153="CUMPLE",DAYS360(AF153,AG153,)/365,0),1)</f>
        <v>0</v>
      </c>
    </row>
    <row r="154" spans="1:34" s="46" customFormat="1" ht="96.75" customHeight="1">
      <c r="A154" s="597"/>
      <c r="B154" s="68">
        <v>2</v>
      </c>
      <c r="C154" s="564" t="s">
        <v>666</v>
      </c>
      <c r="D154" s="564"/>
      <c r="E154" s="564"/>
      <c r="F154" s="565" t="s">
        <v>667</v>
      </c>
      <c r="G154" s="565"/>
      <c r="H154" s="565"/>
      <c r="I154" s="565"/>
      <c r="J154" s="565"/>
      <c r="K154" s="69">
        <v>37991</v>
      </c>
      <c r="L154" s="69">
        <v>38208</v>
      </c>
      <c r="M154" s="70" t="s">
        <v>178</v>
      </c>
      <c r="N154" s="70" t="s">
        <v>178</v>
      </c>
      <c r="O154" s="70" t="s">
        <v>178</v>
      </c>
      <c r="P154" s="70" t="s">
        <v>178</v>
      </c>
      <c r="Q154" s="70" t="s">
        <v>178</v>
      </c>
      <c r="R154" s="70" t="s">
        <v>178</v>
      </c>
      <c r="S154" s="71" t="str">
        <f t="shared" si="38"/>
        <v>CUMPLE</v>
      </c>
      <c r="T154" s="72" t="s">
        <v>22</v>
      </c>
      <c r="U154" s="622" t="s">
        <v>85</v>
      </c>
      <c r="V154" s="623"/>
      <c r="W154" s="624"/>
      <c r="X154" s="73" t="str">
        <f t="shared" si="39"/>
        <v>NO CUMPLE</v>
      </c>
      <c r="Y154" s="59" t="s">
        <v>668</v>
      </c>
      <c r="Z154" s="74" t="str">
        <f t="shared" ref="Z154:Z172" si="44">IF(Y154&lt;&gt;"","-"&amp;Y154&amp;CHAR(10),"")</f>
        <v xml:space="preserve">-Certificado laboral LABORATORIOS BUSSIE S.A.pdf
</v>
      </c>
      <c r="AA154" s="59" t="s">
        <v>669</v>
      </c>
      <c r="AB154" s="75" t="str">
        <f t="shared" si="40"/>
        <v xml:space="preserve">Experiencia No. 2: La experiencia relaciona en la certificación laboral  no especifica los temas de  planeación, diseño o implementación de:
- Gestión de cambio o
- Gestión del conocimiento o
- Gestión de estrategias de uso y apropiación  como establece el pliego y su adenda.
</v>
      </c>
      <c r="AC154" s="76">
        <f t="shared" ref="AC154:AC172" si="45">IF(C154&lt;&gt;"",COUNTIFS(K$153:K$172,"&lt;="&amp;K154,L$153:L$172,"&gt;"&amp;K154)-1,0)</f>
        <v>0</v>
      </c>
      <c r="AD154" s="76">
        <f t="shared" ref="AD154:AD172" si="46">IF(C154&lt;&gt;"",COUNTIFS(K$153:K$172,"&lt;="&amp;L154,L$153:L$172,"&gt;="&amp;L154)-1,0)</f>
        <v>0</v>
      </c>
      <c r="AE154" s="76">
        <f t="shared" ref="AE154:AE172" si="47">IF(C154&lt;&gt;"",COUNTIFS(K$153:K$172,"&gt;&lt;"&amp;"",K$153:K$172,"&lt;="&amp;K154,L$153:L$172,"&gt;="&amp;L154),0)</f>
        <v>0</v>
      </c>
      <c r="AF154" s="120">
        <f t="shared" ref="AF154:AF160" si="48">K154</f>
        <v>37991</v>
      </c>
      <c r="AG154" s="120">
        <f t="shared" ref="AG154:AG160" si="49">L154</f>
        <v>38208</v>
      </c>
      <c r="AH154" s="95">
        <f t="shared" si="43"/>
        <v>0</v>
      </c>
    </row>
    <row r="155" spans="1:34" s="46" customFormat="1" ht="96.75" customHeight="1">
      <c r="A155" s="597"/>
      <c r="B155" s="68">
        <v>3</v>
      </c>
      <c r="C155" s="564" t="s">
        <v>670</v>
      </c>
      <c r="D155" s="564"/>
      <c r="E155" s="564"/>
      <c r="F155" s="565" t="s">
        <v>671</v>
      </c>
      <c r="G155" s="565"/>
      <c r="H155" s="565"/>
      <c r="I155" s="565"/>
      <c r="J155" s="565"/>
      <c r="K155" s="69">
        <v>38425</v>
      </c>
      <c r="L155" s="69">
        <v>38546</v>
      </c>
      <c r="M155" s="70" t="s">
        <v>178</v>
      </c>
      <c r="N155" s="70" t="s">
        <v>178</v>
      </c>
      <c r="O155" s="70" t="s">
        <v>178</v>
      </c>
      <c r="P155" s="70" t="s">
        <v>85</v>
      </c>
      <c r="Q155" s="70" t="s">
        <v>178</v>
      </c>
      <c r="R155" s="70" t="s">
        <v>178</v>
      </c>
      <c r="S155" s="71" t="str">
        <f t="shared" si="38"/>
        <v>NO CUMPLE</v>
      </c>
      <c r="T155" s="72" t="s">
        <v>22</v>
      </c>
      <c r="U155" s="622" t="s">
        <v>85</v>
      </c>
      <c r="V155" s="623"/>
      <c r="W155" s="624"/>
      <c r="X155" s="73" t="str">
        <f t="shared" si="39"/>
        <v>NO CUMPLE</v>
      </c>
      <c r="Y155" s="59" t="s">
        <v>672</v>
      </c>
      <c r="Z155" s="74" t="str">
        <f t="shared" si="44"/>
        <v xml:space="preserve">-Certificado laboral Universidad Nacional.pdf
</v>
      </c>
      <c r="AA155" s="59" t="s">
        <v>669</v>
      </c>
      <c r="AB155" s="75" t="str">
        <f t="shared" si="40"/>
        <v xml:space="preserve">Experiencia No. 3: La experiencia relaciona en la certificación laboral  no especifica los temas de  planeación, diseño o implementación de:
- Gestión de cambio o
- Gestión del conocimiento o
- Gestión de estrategias de uso y apropiación  como establece el pliego y su adenda.
</v>
      </c>
      <c r="AC155" s="76">
        <f t="shared" si="45"/>
        <v>0</v>
      </c>
      <c r="AD155" s="76">
        <f t="shared" si="46"/>
        <v>0</v>
      </c>
      <c r="AE155" s="76">
        <f t="shared" si="47"/>
        <v>0</v>
      </c>
      <c r="AF155" s="120">
        <f t="shared" si="48"/>
        <v>38425</v>
      </c>
      <c r="AG155" s="120">
        <f t="shared" si="49"/>
        <v>38546</v>
      </c>
      <c r="AH155" s="95">
        <f t="shared" si="43"/>
        <v>0</v>
      </c>
    </row>
    <row r="156" spans="1:34" s="46" customFormat="1" ht="91.5" customHeight="1">
      <c r="A156" s="597"/>
      <c r="B156" s="68">
        <v>4</v>
      </c>
      <c r="C156" s="564" t="s">
        <v>670</v>
      </c>
      <c r="D156" s="564"/>
      <c r="E156" s="564"/>
      <c r="F156" s="565" t="s">
        <v>673</v>
      </c>
      <c r="G156" s="565"/>
      <c r="H156" s="565"/>
      <c r="I156" s="565"/>
      <c r="J156" s="565"/>
      <c r="K156" s="69">
        <v>38551</v>
      </c>
      <c r="L156" s="69">
        <v>38703</v>
      </c>
      <c r="M156" s="70" t="s">
        <v>178</v>
      </c>
      <c r="N156" s="70" t="s">
        <v>178</v>
      </c>
      <c r="O156" s="70" t="s">
        <v>178</v>
      </c>
      <c r="P156" s="70" t="s">
        <v>85</v>
      </c>
      <c r="Q156" s="70" t="s">
        <v>178</v>
      </c>
      <c r="R156" s="70" t="s">
        <v>178</v>
      </c>
      <c r="S156" s="71" t="str">
        <f t="shared" ref="S156:S158" si="50">IF(C156&lt;&gt;"",IF(COUNTIF(M156:R156,"CUMPLE")=6,"CUMPLE","NO CUMPLE"),"")</f>
        <v>NO CUMPLE</v>
      </c>
      <c r="T156" s="72" t="s">
        <v>22</v>
      </c>
      <c r="U156" s="622" t="s">
        <v>85</v>
      </c>
      <c r="V156" s="623"/>
      <c r="W156" s="624"/>
      <c r="X156" s="73" t="str">
        <f t="shared" ref="X156:X158" si="51">IF(C156&lt;&gt;"",IF(OR(AND(U156="CUMPLE",S156="CUMPLE",T156="N/A"),AND(T156="SI",U156="CUMPLE")),"CUMPLE","NO CUMPLE"),"")</f>
        <v>NO CUMPLE</v>
      </c>
      <c r="Y156" s="59" t="s">
        <v>672</v>
      </c>
      <c r="Z156" s="74" t="str">
        <f t="shared" ref="Z156:Z158" si="52">IF(Y156&lt;&gt;"","-"&amp;Y156&amp;CHAR(10),"")</f>
        <v xml:space="preserve">-Certificado laboral Universidad Nacional.pdf
</v>
      </c>
      <c r="AA156" s="59" t="s">
        <v>669</v>
      </c>
      <c r="AB156" s="75" t="str">
        <f t="shared" si="40"/>
        <v xml:space="preserve">Experiencia No. 4: La experiencia relaciona en la certificación laboral  no especifica los temas de  planeación, diseño o implementación de:
- Gestión de cambio o
- Gestión del conocimiento o
- Gestión de estrategias de uso y apropiación  como establece el pliego y su adenda.
</v>
      </c>
      <c r="AC156" s="76">
        <f t="shared" si="45"/>
        <v>0</v>
      </c>
      <c r="AD156" s="76">
        <f t="shared" si="46"/>
        <v>0</v>
      </c>
      <c r="AE156" s="76">
        <f t="shared" si="47"/>
        <v>0</v>
      </c>
      <c r="AF156" s="120">
        <f t="shared" si="48"/>
        <v>38551</v>
      </c>
      <c r="AG156" s="120">
        <f t="shared" si="49"/>
        <v>38703</v>
      </c>
      <c r="AH156" s="95">
        <f t="shared" ref="AH156:AH172" si="53">IF(X156="CUMPLE",DAYS360(AF156,AG156,)/365,0)</f>
        <v>0</v>
      </c>
    </row>
    <row r="157" spans="1:34" s="46" customFormat="1" ht="107.25" customHeight="1">
      <c r="A157" s="597"/>
      <c r="B157" s="68">
        <v>5</v>
      </c>
      <c r="C157" s="564" t="s">
        <v>674</v>
      </c>
      <c r="D157" s="564"/>
      <c r="E157" s="564"/>
      <c r="F157" s="565" t="s">
        <v>675</v>
      </c>
      <c r="G157" s="565"/>
      <c r="H157" s="565"/>
      <c r="I157" s="565"/>
      <c r="J157" s="565"/>
      <c r="K157" s="69">
        <v>38744</v>
      </c>
      <c r="L157" s="69">
        <v>38955</v>
      </c>
      <c r="M157" s="70" t="s">
        <v>178</v>
      </c>
      <c r="N157" s="70" t="s">
        <v>178</v>
      </c>
      <c r="O157" s="70" t="s">
        <v>178</v>
      </c>
      <c r="P157" s="70" t="s">
        <v>85</v>
      </c>
      <c r="Q157" s="70" t="s">
        <v>178</v>
      </c>
      <c r="R157" s="70" t="s">
        <v>178</v>
      </c>
      <c r="S157" s="71" t="str">
        <f t="shared" si="50"/>
        <v>NO CUMPLE</v>
      </c>
      <c r="T157" s="72" t="s">
        <v>22</v>
      </c>
      <c r="U157" s="622" t="s">
        <v>85</v>
      </c>
      <c r="V157" s="623"/>
      <c r="W157" s="624"/>
      <c r="X157" s="73" t="str">
        <f t="shared" si="51"/>
        <v>NO CUMPLE</v>
      </c>
      <c r="Y157" s="59" t="s">
        <v>672</v>
      </c>
      <c r="Z157" s="74" t="str">
        <f t="shared" si="52"/>
        <v xml:space="preserve">-Certificado laboral Universidad Nacional.pdf
</v>
      </c>
      <c r="AA157" s="59" t="s">
        <v>669</v>
      </c>
      <c r="AB157" s="75" t="str">
        <f t="shared" si="40"/>
        <v xml:space="preserve">Experiencia No. 5: La experiencia relaciona en la certificación laboral  no especifica los temas de  planeación, diseño o implementación de:
- Gestión de cambio o
- Gestión del conocimiento o
- Gestión de estrategias de uso y apropiación  como establece el pliego y su adenda.
</v>
      </c>
      <c r="AC157" s="76">
        <f t="shared" si="45"/>
        <v>0</v>
      </c>
      <c r="AD157" s="76">
        <f t="shared" si="46"/>
        <v>0</v>
      </c>
      <c r="AE157" s="76">
        <f t="shared" si="47"/>
        <v>0</v>
      </c>
      <c r="AF157" s="120">
        <f t="shared" si="48"/>
        <v>38744</v>
      </c>
      <c r="AG157" s="120">
        <f t="shared" si="49"/>
        <v>38955</v>
      </c>
      <c r="AH157" s="95">
        <f t="shared" si="53"/>
        <v>0</v>
      </c>
    </row>
    <row r="158" spans="1:34" s="46" customFormat="1" ht="111.75" customHeight="1">
      <c r="A158" s="597"/>
      <c r="B158" s="68">
        <v>6</v>
      </c>
      <c r="C158" s="564" t="s">
        <v>670</v>
      </c>
      <c r="D158" s="564"/>
      <c r="E158" s="564"/>
      <c r="F158" s="565" t="s">
        <v>676</v>
      </c>
      <c r="G158" s="565"/>
      <c r="H158" s="565"/>
      <c r="I158" s="565"/>
      <c r="J158" s="565"/>
      <c r="K158" s="69">
        <v>38967</v>
      </c>
      <c r="L158" s="69">
        <v>39002</v>
      </c>
      <c r="M158" s="70" t="s">
        <v>178</v>
      </c>
      <c r="N158" s="70" t="s">
        <v>178</v>
      </c>
      <c r="O158" s="70" t="s">
        <v>178</v>
      </c>
      <c r="P158" s="70" t="s">
        <v>85</v>
      </c>
      <c r="Q158" s="70" t="s">
        <v>178</v>
      </c>
      <c r="R158" s="70" t="s">
        <v>178</v>
      </c>
      <c r="S158" s="71" t="str">
        <f t="shared" si="50"/>
        <v>NO CUMPLE</v>
      </c>
      <c r="T158" s="72" t="s">
        <v>22</v>
      </c>
      <c r="U158" s="622" t="s">
        <v>85</v>
      </c>
      <c r="V158" s="623"/>
      <c r="W158" s="624"/>
      <c r="X158" s="73" t="str">
        <f t="shared" si="51"/>
        <v>NO CUMPLE</v>
      </c>
      <c r="Y158" s="59" t="s">
        <v>672</v>
      </c>
      <c r="Z158" s="74" t="str">
        <f t="shared" si="52"/>
        <v xml:space="preserve">-Certificado laboral Universidad Nacional.pdf
</v>
      </c>
      <c r="AA158" s="59" t="s">
        <v>669</v>
      </c>
      <c r="AB158" s="75" t="str">
        <f t="shared" si="40"/>
        <v xml:space="preserve">Experiencia No. 6: La experiencia relaciona en la certificación laboral  no especifica los temas de  planeación, diseño o implementación de:
- Gestión de cambio o
- Gestión del conocimiento o
- Gestión de estrategias de uso y apropiación  como establece el pliego y su adenda.
</v>
      </c>
      <c r="AC158" s="76">
        <f t="shared" si="45"/>
        <v>0</v>
      </c>
      <c r="AD158" s="76">
        <f t="shared" si="46"/>
        <v>0</v>
      </c>
      <c r="AE158" s="76">
        <f t="shared" si="47"/>
        <v>0</v>
      </c>
      <c r="AF158" s="120">
        <f t="shared" si="48"/>
        <v>38967</v>
      </c>
      <c r="AG158" s="120">
        <f t="shared" si="49"/>
        <v>39002</v>
      </c>
      <c r="AH158" s="95">
        <f t="shared" si="53"/>
        <v>0</v>
      </c>
    </row>
    <row r="159" spans="1:34" s="46" customFormat="1" ht="143.25" customHeight="1">
      <c r="A159" s="597"/>
      <c r="B159" s="68">
        <v>7</v>
      </c>
      <c r="C159" s="564" t="s">
        <v>677</v>
      </c>
      <c r="D159" s="564"/>
      <c r="E159" s="564"/>
      <c r="F159" s="565" t="s">
        <v>678</v>
      </c>
      <c r="G159" s="565"/>
      <c r="H159" s="565"/>
      <c r="I159" s="565"/>
      <c r="J159" s="565"/>
      <c r="K159" s="69">
        <v>41194</v>
      </c>
      <c r="L159" s="69">
        <v>41273</v>
      </c>
      <c r="M159" s="70" t="s">
        <v>178</v>
      </c>
      <c r="N159" s="70" t="s">
        <v>178</v>
      </c>
      <c r="O159" s="70" t="s">
        <v>178</v>
      </c>
      <c r="P159" s="70" t="s">
        <v>178</v>
      </c>
      <c r="Q159" s="70" t="s">
        <v>178</v>
      </c>
      <c r="R159" s="70" t="s">
        <v>178</v>
      </c>
      <c r="S159" s="71" t="str">
        <f t="shared" si="38"/>
        <v>CUMPLE</v>
      </c>
      <c r="T159" s="72" t="s">
        <v>241</v>
      </c>
      <c r="U159" s="622" t="s">
        <v>178</v>
      </c>
      <c r="V159" s="623"/>
      <c r="W159" s="624"/>
      <c r="X159" s="73" t="str">
        <f t="shared" si="39"/>
        <v>NO CUMPLE</v>
      </c>
      <c r="Y159" s="59" t="s">
        <v>679</v>
      </c>
      <c r="Z159" s="74" t="str">
        <f t="shared" si="44"/>
        <v xml:space="preserve">-Certificado laboral  UGPP.pdf - Contrato UGPP Pág 2-5.
</v>
      </c>
      <c r="AA159" s="59" t="s">
        <v>655</v>
      </c>
      <c r="AB159" s="75" t="str">
        <f t="shared" si="40"/>
        <v xml:space="preserve">Experiencia No. 7: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59" s="76">
        <f t="shared" si="45"/>
        <v>0</v>
      </c>
      <c r="AD159" s="76">
        <f t="shared" si="46"/>
        <v>0</v>
      </c>
      <c r="AE159" s="76">
        <f t="shared" si="47"/>
        <v>0</v>
      </c>
      <c r="AF159" s="120">
        <f t="shared" si="48"/>
        <v>41194</v>
      </c>
      <c r="AG159" s="120">
        <f t="shared" si="49"/>
        <v>41273</v>
      </c>
      <c r="AH159" s="95">
        <f t="shared" si="53"/>
        <v>0</v>
      </c>
    </row>
    <row r="160" spans="1:34" s="46" customFormat="1" ht="133.5" customHeight="1">
      <c r="A160" s="597"/>
      <c r="B160" s="68">
        <v>8</v>
      </c>
      <c r="C160" s="564" t="s">
        <v>677</v>
      </c>
      <c r="D160" s="564"/>
      <c r="E160" s="564"/>
      <c r="F160" s="565" t="s">
        <v>680</v>
      </c>
      <c r="G160" s="565"/>
      <c r="H160" s="565"/>
      <c r="I160" s="565"/>
      <c r="J160" s="565"/>
      <c r="K160" s="69">
        <v>43677</v>
      </c>
      <c r="L160" s="69">
        <v>43983</v>
      </c>
      <c r="M160" s="70" t="s">
        <v>178</v>
      </c>
      <c r="N160" s="70" t="s">
        <v>178</v>
      </c>
      <c r="O160" s="70" t="s">
        <v>178</v>
      </c>
      <c r="P160" s="70" t="s">
        <v>178</v>
      </c>
      <c r="Q160" s="70" t="s">
        <v>178</v>
      </c>
      <c r="R160" s="70" t="s">
        <v>178</v>
      </c>
      <c r="S160" s="71" t="str">
        <f t="shared" ref="S160" si="54">IF(C160&lt;&gt;"",IF(COUNTIF(M160:R160,"CUMPLE")=6,"CUMPLE","NO CUMPLE"),"")</f>
        <v>CUMPLE</v>
      </c>
      <c r="T160" s="72" t="s">
        <v>241</v>
      </c>
      <c r="U160" s="622" t="s">
        <v>178</v>
      </c>
      <c r="V160" s="623"/>
      <c r="W160" s="624"/>
      <c r="X160" s="73" t="str">
        <f t="shared" ref="X160" si="55">IF(C160&lt;&gt;"",IF(OR(AND(U160="CUMPLE",S160="CUMPLE",T160="N/A"),AND(T160="SI",U160="CUMPLE")),"CUMPLE","NO CUMPLE"),"")</f>
        <v>NO CUMPLE</v>
      </c>
      <c r="Y160" s="59" t="s">
        <v>681</v>
      </c>
      <c r="Z160" s="74" t="str">
        <f t="shared" si="44"/>
        <v xml:space="preserve">-Certificado laboral Comfandi.pdf - Certificado CARVAJAL pág 2. Contrato CARVAJAL pág 3-10
</v>
      </c>
      <c r="AA160" s="59" t="s">
        <v>655</v>
      </c>
      <c r="AB160" s="75" t="str">
        <f t="shared" si="40"/>
        <v xml:space="preserve">Experiencia No. 8: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AC160" s="76">
        <f t="shared" si="45"/>
        <v>0</v>
      </c>
      <c r="AD160" s="76">
        <f t="shared" si="46"/>
        <v>0</v>
      </c>
      <c r="AE160" s="76">
        <f t="shared" si="47"/>
        <v>0</v>
      </c>
      <c r="AF160" s="120">
        <f t="shared" si="48"/>
        <v>43677</v>
      </c>
      <c r="AG160" s="120">
        <f t="shared" si="49"/>
        <v>43983</v>
      </c>
      <c r="AH160" s="95">
        <f t="shared" si="53"/>
        <v>0</v>
      </c>
    </row>
    <row r="161" spans="1:34" s="46" customFormat="1" ht="15" hidden="1" customHeight="1">
      <c r="A161" s="597"/>
      <c r="B161" s="68">
        <v>9</v>
      </c>
      <c r="C161" s="564"/>
      <c r="D161" s="564"/>
      <c r="E161" s="564"/>
      <c r="F161" s="565"/>
      <c r="G161" s="565"/>
      <c r="H161" s="565"/>
      <c r="I161" s="565"/>
      <c r="J161" s="565"/>
      <c r="K161" s="69"/>
      <c r="L161" s="69"/>
      <c r="M161" s="70"/>
      <c r="N161" s="70"/>
      <c r="O161" s="70"/>
      <c r="P161" s="70"/>
      <c r="Q161" s="70"/>
      <c r="R161" s="70"/>
      <c r="S161" s="71" t="str">
        <f t="shared" si="38"/>
        <v/>
      </c>
      <c r="T161" s="72"/>
      <c r="U161" s="622"/>
      <c r="V161" s="623"/>
      <c r="W161" s="624"/>
      <c r="X161" s="73" t="str">
        <f t="shared" si="39"/>
        <v/>
      </c>
      <c r="Y161" s="59"/>
      <c r="Z161" s="74" t="str">
        <f t="shared" si="44"/>
        <v/>
      </c>
      <c r="AA161" s="59"/>
      <c r="AB161" s="75" t="str">
        <f t="shared" si="40"/>
        <v/>
      </c>
      <c r="AC161" s="76">
        <f t="shared" si="45"/>
        <v>0</v>
      </c>
      <c r="AD161" s="76">
        <f t="shared" si="46"/>
        <v>0</v>
      </c>
      <c r="AE161" s="76">
        <f t="shared" si="47"/>
        <v>0</v>
      </c>
      <c r="AF161" s="110"/>
      <c r="AG161" s="110"/>
      <c r="AH161" s="95">
        <f t="shared" si="53"/>
        <v>0</v>
      </c>
    </row>
    <row r="162" spans="1:34" s="46" customFormat="1" ht="15" hidden="1" customHeight="1">
      <c r="A162" s="597"/>
      <c r="B162" s="68">
        <v>10</v>
      </c>
      <c r="C162" s="564"/>
      <c r="D162" s="564"/>
      <c r="E162" s="564"/>
      <c r="F162" s="565"/>
      <c r="G162" s="565"/>
      <c r="H162" s="565"/>
      <c r="I162" s="565"/>
      <c r="J162" s="565"/>
      <c r="K162" s="69"/>
      <c r="L162" s="69"/>
      <c r="M162" s="70"/>
      <c r="N162" s="70"/>
      <c r="O162" s="70"/>
      <c r="P162" s="70"/>
      <c r="Q162" s="70"/>
      <c r="R162" s="70"/>
      <c r="S162" s="71" t="str">
        <f t="shared" si="38"/>
        <v/>
      </c>
      <c r="T162" s="72"/>
      <c r="U162" s="622"/>
      <c r="V162" s="623"/>
      <c r="W162" s="624"/>
      <c r="X162" s="73" t="str">
        <f t="shared" si="39"/>
        <v/>
      </c>
      <c r="Y162" s="59"/>
      <c r="Z162" s="74" t="str">
        <f t="shared" si="44"/>
        <v/>
      </c>
      <c r="AA162" s="59"/>
      <c r="AB162" s="75" t="str">
        <f t="shared" si="40"/>
        <v/>
      </c>
      <c r="AC162" s="76">
        <f t="shared" si="45"/>
        <v>0</v>
      </c>
      <c r="AD162" s="76">
        <f t="shared" si="46"/>
        <v>0</v>
      </c>
      <c r="AE162" s="76">
        <f t="shared" si="47"/>
        <v>0</v>
      </c>
      <c r="AF162" s="110"/>
      <c r="AG162" s="110"/>
      <c r="AH162" s="95">
        <f t="shared" si="53"/>
        <v>0</v>
      </c>
    </row>
    <row r="163" spans="1:34" s="46" customFormat="1" ht="15" hidden="1" customHeight="1">
      <c r="A163" s="597"/>
      <c r="B163" s="68">
        <v>11</v>
      </c>
      <c r="C163" s="564"/>
      <c r="D163" s="564"/>
      <c r="E163" s="564"/>
      <c r="F163" s="565"/>
      <c r="G163" s="565"/>
      <c r="H163" s="565"/>
      <c r="I163" s="565"/>
      <c r="J163" s="565"/>
      <c r="K163" s="69"/>
      <c r="L163" s="69"/>
      <c r="M163" s="70"/>
      <c r="N163" s="70"/>
      <c r="O163" s="70"/>
      <c r="P163" s="70"/>
      <c r="Q163" s="70"/>
      <c r="R163" s="70"/>
      <c r="S163" s="71" t="str">
        <f t="shared" si="38"/>
        <v/>
      </c>
      <c r="T163" s="72"/>
      <c r="U163" s="622"/>
      <c r="V163" s="623"/>
      <c r="W163" s="624"/>
      <c r="X163" s="73" t="str">
        <f t="shared" si="39"/>
        <v/>
      </c>
      <c r="Y163" s="59"/>
      <c r="Z163" s="74" t="str">
        <f t="shared" si="44"/>
        <v/>
      </c>
      <c r="AA163" s="59"/>
      <c r="AB163" s="75" t="str">
        <f t="shared" si="40"/>
        <v/>
      </c>
      <c r="AC163" s="76">
        <f t="shared" si="45"/>
        <v>0</v>
      </c>
      <c r="AD163" s="76">
        <f t="shared" si="46"/>
        <v>0</v>
      </c>
      <c r="AE163" s="76">
        <f t="shared" si="47"/>
        <v>0</v>
      </c>
      <c r="AF163" s="110"/>
      <c r="AG163" s="110"/>
      <c r="AH163" s="95">
        <f t="shared" si="53"/>
        <v>0</v>
      </c>
    </row>
    <row r="164" spans="1:34" s="46" customFormat="1" ht="15" hidden="1" customHeight="1">
      <c r="A164" s="597"/>
      <c r="B164" s="68">
        <v>12</v>
      </c>
      <c r="C164" s="564"/>
      <c r="D164" s="564"/>
      <c r="E164" s="564"/>
      <c r="F164" s="565"/>
      <c r="G164" s="565"/>
      <c r="H164" s="565"/>
      <c r="I164" s="565"/>
      <c r="J164" s="565"/>
      <c r="K164" s="69"/>
      <c r="L164" s="69"/>
      <c r="M164" s="70"/>
      <c r="N164" s="70"/>
      <c r="O164" s="70"/>
      <c r="P164" s="70"/>
      <c r="Q164" s="70"/>
      <c r="R164" s="70"/>
      <c r="S164" s="71" t="str">
        <f t="shared" si="38"/>
        <v/>
      </c>
      <c r="T164" s="72"/>
      <c r="U164" s="622"/>
      <c r="V164" s="623"/>
      <c r="W164" s="624"/>
      <c r="X164" s="73" t="str">
        <f t="shared" si="39"/>
        <v/>
      </c>
      <c r="Y164" s="59"/>
      <c r="Z164" s="74" t="str">
        <f t="shared" si="44"/>
        <v/>
      </c>
      <c r="AA164" s="59"/>
      <c r="AB164" s="75" t="str">
        <f t="shared" si="40"/>
        <v/>
      </c>
      <c r="AC164" s="76">
        <f t="shared" si="45"/>
        <v>0</v>
      </c>
      <c r="AD164" s="76">
        <f t="shared" si="46"/>
        <v>0</v>
      </c>
      <c r="AE164" s="76">
        <f t="shared" si="47"/>
        <v>0</v>
      </c>
      <c r="AF164" s="110"/>
      <c r="AG164" s="110"/>
      <c r="AH164" s="95">
        <f t="shared" si="53"/>
        <v>0</v>
      </c>
    </row>
    <row r="165" spans="1:34" s="46" customFormat="1" ht="15" hidden="1" customHeight="1">
      <c r="A165" s="597"/>
      <c r="B165" s="68">
        <v>13</v>
      </c>
      <c r="C165" s="564"/>
      <c r="D165" s="564"/>
      <c r="E165" s="564"/>
      <c r="F165" s="565"/>
      <c r="G165" s="565"/>
      <c r="H165" s="565"/>
      <c r="I165" s="565"/>
      <c r="J165" s="565"/>
      <c r="K165" s="69"/>
      <c r="L165" s="69"/>
      <c r="M165" s="70"/>
      <c r="N165" s="70"/>
      <c r="O165" s="70"/>
      <c r="P165" s="70"/>
      <c r="Q165" s="70"/>
      <c r="R165" s="70"/>
      <c r="S165" s="71" t="str">
        <f t="shared" si="38"/>
        <v/>
      </c>
      <c r="T165" s="72"/>
      <c r="U165" s="622"/>
      <c r="V165" s="623"/>
      <c r="W165" s="624"/>
      <c r="X165" s="73" t="str">
        <f t="shared" si="39"/>
        <v/>
      </c>
      <c r="Y165" s="59"/>
      <c r="Z165" s="74" t="str">
        <f t="shared" si="44"/>
        <v/>
      </c>
      <c r="AA165" s="59"/>
      <c r="AB165" s="75" t="str">
        <f t="shared" si="40"/>
        <v/>
      </c>
      <c r="AC165" s="76">
        <f t="shared" si="45"/>
        <v>0</v>
      </c>
      <c r="AD165" s="76">
        <f t="shared" si="46"/>
        <v>0</v>
      </c>
      <c r="AE165" s="76">
        <f t="shared" si="47"/>
        <v>0</v>
      </c>
      <c r="AF165" s="110"/>
      <c r="AG165" s="110"/>
      <c r="AH165" s="95">
        <f t="shared" si="53"/>
        <v>0</v>
      </c>
    </row>
    <row r="166" spans="1:34" s="46" customFormat="1" ht="15" hidden="1" customHeight="1">
      <c r="A166" s="597"/>
      <c r="B166" s="68">
        <v>14</v>
      </c>
      <c r="C166" s="564"/>
      <c r="D166" s="564"/>
      <c r="E166" s="564"/>
      <c r="F166" s="565"/>
      <c r="G166" s="565"/>
      <c r="H166" s="565"/>
      <c r="I166" s="565"/>
      <c r="J166" s="565"/>
      <c r="K166" s="69"/>
      <c r="L166" s="69"/>
      <c r="M166" s="70"/>
      <c r="N166" s="70"/>
      <c r="O166" s="70"/>
      <c r="P166" s="70"/>
      <c r="Q166" s="70"/>
      <c r="R166" s="70"/>
      <c r="S166" s="71" t="str">
        <f t="shared" si="38"/>
        <v/>
      </c>
      <c r="T166" s="72"/>
      <c r="U166" s="622"/>
      <c r="V166" s="623"/>
      <c r="W166" s="624"/>
      <c r="X166" s="73" t="str">
        <f t="shared" si="39"/>
        <v/>
      </c>
      <c r="Y166" s="59"/>
      <c r="Z166" s="74" t="str">
        <f t="shared" si="44"/>
        <v/>
      </c>
      <c r="AA166" s="59"/>
      <c r="AB166" s="75" t="str">
        <f t="shared" si="40"/>
        <v/>
      </c>
      <c r="AC166" s="76">
        <f t="shared" si="45"/>
        <v>0</v>
      </c>
      <c r="AD166" s="76">
        <f t="shared" si="46"/>
        <v>0</v>
      </c>
      <c r="AE166" s="76">
        <f t="shared" si="47"/>
        <v>0</v>
      </c>
      <c r="AF166" s="110"/>
      <c r="AG166" s="110"/>
      <c r="AH166" s="95">
        <f t="shared" si="53"/>
        <v>0</v>
      </c>
    </row>
    <row r="167" spans="1:34" s="46" customFormat="1" ht="15" hidden="1" customHeight="1">
      <c r="A167" s="597"/>
      <c r="B167" s="68">
        <v>15</v>
      </c>
      <c r="C167" s="564"/>
      <c r="D167" s="564"/>
      <c r="E167" s="564"/>
      <c r="F167" s="565"/>
      <c r="G167" s="565"/>
      <c r="H167" s="565"/>
      <c r="I167" s="565"/>
      <c r="J167" s="565"/>
      <c r="K167" s="69"/>
      <c r="L167" s="69"/>
      <c r="M167" s="70"/>
      <c r="N167" s="70"/>
      <c r="O167" s="70"/>
      <c r="P167" s="70"/>
      <c r="Q167" s="70"/>
      <c r="R167" s="70"/>
      <c r="S167" s="71" t="str">
        <f t="shared" si="38"/>
        <v/>
      </c>
      <c r="T167" s="72"/>
      <c r="U167" s="622"/>
      <c r="V167" s="623"/>
      <c r="W167" s="624"/>
      <c r="X167" s="73" t="str">
        <f t="shared" si="39"/>
        <v/>
      </c>
      <c r="Y167" s="59"/>
      <c r="Z167" s="74" t="str">
        <f t="shared" si="44"/>
        <v/>
      </c>
      <c r="AA167" s="59"/>
      <c r="AB167" s="75" t="str">
        <f t="shared" si="40"/>
        <v/>
      </c>
      <c r="AC167" s="76">
        <f t="shared" si="45"/>
        <v>0</v>
      </c>
      <c r="AD167" s="76">
        <f t="shared" si="46"/>
        <v>0</v>
      </c>
      <c r="AE167" s="76">
        <f t="shared" si="47"/>
        <v>0</v>
      </c>
      <c r="AF167" s="110"/>
      <c r="AG167" s="110"/>
      <c r="AH167" s="95">
        <f t="shared" si="53"/>
        <v>0</v>
      </c>
    </row>
    <row r="168" spans="1:34" s="46" customFormat="1" ht="15" hidden="1" customHeight="1">
      <c r="A168" s="597"/>
      <c r="B168" s="68">
        <v>16</v>
      </c>
      <c r="C168" s="564"/>
      <c r="D168" s="564"/>
      <c r="E168" s="564"/>
      <c r="F168" s="565"/>
      <c r="G168" s="565"/>
      <c r="H168" s="565"/>
      <c r="I168" s="565"/>
      <c r="J168" s="565"/>
      <c r="K168" s="69"/>
      <c r="L168" s="69"/>
      <c r="M168" s="70"/>
      <c r="N168" s="70"/>
      <c r="O168" s="70"/>
      <c r="P168" s="70"/>
      <c r="Q168" s="70"/>
      <c r="R168" s="70"/>
      <c r="S168" s="71" t="str">
        <f t="shared" si="38"/>
        <v/>
      </c>
      <c r="T168" s="72"/>
      <c r="U168" s="622"/>
      <c r="V168" s="623"/>
      <c r="W168" s="624"/>
      <c r="X168" s="73" t="str">
        <f t="shared" si="39"/>
        <v/>
      </c>
      <c r="Y168" s="59"/>
      <c r="Z168" s="74" t="str">
        <f t="shared" si="44"/>
        <v/>
      </c>
      <c r="AA168" s="59"/>
      <c r="AB168" s="75" t="str">
        <f t="shared" si="40"/>
        <v/>
      </c>
      <c r="AC168" s="76">
        <f t="shared" si="45"/>
        <v>0</v>
      </c>
      <c r="AD168" s="76">
        <f t="shared" si="46"/>
        <v>0</v>
      </c>
      <c r="AE168" s="76">
        <f t="shared" si="47"/>
        <v>0</v>
      </c>
      <c r="AF168" s="110"/>
      <c r="AG168" s="110"/>
      <c r="AH168" s="95">
        <f t="shared" si="53"/>
        <v>0</v>
      </c>
    </row>
    <row r="169" spans="1:34" s="46" customFormat="1" ht="15" hidden="1" customHeight="1">
      <c r="A169" s="597"/>
      <c r="B169" s="68">
        <v>17</v>
      </c>
      <c r="C169" s="564"/>
      <c r="D169" s="564"/>
      <c r="E169" s="564"/>
      <c r="F169" s="565"/>
      <c r="G169" s="565"/>
      <c r="H169" s="565"/>
      <c r="I169" s="565"/>
      <c r="J169" s="565"/>
      <c r="K169" s="69"/>
      <c r="L169" s="69"/>
      <c r="M169" s="70"/>
      <c r="N169" s="70"/>
      <c r="O169" s="70"/>
      <c r="P169" s="70"/>
      <c r="Q169" s="70"/>
      <c r="R169" s="70"/>
      <c r="S169" s="71" t="str">
        <f t="shared" si="38"/>
        <v/>
      </c>
      <c r="T169" s="72"/>
      <c r="U169" s="622"/>
      <c r="V169" s="623"/>
      <c r="W169" s="624"/>
      <c r="X169" s="73" t="str">
        <f t="shared" si="39"/>
        <v/>
      </c>
      <c r="Y169" s="59"/>
      <c r="Z169" s="74" t="str">
        <f t="shared" si="44"/>
        <v/>
      </c>
      <c r="AA169" s="59"/>
      <c r="AB169" s="75" t="str">
        <f t="shared" si="40"/>
        <v/>
      </c>
      <c r="AC169" s="76">
        <f t="shared" si="45"/>
        <v>0</v>
      </c>
      <c r="AD169" s="76">
        <f t="shared" si="46"/>
        <v>0</v>
      </c>
      <c r="AE169" s="76">
        <f t="shared" si="47"/>
        <v>0</v>
      </c>
      <c r="AF169" s="110"/>
      <c r="AG169" s="110"/>
      <c r="AH169" s="95">
        <f t="shared" si="53"/>
        <v>0</v>
      </c>
    </row>
    <row r="170" spans="1:34" s="46" customFormat="1" ht="15" hidden="1" customHeight="1">
      <c r="A170" s="597"/>
      <c r="B170" s="68">
        <v>18</v>
      </c>
      <c r="C170" s="564"/>
      <c r="D170" s="564"/>
      <c r="E170" s="564"/>
      <c r="F170" s="565"/>
      <c r="G170" s="565"/>
      <c r="H170" s="565"/>
      <c r="I170" s="565"/>
      <c r="J170" s="565"/>
      <c r="K170" s="69"/>
      <c r="L170" s="69"/>
      <c r="M170" s="70"/>
      <c r="N170" s="70"/>
      <c r="O170" s="70"/>
      <c r="P170" s="70"/>
      <c r="Q170" s="70"/>
      <c r="R170" s="70"/>
      <c r="S170" s="71" t="str">
        <f t="shared" si="38"/>
        <v/>
      </c>
      <c r="T170" s="72"/>
      <c r="U170" s="622"/>
      <c r="V170" s="623"/>
      <c r="W170" s="624"/>
      <c r="X170" s="73" t="str">
        <f t="shared" si="39"/>
        <v/>
      </c>
      <c r="Y170" s="59"/>
      <c r="Z170" s="74" t="str">
        <f t="shared" si="44"/>
        <v/>
      </c>
      <c r="AA170" s="59"/>
      <c r="AB170" s="75" t="str">
        <f t="shared" si="40"/>
        <v/>
      </c>
      <c r="AC170" s="76">
        <f t="shared" si="45"/>
        <v>0</v>
      </c>
      <c r="AD170" s="76">
        <f t="shared" si="46"/>
        <v>0</v>
      </c>
      <c r="AE170" s="76">
        <f t="shared" si="47"/>
        <v>0</v>
      </c>
      <c r="AF170" s="110"/>
      <c r="AG170" s="110"/>
      <c r="AH170" s="95">
        <f t="shared" si="53"/>
        <v>0</v>
      </c>
    </row>
    <row r="171" spans="1:34" s="46" customFormat="1" ht="15" hidden="1" customHeight="1">
      <c r="A171" s="597"/>
      <c r="B171" s="68">
        <v>19</v>
      </c>
      <c r="C171" s="583"/>
      <c r="D171" s="583"/>
      <c r="E171" s="583"/>
      <c r="F171" s="584"/>
      <c r="G171" s="584"/>
      <c r="H171" s="584"/>
      <c r="I171" s="584"/>
      <c r="J171" s="584"/>
      <c r="K171" s="69"/>
      <c r="L171" s="69"/>
      <c r="M171" s="70"/>
      <c r="N171" s="70"/>
      <c r="O171" s="70"/>
      <c r="P171" s="70"/>
      <c r="Q171" s="70"/>
      <c r="R171" s="70"/>
      <c r="S171" s="71" t="str">
        <f t="shared" si="38"/>
        <v/>
      </c>
      <c r="T171" s="72"/>
      <c r="U171" s="622"/>
      <c r="V171" s="623"/>
      <c r="W171" s="624"/>
      <c r="X171" s="73" t="str">
        <f t="shared" si="39"/>
        <v/>
      </c>
      <c r="Y171" s="59"/>
      <c r="Z171" s="74" t="str">
        <f t="shared" si="44"/>
        <v/>
      </c>
      <c r="AA171" s="59"/>
      <c r="AB171" s="75" t="str">
        <f t="shared" si="40"/>
        <v/>
      </c>
      <c r="AC171" s="76">
        <f t="shared" si="45"/>
        <v>0</v>
      </c>
      <c r="AD171" s="76">
        <f t="shared" si="46"/>
        <v>0</v>
      </c>
      <c r="AE171" s="76">
        <f t="shared" si="47"/>
        <v>0</v>
      </c>
      <c r="AF171" s="110"/>
      <c r="AG171" s="110"/>
      <c r="AH171" s="95">
        <f t="shared" si="53"/>
        <v>0</v>
      </c>
    </row>
    <row r="172" spans="1:34" s="46" customFormat="1" ht="15" hidden="1" customHeight="1">
      <c r="A172" s="597"/>
      <c r="B172" s="68">
        <v>20</v>
      </c>
      <c r="C172" s="583"/>
      <c r="D172" s="583"/>
      <c r="E172" s="583"/>
      <c r="F172" s="584"/>
      <c r="G172" s="584"/>
      <c r="H172" s="584"/>
      <c r="I172" s="584"/>
      <c r="J172" s="584"/>
      <c r="K172" s="69"/>
      <c r="L172" s="69"/>
      <c r="M172" s="70"/>
      <c r="N172" s="70"/>
      <c r="O172" s="70"/>
      <c r="P172" s="70"/>
      <c r="Q172" s="70"/>
      <c r="R172" s="70"/>
      <c r="S172" s="71" t="str">
        <f t="shared" si="38"/>
        <v/>
      </c>
      <c r="T172" s="72"/>
      <c r="U172" s="622"/>
      <c r="V172" s="623"/>
      <c r="W172" s="624"/>
      <c r="X172" s="73" t="str">
        <f t="shared" si="39"/>
        <v/>
      </c>
      <c r="Y172" s="79"/>
      <c r="Z172" s="74" t="str">
        <f t="shared" si="44"/>
        <v/>
      </c>
      <c r="AA172" s="59"/>
      <c r="AB172" s="75" t="str">
        <f t="shared" si="40"/>
        <v/>
      </c>
      <c r="AC172" s="76">
        <f t="shared" si="45"/>
        <v>0</v>
      </c>
      <c r="AD172" s="76">
        <f t="shared" si="46"/>
        <v>0</v>
      </c>
      <c r="AE172" s="76">
        <f t="shared" si="47"/>
        <v>0</v>
      </c>
      <c r="AF172" s="110"/>
      <c r="AG172" s="110"/>
      <c r="AH172" s="95">
        <f t="shared" si="53"/>
        <v>0</v>
      </c>
    </row>
    <row r="173" spans="1:34" s="46" customFormat="1" ht="18.75" customHeight="1">
      <c r="A173" s="597"/>
      <c r="B173" s="585" t="s">
        <v>299</v>
      </c>
      <c r="C173" s="586"/>
      <c r="D173" s="586"/>
      <c r="E173" s="587"/>
      <c r="F173" s="80" t="s">
        <v>300</v>
      </c>
      <c r="G173" s="588" t="s">
        <v>301</v>
      </c>
      <c r="H173" s="589"/>
      <c r="I173" s="628" t="s">
        <v>302</v>
      </c>
      <c r="J173" s="629"/>
      <c r="K173" s="629"/>
      <c r="L173" s="629"/>
      <c r="M173" s="629"/>
      <c r="N173" s="629"/>
      <c r="O173" s="629"/>
      <c r="P173" s="629"/>
      <c r="Q173" s="629"/>
      <c r="R173" s="629"/>
      <c r="S173" s="629"/>
      <c r="T173" s="629"/>
      <c r="U173" s="629"/>
      <c r="V173" s="629"/>
      <c r="W173" s="629"/>
      <c r="X173" s="630"/>
      <c r="Y173" s="57"/>
      <c r="Z173" s="81"/>
      <c r="AA173" s="82"/>
      <c r="AB173" s="81"/>
      <c r="AC173" s="83"/>
      <c r="AD173" s="83"/>
      <c r="AE173" s="83"/>
      <c r="AF173" s="84"/>
      <c r="AG173" s="84"/>
      <c r="AH173" s="219"/>
    </row>
    <row r="174" spans="1:34" s="46" customFormat="1" ht="27" customHeight="1">
      <c r="A174" s="597"/>
      <c r="B174" s="671" t="s">
        <v>303</v>
      </c>
      <c r="C174" s="672"/>
      <c r="D174" s="673"/>
      <c r="E174" s="87">
        <v>2</v>
      </c>
      <c r="F174" s="88">
        <f>COUNTIF(X153:X172,"CUMPLE")</f>
        <v>0</v>
      </c>
      <c r="G174" s="650" t="str">
        <f>IF(F174&gt;=E174,"REQUISITO ACREDITADO","REQUISITO NO ACREDITADO")</f>
        <v>REQUISITO NO ACREDITADO</v>
      </c>
      <c r="H174" s="798"/>
      <c r="I174" s="799" t="str">
        <f>_xlfn.CONCAT(Z153:Z172)</f>
        <v xml:space="preserve">-Certificado laboral ARMIFILM.pdf
-Certificado laboral LABORATORIOS BUSSIE S.A.pdf
-Certificado laboral Universidad Nacional.pdf
-Certificado laboral Universidad Nacional.pdf
-Certificado laboral Universidad Nacional.pdf
-Certificado laboral Universidad Nacional.pdf
-Certificado laboral  UGPP.pdf - Contrato UGPP Pág 2-5.
-Certificado laboral Comfandi.pdf - Certificado CARVAJAL pág 2. Contrato CARVAJAL pág 3-10
</v>
      </c>
      <c r="J174" s="799"/>
      <c r="K174" s="799"/>
      <c r="L174" s="799"/>
      <c r="M174" s="799"/>
      <c r="N174" s="799"/>
      <c r="O174" s="799"/>
      <c r="P174" s="799"/>
      <c r="Q174" s="799"/>
      <c r="R174" s="799"/>
      <c r="S174" s="799"/>
      <c r="T174" s="799"/>
      <c r="U174" s="799"/>
      <c r="V174" s="799"/>
      <c r="W174" s="799"/>
      <c r="X174" s="799"/>
      <c r="AC174" s="45"/>
      <c r="AD174" s="45"/>
      <c r="AE174" s="45"/>
      <c r="AH174" s="218"/>
    </row>
    <row r="175" spans="1:34" s="46" customFormat="1" ht="71.25" customHeight="1">
      <c r="A175" s="597"/>
      <c r="B175" s="674" t="s">
        <v>304</v>
      </c>
      <c r="C175" s="675"/>
      <c r="D175" s="676"/>
      <c r="E175" s="680">
        <v>1</v>
      </c>
      <c r="F175" s="728">
        <f>SUMIFS(AH153:AH172,X153:X172,"CUMPLE")</f>
        <v>0</v>
      </c>
      <c r="G175" s="684" t="str">
        <f>IF(F175&gt;=E175,"REQUISITO ACREDITADO","REQUISITO NO ACREDITADO")</f>
        <v>REQUISITO NO ACREDITADO</v>
      </c>
      <c r="H175" s="800"/>
      <c r="I175" s="799"/>
      <c r="J175" s="799"/>
      <c r="K175" s="799"/>
      <c r="L175" s="799"/>
      <c r="M175" s="799"/>
      <c r="N175" s="799"/>
      <c r="O175" s="799"/>
      <c r="P175" s="799"/>
      <c r="Q175" s="799"/>
      <c r="R175" s="799"/>
      <c r="S175" s="799"/>
      <c r="T175" s="799"/>
      <c r="U175" s="799"/>
      <c r="V175" s="799"/>
      <c r="W175" s="799"/>
      <c r="X175" s="799"/>
      <c r="AC175" s="45"/>
      <c r="AD175" s="45"/>
      <c r="AE175" s="45"/>
      <c r="AH175" s="218"/>
    </row>
    <row r="176" spans="1:34" s="46" customFormat="1" ht="406.5" customHeight="1">
      <c r="A176" s="597"/>
      <c r="B176" s="677"/>
      <c r="C176" s="678"/>
      <c r="D176" s="679"/>
      <c r="E176" s="681"/>
      <c r="F176" s="729"/>
      <c r="G176" s="686"/>
      <c r="H176" s="687"/>
      <c r="I176" s="123" t="s">
        <v>306</v>
      </c>
      <c r="J176" s="123"/>
      <c r="K176" s="749" t="str">
        <f>_xlfn.CONCAT(AB153:AB172)</f>
        <v xml:space="preserve">Experiencia No. 1: La experiencia relaciona en la certificación laboral corresponde al periodo anterior al grado profesional, por lo que no es posible validar la experiencia. 
Experiencia No. 2: La experiencia relaciona en la certificación laboral  no especifica los temas de  planeación, diseño o implementación de:
- Gestión de cambio o
- Gestión del conocimiento o
- Gestión de estrategias de uso y apropiación  como establece el pliego y su adenda.
Experiencia No. 3: La experiencia relaciona en la certificación laboral  no especifica los temas de  planeación, diseño o implementación de:
- Gestión de cambio o
- Gestión del conocimiento o
- Gestión de estrategias de uso y apropiación  como establece el pliego y su adenda.
Experiencia No. 4: La experiencia relaciona en la certificación laboral  no especifica los temas de  planeación, diseño o implementación de:
- Gestión de cambio o
- Gestión del conocimiento o
- Gestión de estrategias de uso y apropiación  como establece el pliego y su adenda.
Experiencia No. 5: La experiencia relaciona en la certificación laboral  no especifica los temas de  planeación, diseño o implementación de:
- Gestión de cambio o
- Gestión del conocimiento o
- Gestión de estrategias de uso y apropiación  como establece el pliego y su adenda.
Experiencia No. 6: La experiencia relaciona en la certificación laboral  no especifica los temas de  planeación, diseño o implementación de:
- Gestión de cambio o
- Gestión del conocimiento o
- Gestión de estrategias de uso y apropiación  como establece el pliego y su adenda.
Experiencia No. 7: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Experiencia No. 8: No se allega la totalidad de documentos complementarios para acreditar la experiencia certificada de conformidad con lo establecido en el Pliego de Condiciones numeral 4.1.4. FORMACIÓN ACADÉMICA Y EXPERIENCIA DEL EQUIPO MÍNIMO DE TRABAJO. Literal C. DISPOSICIONES GENERALES PARA LA ACREDITACIÓN DE LA FORMACIÓN ACADÉMICA Y LA EXPERIENCIA  PROFESIONAL RELACIONADA
</v>
      </c>
      <c r="L176" s="750"/>
      <c r="M176" s="750"/>
      <c r="N176" s="750"/>
      <c r="O176" s="750"/>
      <c r="P176" s="750"/>
      <c r="Q176" s="750"/>
      <c r="R176" s="750"/>
      <c r="S176" s="750"/>
      <c r="T176" s="750"/>
      <c r="U176" s="750"/>
      <c r="V176" s="750"/>
      <c r="W176" s="750"/>
      <c r="X176" s="751"/>
      <c r="AC176" s="45"/>
      <c r="AD176" s="45"/>
      <c r="AE176" s="45"/>
      <c r="AH176" s="218"/>
    </row>
    <row r="177" spans="1:34" s="46" customFormat="1" ht="34.5" customHeight="1">
      <c r="A177" s="597"/>
      <c r="B177" s="590" t="s">
        <v>307</v>
      </c>
      <c r="C177" s="590"/>
      <c r="D177" s="590"/>
      <c r="E177" s="590"/>
      <c r="F177" s="591" t="s">
        <v>682</v>
      </c>
      <c r="G177" s="592"/>
      <c r="H177" s="592"/>
      <c r="I177" s="592"/>
      <c r="J177" s="592"/>
      <c r="K177" s="592"/>
      <c r="L177" s="592"/>
      <c r="M177" s="592"/>
      <c r="N177" s="592"/>
      <c r="O177" s="592"/>
      <c r="P177" s="592"/>
      <c r="Q177" s="592"/>
      <c r="R177" s="592"/>
      <c r="S177" s="592"/>
      <c r="T177" s="592"/>
      <c r="U177" s="592"/>
      <c r="V177" s="592"/>
      <c r="W177" s="592"/>
      <c r="X177" s="593"/>
      <c r="AC177" s="45"/>
      <c r="AD177" s="45"/>
      <c r="AE177" s="45"/>
      <c r="AH177" s="218"/>
    </row>
    <row r="178" spans="1:34" s="46" customFormat="1" ht="20.25" customHeight="1">
      <c r="A178" s="597"/>
      <c r="B178" s="594" t="s">
        <v>85</v>
      </c>
      <c r="C178" s="595"/>
      <c r="D178" s="595"/>
      <c r="E178" s="595"/>
      <c r="F178" s="595"/>
      <c r="G178" s="595"/>
      <c r="H178" s="595"/>
      <c r="I178" s="595"/>
      <c r="J178" s="595"/>
      <c r="K178" s="595"/>
      <c r="L178" s="595"/>
      <c r="M178" s="595"/>
      <c r="N178" s="595"/>
      <c r="O178" s="595"/>
      <c r="P178" s="595"/>
      <c r="Q178" s="595"/>
      <c r="R178" s="595"/>
      <c r="S178" s="595"/>
      <c r="T178" s="595"/>
      <c r="U178" s="595"/>
      <c r="V178" s="595"/>
      <c r="W178" s="595"/>
      <c r="X178" s="596"/>
      <c r="AC178" s="45"/>
      <c r="AD178" s="45"/>
      <c r="AE178" s="45"/>
      <c r="AH178" s="218"/>
    </row>
    <row r="179" spans="1:34" s="46" customFormat="1" ht="13">
      <c r="A179" s="607" t="s">
        <v>355</v>
      </c>
      <c r="B179" s="598" t="s">
        <v>356</v>
      </c>
      <c r="C179" s="598"/>
      <c r="D179" s="598"/>
      <c r="E179" s="598"/>
      <c r="F179" s="598"/>
      <c r="G179" s="598"/>
      <c r="H179" s="598"/>
      <c r="I179" s="598"/>
      <c r="J179" s="598"/>
      <c r="K179" s="598"/>
      <c r="L179" s="598"/>
      <c r="M179" s="598"/>
      <c r="N179" s="598"/>
      <c r="O179" s="598"/>
      <c r="P179" s="598"/>
      <c r="Q179" s="598"/>
      <c r="R179" s="598"/>
      <c r="S179" s="598"/>
      <c r="T179" s="598"/>
      <c r="U179" s="598"/>
      <c r="V179" s="598"/>
      <c r="W179" s="598"/>
      <c r="X179" s="598"/>
      <c r="AC179" s="45"/>
      <c r="AD179" s="45"/>
      <c r="AE179" s="45"/>
      <c r="AH179" s="218"/>
    </row>
    <row r="180" spans="1:34" s="46" customFormat="1" ht="25.5" customHeight="1">
      <c r="A180" s="607"/>
      <c r="B180" s="47" t="s">
        <v>209</v>
      </c>
      <c r="C180" s="48" t="s">
        <v>210</v>
      </c>
      <c r="D180" s="599" t="s">
        <v>211</v>
      </c>
      <c r="E180" s="599"/>
      <c r="F180" s="600" t="s">
        <v>212</v>
      </c>
      <c r="G180" s="601"/>
      <c r="H180" s="601"/>
      <c r="I180" s="601"/>
      <c r="J180" s="601"/>
      <c r="K180" s="601"/>
      <c r="L180" s="602"/>
      <c r="M180" s="599" t="s">
        <v>214</v>
      </c>
      <c r="N180" s="599"/>
      <c r="O180" s="599"/>
      <c r="P180" s="599"/>
      <c r="Q180" s="599"/>
      <c r="R180" s="599"/>
      <c r="S180" s="599"/>
      <c r="T180" s="599"/>
      <c r="U180" s="599"/>
      <c r="V180" s="599"/>
      <c r="W180" s="599"/>
      <c r="X180" s="599"/>
      <c r="AC180" s="45"/>
      <c r="AD180" s="45"/>
      <c r="AE180" s="45"/>
      <c r="AH180" s="218"/>
    </row>
    <row r="181" spans="1:34" s="46" customFormat="1" ht="82.5" customHeight="1">
      <c r="A181" s="607"/>
      <c r="B181" s="49">
        <v>5</v>
      </c>
      <c r="C181" s="49">
        <v>1</v>
      </c>
      <c r="D181" s="603" t="s">
        <v>357</v>
      </c>
      <c r="E181" s="603"/>
      <c r="F181" s="604" t="s">
        <v>358</v>
      </c>
      <c r="G181" s="605"/>
      <c r="H181" s="605"/>
      <c r="I181" s="605"/>
      <c r="J181" s="605"/>
      <c r="K181" s="605"/>
      <c r="L181" s="606"/>
      <c r="M181" s="610" t="s">
        <v>359</v>
      </c>
      <c r="N181" s="610"/>
      <c r="O181" s="610"/>
      <c r="P181" s="610"/>
      <c r="Q181" s="610"/>
      <c r="R181" s="610"/>
      <c r="S181" s="610"/>
      <c r="T181" s="610"/>
      <c r="U181" s="610"/>
      <c r="V181" s="610"/>
      <c r="W181" s="610"/>
      <c r="X181" s="610"/>
      <c r="AC181" s="45"/>
      <c r="AD181" s="45"/>
      <c r="AE181" s="45"/>
      <c r="AH181" s="218"/>
    </row>
    <row r="182" spans="1:34" s="46" customFormat="1" ht="12.75" customHeight="1">
      <c r="A182" s="607"/>
      <c r="B182" s="530" t="s">
        <v>219</v>
      </c>
      <c r="C182" s="530"/>
      <c r="D182" s="530"/>
      <c r="E182" s="530"/>
      <c r="F182" s="530"/>
      <c r="G182" s="530"/>
      <c r="H182" s="530"/>
      <c r="I182" s="530"/>
      <c r="J182" s="530"/>
      <c r="K182" s="530"/>
      <c r="L182" s="530"/>
      <c r="M182" s="530"/>
      <c r="N182" s="530"/>
      <c r="O182" s="530"/>
      <c r="P182" s="530"/>
      <c r="Q182" s="530"/>
      <c r="R182" s="530"/>
      <c r="S182" s="530"/>
      <c r="T182" s="530"/>
      <c r="U182" s="530"/>
      <c r="V182" s="530"/>
      <c r="W182" s="530"/>
      <c r="X182" s="530"/>
      <c r="AC182" s="45"/>
      <c r="AD182" s="45"/>
      <c r="AE182" s="45"/>
      <c r="AH182" s="218"/>
    </row>
    <row r="183" spans="1:34" s="46" customFormat="1" ht="12.75" customHeight="1">
      <c r="A183" s="607"/>
      <c r="B183" s="530" t="s">
        <v>220</v>
      </c>
      <c r="C183" s="530"/>
      <c r="D183" s="530"/>
      <c r="E183" s="530"/>
      <c r="F183" s="530"/>
      <c r="G183" s="530"/>
      <c r="H183" s="530"/>
      <c r="I183" s="530"/>
      <c r="J183" s="530"/>
      <c r="K183" s="530"/>
      <c r="L183" s="530"/>
      <c r="M183" s="530"/>
      <c r="N183" s="530"/>
      <c r="O183" s="530"/>
      <c r="P183" s="530"/>
      <c r="Q183" s="530"/>
      <c r="R183" s="530"/>
      <c r="S183" s="530"/>
      <c r="T183" s="530"/>
      <c r="U183" s="530"/>
      <c r="V183" s="530"/>
      <c r="W183" s="530"/>
      <c r="X183" s="530"/>
      <c r="AC183" s="45"/>
      <c r="AD183" s="45"/>
      <c r="AE183" s="45"/>
      <c r="AH183" s="218"/>
    </row>
    <row r="184" spans="1:34" s="46" customFormat="1" ht="27" customHeight="1">
      <c r="A184" s="607"/>
      <c r="B184" s="531" t="s">
        <v>221</v>
      </c>
      <c r="C184" s="531"/>
      <c r="D184" s="531"/>
      <c r="E184" s="532" t="s">
        <v>683</v>
      </c>
      <c r="F184" s="532"/>
      <c r="G184" s="532"/>
      <c r="H184" s="532"/>
      <c r="I184" s="533" t="s">
        <v>223</v>
      </c>
      <c r="J184" s="533"/>
      <c r="K184" s="534" t="s">
        <v>224</v>
      </c>
      <c r="L184" s="534"/>
      <c r="M184" s="52" t="s">
        <v>225</v>
      </c>
      <c r="N184" s="535">
        <v>80725058</v>
      </c>
      <c r="O184" s="535"/>
      <c r="P184" s="536"/>
      <c r="Q184" s="536"/>
      <c r="R184" s="536"/>
      <c r="S184" s="536"/>
      <c r="T184" s="536"/>
      <c r="U184" s="536"/>
      <c r="V184" s="536"/>
      <c r="W184" s="536"/>
      <c r="X184" s="536"/>
      <c r="AC184" s="45"/>
      <c r="AD184" s="45"/>
      <c r="AE184" s="45"/>
      <c r="AH184" s="218"/>
    </row>
    <row r="185" spans="1:34" s="46" customFormat="1" ht="12.75" customHeight="1">
      <c r="A185" s="607"/>
      <c r="B185" s="525" t="s">
        <v>226</v>
      </c>
      <c r="C185" s="525"/>
      <c r="D185" s="525"/>
      <c r="E185" s="525"/>
      <c r="F185" s="525"/>
      <c r="G185" s="525"/>
      <c r="H185" s="53" t="s">
        <v>227</v>
      </c>
      <c r="I185" s="526" t="s">
        <v>228</v>
      </c>
      <c r="J185" s="526"/>
      <c r="K185" s="526"/>
      <c r="L185" s="525" t="s">
        <v>226</v>
      </c>
      <c r="M185" s="525"/>
      <c r="N185" s="525"/>
      <c r="O185" s="54" t="s">
        <v>227</v>
      </c>
      <c r="P185" s="525" t="s">
        <v>228</v>
      </c>
      <c r="Q185" s="525"/>
      <c r="R185" s="525"/>
      <c r="S185" s="525"/>
      <c r="T185" s="525"/>
      <c r="U185" s="525"/>
      <c r="V185" s="525"/>
      <c r="W185" s="525"/>
      <c r="X185" s="525"/>
      <c r="AC185" s="45"/>
      <c r="AD185" s="45"/>
      <c r="AE185" s="45"/>
      <c r="AH185" s="218"/>
    </row>
    <row r="186" spans="1:34" s="46" customFormat="1" ht="30" customHeight="1">
      <c r="A186" s="607"/>
      <c r="B186" s="611" t="s">
        <v>229</v>
      </c>
      <c r="C186" s="612"/>
      <c r="D186" s="612"/>
      <c r="E186" s="612"/>
      <c r="F186" s="612"/>
      <c r="G186" s="613"/>
      <c r="H186" s="796" t="s">
        <v>230</v>
      </c>
      <c r="I186" s="386" t="s">
        <v>684</v>
      </c>
      <c r="J186" s="387"/>
      <c r="K186" s="467"/>
      <c r="L186" s="529" t="s">
        <v>232</v>
      </c>
      <c r="M186" s="529"/>
      <c r="N186" s="529"/>
      <c r="O186" s="55" t="s">
        <v>230</v>
      </c>
      <c r="P186" s="379" t="s">
        <v>685</v>
      </c>
      <c r="Q186" s="379"/>
      <c r="R186" s="379"/>
      <c r="S186" s="379"/>
      <c r="T186" s="379"/>
      <c r="U186" s="379"/>
      <c r="V186" s="379"/>
      <c r="W186" s="379"/>
      <c r="X186" s="379"/>
      <c r="AC186" s="45"/>
      <c r="AD186" s="45"/>
      <c r="AE186" s="45"/>
      <c r="AH186" s="218"/>
    </row>
    <row r="187" spans="1:34" s="46" customFormat="1" ht="12.75" customHeight="1">
      <c r="A187" s="607"/>
      <c r="B187" s="614"/>
      <c r="C187" s="615"/>
      <c r="D187" s="615"/>
      <c r="E187" s="615"/>
      <c r="F187" s="615"/>
      <c r="G187" s="616"/>
      <c r="H187" s="797"/>
      <c r="I187" s="388"/>
      <c r="J187" s="389"/>
      <c r="K187" s="460"/>
      <c r="L187" s="529" t="s">
        <v>236</v>
      </c>
      <c r="M187" s="529"/>
      <c r="N187" s="529"/>
      <c r="O187" s="55" t="s">
        <v>230</v>
      </c>
      <c r="P187" s="379" t="s">
        <v>598</v>
      </c>
      <c r="Q187" s="379"/>
      <c r="R187" s="379"/>
      <c r="S187" s="379"/>
      <c r="T187" s="379"/>
      <c r="U187" s="379"/>
      <c r="V187" s="379"/>
      <c r="W187" s="379"/>
      <c r="X187" s="379"/>
      <c r="Y187" s="57"/>
      <c r="Z187" s="57"/>
      <c r="AA187" s="57"/>
      <c r="AB187" s="57"/>
      <c r="AC187" s="45"/>
      <c r="AD187" s="45"/>
      <c r="AE187" s="45"/>
      <c r="AH187" s="218"/>
    </row>
    <row r="188" spans="1:34" s="46" customFormat="1" ht="25.5" customHeight="1">
      <c r="A188" s="607"/>
      <c r="B188" s="527" t="s">
        <v>238</v>
      </c>
      <c r="C188" s="527"/>
      <c r="D188" s="527"/>
      <c r="E188" s="527"/>
      <c r="F188" s="527"/>
      <c r="G188" s="527"/>
      <c r="H188" s="58" t="s">
        <v>230</v>
      </c>
      <c r="I188" s="538" t="s">
        <v>398</v>
      </c>
      <c r="J188" s="538"/>
      <c r="K188" s="538"/>
      <c r="L188" s="527" t="s">
        <v>240</v>
      </c>
      <c r="M188" s="527"/>
      <c r="N188" s="527"/>
      <c r="O188" s="55" t="s">
        <v>230</v>
      </c>
      <c r="P188" s="379" t="s">
        <v>564</v>
      </c>
      <c r="Q188" s="379"/>
      <c r="R188" s="379"/>
      <c r="S188" s="379"/>
      <c r="T188" s="379"/>
      <c r="U188" s="379"/>
      <c r="V188" s="379"/>
      <c r="W188" s="379"/>
      <c r="X188" s="379"/>
      <c r="AC188" s="45"/>
      <c r="AD188" s="45"/>
      <c r="AE188" s="45"/>
      <c r="AH188" s="218"/>
    </row>
    <row r="189" spans="1:34" s="46" customFormat="1" ht="17.25" customHeight="1">
      <c r="A189" s="607"/>
      <c r="B189" s="525" t="s">
        <v>243</v>
      </c>
      <c r="C189" s="525"/>
      <c r="D189" s="525"/>
      <c r="E189" s="525"/>
      <c r="F189" s="525"/>
      <c r="G189" s="525"/>
      <c r="H189" s="525"/>
      <c r="I189" s="525"/>
      <c r="J189" s="525"/>
      <c r="K189" s="525"/>
      <c r="L189" s="525"/>
      <c r="M189" s="525"/>
      <c r="N189" s="525"/>
      <c r="O189" s="525"/>
      <c r="P189" s="525"/>
      <c r="Q189" s="525"/>
      <c r="R189" s="525"/>
      <c r="S189" s="525"/>
      <c r="T189" s="525"/>
      <c r="U189" s="525"/>
      <c r="V189" s="525"/>
      <c r="W189" s="525"/>
      <c r="X189" s="525"/>
      <c r="AC189" s="45"/>
      <c r="AD189" s="45"/>
      <c r="AE189" s="45"/>
      <c r="AH189" s="218"/>
    </row>
    <row r="190" spans="1:34" s="46" customFormat="1" ht="27.75" customHeight="1">
      <c r="A190" s="607"/>
      <c r="B190" s="537" t="s">
        <v>244</v>
      </c>
      <c r="C190" s="537"/>
      <c r="D190" s="537"/>
      <c r="E190" s="379" t="s">
        <v>686</v>
      </c>
      <c r="F190" s="379"/>
      <c r="G190" s="379"/>
      <c r="H190" s="379"/>
      <c r="I190" s="61" t="s">
        <v>246</v>
      </c>
      <c r="J190" s="551" t="s">
        <v>339</v>
      </c>
      <c r="K190" s="551"/>
      <c r="L190" s="551"/>
      <c r="M190" s="551"/>
      <c r="N190" s="551"/>
      <c r="O190" s="62" t="s">
        <v>248</v>
      </c>
      <c r="P190" s="540">
        <v>40154</v>
      </c>
      <c r="Q190" s="541"/>
      <c r="R190" s="542" t="s">
        <v>249</v>
      </c>
      <c r="S190" s="542"/>
      <c r="T190" s="542"/>
      <c r="U190" s="542"/>
      <c r="V190" s="542"/>
      <c r="W190" s="542"/>
      <c r="X190" s="542"/>
      <c r="AC190" s="45"/>
      <c r="AD190" s="45"/>
      <c r="AE190" s="45"/>
      <c r="AH190" s="218"/>
    </row>
    <row r="191" spans="1:34" s="46" customFormat="1" ht="48" customHeight="1">
      <c r="A191" s="607"/>
      <c r="B191" s="545" t="s">
        <v>256</v>
      </c>
      <c r="C191" s="545"/>
      <c r="D191" s="545"/>
      <c r="E191" s="379" t="s">
        <v>687</v>
      </c>
      <c r="F191" s="379"/>
      <c r="G191" s="546" t="s">
        <v>258</v>
      </c>
      <c r="H191" s="546"/>
      <c r="I191" s="794" t="s">
        <v>688</v>
      </c>
      <c r="J191" s="795"/>
      <c r="K191" s="549" t="s">
        <v>40</v>
      </c>
      <c r="L191" s="549"/>
      <c r="M191" s="550" t="s">
        <v>259</v>
      </c>
      <c r="N191" s="550"/>
      <c r="O191" s="550"/>
      <c r="P191" s="550"/>
      <c r="Q191" s="550"/>
      <c r="R191" s="550"/>
      <c r="S191" s="550"/>
      <c r="T191" s="550"/>
      <c r="U191" s="550"/>
      <c r="V191" s="550"/>
      <c r="W191" s="550"/>
      <c r="X191" s="550"/>
      <c r="AC191" s="45"/>
      <c r="AD191" s="45"/>
      <c r="AE191" s="45"/>
      <c r="AH191" s="218"/>
    </row>
    <row r="192" spans="1:34" s="46" customFormat="1" ht="15" customHeight="1">
      <c r="A192" s="607"/>
      <c r="B192" s="525" t="s">
        <v>260</v>
      </c>
      <c r="C192" s="525"/>
      <c r="D192" s="525"/>
      <c r="E192" s="525"/>
      <c r="F192" s="525"/>
      <c r="G192" s="525"/>
      <c r="H192" s="525"/>
      <c r="I192" s="525"/>
      <c r="J192" s="525"/>
      <c r="K192" s="525"/>
      <c r="L192" s="525"/>
      <c r="M192" s="525"/>
      <c r="N192" s="525"/>
      <c r="O192" s="525"/>
      <c r="P192" s="525"/>
      <c r="Q192" s="525"/>
      <c r="R192" s="525"/>
      <c r="S192" s="525"/>
      <c r="T192" s="525"/>
      <c r="U192" s="525"/>
      <c r="V192" s="525"/>
      <c r="W192" s="525"/>
      <c r="X192" s="525"/>
      <c r="AC192" s="45"/>
      <c r="AD192" s="45"/>
      <c r="AE192" s="45"/>
      <c r="AH192" s="218"/>
    </row>
    <row r="193" spans="1:34" s="46" customFormat="1" ht="28.5" customHeight="1">
      <c r="A193" s="607"/>
      <c r="B193" s="53"/>
      <c r="C193" s="525" t="s">
        <v>261</v>
      </c>
      <c r="D193" s="525"/>
      <c r="E193" s="525"/>
      <c r="F193" s="525"/>
      <c r="G193" s="525"/>
      <c r="H193" s="525"/>
      <c r="I193" s="525"/>
      <c r="J193" s="525"/>
      <c r="K193" s="525"/>
      <c r="L193" s="525"/>
      <c r="M193" s="561" t="s">
        <v>262</v>
      </c>
      <c r="N193" s="561"/>
      <c r="O193" s="561"/>
      <c r="P193" s="561"/>
      <c r="Q193" s="561"/>
      <c r="R193" s="561"/>
      <c r="S193" s="562" t="s">
        <v>263</v>
      </c>
      <c r="T193" s="562" t="s">
        <v>264</v>
      </c>
      <c r="U193" s="563" t="s">
        <v>265</v>
      </c>
      <c r="V193" s="563"/>
      <c r="W193" s="563"/>
      <c r="X193" s="562" t="s">
        <v>38</v>
      </c>
      <c r="Y193" s="556" t="s">
        <v>266</v>
      </c>
      <c r="Z193" s="556"/>
      <c r="AA193" s="556"/>
      <c r="AB193" s="556"/>
      <c r="AC193" s="557" t="s">
        <v>267</v>
      </c>
      <c r="AD193" s="557"/>
      <c r="AE193" s="557"/>
      <c r="AF193" s="710" t="s">
        <v>268</v>
      </c>
      <c r="AG193" s="710"/>
      <c r="AH193" s="715" t="s">
        <v>269</v>
      </c>
    </row>
    <row r="194" spans="1:34" s="46" customFormat="1" ht="87" customHeight="1">
      <c r="A194" s="607"/>
      <c r="B194" s="60" t="s">
        <v>6</v>
      </c>
      <c r="C194" s="560" t="s">
        <v>270</v>
      </c>
      <c r="D194" s="560"/>
      <c r="E194" s="560"/>
      <c r="F194" s="560" t="s">
        <v>271</v>
      </c>
      <c r="G194" s="560"/>
      <c r="H194" s="560"/>
      <c r="I194" s="560"/>
      <c r="J194" s="560"/>
      <c r="K194" s="52" t="s">
        <v>272</v>
      </c>
      <c r="L194" s="52" t="s">
        <v>273</v>
      </c>
      <c r="M194" s="63" t="s">
        <v>274</v>
      </c>
      <c r="N194" s="63" t="s">
        <v>275</v>
      </c>
      <c r="O194" s="63" t="s">
        <v>276</v>
      </c>
      <c r="P194" s="63" t="s">
        <v>277</v>
      </c>
      <c r="Q194" s="63" t="s">
        <v>278</v>
      </c>
      <c r="R194" s="63" t="s">
        <v>279</v>
      </c>
      <c r="S194" s="562"/>
      <c r="T194" s="562"/>
      <c r="U194" s="63" t="s">
        <v>367</v>
      </c>
      <c r="V194" s="619" t="s">
        <v>368</v>
      </c>
      <c r="W194" s="621"/>
      <c r="X194" s="562"/>
      <c r="Y194" s="64" t="s">
        <v>283</v>
      </c>
      <c r="Z194" s="65" t="s">
        <v>284</v>
      </c>
      <c r="AA194" s="65" t="s">
        <v>285</v>
      </c>
      <c r="AB194" s="66" t="s">
        <v>286</v>
      </c>
      <c r="AC194" s="63" t="s">
        <v>287</v>
      </c>
      <c r="AD194" s="63" t="s">
        <v>288</v>
      </c>
      <c r="AE194" s="63" t="s">
        <v>289</v>
      </c>
      <c r="AF194" s="67" t="s">
        <v>290</v>
      </c>
      <c r="AG194" s="67" t="s">
        <v>291</v>
      </c>
      <c r="AH194" s="715"/>
    </row>
    <row r="195" spans="1:34" s="46" customFormat="1" ht="113.25" customHeight="1">
      <c r="A195" s="607"/>
      <c r="B195" s="68">
        <v>1</v>
      </c>
      <c r="C195" s="564" t="s">
        <v>689</v>
      </c>
      <c r="D195" s="564"/>
      <c r="E195" s="564"/>
      <c r="F195" s="565" t="s">
        <v>690</v>
      </c>
      <c r="G195" s="565"/>
      <c r="H195" s="565"/>
      <c r="I195" s="565"/>
      <c r="J195" s="565"/>
      <c r="K195" s="69">
        <v>41866</v>
      </c>
      <c r="L195" s="69">
        <v>42001</v>
      </c>
      <c r="M195" s="70" t="s">
        <v>178</v>
      </c>
      <c r="N195" s="70" t="s">
        <v>178</v>
      </c>
      <c r="O195" s="70" t="s">
        <v>178</v>
      </c>
      <c r="P195" s="70" t="s">
        <v>178</v>
      </c>
      <c r="Q195" s="70" t="s">
        <v>85</v>
      </c>
      <c r="R195" s="70" t="s">
        <v>178</v>
      </c>
      <c r="S195" s="71" t="str">
        <f>IF(C195&lt;&gt;"",IF(COUNTIF(M195:R195,"CUMPLE")=6,"CUMPLE","NO CUMPLE"),"")</f>
        <v>NO CUMPLE</v>
      </c>
      <c r="T195" s="72" t="s">
        <v>22</v>
      </c>
      <c r="U195" s="70" t="s">
        <v>178</v>
      </c>
      <c r="V195" s="622" t="s">
        <v>85</v>
      </c>
      <c r="W195" s="624"/>
      <c r="X195" s="73" t="str">
        <f t="shared" ref="X195:X214" si="56">IF(C195&lt;&gt;"",IF(OR(AND(OR(U195="CUMPLE",V195="CUMPLE"),S195="CUMPLE",T195="N/A"),AND(T195="SI",OR(U195="CUMPLE",V195="CUMPLE"))),"CUMPLE","NO CUMPLE"),"")</f>
        <v>NO CUMPLE</v>
      </c>
      <c r="Y195" s="56" t="s">
        <v>691</v>
      </c>
      <c r="Z195" s="124" t="str">
        <f>IF(Y195&lt;&gt;"","-"&amp;Y195&amp;CHAR(10),"")</f>
        <v xml:space="preserve">-SERVICIOS Y SISTEMAS DE ARCHIVO E IMÁGENES SIA SAS CREG.pdf Págs. 1-2
</v>
      </c>
      <c r="AA195" s="56" t="s">
        <v>692</v>
      </c>
      <c r="AB195" s="75" t="str">
        <f t="shared" ref="AB195:AB214" si="57">IF(AA195&lt;&gt;"","Experiencia No. "&amp;B195&amp;": "&amp;AA195&amp;CHAR(10),"")</f>
        <v xml:space="preserve">Experiencia No. 1: La fecha de expedición de la certificación es anterior a la fecha de inicio y terminación del contrato y/o proyecto.
La fechas de terminación del contrato y/o proyecto se traslapan con las del ítem 2. Por lo que para efectos del cálculo de tiempo, la fecha final que se toma es el día inmediatamente anterior al del inicio de la experiencia referida en el ítem 2.
</v>
      </c>
      <c r="AC195" s="76">
        <f>IF(C195&lt;&gt;"",COUNTIFS(K$195:K$214,"&lt;="&amp;K195,L$195:L$214,"&gt;"&amp;K195)-1,0)</f>
        <v>0</v>
      </c>
      <c r="AD195" s="76">
        <f>IF(C195&lt;&gt;"",COUNTIFS(K$195:K$214,"&lt;="&amp;L195,L$195:L$214,"&gt;="&amp;L195)-1,0)</f>
        <v>1</v>
      </c>
      <c r="AE195" s="76">
        <f>IF(C195&lt;&gt;"",COUNTIFS(K$195:K$214,"&gt;&lt;"&amp;"",K$195:K$214,"&lt;="&amp;K195,L$195:L$214,"&gt;="&amp;L195),0)</f>
        <v>0</v>
      </c>
      <c r="AF195" s="69">
        <v>41866</v>
      </c>
      <c r="AG195" s="69">
        <v>41955</v>
      </c>
      <c r="AH195" s="95">
        <f t="shared" ref="AH195:AH214" si="58">ROUND(IF(X195="CUMPLE",DAYS360(AF195,AG195,)/365,0),1)</f>
        <v>0</v>
      </c>
    </row>
    <row r="196" spans="1:34" s="46" customFormat="1" ht="87" customHeight="1">
      <c r="A196" s="607"/>
      <c r="B196" s="68">
        <v>2</v>
      </c>
      <c r="C196" s="564" t="s">
        <v>693</v>
      </c>
      <c r="D196" s="564"/>
      <c r="E196" s="564"/>
      <c r="F196" s="719" t="s">
        <v>694</v>
      </c>
      <c r="G196" s="565"/>
      <c r="H196" s="565"/>
      <c r="I196" s="565"/>
      <c r="J196" s="565"/>
      <c r="K196" s="69">
        <v>41956</v>
      </c>
      <c r="L196" s="69">
        <v>42093</v>
      </c>
      <c r="M196" s="70" t="s">
        <v>178</v>
      </c>
      <c r="N196" s="70" t="s">
        <v>178</v>
      </c>
      <c r="O196" s="70" t="s">
        <v>178</v>
      </c>
      <c r="P196" s="70" t="s">
        <v>178</v>
      </c>
      <c r="Q196" s="70" t="s">
        <v>178</v>
      </c>
      <c r="R196" s="70" t="s">
        <v>178</v>
      </c>
      <c r="S196" s="71" t="str">
        <f t="shared" ref="S196:S214" si="59">IF(C196&lt;&gt;"",IF(COUNTIF(M196:R196,"CUMPLE")=6,"CUMPLE","NO CUMPLE"),"")</f>
        <v>CUMPLE</v>
      </c>
      <c r="T196" s="72" t="s">
        <v>22</v>
      </c>
      <c r="U196" s="70" t="s">
        <v>178</v>
      </c>
      <c r="V196" s="622" t="s">
        <v>85</v>
      </c>
      <c r="W196" s="624"/>
      <c r="X196" s="73" t="str">
        <f t="shared" si="56"/>
        <v>CUMPLE</v>
      </c>
      <c r="Y196" s="56" t="s">
        <v>695</v>
      </c>
      <c r="Z196" s="124" t="str">
        <f t="shared" ref="Z196:Z214" si="60">IF(Y196&lt;&gt;"","-"&amp;Y196&amp;CHAR(10),"")</f>
        <v xml:space="preserve">-SERVICIOS Y SISTEMAS DE ARCHIVO E IMÁGENES SIA SAS- HOSPITAL DE LA CRUZ.pdf Págs. 1-2
</v>
      </c>
      <c r="AA196" s="56" t="s">
        <v>696</v>
      </c>
      <c r="AB196" s="75" t="str">
        <f t="shared" si="57"/>
        <v xml:space="preserve">Experiencia No. 2: Las fechas de terminación del contrato y/o proyecto se traslapan con las del ítem 3. Por lo que para efectos del cálculo de tiempo, la fecha final que se toma es el día inmediatamente anterior al del inicio de la experiencia referida en el ítem 3.
</v>
      </c>
      <c r="AC196" s="76">
        <f t="shared" ref="AC196:AC214" si="61">IF(C196&lt;&gt;"",COUNTIFS(K$195:K$214,"&lt;="&amp;K196,L$195:L$214,"&gt;"&amp;K196)-1,0)</f>
        <v>1</v>
      </c>
      <c r="AD196" s="76">
        <f t="shared" ref="AD196:AD214" si="62">IF(C196&lt;&gt;"",COUNTIFS(K$195:K$214,"&lt;="&amp;L196,L$195:L$214,"&gt;="&amp;L196)-1,0)</f>
        <v>1</v>
      </c>
      <c r="AE196" s="76">
        <f t="shared" ref="AE196:AE214" si="63">IF(C196&lt;&gt;"",COUNTIFS(K$195:K$214,"&gt;&lt;"&amp;"",K$195:K$214,"&lt;="&amp;K196,L$195:L$214,"&gt;="&amp;L196),0)</f>
        <v>0</v>
      </c>
      <c r="AF196" s="69">
        <v>41956</v>
      </c>
      <c r="AG196" s="69">
        <v>42082</v>
      </c>
      <c r="AH196" s="95">
        <f t="shared" si="58"/>
        <v>0.3</v>
      </c>
    </row>
    <row r="197" spans="1:34" s="46" customFormat="1" ht="87" customHeight="1">
      <c r="A197" s="607"/>
      <c r="B197" s="68">
        <v>3</v>
      </c>
      <c r="C197" s="564" t="s">
        <v>689</v>
      </c>
      <c r="D197" s="564"/>
      <c r="E197" s="564"/>
      <c r="F197" s="719" t="s">
        <v>697</v>
      </c>
      <c r="G197" s="565"/>
      <c r="H197" s="565"/>
      <c r="I197" s="565"/>
      <c r="J197" s="565"/>
      <c r="K197" s="69">
        <v>42083</v>
      </c>
      <c r="L197" s="69">
        <v>42307</v>
      </c>
      <c r="M197" s="70" t="s">
        <v>178</v>
      </c>
      <c r="N197" s="70" t="s">
        <v>178</v>
      </c>
      <c r="O197" s="70" t="s">
        <v>178</v>
      </c>
      <c r="P197" s="70" t="s">
        <v>178</v>
      </c>
      <c r="Q197" s="70" t="s">
        <v>178</v>
      </c>
      <c r="R197" s="70" t="s">
        <v>178</v>
      </c>
      <c r="S197" s="71" t="str">
        <f t="shared" si="59"/>
        <v>CUMPLE</v>
      </c>
      <c r="T197" s="72" t="s">
        <v>22</v>
      </c>
      <c r="U197" s="70" t="s">
        <v>178</v>
      </c>
      <c r="V197" s="622" t="s">
        <v>85</v>
      </c>
      <c r="W197" s="624"/>
      <c r="X197" s="73" t="str">
        <f t="shared" si="56"/>
        <v>CUMPLE</v>
      </c>
      <c r="Y197" s="56" t="s">
        <v>698</v>
      </c>
      <c r="Z197" s="124" t="str">
        <f t="shared" si="60"/>
        <v xml:space="preserve">-SERVICIOS Y SISTEMAS DE ARCHIVO E IMÁGENES SIA SAS-GOBERNACIÓN DE ANTIOQUIA.pdf Págs. 1-2
</v>
      </c>
      <c r="AA197" s="56"/>
      <c r="AB197" s="75" t="str">
        <f t="shared" si="57"/>
        <v/>
      </c>
      <c r="AC197" s="76">
        <f t="shared" si="61"/>
        <v>1</v>
      </c>
      <c r="AD197" s="76">
        <f t="shared" si="62"/>
        <v>0</v>
      </c>
      <c r="AE197" s="76">
        <f t="shared" si="63"/>
        <v>0</v>
      </c>
      <c r="AF197" s="69">
        <v>42083</v>
      </c>
      <c r="AG197" s="69">
        <v>42307</v>
      </c>
      <c r="AH197" s="95">
        <f t="shared" si="58"/>
        <v>0.6</v>
      </c>
    </row>
    <row r="198" spans="1:34" s="46" customFormat="1" ht="96" customHeight="1">
      <c r="A198" s="607"/>
      <c r="B198" s="68">
        <v>4</v>
      </c>
      <c r="C198" s="564" t="s">
        <v>689</v>
      </c>
      <c r="D198" s="564"/>
      <c r="E198" s="564"/>
      <c r="F198" s="719" t="s">
        <v>699</v>
      </c>
      <c r="G198" s="565"/>
      <c r="H198" s="565"/>
      <c r="I198" s="565"/>
      <c r="J198" s="565"/>
      <c r="K198" s="69">
        <v>42367</v>
      </c>
      <c r="L198" s="69">
        <v>42399</v>
      </c>
      <c r="M198" s="70" t="s">
        <v>178</v>
      </c>
      <c r="N198" s="70" t="s">
        <v>178</v>
      </c>
      <c r="O198" s="70" t="s">
        <v>178</v>
      </c>
      <c r="P198" s="70" t="s">
        <v>178</v>
      </c>
      <c r="Q198" s="70" t="s">
        <v>178</v>
      </c>
      <c r="R198" s="70" t="s">
        <v>178</v>
      </c>
      <c r="S198" s="71" t="str">
        <f t="shared" si="59"/>
        <v>CUMPLE</v>
      </c>
      <c r="T198" s="72" t="s">
        <v>22</v>
      </c>
      <c r="U198" s="70" t="s">
        <v>178</v>
      </c>
      <c r="V198" s="622" t="s">
        <v>85</v>
      </c>
      <c r="W198" s="624"/>
      <c r="X198" s="73" t="str">
        <f t="shared" si="56"/>
        <v>CUMPLE</v>
      </c>
      <c r="Y198" s="56" t="s">
        <v>700</v>
      </c>
      <c r="Z198" s="124" t="str">
        <f t="shared" si="60"/>
        <v xml:space="preserve">-SERVICIOS Y SISTEMAS DE ARCHIVO E IMÁGENES SIA SAS-ALCALDIA DE BOJACA.pdf Págs. 1-2
</v>
      </c>
      <c r="AA198" s="56"/>
      <c r="AB198" s="75" t="str">
        <f t="shared" si="57"/>
        <v/>
      </c>
      <c r="AC198" s="76">
        <f t="shared" si="61"/>
        <v>0</v>
      </c>
      <c r="AD198" s="76">
        <f t="shared" si="62"/>
        <v>0</v>
      </c>
      <c r="AE198" s="76">
        <f t="shared" si="63"/>
        <v>0</v>
      </c>
      <c r="AF198" s="69">
        <v>42367</v>
      </c>
      <c r="AG198" s="69">
        <v>42399</v>
      </c>
      <c r="AH198" s="95">
        <f t="shared" si="58"/>
        <v>0.1</v>
      </c>
    </row>
    <row r="199" spans="1:34" s="46" customFormat="1" ht="107.25" customHeight="1">
      <c r="A199" s="607"/>
      <c r="B199" s="68">
        <v>5</v>
      </c>
      <c r="C199" s="564" t="s">
        <v>701</v>
      </c>
      <c r="D199" s="564"/>
      <c r="E199" s="564"/>
      <c r="F199" s="719" t="s">
        <v>702</v>
      </c>
      <c r="G199" s="565"/>
      <c r="H199" s="565"/>
      <c r="I199" s="565"/>
      <c r="J199" s="565"/>
      <c r="K199" s="69">
        <v>42573</v>
      </c>
      <c r="L199" s="69">
        <v>43340</v>
      </c>
      <c r="M199" s="70" t="s">
        <v>178</v>
      </c>
      <c r="N199" s="70" t="s">
        <v>85</v>
      </c>
      <c r="O199" s="70" t="s">
        <v>178</v>
      </c>
      <c r="P199" s="70" t="s">
        <v>178</v>
      </c>
      <c r="Q199" s="70" t="s">
        <v>178</v>
      </c>
      <c r="R199" s="70" t="s">
        <v>178</v>
      </c>
      <c r="S199" s="71" t="str">
        <f t="shared" si="59"/>
        <v>NO CUMPLE</v>
      </c>
      <c r="T199" s="72" t="s">
        <v>22</v>
      </c>
      <c r="U199" s="70" t="s">
        <v>178</v>
      </c>
      <c r="V199" s="622" t="s">
        <v>85</v>
      </c>
      <c r="W199" s="624"/>
      <c r="X199" s="73" t="str">
        <f t="shared" si="56"/>
        <v>NO CUMPLE</v>
      </c>
      <c r="Y199" s="56" t="s">
        <v>703</v>
      </c>
      <c r="Z199" s="124" t="str">
        <f t="shared" si="60"/>
        <v xml:space="preserve">-SERVICIOS Y SISTEMAS DE ARCHIVO SIA SAS-FONDO DE VIGILANCIA.pdf Págs. 1-2
</v>
      </c>
      <c r="AA199" s="56" t="s">
        <v>704</v>
      </c>
      <c r="AB199" s="75" t="str">
        <f t="shared" si="57"/>
        <v xml:space="preserve">Experiencia No. 5: La certificación no incluye el nombre del contratista o empleado con su identificación.
Las fechas de terminación del contrato y/o proyecto se traslapan con las del ítem 6. Por lo que para efectos del cálculo de tiempo, la fecha final que se toma es el día inmediatamente anterior al del inicio de la experiencia referida en el ítem 6.
</v>
      </c>
      <c r="AC199" s="76">
        <f t="shared" si="61"/>
        <v>0</v>
      </c>
      <c r="AD199" s="76">
        <f t="shared" si="62"/>
        <v>1</v>
      </c>
      <c r="AE199" s="76">
        <f t="shared" si="63"/>
        <v>0</v>
      </c>
      <c r="AF199" s="69">
        <v>42573</v>
      </c>
      <c r="AG199" s="69">
        <v>43298</v>
      </c>
      <c r="AH199" s="95">
        <f t="shared" si="58"/>
        <v>0</v>
      </c>
    </row>
    <row r="200" spans="1:34" s="46" customFormat="1" ht="90" customHeight="1">
      <c r="A200" s="607"/>
      <c r="B200" s="68">
        <v>6</v>
      </c>
      <c r="C200" s="564" t="s">
        <v>705</v>
      </c>
      <c r="D200" s="564"/>
      <c r="E200" s="564"/>
      <c r="F200" s="793" t="s">
        <v>706</v>
      </c>
      <c r="G200" s="694"/>
      <c r="H200" s="694"/>
      <c r="I200" s="694"/>
      <c r="J200" s="694"/>
      <c r="K200" s="69">
        <v>43299</v>
      </c>
      <c r="L200" s="69">
        <v>43393</v>
      </c>
      <c r="M200" s="70" t="s">
        <v>178</v>
      </c>
      <c r="N200" s="70" t="s">
        <v>85</v>
      </c>
      <c r="O200" s="70" t="s">
        <v>178</v>
      </c>
      <c r="P200" s="70" t="s">
        <v>178</v>
      </c>
      <c r="Q200" s="70" t="s">
        <v>178</v>
      </c>
      <c r="R200" s="70" t="s">
        <v>178</v>
      </c>
      <c r="S200" s="71" t="str">
        <f t="shared" si="59"/>
        <v>NO CUMPLE</v>
      </c>
      <c r="T200" s="72" t="s">
        <v>22</v>
      </c>
      <c r="U200" s="70" t="s">
        <v>178</v>
      </c>
      <c r="V200" s="622" t="s">
        <v>85</v>
      </c>
      <c r="W200" s="624"/>
      <c r="X200" s="73" t="str">
        <f t="shared" si="56"/>
        <v>NO CUMPLE</v>
      </c>
      <c r="Y200" s="56" t="s">
        <v>707</v>
      </c>
      <c r="Z200" s="124" t="str">
        <f t="shared" si="60"/>
        <v xml:space="preserve">-QE SERVICIOS INTEGRALES SAS – SERVICIOS Y SISTEMAS DE ARCHIVO-LOTERÍA DE BOGOTÁ.pdf Págs. 1-2
</v>
      </c>
      <c r="AA200" s="56" t="s">
        <v>708</v>
      </c>
      <c r="AB200" s="75" t="str">
        <f t="shared" si="57"/>
        <v xml:space="preserve">Experiencia No. 6: La certificación no incluye el nombre del contratista o empleado con su identificación.
</v>
      </c>
      <c r="AC200" s="76">
        <f t="shared" si="61"/>
        <v>1</v>
      </c>
      <c r="AD200" s="76">
        <f t="shared" si="62"/>
        <v>0</v>
      </c>
      <c r="AE200" s="76">
        <f t="shared" si="63"/>
        <v>0</v>
      </c>
      <c r="AF200" s="69">
        <v>43299</v>
      </c>
      <c r="AG200" s="69">
        <v>43393</v>
      </c>
      <c r="AH200" s="95">
        <f t="shared" si="58"/>
        <v>0</v>
      </c>
    </row>
    <row r="201" spans="1:34" s="46" customFormat="1" ht="12.75" hidden="1" customHeight="1">
      <c r="A201" s="607"/>
      <c r="B201" s="68">
        <v>7</v>
      </c>
      <c r="C201" s="564"/>
      <c r="D201" s="564"/>
      <c r="E201" s="564"/>
      <c r="F201" s="565"/>
      <c r="G201" s="565"/>
      <c r="H201" s="565"/>
      <c r="I201" s="565"/>
      <c r="J201" s="565"/>
      <c r="K201" s="69"/>
      <c r="L201" s="69"/>
      <c r="M201" s="70"/>
      <c r="N201" s="70"/>
      <c r="O201" s="70"/>
      <c r="P201" s="70"/>
      <c r="Q201" s="70"/>
      <c r="R201" s="70"/>
      <c r="S201" s="71" t="str">
        <f t="shared" si="59"/>
        <v/>
      </c>
      <c r="T201" s="72"/>
      <c r="U201" s="70"/>
      <c r="V201" s="622"/>
      <c r="W201" s="624"/>
      <c r="X201" s="73" t="str">
        <f t="shared" si="56"/>
        <v/>
      </c>
      <c r="Y201" s="59"/>
      <c r="Z201" s="74" t="str">
        <f t="shared" si="60"/>
        <v/>
      </c>
      <c r="AA201" s="59"/>
      <c r="AB201" s="75" t="str">
        <f t="shared" si="57"/>
        <v/>
      </c>
      <c r="AC201" s="76">
        <f t="shared" si="61"/>
        <v>0</v>
      </c>
      <c r="AD201" s="76">
        <f t="shared" si="62"/>
        <v>0</v>
      </c>
      <c r="AE201" s="76">
        <f t="shared" si="63"/>
        <v>0</v>
      </c>
      <c r="AF201" s="69"/>
      <c r="AG201" s="69"/>
      <c r="AH201" s="95">
        <f t="shared" si="58"/>
        <v>0</v>
      </c>
    </row>
    <row r="202" spans="1:34" s="46" customFormat="1" ht="12.75" hidden="1" customHeight="1">
      <c r="A202" s="607"/>
      <c r="B202" s="68">
        <v>8</v>
      </c>
      <c r="C202" s="564"/>
      <c r="D202" s="564"/>
      <c r="E202" s="564"/>
      <c r="F202" s="565"/>
      <c r="G202" s="565"/>
      <c r="H202" s="565"/>
      <c r="I202" s="565"/>
      <c r="J202" s="565"/>
      <c r="K202" s="69"/>
      <c r="L202" s="69"/>
      <c r="M202" s="70"/>
      <c r="N202" s="70"/>
      <c r="O202" s="70"/>
      <c r="P202" s="70"/>
      <c r="Q202" s="70"/>
      <c r="R202" s="70"/>
      <c r="S202" s="71" t="str">
        <f t="shared" si="59"/>
        <v/>
      </c>
      <c r="T202" s="72"/>
      <c r="U202" s="70"/>
      <c r="V202" s="622"/>
      <c r="W202" s="624"/>
      <c r="X202" s="73" t="str">
        <f t="shared" si="56"/>
        <v/>
      </c>
      <c r="Y202" s="59"/>
      <c r="Z202" s="74" t="str">
        <f t="shared" si="60"/>
        <v/>
      </c>
      <c r="AA202" s="59"/>
      <c r="AB202" s="75" t="str">
        <f t="shared" si="57"/>
        <v/>
      </c>
      <c r="AC202" s="76">
        <f t="shared" si="61"/>
        <v>0</v>
      </c>
      <c r="AD202" s="76">
        <f t="shared" si="62"/>
        <v>0</v>
      </c>
      <c r="AE202" s="76">
        <f t="shared" si="63"/>
        <v>0</v>
      </c>
      <c r="AF202" s="110"/>
      <c r="AG202" s="110"/>
      <c r="AH202" s="95">
        <f t="shared" si="58"/>
        <v>0</v>
      </c>
    </row>
    <row r="203" spans="1:34" s="46" customFormat="1" ht="12.75" hidden="1" customHeight="1">
      <c r="A203" s="607"/>
      <c r="B203" s="68">
        <v>9</v>
      </c>
      <c r="C203" s="564"/>
      <c r="D203" s="564"/>
      <c r="E203" s="564"/>
      <c r="F203" s="565"/>
      <c r="G203" s="565"/>
      <c r="H203" s="565"/>
      <c r="I203" s="565"/>
      <c r="J203" s="565"/>
      <c r="K203" s="69"/>
      <c r="L203" s="69"/>
      <c r="M203" s="70"/>
      <c r="N203" s="70"/>
      <c r="O203" s="70"/>
      <c r="P203" s="70"/>
      <c r="Q203" s="70"/>
      <c r="R203" s="70"/>
      <c r="S203" s="71" t="str">
        <f t="shared" si="59"/>
        <v/>
      </c>
      <c r="T203" s="72"/>
      <c r="U203" s="70"/>
      <c r="V203" s="622"/>
      <c r="W203" s="624"/>
      <c r="X203" s="73" t="str">
        <f t="shared" si="56"/>
        <v/>
      </c>
      <c r="Y203" s="59"/>
      <c r="Z203" s="74" t="str">
        <f t="shared" si="60"/>
        <v/>
      </c>
      <c r="AA203" s="59"/>
      <c r="AB203" s="75" t="str">
        <f t="shared" si="57"/>
        <v/>
      </c>
      <c r="AC203" s="76">
        <f t="shared" si="61"/>
        <v>0</v>
      </c>
      <c r="AD203" s="76">
        <f t="shared" si="62"/>
        <v>0</v>
      </c>
      <c r="AE203" s="76">
        <f t="shared" si="63"/>
        <v>0</v>
      </c>
      <c r="AF203" s="110"/>
      <c r="AG203" s="110"/>
      <c r="AH203" s="95">
        <f t="shared" si="58"/>
        <v>0</v>
      </c>
    </row>
    <row r="204" spans="1:34" s="46" customFormat="1" ht="12.75" hidden="1" customHeight="1">
      <c r="A204" s="607"/>
      <c r="B204" s="68">
        <v>10</v>
      </c>
      <c r="C204" s="564"/>
      <c r="D204" s="564"/>
      <c r="E204" s="564"/>
      <c r="F204" s="565"/>
      <c r="G204" s="565"/>
      <c r="H204" s="565"/>
      <c r="I204" s="565"/>
      <c r="J204" s="565"/>
      <c r="K204" s="69"/>
      <c r="L204" s="69"/>
      <c r="M204" s="70"/>
      <c r="N204" s="70"/>
      <c r="O204" s="70"/>
      <c r="P204" s="70"/>
      <c r="Q204" s="70"/>
      <c r="R204" s="70"/>
      <c r="S204" s="71" t="str">
        <f t="shared" si="59"/>
        <v/>
      </c>
      <c r="T204" s="72"/>
      <c r="U204" s="70"/>
      <c r="V204" s="622"/>
      <c r="W204" s="624"/>
      <c r="X204" s="73" t="str">
        <f t="shared" si="56"/>
        <v/>
      </c>
      <c r="Y204" s="59"/>
      <c r="Z204" s="74" t="str">
        <f t="shared" si="60"/>
        <v/>
      </c>
      <c r="AA204" s="59"/>
      <c r="AB204" s="75" t="str">
        <f t="shared" si="57"/>
        <v/>
      </c>
      <c r="AC204" s="76">
        <f t="shared" si="61"/>
        <v>0</v>
      </c>
      <c r="AD204" s="76">
        <f t="shared" si="62"/>
        <v>0</v>
      </c>
      <c r="AE204" s="76">
        <f t="shared" si="63"/>
        <v>0</v>
      </c>
      <c r="AF204" s="110"/>
      <c r="AG204" s="110"/>
      <c r="AH204" s="95">
        <f t="shared" si="58"/>
        <v>0</v>
      </c>
    </row>
    <row r="205" spans="1:34" s="46" customFormat="1" ht="12.75" hidden="1" customHeight="1">
      <c r="A205" s="607"/>
      <c r="B205" s="68">
        <v>11</v>
      </c>
      <c r="C205" s="564"/>
      <c r="D205" s="564"/>
      <c r="E205" s="564"/>
      <c r="F205" s="565"/>
      <c r="G205" s="565"/>
      <c r="H205" s="565"/>
      <c r="I205" s="565"/>
      <c r="J205" s="565"/>
      <c r="K205" s="69"/>
      <c r="L205" s="69"/>
      <c r="M205" s="70"/>
      <c r="N205" s="70"/>
      <c r="O205" s="70"/>
      <c r="P205" s="70"/>
      <c r="Q205" s="70"/>
      <c r="R205" s="70"/>
      <c r="S205" s="71" t="str">
        <f t="shared" si="59"/>
        <v/>
      </c>
      <c r="T205" s="72"/>
      <c r="U205" s="70"/>
      <c r="V205" s="622"/>
      <c r="W205" s="624"/>
      <c r="X205" s="73" t="str">
        <f t="shared" si="56"/>
        <v/>
      </c>
      <c r="Y205" s="59"/>
      <c r="Z205" s="74" t="str">
        <f t="shared" si="60"/>
        <v/>
      </c>
      <c r="AA205" s="59"/>
      <c r="AB205" s="75" t="str">
        <f t="shared" si="57"/>
        <v/>
      </c>
      <c r="AC205" s="76">
        <f t="shared" si="61"/>
        <v>0</v>
      </c>
      <c r="AD205" s="76">
        <f t="shared" si="62"/>
        <v>0</v>
      </c>
      <c r="AE205" s="76">
        <f t="shared" si="63"/>
        <v>0</v>
      </c>
      <c r="AF205" s="110"/>
      <c r="AG205" s="110"/>
      <c r="AH205" s="95">
        <f t="shared" si="58"/>
        <v>0</v>
      </c>
    </row>
    <row r="206" spans="1:34" s="46" customFormat="1" ht="12.75" hidden="1" customHeight="1">
      <c r="A206" s="607"/>
      <c r="B206" s="68">
        <v>12</v>
      </c>
      <c r="C206" s="564"/>
      <c r="D206" s="564"/>
      <c r="E206" s="564"/>
      <c r="F206" s="565"/>
      <c r="G206" s="565"/>
      <c r="H206" s="565"/>
      <c r="I206" s="565"/>
      <c r="J206" s="565"/>
      <c r="K206" s="69"/>
      <c r="L206" s="69"/>
      <c r="M206" s="70"/>
      <c r="N206" s="70"/>
      <c r="O206" s="70"/>
      <c r="P206" s="70"/>
      <c r="Q206" s="70"/>
      <c r="R206" s="70"/>
      <c r="S206" s="71" t="str">
        <f t="shared" si="59"/>
        <v/>
      </c>
      <c r="T206" s="72"/>
      <c r="U206" s="70"/>
      <c r="V206" s="622"/>
      <c r="W206" s="624"/>
      <c r="X206" s="73" t="str">
        <f t="shared" si="56"/>
        <v/>
      </c>
      <c r="Y206" s="59"/>
      <c r="Z206" s="74" t="str">
        <f t="shared" si="60"/>
        <v/>
      </c>
      <c r="AA206" s="59"/>
      <c r="AB206" s="75" t="str">
        <f t="shared" si="57"/>
        <v/>
      </c>
      <c r="AC206" s="76">
        <f t="shared" si="61"/>
        <v>0</v>
      </c>
      <c r="AD206" s="76">
        <f t="shared" si="62"/>
        <v>0</v>
      </c>
      <c r="AE206" s="76">
        <f t="shared" si="63"/>
        <v>0</v>
      </c>
      <c r="AF206" s="110"/>
      <c r="AG206" s="110"/>
      <c r="AH206" s="95">
        <f t="shared" si="58"/>
        <v>0</v>
      </c>
    </row>
    <row r="207" spans="1:34" s="46" customFormat="1" ht="12.75" hidden="1" customHeight="1">
      <c r="A207" s="607"/>
      <c r="B207" s="68">
        <v>13</v>
      </c>
      <c r="C207" s="564"/>
      <c r="D207" s="564"/>
      <c r="E207" s="564"/>
      <c r="F207" s="565"/>
      <c r="G207" s="565"/>
      <c r="H207" s="565"/>
      <c r="I207" s="565"/>
      <c r="J207" s="565"/>
      <c r="K207" s="69"/>
      <c r="L207" s="69"/>
      <c r="M207" s="70"/>
      <c r="N207" s="70"/>
      <c r="O207" s="70"/>
      <c r="P207" s="70"/>
      <c r="Q207" s="70"/>
      <c r="R207" s="70"/>
      <c r="S207" s="71" t="str">
        <f t="shared" si="59"/>
        <v/>
      </c>
      <c r="T207" s="72"/>
      <c r="U207" s="70"/>
      <c r="V207" s="622"/>
      <c r="W207" s="624"/>
      <c r="X207" s="73" t="str">
        <f t="shared" si="56"/>
        <v/>
      </c>
      <c r="Y207" s="59"/>
      <c r="Z207" s="74" t="str">
        <f t="shared" si="60"/>
        <v/>
      </c>
      <c r="AA207" s="59"/>
      <c r="AB207" s="75" t="str">
        <f t="shared" si="57"/>
        <v/>
      </c>
      <c r="AC207" s="76">
        <f t="shared" si="61"/>
        <v>0</v>
      </c>
      <c r="AD207" s="76">
        <f t="shared" si="62"/>
        <v>0</v>
      </c>
      <c r="AE207" s="76">
        <f t="shared" si="63"/>
        <v>0</v>
      </c>
      <c r="AF207" s="110"/>
      <c r="AG207" s="110"/>
      <c r="AH207" s="95">
        <f t="shared" si="58"/>
        <v>0</v>
      </c>
    </row>
    <row r="208" spans="1:34" s="46" customFormat="1" ht="12.75" hidden="1" customHeight="1">
      <c r="A208" s="607"/>
      <c r="B208" s="68">
        <v>14</v>
      </c>
      <c r="C208" s="564"/>
      <c r="D208" s="564"/>
      <c r="E208" s="564"/>
      <c r="F208" s="565"/>
      <c r="G208" s="565"/>
      <c r="H208" s="565"/>
      <c r="I208" s="565"/>
      <c r="J208" s="565"/>
      <c r="K208" s="69"/>
      <c r="L208" s="69"/>
      <c r="M208" s="70"/>
      <c r="N208" s="70"/>
      <c r="O208" s="70"/>
      <c r="P208" s="70"/>
      <c r="Q208" s="70"/>
      <c r="R208" s="70"/>
      <c r="S208" s="71" t="str">
        <f t="shared" si="59"/>
        <v/>
      </c>
      <c r="T208" s="72"/>
      <c r="U208" s="70"/>
      <c r="V208" s="622"/>
      <c r="W208" s="624"/>
      <c r="X208" s="73" t="str">
        <f t="shared" si="56"/>
        <v/>
      </c>
      <c r="Y208" s="59"/>
      <c r="Z208" s="74" t="str">
        <f t="shared" si="60"/>
        <v/>
      </c>
      <c r="AA208" s="59"/>
      <c r="AB208" s="75" t="str">
        <f t="shared" si="57"/>
        <v/>
      </c>
      <c r="AC208" s="76">
        <f t="shared" si="61"/>
        <v>0</v>
      </c>
      <c r="AD208" s="76">
        <f t="shared" si="62"/>
        <v>0</v>
      </c>
      <c r="AE208" s="76">
        <f t="shared" si="63"/>
        <v>0</v>
      </c>
      <c r="AF208" s="110"/>
      <c r="AG208" s="110"/>
      <c r="AH208" s="95">
        <f t="shared" si="58"/>
        <v>0</v>
      </c>
    </row>
    <row r="209" spans="1:34" s="46" customFormat="1" ht="12.75" hidden="1" customHeight="1">
      <c r="A209" s="607"/>
      <c r="B209" s="68">
        <v>15</v>
      </c>
      <c r="C209" s="564"/>
      <c r="D209" s="564"/>
      <c r="E209" s="564"/>
      <c r="F209" s="565"/>
      <c r="G209" s="565"/>
      <c r="H209" s="565"/>
      <c r="I209" s="565"/>
      <c r="J209" s="565"/>
      <c r="K209" s="69"/>
      <c r="L209" s="69"/>
      <c r="M209" s="70"/>
      <c r="N209" s="70"/>
      <c r="O209" s="70"/>
      <c r="P209" s="70"/>
      <c r="Q209" s="70"/>
      <c r="R209" s="70"/>
      <c r="S209" s="71" t="str">
        <f t="shared" si="59"/>
        <v/>
      </c>
      <c r="T209" s="72"/>
      <c r="U209" s="70"/>
      <c r="V209" s="622"/>
      <c r="W209" s="624"/>
      <c r="X209" s="73" t="str">
        <f t="shared" si="56"/>
        <v/>
      </c>
      <c r="Y209" s="59"/>
      <c r="Z209" s="74" t="str">
        <f t="shared" si="60"/>
        <v/>
      </c>
      <c r="AA209" s="59"/>
      <c r="AB209" s="75" t="str">
        <f t="shared" si="57"/>
        <v/>
      </c>
      <c r="AC209" s="76">
        <f t="shared" si="61"/>
        <v>0</v>
      </c>
      <c r="AD209" s="76">
        <f t="shared" si="62"/>
        <v>0</v>
      </c>
      <c r="AE209" s="76">
        <f t="shared" si="63"/>
        <v>0</v>
      </c>
      <c r="AF209" s="110"/>
      <c r="AG209" s="110"/>
      <c r="AH209" s="95">
        <f t="shared" si="58"/>
        <v>0</v>
      </c>
    </row>
    <row r="210" spans="1:34" s="46" customFormat="1" ht="12.75" hidden="1" customHeight="1">
      <c r="A210" s="607"/>
      <c r="B210" s="68">
        <v>16</v>
      </c>
      <c r="C210" s="564"/>
      <c r="D210" s="564"/>
      <c r="E210" s="564"/>
      <c r="F210" s="565"/>
      <c r="G210" s="565"/>
      <c r="H210" s="565"/>
      <c r="I210" s="565"/>
      <c r="J210" s="565"/>
      <c r="K210" s="69"/>
      <c r="L210" s="69"/>
      <c r="M210" s="70"/>
      <c r="N210" s="70"/>
      <c r="O210" s="70"/>
      <c r="P210" s="70"/>
      <c r="Q210" s="70"/>
      <c r="R210" s="70"/>
      <c r="S210" s="71" t="str">
        <f t="shared" si="59"/>
        <v/>
      </c>
      <c r="T210" s="72"/>
      <c r="U210" s="70"/>
      <c r="V210" s="622"/>
      <c r="W210" s="624"/>
      <c r="X210" s="73" t="str">
        <f t="shared" si="56"/>
        <v/>
      </c>
      <c r="Y210" s="59"/>
      <c r="Z210" s="74" t="str">
        <f t="shared" si="60"/>
        <v/>
      </c>
      <c r="AA210" s="59"/>
      <c r="AB210" s="75" t="str">
        <f t="shared" si="57"/>
        <v/>
      </c>
      <c r="AC210" s="76">
        <f t="shared" si="61"/>
        <v>0</v>
      </c>
      <c r="AD210" s="76">
        <f t="shared" si="62"/>
        <v>0</v>
      </c>
      <c r="AE210" s="76">
        <f t="shared" si="63"/>
        <v>0</v>
      </c>
      <c r="AF210" s="110"/>
      <c r="AG210" s="110"/>
      <c r="AH210" s="95">
        <f t="shared" si="58"/>
        <v>0</v>
      </c>
    </row>
    <row r="211" spans="1:34" s="46" customFormat="1" ht="12.75" hidden="1" customHeight="1">
      <c r="A211" s="607"/>
      <c r="B211" s="68">
        <v>17</v>
      </c>
      <c r="C211" s="564"/>
      <c r="D211" s="564"/>
      <c r="E211" s="564"/>
      <c r="F211" s="565"/>
      <c r="G211" s="565"/>
      <c r="H211" s="565"/>
      <c r="I211" s="565"/>
      <c r="J211" s="565"/>
      <c r="K211" s="69"/>
      <c r="L211" s="69"/>
      <c r="M211" s="70"/>
      <c r="N211" s="70"/>
      <c r="O211" s="70"/>
      <c r="P211" s="70"/>
      <c r="Q211" s="70"/>
      <c r="R211" s="70"/>
      <c r="S211" s="71" t="str">
        <f t="shared" si="59"/>
        <v/>
      </c>
      <c r="T211" s="72"/>
      <c r="U211" s="70"/>
      <c r="V211" s="622"/>
      <c r="W211" s="624"/>
      <c r="X211" s="73" t="str">
        <f t="shared" si="56"/>
        <v/>
      </c>
      <c r="Y211" s="59"/>
      <c r="Z211" s="74" t="str">
        <f t="shared" si="60"/>
        <v/>
      </c>
      <c r="AA211" s="59"/>
      <c r="AB211" s="75" t="str">
        <f t="shared" si="57"/>
        <v/>
      </c>
      <c r="AC211" s="76">
        <f t="shared" si="61"/>
        <v>0</v>
      </c>
      <c r="AD211" s="76">
        <f t="shared" si="62"/>
        <v>0</v>
      </c>
      <c r="AE211" s="76">
        <f t="shared" si="63"/>
        <v>0</v>
      </c>
      <c r="AF211" s="110"/>
      <c r="AG211" s="110"/>
      <c r="AH211" s="95">
        <f t="shared" si="58"/>
        <v>0</v>
      </c>
    </row>
    <row r="212" spans="1:34" s="46" customFormat="1" ht="12.75" hidden="1" customHeight="1">
      <c r="A212" s="607"/>
      <c r="B212" s="68">
        <v>18</v>
      </c>
      <c r="C212" s="564"/>
      <c r="D212" s="564"/>
      <c r="E212" s="564"/>
      <c r="F212" s="565"/>
      <c r="G212" s="565"/>
      <c r="H212" s="565"/>
      <c r="I212" s="565"/>
      <c r="J212" s="565"/>
      <c r="K212" s="69"/>
      <c r="L212" s="69"/>
      <c r="M212" s="70"/>
      <c r="N212" s="70"/>
      <c r="O212" s="70"/>
      <c r="P212" s="70"/>
      <c r="Q212" s="70"/>
      <c r="R212" s="70"/>
      <c r="S212" s="71" t="str">
        <f t="shared" si="59"/>
        <v/>
      </c>
      <c r="T212" s="72"/>
      <c r="U212" s="70"/>
      <c r="V212" s="622"/>
      <c r="W212" s="624"/>
      <c r="X212" s="73" t="str">
        <f t="shared" si="56"/>
        <v/>
      </c>
      <c r="Y212" s="59"/>
      <c r="Z212" s="74" t="str">
        <f t="shared" si="60"/>
        <v/>
      </c>
      <c r="AA212" s="59"/>
      <c r="AB212" s="75" t="str">
        <f t="shared" si="57"/>
        <v/>
      </c>
      <c r="AC212" s="76">
        <f t="shared" si="61"/>
        <v>0</v>
      </c>
      <c r="AD212" s="76">
        <f t="shared" si="62"/>
        <v>0</v>
      </c>
      <c r="AE212" s="76">
        <f t="shared" si="63"/>
        <v>0</v>
      </c>
      <c r="AF212" s="110"/>
      <c r="AG212" s="110"/>
      <c r="AH212" s="95">
        <f t="shared" si="58"/>
        <v>0</v>
      </c>
    </row>
    <row r="213" spans="1:34" s="46" customFormat="1" ht="12.75" hidden="1" customHeight="1">
      <c r="A213" s="607"/>
      <c r="B213" s="68">
        <v>19</v>
      </c>
      <c r="C213" s="583"/>
      <c r="D213" s="583"/>
      <c r="E213" s="583"/>
      <c r="F213" s="584"/>
      <c r="G213" s="584"/>
      <c r="H213" s="584"/>
      <c r="I213" s="584"/>
      <c r="J213" s="584"/>
      <c r="K213" s="69"/>
      <c r="L213" s="69"/>
      <c r="M213" s="70"/>
      <c r="N213" s="70"/>
      <c r="O213" s="70"/>
      <c r="P213" s="70"/>
      <c r="Q213" s="70"/>
      <c r="R213" s="70"/>
      <c r="S213" s="71" t="str">
        <f t="shared" si="59"/>
        <v/>
      </c>
      <c r="T213" s="72"/>
      <c r="U213" s="70"/>
      <c r="V213" s="622"/>
      <c r="W213" s="624"/>
      <c r="X213" s="73" t="str">
        <f t="shared" si="56"/>
        <v/>
      </c>
      <c r="Y213" s="59"/>
      <c r="Z213" s="74" t="str">
        <f t="shared" si="60"/>
        <v/>
      </c>
      <c r="AA213" s="59"/>
      <c r="AB213" s="75" t="str">
        <f t="shared" si="57"/>
        <v/>
      </c>
      <c r="AC213" s="76">
        <f t="shared" si="61"/>
        <v>0</v>
      </c>
      <c r="AD213" s="76">
        <f t="shared" si="62"/>
        <v>0</v>
      </c>
      <c r="AE213" s="76">
        <f t="shared" si="63"/>
        <v>0</v>
      </c>
      <c r="AF213" s="110"/>
      <c r="AG213" s="110"/>
      <c r="AH213" s="95">
        <f t="shared" si="58"/>
        <v>0</v>
      </c>
    </row>
    <row r="214" spans="1:34" s="46" customFormat="1" ht="12.75" hidden="1" customHeight="1">
      <c r="A214" s="607"/>
      <c r="B214" s="68">
        <v>20</v>
      </c>
      <c r="C214" s="583"/>
      <c r="D214" s="583"/>
      <c r="E214" s="583"/>
      <c r="F214" s="584"/>
      <c r="G214" s="584"/>
      <c r="H214" s="584"/>
      <c r="I214" s="584"/>
      <c r="J214" s="584"/>
      <c r="K214" s="69"/>
      <c r="L214" s="69"/>
      <c r="M214" s="70"/>
      <c r="N214" s="70"/>
      <c r="O214" s="70"/>
      <c r="P214" s="70"/>
      <c r="Q214" s="70"/>
      <c r="R214" s="70"/>
      <c r="S214" s="71" t="str">
        <f t="shared" si="59"/>
        <v/>
      </c>
      <c r="T214" s="72"/>
      <c r="U214" s="70"/>
      <c r="V214" s="622"/>
      <c r="W214" s="624"/>
      <c r="X214" s="73" t="str">
        <f t="shared" si="56"/>
        <v/>
      </c>
      <c r="Y214" s="79"/>
      <c r="Z214" s="74" t="str">
        <f t="shared" si="60"/>
        <v/>
      </c>
      <c r="AA214" s="59"/>
      <c r="AB214" s="75" t="str">
        <f t="shared" si="57"/>
        <v/>
      </c>
      <c r="AC214" s="76">
        <f t="shared" si="61"/>
        <v>0</v>
      </c>
      <c r="AD214" s="76">
        <f t="shared" si="62"/>
        <v>0</v>
      </c>
      <c r="AE214" s="76">
        <f t="shared" si="63"/>
        <v>0</v>
      </c>
      <c r="AF214" s="110"/>
      <c r="AG214" s="110"/>
      <c r="AH214" s="95">
        <f t="shared" si="58"/>
        <v>0</v>
      </c>
    </row>
    <row r="215" spans="1:34" s="46" customFormat="1" ht="18.75" customHeight="1">
      <c r="A215" s="607"/>
      <c r="B215" s="585" t="s">
        <v>299</v>
      </c>
      <c r="C215" s="586"/>
      <c r="D215" s="586"/>
      <c r="E215" s="587"/>
      <c r="F215" s="80" t="s">
        <v>300</v>
      </c>
      <c r="G215" s="588" t="s">
        <v>301</v>
      </c>
      <c r="H215" s="589"/>
      <c r="I215" s="628" t="s">
        <v>302</v>
      </c>
      <c r="J215" s="629"/>
      <c r="K215" s="629"/>
      <c r="L215" s="629"/>
      <c r="M215" s="629"/>
      <c r="N215" s="629"/>
      <c r="O215" s="629"/>
      <c r="P215" s="629"/>
      <c r="Q215" s="629"/>
      <c r="R215" s="629"/>
      <c r="S215" s="629"/>
      <c r="T215" s="629"/>
      <c r="U215" s="629"/>
      <c r="V215" s="629"/>
      <c r="W215" s="629"/>
      <c r="X215" s="630"/>
      <c r="Y215" s="57"/>
      <c r="Z215" s="81"/>
      <c r="AA215" s="82"/>
      <c r="AB215" s="81"/>
      <c r="AC215" s="83"/>
      <c r="AD215" s="83"/>
      <c r="AE215" s="83"/>
      <c r="AF215" s="84"/>
      <c r="AG215" s="84"/>
      <c r="AH215" s="219"/>
    </row>
    <row r="216" spans="1:34" s="46" customFormat="1" ht="80.25" customHeight="1">
      <c r="A216" s="607"/>
      <c r="B216" s="695" t="s">
        <v>372</v>
      </c>
      <c r="C216" s="696"/>
      <c r="D216" s="697"/>
      <c r="E216" s="680">
        <v>2</v>
      </c>
      <c r="F216" s="743">
        <f>SUMIFS(AH195:AH214,X195:X214,"CUMPLE")</f>
        <v>0.99999999999999989</v>
      </c>
      <c r="G216" s="701" t="str">
        <f>IF(F216&gt;=E216,"REQUISITO ACREDITADO","REQUISITO NO ACREDITADO")</f>
        <v>REQUISITO NO ACREDITADO</v>
      </c>
      <c r="H216" s="702"/>
      <c r="I216" s="762" t="str">
        <f>_xlfn.CONCAT(Z195:Z214)</f>
        <v xml:space="preserve">-SERVICIOS Y SISTEMAS DE ARCHIVO E IMÁGENES SIA SAS CREG.pdf Págs. 1-2
-SERVICIOS Y SISTEMAS DE ARCHIVO E IMÁGENES SIA SAS- HOSPITAL DE LA CRUZ.pdf Págs. 1-2
-SERVICIOS Y SISTEMAS DE ARCHIVO E IMÁGENES SIA SAS-GOBERNACIÓN DE ANTIOQUIA.pdf Págs. 1-2
-SERVICIOS Y SISTEMAS DE ARCHIVO E IMÁGENES SIA SAS-ALCALDIA DE BOJACA.pdf Págs. 1-2
-SERVICIOS Y SISTEMAS DE ARCHIVO SIA SAS-FONDO DE VIGILANCIA.pdf Págs. 1-2
-QE SERVICIOS INTEGRALES SAS – SERVICIOS Y SISTEMAS DE ARCHIVO-LOTERÍA DE BOGOTÁ.pdf Págs. 1-2
</v>
      </c>
      <c r="J216" s="762"/>
      <c r="K216" s="762"/>
      <c r="L216" s="762"/>
      <c r="M216" s="762"/>
      <c r="N216" s="762"/>
      <c r="O216" s="762"/>
      <c r="P216" s="762"/>
      <c r="Q216" s="762"/>
      <c r="R216" s="762"/>
      <c r="S216" s="762"/>
      <c r="T216" s="762"/>
      <c r="U216" s="762"/>
      <c r="V216" s="762"/>
      <c r="W216" s="762"/>
      <c r="X216" s="762"/>
      <c r="AC216" s="45"/>
      <c r="AD216" s="45"/>
      <c r="AE216" s="45"/>
      <c r="AH216" s="218"/>
    </row>
    <row r="217" spans="1:34" s="46" customFormat="1" ht="155.25" customHeight="1">
      <c r="A217" s="607"/>
      <c r="B217" s="698"/>
      <c r="C217" s="699"/>
      <c r="D217" s="700"/>
      <c r="E217" s="681"/>
      <c r="F217" s="744"/>
      <c r="G217" s="703"/>
      <c r="H217" s="704"/>
      <c r="I217" s="91" t="s">
        <v>306</v>
      </c>
      <c r="J217" s="91"/>
      <c r="K217" s="730" t="str">
        <f>_xlfn.CONCAT(AB195:AB214)</f>
        <v xml:space="preserve">Experiencia No. 1: La fecha de expedición de la certificación es anterior a la fecha de inicio y terminación del contrato y/o proyecto.
La fechas de terminación del contrato y/o proyecto se traslapan con las del ítem 2. Por lo que para efectos del cálculo de tiempo, la fecha final que se toma es el día inmediatamente anterior al del inicio de la experiencia referida en el ítem 2.
Experiencia No. 2: Las fechas de terminación del contrato y/o proyecto se traslapan con las del ítem 3. Por lo que para efectos del cálculo de tiempo, la fecha final que se toma es el día inmediatamente anterior al del inicio de la experiencia referida en el ítem 3.
Experiencia No. 5: La certificación no incluye el nombre del contratista o empleado con su identificación.
Las fechas de terminación del contrato y/o proyecto se traslapan con las del ítem 6. Por lo que para efectos del cálculo de tiempo, la fecha final que se toma es el día inmediatamente anterior al del inicio de la experiencia referida en el ítem 6.
Experiencia No. 6: La certificación no incluye el nombre del contratista o empleado con su identificación.
</v>
      </c>
      <c r="L217" s="731"/>
      <c r="M217" s="731"/>
      <c r="N217" s="731"/>
      <c r="O217" s="731"/>
      <c r="P217" s="731"/>
      <c r="Q217" s="731"/>
      <c r="R217" s="731"/>
      <c r="S217" s="731"/>
      <c r="T217" s="731"/>
      <c r="U217" s="731"/>
      <c r="V217" s="731"/>
      <c r="W217" s="731"/>
      <c r="X217" s="732"/>
      <c r="AC217" s="45"/>
      <c r="AD217" s="45"/>
      <c r="AE217" s="45"/>
      <c r="AH217" s="218"/>
    </row>
    <row r="218" spans="1:34" s="46" customFormat="1" ht="59.25" customHeight="1">
      <c r="A218" s="607"/>
      <c r="B218" s="590" t="s">
        <v>307</v>
      </c>
      <c r="C218" s="590"/>
      <c r="D218" s="590"/>
      <c r="E218" s="590"/>
      <c r="F218" s="790" t="s">
        <v>709</v>
      </c>
      <c r="G218" s="791"/>
      <c r="H218" s="791"/>
      <c r="I218" s="791"/>
      <c r="J218" s="791"/>
      <c r="K218" s="791"/>
      <c r="L218" s="791"/>
      <c r="M218" s="791"/>
      <c r="N218" s="791"/>
      <c r="O218" s="791"/>
      <c r="P218" s="791"/>
      <c r="Q218" s="791"/>
      <c r="R218" s="791"/>
      <c r="S218" s="791"/>
      <c r="T218" s="791"/>
      <c r="U218" s="791"/>
      <c r="V218" s="791"/>
      <c r="W218" s="791"/>
      <c r="X218" s="792"/>
      <c r="AC218" s="45"/>
      <c r="AD218" s="45"/>
      <c r="AE218" s="45"/>
      <c r="AH218" s="218"/>
    </row>
    <row r="219" spans="1:34" s="46" customFormat="1" ht="20.25" customHeight="1">
      <c r="A219" s="607"/>
      <c r="B219" s="594" t="s">
        <v>85</v>
      </c>
      <c r="C219" s="595"/>
      <c r="D219" s="595"/>
      <c r="E219" s="595"/>
      <c r="F219" s="595"/>
      <c r="G219" s="595"/>
      <c r="H219" s="595"/>
      <c r="I219" s="595"/>
      <c r="J219" s="595"/>
      <c r="K219" s="595"/>
      <c r="L219" s="595"/>
      <c r="M219" s="595"/>
      <c r="N219" s="595"/>
      <c r="O219" s="595"/>
      <c r="P219" s="595"/>
      <c r="Q219" s="595"/>
      <c r="R219" s="595"/>
      <c r="S219" s="595"/>
      <c r="T219" s="595"/>
      <c r="U219" s="595"/>
      <c r="V219" s="595"/>
      <c r="W219" s="595"/>
      <c r="X219" s="596"/>
      <c r="AC219" s="45"/>
      <c r="AD219" s="45"/>
      <c r="AE219" s="45"/>
      <c r="AH219" s="218"/>
    </row>
    <row r="220" spans="1:34" s="46" customFormat="1" ht="13">
      <c r="A220" s="597" t="s">
        <v>373</v>
      </c>
      <c r="B220" s="598" t="s">
        <v>374</v>
      </c>
      <c r="C220" s="598"/>
      <c r="D220" s="598"/>
      <c r="E220" s="598"/>
      <c r="F220" s="598"/>
      <c r="G220" s="598"/>
      <c r="H220" s="598"/>
      <c r="I220" s="598"/>
      <c r="J220" s="598"/>
      <c r="K220" s="598"/>
      <c r="L220" s="598"/>
      <c r="M220" s="598"/>
      <c r="N220" s="598"/>
      <c r="O220" s="598"/>
      <c r="P220" s="598"/>
      <c r="Q220" s="598"/>
      <c r="R220" s="598"/>
      <c r="S220" s="598"/>
      <c r="T220" s="598"/>
      <c r="U220" s="598"/>
      <c r="V220" s="598"/>
      <c r="W220" s="598"/>
      <c r="X220" s="598"/>
      <c r="AC220" s="45"/>
      <c r="AD220" s="45"/>
      <c r="AE220" s="45"/>
      <c r="AH220" s="218"/>
    </row>
    <row r="221" spans="1:34" s="46" customFormat="1" ht="25.5" customHeight="1">
      <c r="A221" s="597"/>
      <c r="B221" s="47" t="s">
        <v>209</v>
      </c>
      <c r="C221" s="48" t="s">
        <v>210</v>
      </c>
      <c r="D221" s="599" t="s">
        <v>211</v>
      </c>
      <c r="E221" s="599"/>
      <c r="F221" s="600" t="s">
        <v>212</v>
      </c>
      <c r="G221" s="601"/>
      <c r="H221" s="601"/>
      <c r="I221" s="601"/>
      <c r="J221" s="601"/>
      <c r="K221" s="601"/>
      <c r="L221" s="602"/>
      <c r="M221" s="599" t="s">
        <v>214</v>
      </c>
      <c r="N221" s="599"/>
      <c r="O221" s="599"/>
      <c r="P221" s="599"/>
      <c r="Q221" s="599"/>
      <c r="R221" s="599"/>
      <c r="S221" s="599"/>
      <c r="T221" s="599"/>
      <c r="U221" s="599"/>
      <c r="V221" s="599"/>
      <c r="W221" s="599"/>
      <c r="X221" s="599"/>
      <c r="AC221" s="45"/>
      <c r="AD221" s="45"/>
      <c r="AE221" s="45"/>
      <c r="AH221" s="218"/>
    </row>
    <row r="222" spans="1:34" s="46" customFormat="1" ht="84.75" customHeight="1">
      <c r="A222" s="597"/>
      <c r="B222" s="49">
        <v>6</v>
      </c>
      <c r="C222" s="49">
        <v>1</v>
      </c>
      <c r="D222" s="603" t="s">
        <v>375</v>
      </c>
      <c r="E222" s="603"/>
      <c r="F222" s="604" t="s">
        <v>376</v>
      </c>
      <c r="G222" s="605"/>
      <c r="H222" s="605"/>
      <c r="I222" s="605"/>
      <c r="J222" s="605"/>
      <c r="K222" s="605"/>
      <c r="L222" s="606"/>
      <c r="M222" s="610" t="s">
        <v>377</v>
      </c>
      <c r="N222" s="610"/>
      <c r="O222" s="610"/>
      <c r="P222" s="610"/>
      <c r="Q222" s="610"/>
      <c r="R222" s="610"/>
      <c r="S222" s="610"/>
      <c r="T222" s="610"/>
      <c r="U222" s="610"/>
      <c r="V222" s="610"/>
      <c r="W222" s="610"/>
      <c r="X222" s="610"/>
      <c r="AC222" s="45"/>
      <c r="AD222" s="45"/>
      <c r="AE222" s="45"/>
      <c r="AH222" s="218"/>
    </row>
    <row r="223" spans="1:34" s="46" customFormat="1" ht="12.75" customHeight="1">
      <c r="A223" s="597"/>
      <c r="B223" s="530" t="s">
        <v>219</v>
      </c>
      <c r="C223" s="530"/>
      <c r="D223" s="530"/>
      <c r="E223" s="530"/>
      <c r="F223" s="530"/>
      <c r="G223" s="530"/>
      <c r="H223" s="530"/>
      <c r="I223" s="530"/>
      <c r="J223" s="530"/>
      <c r="K223" s="530"/>
      <c r="L223" s="530"/>
      <c r="M223" s="530"/>
      <c r="N223" s="530"/>
      <c r="O223" s="530"/>
      <c r="P223" s="530"/>
      <c r="Q223" s="530"/>
      <c r="R223" s="530"/>
      <c r="S223" s="530"/>
      <c r="T223" s="530"/>
      <c r="U223" s="530"/>
      <c r="V223" s="530"/>
      <c r="W223" s="530"/>
      <c r="X223" s="530"/>
      <c r="AC223" s="45"/>
      <c r="AD223" s="45"/>
      <c r="AE223" s="45"/>
      <c r="AH223" s="218"/>
    </row>
    <row r="224" spans="1:34" s="46" customFormat="1" ht="12.75" customHeight="1">
      <c r="A224" s="597"/>
      <c r="B224" s="530" t="s">
        <v>220</v>
      </c>
      <c r="C224" s="530"/>
      <c r="D224" s="530"/>
      <c r="E224" s="530"/>
      <c r="F224" s="530"/>
      <c r="G224" s="530"/>
      <c r="H224" s="530"/>
      <c r="I224" s="530"/>
      <c r="J224" s="530"/>
      <c r="K224" s="530"/>
      <c r="L224" s="530"/>
      <c r="M224" s="530"/>
      <c r="N224" s="530"/>
      <c r="O224" s="530"/>
      <c r="P224" s="530"/>
      <c r="Q224" s="530"/>
      <c r="R224" s="530"/>
      <c r="S224" s="530"/>
      <c r="T224" s="530"/>
      <c r="U224" s="530"/>
      <c r="V224" s="530"/>
      <c r="W224" s="530"/>
      <c r="X224" s="530"/>
      <c r="AC224" s="45"/>
      <c r="AD224" s="45"/>
      <c r="AE224" s="45"/>
      <c r="AH224" s="218"/>
    </row>
    <row r="225" spans="1:34" s="46" customFormat="1" ht="27" customHeight="1">
      <c r="A225" s="597"/>
      <c r="B225" s="531" t="s">
        <v>221</v>
      </c>
      <c r="C225" s="531"/>
      <c r="D225" s="531"/>
      <c r="E225" s="532" t="s">
        <v>710</v>
      </c>
      <c r="F225" s="532"/>
      <c r="G225" s="532"/>
      <c r="H225" s="532"/>
      <c r="I225" s="533" t="s">
        <v>223</v>
      </c>
      <c r="J225" s="533"/>
      <c r="K225" s="534" t="s">
        <v>224</v>
      </c>
      <c r="L225" s="534"/>
      <c r="M225" s="52" t="s">
        <v>225</v>
      </c>
      <c r="N225" s="535">
        <v>79433765</v>
      </c>
      <c r="O225" s="535"/>
      <c r="P225" s="536"/>
      <c r="Q225" s="536"/>
      <c r="R225" s="536"/>
      <c r="S225" s="536"/>
      <c r="T225" s="536"/>
      <c r="U225" s="536"/>
      <c r="V225" s="536"/>
      <c r="W225" s="536"/>
      <c r="X225" s="536"/>
      <c r="AC225" s="45"/>
      <c r="AD225" s="45"/>
      <c r="AE225" s="45"/>
      <c r="AH225" s="218"/>
    </row>
    <row r="226" spans="1:34" s="46" customFormat="1" ht="12.75" customHeight="1">
      <c r="A226" s="597"/>
      <c r="B226" s="525" t="s">
        <v>226</v>
      </c>
      <c r="C226" s="525"/>
      <c r="D226" s="525"/>
      <c r="E226" s="525"/>
      <c r="F226" s="525"/>
      <c r="G226" s="525"/>
      <c r="H226" s="53" t="s">
        <v>227</v>
      </c>
      <c r="I226" s="526" t="s">
        <v>228</v>
      </c>
      <c r="J226" s="526"/>
      <c r="K226" s="526"/>
      <c r="L226" s="525" t="s">
        <v>226</v>
      </c>
      <c r="M226" s="525"/>
      <c r="N226" s="525"/>
      <c r="O226" s="54" t="s">
        <v>227</v>
      </c>
      <c r="P226" s="525" t="s">
        <v>228</v>
      </c>
      <c r="Q226" s="525"/>
      <c r="R226" s="525"/>
      <c r="S226" s="525"/>
      <c r="T226" s="525"/>
      <c r="U226" s="525"/>
      <c r="V226" s="525"/>
      <c r="W226" s="525"/>
      <c r="X226" s="525"/>
      <c r="AC226" s="45"/>
      <c r="AD226" s="45"/>
      <c r="AE226" s="45"/>
      <c r="AH226" s="218"/>
    </row>
    <row r="227" spans="1:34" s="46" customFormat="1" ht="12.75" customHeight="1">
      <c r="A227" s="597"/>
      <c r="B227" s="611" t="s">
        <v>229</v>
      </c>
      <c r="C227" s="612"/>
      <c r="D227" s="612"/>
      <c r="E227" s="612"/>
      <c r="F227" s="612"/>
      <c r="G227" s="613"/>
      <c r="H227" s="780" t="s">
        <v>230</v>
      </c>
      <c r="I227" s="782" t="s">
        <v>711</v>
      </c>
      <c r="J227" s="783"/>
      <c r="K227" s="784"/>
      <c r="L227" s="529" t="s">
        <v>232</v>
      </c>
      <c r="M227" s="529"/>
      <c r="N227" s="529"/>
      <c r="O227" s="125" t="s">
        <v>230</v>
      </c>
      <c r="P227" s="788" t="s">
        <v>629</v>
      </c>
      <c r="Q227" s="788"/>
      <c r="R227" s="788"/>
      <c r="S227" s="788"/>
      <c r="T227" s="788"/>
      <c r="U227" s="788"/>
      <c r="V227" s="788"/>
      <c r="W227" s="788"/>
      <c r="X227" s="789"/>
      <c r="AC227" s="45"/>
      <c r="AD227" s="45"/>
      <c r="AE227" s="45"/>
      <c r="AH227" s="218"/>
    </row>
    <row r="228" spans="1:34" s="46" customFormat="1" ht="12.75" customHeight="1">
      <c r="A228" s="597"/>
      <c r="B228" s="614"/>
      <c r="C228" s="615"/>
      <c r="D228" s="615"/>
      <c r="E228" s="615"/>
      <c r="F228" s="615"/>
      <c r="G228" s="616"/>
      <c r="H228" s="781"/>
      <c r="I228" s="785"/>
      <c r="J228" s="786"/>
      <c r="K228" s="787"/>
      <c r="L228" s="529" t="s">
        <v>236</v>
      </c>
      <c r="M228" s="529"/>
      <c r="N228" s="529"/>
      <c r="O228" s="55" t="s">
        <v>230</v>
      </c>
      <c r="P228" s="379" t="s">
        <v>563</v>
      </c>
      <c r="Q228" s="379"/>
      <c r="R228" s="379"/>
      <c r="S228" s="379"/>
      <c r="T228" s="379"/>
      <c r="U228" s="379"/>
      <c r="V228" s="379"/>
      <c r="W228" s="379"/>
      <c r="X228" s="379"/>
      <c r="Y228" s="57"/>
      <c r="Z228" s="57"/>
      <c r="AA228" s="57"/>
      <c r="AB228" s="57"/>
      <c r="AC228" s="45"/>
      <c r="AD228" s="45"/>
      <c r="AE228" s="45"/>
      <c r="AH228" s="218"/>
    </row>
    <row r="229" spans="1:34" s="46" customFormat="1" ht="25.5" customHeight="1">
      <c r="A229" s="597"/>
      <c r="B229" s="527" t="s">
        <v>238</v>
      </c>
      <c r="C229" s="527"/>
      <c r="D229" s="527"/>
      <c r="E229" s="527"/>
      <c r="F229" s="527"/>
      <c r="G229" s="527"/>
      <c r="H229" s="58" t="s">
        <v>230</v>
      </c>
      <c r="I229" s="538" t="s">
        <v>398</v>
      </c>
      <c r="J229" s="538"/>
      <c r="K229" s="538"/>
      <c r="L229" s="527" t="s">
        <v>240</v>
      </c>
      <c r="M229" s="527"/>
      <c r="N229" s="527"/>
      <c r="O229" s="55" t="s">
        <v>230</v>
      </c>
      <c r="P229" s="379" t="s">
        <v>564</v>
      </c>
      <c r="Q229" s="379"/>
      <c r="R229" s="379"/>
      <c r="S229" s="379"/>
      <c r="T229" s="379"/>
      <c r="U229" s="379"/>
      <c r="V229" s="379"/>
      <c r="W229" s="379"/>
      <c r="X229" s="379"/>
      <c r="AC229" s="45"/>
      <c r="AD229" s="45"/>
      <c r="AE229" s="45"/>
      <c r="AH229" s="218"/>
    </row>
    <row r="230" spans="1:34" s="46" customFormat="1" ht="17.25" customHeight="1">
      <c r="A230" s="597"/>
      <c r="B230" s="525" t="s">
        <v>243</v>
      </c>
      <c r="C230" s="525"/>
      <c r="D230" s="525"/>
      <c r="E230" s="525"/>
      <c r="F230" s="525"/>
      <c r="G230" s="525"/>
      <c r="H230" s="525"/>
      <c r="I230" s="525"/>
      <c r="J230" s="525"/>
      <c r="K230" s="525"/>
      <c r="L230" s="525"/>
      <c r="M230" s="525"/>
      <c r="N230" s="525"/>
      <c r="O230" s="525"/>
      <c r="P230" s="525"/>
      <c r="Q230" s="525"/>
      <c r="R230" s="525"/>
      <c r="S230" s="525"/>
      <c r="T230" s="525"/>
      <c r="U230" s="525"/>
      <c r="V230" s="525"/>
      <c r="W230" s="525"/>
      <c r="X230" s="525"/>
      <c r="AC230" s="45"/>
      <c r="AD230" s="45"/>
      <c r="AE230" s="45"/>
      <c r="AH230" s="218"/>
    </row>
    <row r="231" spans="1:34" s="46" customFormat="1" ht="15" customHeight="1">
      <c r="A231" s="597"/>
      <c r="B231" s="537" t="s">
        <v>244</v>
      </c>
      <c r="C231" s="537"/>
      <c r="D231" s="537"/>
      <c r="E231" s="538" t="s">
        <v>381</v>
      </c>
      <c r="F231" s="538"/>
      <c r="G231" s="538"/>
      <c r="H231" s="538"/>
      <c r="I231" s="61" t="s">
        <v>226</v>
      </c>
      <c r="J231" s="539" t="s">
        <v>381</v>
      </c>
      <c r="K231" s="539"/>
      <c r="L231" s="539"/>
      <c r="M231" s="539"/>
      <c r="N231" s="539"/>
      <c r="O231" s="62" t="s">
        <v>248</v>
      </c>
      <c r="P231" s="778">
        <v>37722</v>
      </c>
      <c r="Q231" s="779"/>
      <c r="R231" s="542" t="s">
        <v>249</v>
      </c>
      <c r="S231" s="542"/>
      <c r="T231" s="542"/>
      <c r="U231" s="542"/>
      <c r="V231" s="542"/>
      <c r="W231" s="542"/>
      <c r="X231" s="542"/>
      <c r="AC231" s="45"/>
      <c r="AD231" s="45"/>
      <c r="AE231" s="45"/>
      <c r="AH231" s="218"/>
    </row>
    <row r="232" spans="1:34" s="46" customFormat="1" ht="13">
      <c r="A232" s="597"/>
      <c r="B232" s="545" t="s">
        <v>256</v>
      </c>
      <c r="C232" s="545"/>
      <c r="D232" s="545"/>
      <c r="E232" s="538">
        <v>122118</v>
      </c>
      <c r="F232" s="538"/>
      <c r="G232" s="546" t="s">
        <v>258</v>
      </c>
      <c r="H232" s="546"/>
      <c r="I232" s="547">
        <v>37756</v>
      </c>
      <c r="J232" s="548"/>
      <c r="K232" s="549" t="s">
        <v>40</v>
      </c>
      <c r="L232" s="549"/>
      <c r="M232" s="550" t="s">
        <v>259</v>
      </c>
      <c r="N232" s="550"/>
      <c r="O232" s="550"/>
      <c r="P232" s="550"/>
      <c r="Q232" s="550"/>
      <c r="R232" s="550"/>
      <c r="S232" s="550"/>
      <c r="T232" s="550"/>
      <c r="U232" s="550"/>
      <c r="V232" s="550"/>
      <c r="W232" s="550"/>
      <c r="X232" s="550"/>
      <c r="AC232" s="45"/>
      <c r="AD232" s="45"/>
      <c r="AE232" s="45"/>
      <c r="AH232" s="218"/>
    </row>
    <row r="233" spans="1:34" s="46" customFormat="1" ht="15" customHeight="1">
      <c r="A233" s="597"/>
      <c r="B233" s="525" t="s">
        <v>260</v>
      </c>
      <c r="C233" s="525"/>
      <c r="D233" s="525"/>
      <c r="E233" s="525"/>
      <c r="F233" s="525"/>
      <c r="G233" s="525"/>
      <c r="H233" s="525"/>
      <c r="I233" s="525"/>
      <c r="J233" s="525"/>
      <c r="K233" s="525"/>
      <c r="L233" s="525"/>
      <c r="M233" s="525"/>
      <c r="N233" s="525"/>
      <c r="O233" s="525"/>
      <c r="P233" s="525"/>
      <c r="Q233" s="525"/>
      <c r="R233" s="525"/>
      <c r="S233" s="525"/>
      <c r="T233" s="525"/>
      <c r="U233" s="525"/>
      <c r="V233" s="525"/>
      <c r="W233" s="525"/>
      <c r="X233" s="525"/>
      <c r="AC233" s="45"/>
      <c r="AD233" s="45"/>
      <c r="AE233" s="45"/>
      <c r="AH233" s="218"/>
    </row>
    <row r="234" spans="1:34" s="46" customFormat="1" ht="28.5" customHeight="1">
      <c r="A234" s="597"/>
      <c r="B234" s="53"/>
      <c r="C234" s="525" t="s">
        <v>261</v>
      </c>
      <c r="D234" s="525"/>
      <c r="E234" s="525"/>
      <c r="F234" s="525"/>
      <c r="G234" s="525"/>
      <c r="H234" s="525"/>
      <c r="I234" s="525"/>
      <c r="J234" s="525"/>
      <c r="K234" s="525"/>
      <c r="L234" s="525"/>
      <c r="M234" s="561" t="s">
        <v>262</v>
      </c>
      <c r="N234" s="561"/>
      <c r="O234" s="561"/>
      <c r="P234" s="561"/>
      <c r="Q234" s="561"/>
      <c r="R234" s="561"/>
      <c r="S234" s="562" t="s">
        <v>263</v>
      </c>
      <c r="T234" s="562" t="s">
        <v>264</v>
      </c>
      <c r="U234" s="563" t="s">
        <v>265</v>
      </c>
      <c r="V234" s="563"/>
      <c r="W234" s="563"/>
      <c r="X234" s="562" t="s">
        <v>38</v>
      </c>
      <c r="Y234" s="556" t="s">
        <v>266</v>
      </c>
      <c r="Z234" s="556"/>
      <c r="AA234" s="556"/>
      <c r="AB234" s="556"/>
      <c r="AC234" s="557" t="s">
        <v>267</v>
      </c>
      <c r="AD234" s="557"/>
      <c r="AE234" s="557"/>
      <c r="AF234" s="710" t="s">
        <v>268</v>
      </c>
      <c r="AG234" s="710"/>
      <c r="AH234" s="715" t="s">
        <v>269</v>
      </c>
    </row>
    <row r="235" spans="1:34" s="46" customFormat="1" ht="87" customHeight="1">
      <c r="A235" s="597"/>
      <c r="B235" s="60" t="s">
        <v>6</v>
      </c>
      <c r="C235" s="560" t="s">
        <v>270</v>
      </c>
      <c r="D235" s="560"/>
      <c r="E235" s="560"/>
      <c r="F235" s="560" t="s">
        <v>271</v>
      </c>
      <c r="G235" s="560"/>
      <c r="H235" s="560"/>
      <c r="I235" s="560"/>
      <c r="J235" s="560"/>
      <c r="K235" s="52" t="s">
        <v>272</v>
      </c>
      <c r="L235" s="52" t="s">
        <v>273</v>
      </c>
      <c r="M235" s="63" t="s">
        <v>274</v>
      </c>
      <c r="N235" s="63" t="s">
        <v>275</v>
      </c>
      <c r="O235" s="63" t="s">
        <v>276</v>
      </c>
      <c r="P235" s="63" t="s">
        <v>277</v>
      </c>
      <c r="Q235" s="63" t="s">
        <v>278</v>
      </c>
      <c r="R235" s="63" t="s">
        <v>279</v>
      </c>
      <c r="S235" s="562"/>
      <c r="T235" s="562"/>
      <c r="U235" s="63" t="s">
        <v>383</v>
      </c>
      <c r="V235" s="63" t="s">
        <v>384</v>
      </c>
      <c r="W235" s="63" t="s">
        <v>385</v>
      </c>
      <c r="X235" s="562"/>
      <c r="Y235" s="64" t="s">
        <v>283</v>
      </c>
      <c r="Z235" s="65" t="s">
        <v>284</v>
      </c>
      <c r="AA235" s="65" t="s">
        <v>285</v>
      </c>
      <c r="AB235" s="66" t="s">
        <v>286</v>
      </c>
      <c r="AC235" s="63" t="s">
        <v>287</v>
      </c>
      <c r="AD235" s="63" t="s">
        <v>288</v>
      </c>
      <c r="AE235" s="63" t="s">
        <v>289</v>
      </c>
      <c r="AF235" s="67" t="s">
        <v>290</v>
      </c>
      <c r="AG235" s="67" t="s">
        <v>291</v>
      </c>
      <c r="AH235" s="715"/>
    </row>
    <row r="236" spans="1:34" s="46" customFormat="1" ht="87.75" customHeight="1">
      <c r="A236" s="597"/>
      <c r="B236" s="68">
        <v>1</v>
      </c>
      <c r="C236" s="763" t="s">
        <v>712</v>
      </c>
      <c r="D236" s="764"/>
      <c r="E236" s="765"/>
      <c r="F236" s="766" t="s">
        <v>713</v>
      </c>
      <c r="G236" s="767"/>
      <c r="H236" s="767"/>
      <c r="I236" s="767"/>
      <c r="J236" s="768"/>
      <c r="K236" s="224" t="s">
        <v>714</v>
      </c>
      <c r="L236" s="224" t="s">
        <v>715</v>
      </c>
      <c r="M236" s="126" t="s">
        <v>178</v>
      </c>
      <c r="N236" s="126" t="s">
        <v>178</v>
      </c>
      <c r="O236" s="126" t="s">
        <v>178</v>
      </c>
      <c r="P236" s="126" t="s">
        <v>178</v>
      </c>
      <c r="Q236" s="126" t="s">
        <v>178</v>
      </c>
      <c r="R236" s="126" t="s">
        <v>178</v>
      </c>
      <c r="S236" s="71" t="str">
        <f>IF(C236&lt;&gt;"",IF(COUNTIF(M236:R236,"CUMPLE")=6,"CUMPLE","NO CUMPLE"),"")</f>
        <v>CUMPLE</v>
      </c>
      <c r="T236" s="72" t="s">
        <v>22</v>
      </c>
      <c r="U236" s="70" t="s">
        <v>85</v>
      </c>
      <c r="V236" s="70" t="s">
        <v>85</v>
      </c>
      <c r="W236" s="70" t="s">
        <v>85</v>
      </c>
      <c r="X236" s="73" t="str">
        <f t="shared" ref="X236:X255" si="64">IF(C236&lt;&gt;"",IF(OR(AND(OR(U236="CUMPLE",V236="CUMPLE",W236="CUMPLE"),S236="CUMPLE",T236="N/A"),AND(T236="SI",OR(U236="CUMPLE",V236="CUMPLE",W236="CUMPLE"))),"CUMPLE","NO CUMPLE"),"")</f>
        <v>NO CUMPLE</v>
      </c>
      <c r="Y236" s="127" t="s">
        <v>716</v>
      </c>
      <c r="Z236" s="74" t="str">
        <f t="shared" ref="Z236:Z241" si="65">IF(Y236&lt;&gt;"","-"&amp;Y236&amp;CHAR(10),"")</f>
        <v xml:space="preserve">-Certificación laboral AGN.pdf
</v>
      </c>
      <c r="AA236" s="128" t="s">
        <v>717</v>
      </c>
      <c r="AB236" s="75" t="str">
        <f t="shared" ref="AB236:AB255" si="66">IF(AA236&lt;&gt;"","Experiencia No. "&amp;B236&amp;": "&amp;AA236&amp;CHAR(10),"")</f>
        <v xml:space="preserve">Experiencia No. 1: La información registrada en el Anexo 9 ítem 1 no corresponde al contenido indicado en la certificación, por cuanto no es posible inferir el cumplimento del requisito de experiencia específica con la documentación aportada.
</v>
      </c>
      <c r="AC236" s="76">
        <f>IF(C236&lt;&gt;"",COUNTIFS(K$236:K$255,"&lt;="&amp;K236,L$236:L$255,"&gt;"&amp;K236)-1,0)</f>
        <v>0</v>
      </c>
      <c r="AD236" s="76">
        <f>IF(C236&lt;&gt;"",COUNTIFS(K$236:K$255,"&lt;="&amp;L236,L$236:L$255,"&gt;="&amp;L236)-1,0)</f>
        <v>1</v>
      </c>
      <c r="AE236" s="76">
        <f>IF(C236&lt;&gt;"",COUNTIFS(K$236:K$255,"&gt;&lt;"&amp;"",K$236:K$255,"&lt;="&amp;K236,L$236:L$255,"&gt;="&amp;L236),0)</f>
        <v>1</v>
      </c>
      <c r="AF236" s="225" t="str">
        <f t="shared" ref="AF236:AG239" si="67">K236</f>
        <v>18-feb.-13</v>
      </c>
      <c r="AG236" s="225" t="str">
        <f t="shared" si="67"/>
        <v>30-dic.-13</v>
      </c>
      <c r="AH236" s="95">
        <f t="shared" ref="AH236:AH238" si="68">ROUND(IF(X236="CUMPLE",DAYS360(AF236,AG236,)/365,0),1)</f>
        <v>0</v>
      </c>
    </row>
    <row r="237" spans="1:34" s="46" customFormat="1" ht="84" customHeight="1">
      <c r="A237" s="597"/>
      <c r="B237" s="68">
        <v>2</v>
      </c>
      <c r="C237" s="763" t="s">
        <v>712</v>
      </c>
      <c r="D237" s="764"/>
      <c r="E237" s="765"/>
      <c r="F237" s="772" t="s">
        <v>718</v>
      </c>
      <c r="G237" s="773"/>
      <c r="H237" s="773"/>
      <c r="I237" s="773"/>
      <c r="J237" s="774"/>
      <c r="K237" s="226" t="s">
        <v>719</v>
      </c>
      <c r="L237" s="226" t="s">
        <v>720</v>
      </c>
      <c r="M237" s="129" t="s">
        <v>178</v>
      </c>
      <c r="N237" s="129" t="s">
        <v>178</v>
      </c>
      <c r="O237" s="129" t="s">
        <v>178</v>
      </c>
      <c r="P237" s="129" t="s">
        <v>178</v>
      </c>
      <c r="Q237" s="129" t="s">
        <v>178</v>
      </c>
      <c r="R237" s="129" t="s">
        <v>178</v>
      </c>
      <c r="S237" s="71" t="str">
        <f t="shared" ref="S237:S255" si="69">IF(C237&lt;&gt;"",IF(COUNTIF(M237:R237,"CUMPLE")=6,"CUMPLE","NO CUMPLE"),"")</f>
        <v>CUMPLE</v>
      </c>
      <c r="T237" s="72" t="s">
        <v>22</v>
      </c>
      <c r="U237" s="70" t="s">
        <v>85</v>
      </c>
      <c r="V237" s="70" t="s">
        <v>85</v>
      </c>
      <c r="W237" s="70" t="s">
        <v>85</v>
      </c>
      <c r="X237" s="73" t="str">
        <f t="shared" si="64"/>
        <v>NO CUMPLE</v>
      </c>
      <c r="Y237" s="130" t="s">
        <v>716</v>
      </c>
      <c r="Z237" s="74" t="str">
        <f t="shared" si="65"/>
        <v xml:space="preserve">-Certificación laboral AGN.pdf
</v>
      </c>
      <c r="AA237" s="131" t="s">
        <v>717</v>
      </c>
      <c r="AB237" s="75" t="str">
        <f t="shared" si="66"/>
        <v xml:space="preserve">Experiencia No. 2: La información registrada en el Anexo 9 ítem 1 no corresponde al contenido indicado en la certificación, por cuanto no es posible inferir el cumplimento del requisito de experiencia específica con la documentación aportada.
</v>
      </c>
      <c r="AC237" s="76">
        <f t="shared" ref="AC237:AC255" si="70">IF(C237&lt;&gt;"",COUNTIFS(K$236:K$255,"&lt;="&amp;K237,L$236:L$255,"&gt;"&amp;K237)-1,0)</f>
        <v>2</v>
      </c>
      <c r="AD237" s="76">
        <f t="shared" ref="AD237:AD255" si="71">IF(C237&lt;&gt;"",COUNTIFS(K$236:K$255,"&lt;="&amp;L237,L$236:L$255,"&gt;="&amp;L237)-1,0)</f>
        <v>2</v>
      </c>
      <c r="AE237" s="76">
        <f t="shared" ref="AE237:AE255" si="72">IF(C237&lt;&gt;"",COUNTIFS(K$236:K$255,"&gt;&lt;"&amp;"",K$236:K$255,"&lt;="&amp;K237,L$236:L$255,"&gt;="&amp;L237),0)</f>
        <v>3</v>
      </c>
      <c r="AF237" s="225" t="str">
        <f t="shared" si="67"/>
        <v>23-ene.-14</v>
      </c>
      <c r="AG237" s="225" t="str">
        <f t="shared" si="67"/>
        <v>26-dic.-14</v>
      </c>
      <c r="AH237" s="95">
        <f t="shared" si="68"/>
        <v>0</v>
      </c>
    </row>
    <row r="238" spans="1:34" s="46" customFormat="1" ht="87" customHeight="1">
      <c r="A238" s="597"/>
      <c r="B238" s="68">
        <v>3</v>
      </c>
      <c r="C238" s="763" t="s">
        <v>712</v>
      </c>
      <c r="D238" s="764"/>
      <c r="E238" s="765"/>
      <c r="F238" s="775" t="s">
        <v>721</v>
      </c>
      <c r="G238" s="776"/>
      <c r="H238" s="776"/>
      <c r="I238" s="776"/>
      <c r="J238" s="777"/>
      <c r="K238" s="226" t="s">
        <v>722</v>
      </c>
      <c r="L238" s="226" t="s">
        <v>723</v>
      </c>
      <c r="M238" s="129" t="s">
        <v>178</v>
      </c>
      <c r="N238" s="129" t="s">
        <v>178</v>
      </c>
      <c r="O238" s="129" t="s">
        <v>178</v>
      </c>
      <c r="P238" s="129" t="s">
        <v>178</v>
      </c>
      <c r="Q238" s="129" t="s">
        <v>178</v>
      </c>
      <c r="R238" s="129" t="s">
        <v>178</v>
      </c>
      <c r="S238" s="71" t="str">
        <f t="shared" si="69"/>
        <v>CUMPLE</v>
      </c>
      <c r="T238" s="72" t="s">
        <v>22</v>
      </c>
      <c r="U238" s="70" t="s">
        <v>85</v>
      </c>
      <c r="V238" s="70" t="s">
        <v>85</v>
      </c>
      <c r="W238" s="70" t="s">
        <v>85</v>
      </c>
      <c r="X238" s="73" t="str">
        <f t="shared" si="64"/>
        <v>NO CUMPLE</v>
      </c>
      <c r="Y238" s="130" t="s">
        <v>716</v>
      </c>
      <c r="Z238" s="74" t="str">
        <f t="shared" si="65"/>
        <v xml:space="preserve">-Certificación laboral AGN.pdf
</v>
      </c>
      <c r="AA238" s="131" t="s">
        <v>717</v>
      </c>
      <c r="AB238" s="75" t="str">
        <f t="shared" si="66"/>
        <v xml:space="preserve">Experiencia No. 3: La información registrada en el Anexo 9 ítem 1 no corresponde al contenido indicado en la certificación, por cuanto no es posible inferir el cumplimento del requisito de experiencia específica con la documentación aportada.
</v>
      </c>
      <c r="AC238" s="76">
        <f t="shared" si="70"/>
        <v>1</v>
      </c>
      <c r="AD238" s="76">
        <f t="shared" si="71"/>
        <v>1</v>
      </c>
      <c r="AE238" s="76">
        <f t="shared" si="72"/>
        <v>3</v>
      </c>
      <c r="AF238" s="225" t="str">
        <f t="shared" si="67"/>
        <v>26-ene.-15</v>
      </c>
      <c r="AG238" s="225" t="str">
        <f t="shared" si="67"/>
        <v>26-dic.-15</v>
      </c>
      <c r="AH238" s="95">
        <f t="shared" si="68"/>
        <v>0</v>
      </c>
    </row>
    <row r="239" spans="1:34" s="46" customFormat="1" ht="80.25" customHeight="1">
      <c r="A239" s="597"/>
      <c r="B239" s="68">
        <v>4</v>
      </c>
      <c r="C239" s="763" t="s">
        <v>712</v>
      </c>
      <c r="D239" s="764"/>
      <c r="E239" s="765"/>
      <c r="F239" s="766" t="s">
        <v>724</v>
      </c>
      <c r="G239" s="767"/>
      <c r="H239" s="767"/>
      <c r="I239" s="767"/>
      <c r="J239" s="768"/>
      <c r="K239" s="226" t="s">
        <v>725</v>
      </c>
      <c r="L239" s="226" t="s">
        <v>726</v>
      </c>
      <c r="M239" s="129" t="s">
        <v>178</v>
      </c>
      <c r="N239" s="129" t="s">
        <v>178</v>
      </c>
      <c r="O239" s="129" t="s">
        <v>178</v>
      </c>
      <c r="P239" s="129" t="s">
        <v>178</v>
      </c>
      <c r="Q239" s="129" t="s">
        <v>178</v>
      </c>
      <c r="R239" s="129" t="s">
        <v>178</v>
      </c>
      <c r="S239" s="71" t="str">
        <f t="shared" si="69"/>
        <v>CUMPLE</v>
      </c>
      <c r="T239" s="72" t="s">
        <v>22</v>
      </c>
      <c r="U239" s="70" t="s">
        <v>85</v>
      </c>
      <c r="V239" s="70" t="s">
        <v>85</v>
      </c>
      <c r="W239" s="70" t="s">
        <v>85</v>
      </c>
      <c r="X239" s="73" t="str">
        <f t="shared" si="64"/>
        <v>NO CUMPLE</v>
      </c>
      <c r="Y239" s="130" t="s">
        <v>716</v>
      </c>
      <c r="Z239" s="74" t="str">
        <f t="shared" si="65"/>
        <v xml:space="preserve">-Certificación laboral AGN.pdf
</v>
      </c>
      <c r="AA239" s="131" t="s">
        <v>717</v>
      </c>
      <c r="AB239" s="75" t="str">
        <f t="shared" si="66"/>
        <v xml:space="preserve">Experiencia No. 4: La información registrada en el Anexo 9 ítem 1 no corresponde al contenido indicado en la certificación, por cuanto no es posible inferir el cumplimento del requisito de experiencia específica con la documentación aportada.
</v>
      </c>
      <c r="AC239" s="76">
        <f t="shared" si="70"/>
        <v>-1</v>
      </c>
      <c r="AD239" s="76">
        <f t="shared" si="71"/>
        <v>-1</v>
      </c>
      <c r="AE239" s="76">
        <f t="shared" si="72"/>
        <v>1</v>
      </c>
      <c r="AF239" s="225" t="str">
        <f t="shared" si="67"/>
        <v>15-feb.-16</v>
      </c>
      <c r="AG239" s="225" t="str">
        <f t="shared" si="67"/>
        <v>15-dic.-16</v>
      </c>
      <c r="AH239" s="95">
        <f t="shared" ref="AH239:AH255" si="73">IF(X239="CUMPLE",DAYS360(AF239,AG239,)/365,0)</f>
        <v>0</v>
      </c>
    </row>
    <row r="240" spans="1:34" s="46" customFormat="1" ht="72.75" customHeight="1">
      <c r="A240" s="597"/>
      <c r="B240" s="68">
        <v>5</v>
      </c>
      <c r="C240" s="763" t="s">
        <v>727</v>
      </c>
      <c r="D240" s="764"/>
      <c r="E240" s="765"/>
      <c r="F240" s="766" t="s">
        <v>728</v>
      </c>
      <c r="G240" s="767"/>
      <c r="H240" s="767"/>
      <c r="I240" s="767"/>
      <c r="J240" s="768"/>
      <c r="K240" s="226" t="s">
        <v>729</v>
      </c>
      <c r="L240" s="226" t="s">
        <v>730</v>
      </c>
      <c r="M240" s="129" t="s">
        <v>178</v>
      </c>
      <c r="N240" s="129" t="s">
        <v>178</v>
      </c>
      <c r="O240" s="129" t="s">
        <v>178</v>
      </c>
      <c r="P240" s="129" t="s">
        <v>178</v>
      </c>
      <c r="Q240" s="129" t="s">
        <v>178</v>
      </c>
      <c r="R240" s="129" t="s">
        <v>178</v>
      </c>
      <c r="S240" s="71" t="str">
        <f t="shared" si="69"/>
        <v>CUMPLE</v>
      </c>
      <c r="T240" s="72" t="s">
        <v>22</v>
      </c>
      <c r="U240" s="70" t="s">
        <v>178</v>
      </c>
      <c r="V240" s="70" t="s">
        <v>178</v>
      </c>
      <c r="W240" s="70" t="s">
        <v>85</v>
      </c>
      <c r="X240" s="73" t="str">
        <f t="shared" si="64"/>
        <v>CUMPLE</v>
      </c>
      <c r="Y240" s="130" t="s">
        <v>731</v>
      </c>
      <c r="Z240" s="74" t="str">
        <f t="shared" si="65"/>
        <v xml:space="preserve">-Certificación laboral  ENSOBRAMATIC SAS.pdf
</v>
      </c>
      <c r="AA240" s="131"/>
      <c r="AB240" s="75" t="str">
        <f t="shared" si="66"/>
        <v/>
      </c>
      <c r="AC240" s="76">
        <f t="shared" si="70"/>
        <v>1</v>
      </c>
      <c r="AD240" s="76">
        <f t="shared" si="71"/>
        <v>0</v>
      </c>
      <c r="AE240" s="76">
        <f t="shared" si="72"/>
        <v>1</v>
      </c>
      <c r="AF240" s="225">
        <v>44256</v>
      </c>
      <c r="AG240" s="225">
        <v>44500</v>
      </c>
      <c r="AH240" s="95">
        <f t="shared" si="73"/>
        <v>0.65753424657534243</v>
      </c>
    </row>
    <row r="241" spans="1:34" s="46" customFormat="1" ht="135" customHeight="1">
      <c r="A241" s="597"/>
      <c r="B241" s="68">
        <v>6</v>
      </c>
      <c r="C241" s="763" t="s">
        <v>732</v>
      </c>
      <c r="D241" s="764"/>
      <c r="E241" s="765"/>
      <c r="F241" s="769" t="s">
        <v>733</v>
      </c>
      <c r="G241" s="770"/>
      <c r="H241" s="770"/>
      <c r="I241" s="770"/>
      <c r="J241" s="771"/>
      <c r="K241" s="226" t="s">
        <v>734</v>
      </c>
      <c r="L241" s="226" t="s">
        <v>735</v>
      </c>
      <c r="M241" s="129" t="s">
        <v>178</v>
      </c>
      <c r="N241" s="129" t="s">
        <v>178</v>
      </c>
      <c r="O241" s="129" t="s">
        <v>178</v>
      </c>
      <c r="P241" s="129" t="s">
        <v>178</v>
      </c>
      <c r="Q241" s="129" t="s">
        <v>178</v>
      </c>
      <c r="R241" s="129" t="s">
        <v>178</v>
      </c>
      <c r="S241" s="71" t="str">
        <f t="shared" si="69"/>
        <v>CUMPLE</v>
      </c>
      <c r="T241" s="72" t="s">
        <v>241</v>
      </c>
      <c r="U241" s="70" t="s">
        <v>85</v>
      </c>
      <c r="V241" s="70" t="s">
        <v>85</v>
      </c>
      <c r="W241" s="70" t="s">
        <v>85</v>
      </c>
      <c r="X241" s="73" t="str">
        <f t="shared" si="64"/>
        <v>NO CUMPLE</v>
      </c>
      <c r="Y241" s="130" t="s">
        <v>736</v>
      </c>
      <c r="Z241" s="74" t="str">
        <f t="shared" si="65"/>
        <v xml:space="preserve">-Certificación laboral InfoMega.pdf
</v>
      </c>
      <c r="AA241" s="131" t="s">
        <v>737</v>
      </c>
      <c r="AB241" s="75" t="str">
        <f t="shared" si="66"/>
        <v xml:space="preserve">Experiencia No. 6: La experiencia es certificada por uno de los miembros del proponente plural por cuanto debe estar acompañada con la documentación que acredite tal experiencia según los términos indicados en el Pliego de Condiciones. No fue aportada documentación complementaria,
La información registrada en la Certificación aportada no permite inferir el cumplimiento de los requisitos específicos de experiencia solicitados para el Perfil.
</v>
      </c>
      <c r="AC241" s="76">
        <f t="shared" si="70"/>
        <v>2</v>
      </c>
      <c r="AD241" s="76">
        <f t="shared" si="71"/>
        <v>-1</v>
      </c>
      <c r="AE241" s="76">
        <f t="shared" si="72"/>
        <v>4</v>
      </c>
      <c r="AF241" s="225" t="str">
        <f>K241</f>
        <v>24-oct.-22</v>
      </c>
      <c r="AG241" s="225" t="str">
        <f>L241</f>
        <v>15-may.-23</v>
      </c>
      <c r="AH241" s="95">
        <f t="shared" si="73"/>
        <v>0</v>
      </c>
    </row>
    <row r="242" spans="1:34" s="46" customFormat="1" ht="12.75" hidden="1" customHeight="1">
      <c r="A242" s="597"/>
      <c r="B242" s="68">
        <v>7</v>
      </c>
      <c r="C242" s="564"/>
      <c r="D242" s="564"/>
      <c r="E242" s="564"/>
      <c r="F242" s="565"/>
      <c r="G242" s="565"/>
      <c r="H242" s="565"/>
      <c r="I242" s="565"/>
      <c r="J242" s="565"/>
      <c r="K242" s="69"/>
      <c r="L242" s="69"/>
      <c r="M242" s="70"/>
      <c r="N242" s="70"/>
      <c r="O242" s="70"/>
      <c r="P242" s="70"/>
      <c r="Q242" s="70"/>
      <c r="R242" s="70"/>
      <c r="S242" s="71" t="str">
        <f t="shared" si="69"/>
        <v/>
      </c>
      <c r="T242" s="72"/>
      <c r="U242" s="70"/>
      <c r="V242" s="70"/>
      <c r="W242" s="70"/>
      <c r="X242" s="73" t="str">
        <f t="shared" si="64"/>
        <v/>
      </c>
      <c r="Y242" s="59"/>
      <c r="Z242" s="74" t="str">
        <f t="shared" ref="Z242:Z255" si="74">IF(Y242&lt;&gt;"","-"&amp;Y242&amp;CHAR(10),"")</f>
        <v/>
      </c>
      <c r="AA242" s="59"/>
      <c r="AB242" s="75" t="str">
        <f t="shared" si="66"/>
        <v/>
      </c>
      <c r="AC242" s="76">
        <f t="shared" si="70"/>
        <v>0</v>
      </c>
      <c r="AD242" s="76">
        <f t="shared" si="71"/>
        <v>0</v>
      </c>
      <c r="AE242" s="76">
        <f t="shared" si="72"/>
        <v>0</v>
      </c>
      <c r="AF242" s="78"/>
      <c r="AG242" s="78"/>
      <c r="AH242" s="95">
        <f t="shared" si="73"/>
        <v>0</v>
      </c>
    </row>
    <row r="243" spans="1:34" s="46" customFormat="1" ht="12.75" hidden="1" customHeight="1">
      <c r="A243" s="597"/>
      <c r="B243" s="68">
        <v>8</v>
      </c>
      <c r="C243" s="564"/>
      <c r="D243" s="564"/>
      <c r="E243" s="564"/>
      <c r="F243" s="565"/>
      <c r="G243" s="565"/>
      <c r="H243" s="565"/>
      <c r="I243" s="565"/>
      <c r="J243" s="565"/>
      <c r="K243" s="69"/>
      <c r="L243" s="69"/>
      <c r="M243" s="70"/>
      <c r="N243" s="70"/>
      <c r="O243" s="70"/>
      <c r="P243" s="70"/>
      <c r="Q243" s="70"/>
      <c r="R243" s="70"/>
      <c r="S243" s="71" t="str">
        <f t="shared" si="69"/>
        <v/>
      </c>
      <c r="T243" s="72"/>
      <c r="U243" s="70"/>
      <c r="V243" s="70"/>
      <c r="W243" s="70"/>
      <c r="X243" s="73" t="str">
        <f t="shared" si="64"/>
        <v/>
      </c>
      <c r="Y243" s="59"/>
      <c r="Z243" s="74" t="str">
        <f t="shared" si="74"/>
        <v/>
      </c>
      <c r="AA243" s="59"/>
      <c r="AB243" s="75" t="str">
        <f t="shared" si="66"/>
        <v/>
      </c>
      <c r="AC243" s="76">
        <f t="shared" si="70"/>
        <v>0</v>
      </c>
      <c r="AD243" s="76">
        <f t="shared" si="71"/>
        <v>0</v>
      </c>
      <c r="AE243" s="76">
        <f t="shared" si="72"/>
        <v>0</v>
      </c>
      <c r="AF243" s="78"/>
      <c r="AG243" s="78"/>
      <c r="AH243" s="95">
        <f t="shared" si="73"/>
        <v>0</v>
      </c>
    </row>
    <row r="244" spans="1:34" s="46" customFormat="1" ht="12.75" hidden="1" customHeight="1">
      <c r="A244" s="597"/>
      <c r="B244" s="68">
        <v>9</v>
      </c>
      <c r="C244" s="564"/>
      <c r="D244" s="564"/>
      <c r="E244" s="564"/>
      <c r="F244" s="565"/>
      <c r="G244" s="565"/>
      <c r="H244" s="565"/>
      <c r="I244" s="565"/>
      <c r="J244" s="565"/>
      <c r="K244" s="69"/>
      <c r="L244" s="69"/>
      <c r="M244" s="70"/>
      <c r="N244" s="70"/>
      <c r="O244" s="70"/>
      <c r="P244" s="70"/>
      <c r="Q244" s="70"/>
      <c r="R244" s="70"/>
      <c r="S244" s="71" t="str">
        <f t="shared" si="69"/>
        <v/>
      </c>
      <c r="T244" s="72"/>
      <c r="U244" s="70"/>
      <c r="V244" s="70"/>
      <c r="W244" s="70"/>
      <c r="X244" s="73" t="str">
        <f t="shared" si="64"/>
        <v/>
      </c>
      <c r="Y244" s="59"/>
      <c r="Z244" s="74" t="str">
        <f t="shared" si="74"/>
        <v/>
      </c>
      <c r="AA244" s="59"/>
      <c r="AB244" s="75" t="str">
        <f t="shared" si="66"/>
        <v/>
      </c>
      <c r="AC244" s="76">
        <f t="shared" si="70"/>
        <v>0</v>
      </c>
      <c r="AD244" s="76">
        <f t="shared" si="71"/>
        <v>0</v>
      </c>
      <c r="AE244" s="76">
        <f t="shared" si="72"/>
        <v>0</v>
      </c>
      <c r="AF244" s="78"/>
      <c r="AG244" s="78"/>
      <c r="AH244" s="95">
        <f t="shared" si="73"/>
        <v>0</v>
      </c>
    </row>
    <row r="245" spans="1:34" s="46" customFormat="1" ht="12.75" hidden="1" customHeight="1">
      <c r="A245" s="597"/>
      <c r="B245" s="68">
        <v>10</v>
      </c>
      <c r="C245" s="564"/>
      <c r="D245" s="564"/>
      <c r="E245" s="564"/>
      <c r="F245" s="565"/>
      <c r="G245" s="565"/>
      <c r="H245" s="565"/>
      <c r="I245" s="565"/>
      <c r="J245" s="565"/>
      <c r="K245" s="69"/>
      <c r="L245" s="69"/>
      <c r="M245" s="70"/>
      <c r="N245" s="70"/>
      <c r="O245" s="70"/>
      <c r="P245" s="70"/>
      <c r="Q245" s="70"/>
      <c r="R245" s="70"/>
      <c r="S245" s="71" t="str">
        <f t="shared" si="69"/>
        <v/>
      </c>
      <c r="T245" s="72"/>
      <c r="U245" s="70"/>
      <c r="V245" s="70"/>
      <c r="W245" s="70"/>
      <c r="X245" s="73" t="str">
        <f t="shared" si="64"/>
        <v/>
      </c>
      <c r="Y245" s="59"/>
      <c r="Z245" s="74" t="str">
        <f t="shared" si="74"/>
        <v/>
      </c>
      <c r="AA245" s="59"/>
      <c r="AB245" s="75" t="str">
        <f t="shared" si="66"/>
        <v/>
      </c>
      <c r="AC245" s="76">
        <f t="shared" si="70"/>
        <v>0</v>
      </c>
      <c r="AD245" s="76">
        <f t="shared" si="71"/>
        <v>0</v>
      </c>
      <c r="AE245" s="76">
        <f t="shared" si="72"/>
        <v>0</v>
      </c>
      <c r="AF245" s="78"/>
      <c r="AG245" s="78"/>
      <c r="AH245" s="95">
        <f t="shared" si="73"/>
        <v>0</v>
      </c>
    </row>
    <row r="246" spans="1:34" s="46" customFormat="1" ht="12.75" hidden="1" customHeight="1">
      <c r="A246" s="597"/>
      <c r="B246" s="68">
        <v>11</v>
      </c>
      <c r="C246" s="564"/>
      <c r="D246" s="564"/>
      <c r="E246" s="564"/>
      <c r="F246" s="565"/>
      <c r="G246" s="565"/>
      <c r="H246" s="565"/>
      <c r="I246" s="565"/>
      <c r="J246" s="565"/>
      <c r="K246" s="69"/>
      <c r="L246" s="69"/>
      <c r="M246" s="70"/>
      <c r="N246" s="70"/>
      <c r="O246" s="70"/>
      <c r="P246" s="70"/>
      <c r="Q246" s="70"/>
      <c r="R246" s="70"/>
      <c r="S246" s="71" t="str">
        <f t="shared" si="69"/>
        <v/>
      </c>
      <c r="T246" s="72"/>
      <c r="U246" s="70"/>
      <c r="V246" s="70"/>
      <c r="W246" s="70"/>
      <c r="X246" s="73" t="str">
        <f t="shared" si="64"/>
        <v/>
      </c>
      <c r="Y246" s="59"/>
      <c r="Z246" s="74" t="str">
        <f t="shared" si="74"/>
        <v/>
      </c>
      <c r="AA246" s="59"/>
      <c r="AB246" s="75" t="str">
        <f t="shared" si="66"/>
        <v/>
      </c>
      <c r="AC246" s="76">
        <f t="shared" si="70"/>
        <v>0</v>
      </c>
      <c r="AD246" s="76">
        <f t="shared" si="71"/>
        <v>0</v>
      </c>
      <c r="AE246" s="76">
        <f t="shared" si="72"/>
        <v>0</v>
      </c>
      <c r="AF246" s="78"/>
      <c r="AG246" s="78"/>
      <c r="AH246" s="95">
        <f t="shared" si="73"/>
        <v>0</v>
      </c>
    </row>
    <row r="247" spans="1:34" s="46" customFormat="1" ht="12.75" hidden="1" customHeight="1">
      <c r="A247" s="597"/>
      <c r="B247" s="68">
        <v>12</v>
      </c>
      <c r="C247" s="564"/>
      <c r="D247" s="564"/>
      <c r="E247" s="564"/>
      <c r="F247" s="565"/>
      <c r="G247" s="565"/>
      <c r="H247" s="565"/>
      <c r="I247" s="565"/>
      <c r="J247" s="565"/>
      <c r="K247" s="69"/>
      <c r="L247" s="69"/>
      <c r="M247" s="70"/>
      <c r="N247" s="70"/>
      <c r="O247" s="70"/>
      <c r="P247" s="70"/>
      <c r="Q247" s="70"/>
      <c r="R247" s="70"/>
      <c r="S247" s="71" t="str">
        <f t="shared" si="69"/>
        <v/>
      </c>
      <c r="T247" s="72"/>
      <c r="U247" s="70"/>
      <c r="V247" s="70"/>
      <c r="W247" s="70"/>
      <c r="X247" s="73" t="str">
        <f t="shared" si="64"/>
        <v/>
      </c>
      <c r="Y247" s="59"/>
      <c r="Z247" s="74" t="str">
        <f t="shared" si="74"/>
        <v/>
      </c>
      <c r="AA247" s="59"/>
      <c r="AB247" s="75" t="str">
        <f t="shared" si="66"/>
        <v/>
      </c>
      <c r="AC247" s="76">
        <f t="shared" si="70"/>
        <v>0</v>
      </c>
      <c r="AD247" s="76">
        <f t="shared" si="71"/>
        <v>0</v>
      </c>
      <c r="AE247" s="76">
        <f t="shared" si="72"/>
        <v>0</v>
      </c>
      <c r="AF247" s="78"/>
      <c r="AG247" s="78"/>
      <c r="AH247" s="95">
        <f t="shared" si="73"/>
        <v>0</v>
      </c>
    </row>
    <row r="248" spans="1:34" s="46" customFormat="1" ht="12.75" hidden="1" customHeight="1">
      <c r="A248" s="597"/>
      <c r="B248" s="68">
        <v>13</v>
      </c>
      <c r="C248" s="564"/>
      <c r="D248" s="564"/>
      <c r="E248" s="564"/>
      <c r="F248" s="565"/>
      <c r="G248" s="565"/>
      <c r="H248" s="565"/>
      <c r="I248" s="565"/>
      <c r="J248" s="565"/>
      <c r="K248" s="69"/>
      <c r="L248" s="69"/>
      <c r="M248" s="70"/>
      <c r="N248" s="70"/>
      <c r="O248" s="70"/>
      <c r="P248" s="70"/>
      <c r="Q248" s="70"/>
      <c r="R248" s="70"/>
      <c r="S248" s="71" t="str">
        <f t="shared" si="69"/>
        <v/>
      </c>
      <c r="T248" s="72"/>
      <c r="U248" s="70"/>
      <c r="V248" s="70"/>
      <c r="W248" s="70"/>
      <c r="X248" s="73" t="str">
        <f t="shared" si="64"/>
        <v/>
      </c>
      <c r="Y248" s="59"/>
      <c r="Z248" s="74" t="str">
        <f t="shared" si="74"/>
        <v/>
      </c>
      <c r="AA248" s="59"/>
      <c r="AB248" s="75" t="str">
        <f t="shared" si="66"/>
        <v/>
      </c>
      <c r="AC248" s="76">
        <f t="shared" si="70"/>
        <v>0</v>
      </c>
      <c r="AD248" s="76">
        <f t="shared" si="71"/>
        <v>0</v>
      </c>
      <c r="AE248" s="76">
        <f t="shared" si="72"/>
        <v>0</v>
      </c>
      <c r="AF248" s="78"/>
      <c r="AG248" s="78"/>
      <c r="AH248" s="95">
        <f t="shared" si="73"/>
        <v>0</v>
      </c>
    </row>
    <row r="249" spans="1:34" s="46" customFormat="1" ht="12.75" hidden="1" customHeight="1">
      <c r="A249" s="597"/>
      <c r="B249" s="68">
        <v>14</v>
      </c>
      <c r="C249" s="564"/>
      <c r="D249" s="564"/>
      <c r="E249" s="564"/>
      <c r="F249" s="565"/>
      <c r="G249" s="565"/>
      <c r="H249" s="565"/>
      <c r="I249" s="565"/>
      <c r="J249" s="565"/>
      <c r="K249" s="69"/>
      <c r="L249" s="69"/>
      <c r="M249" s="70"/>
      <c r="N249" s="70"/>
      <c r="O249" s="70"/>
      <c r="P249" s="70"/>
      <c r="Q249" s="70"/>
      <c r="R249" s="70"/>
      <c r="S249" s="71" t="str">
        <f t="shared" si="69"/>
        <v/>
      </c>
      <c r="T249" s="72"/>
      <c r="U249" s="70"/>
      <c r="V249" s="70"/>
      <c r="W249" s="70"/>
      <c r="X249" s="73" t="str">
        <f t="shared" si="64"/>
        <v/>
      </c>
      <c r="Y249" s="59"/>
      <c r="Z249" s="74" t="str">
        <f t="shared" si="74"/>
        <v/>
      </c>
      <c r="AA249" s="59"/>
      <c r="AB249" s="75" t="str">
        <f t="shared" si="66"/>
        <v/>
      </c>
      <c r="AC249" s="76">
        <f t="shared" si="70"/>
        <v>0</v>
      </c>
      <c r="AD249" s="76">
        <f t="shared" si="71"/>
        <v>0</v>
      </c>
      <c r="AE249" s="76">
        <f t="shared" si="72"/>
        <v>0</v>
      </c>
      <c r="AF249" s="78"/>
      <c r="AG249" s="78"/>
      <c r="AH249" s="95">
        <f t="shared" si="73"/>
        <v>0</v>
      </c>
    </row>
    <row r="250" spans="1:34" s="46" customFormat="1" ht="12.75" hidden="1" customHeight="1">
      <c r="A250" s="597"/>
      <c r="B250" s="68">
        <v>15</v>
      </c>
      <c r="C250" s="564"/>
      <c r="D250" s="564"/>
      <c r="E250" s="564"/>
      <c r="F250" s="565"/>
      <c r="G250" s="565"/>
      <c r="H250" s="565"/>
      <c r="I250" s="565"/>
      <c r="J250" s="565"/>
      <c r="K250" s="69"/>
      <c r="L250" s="69"/>
      <c r="M250" s="70"/>
      <c r="N250" s="70"/>
      <c r="O250" s="70"/>
      <c r="P250" s="70"/>
      <c r="Q250" s="70"/>
      <c r="R250" s="70"/>
      <c r="S250" s="71" t="str">
        <f t="shared" si="69"/>
        <v/>
      </c>
      <c r="T250" s="72"/>
      <c r="U250" s="70"/>
      <c r="V250" s="70"/>
      <c r="W250" s="70"/>
      <c r="X250" s="73" t="str">
        <f t="shared" si="64"/>
        <v/>
      </c>
      <c r="Y250" s="59"/>
      <c r="Z250" s="74" t="str">
        <f t="shared" si="74"/>
        <v/>
      </c>
      <c r="AA250" s="59"/>
      <c r="AB250" s="75" t="str">
        <f t="shared" si="66"/>
        <v/>
      </c>
      <c r="AC250" s="76">
        <f t="shared" si="70"/>
        <v>0</v>
      </c>
      <c r="AD250" s="76">
        <f t="shared" si="71"/>
        <v>0</v>
      </c>
      <c r="AE250" s="76">
        <f t="shared" si="72"/>
        <v>0</v>
      </c>
      <c r="AF250" s="78"/>
      <c r="AG250" s="78"/>
      <c r="AH250" s="95">
        <f t="shared" si="73"/>
        <v>0</v>
      </c>
    </row>
    <row r="251" spans="1:34" s="46" customFormat="1" ht="12.75" hidden="1" customHeight="1">
      <c r="A251" s="597"/>
      <c r="B251" s="68">
        <v>16</v>
      </c>
      <c r="C251" s="564"/>
      <c r="D251" s="564"/>
      <c r="E251" s="564"/>
      <c r="F251" s="565"/>
      <c r="G251" s="565"/>
      <c r="H251" s="565"/>
      <c r="I251" s="565"/>
      <c r="J251" s="565"/>
      <c r="K251" s="69"/>
      <c r="L251" s="69"/>
      <c r="M251" s="70"/>
      <c r="N251" s="70"/>
      <c r="O251" s="70"/>
      <c r="P251" s="70"/>
      <c r="Q251" s="70"/>
      <c r="R251" s="70"/>
      <c r="S251" s="71" t="str">
        <f t="shared" si="69"/>
        <v/>
      </c>
      <c r="T251" s="72"/>
      <c r="U251" s="70"/>
      <c r="V251" s="70"/>
      <c r="W251" s="70"/>
      <c r="X251" s="73" t="str">
        <f t="shared" si="64"/>
        <v/>
      </c>
      <c r="Y251" s="59"/>
      <c r="Z251" s="74" t="str">
        <f t="shared" si="74"/>
        <v/>
      </c>
      <c r="AA251" s="59"/>
      <c r="AB251" s="75" t="str">
        <f t="shared" si="66"/>
        <v/>
      </c>
      <c r="AC251" s="76">
        <f t="shared" si="70"/>
        <v>0</v>
      </c>
      <c r="AD251" s="76">
        <f t="shared" si="71"/>
        <v>0</v>
      </c>
      <c r="AE251" s="76">
        <f t="shared" si="72"/>
        <v>0</v>
      </c>
      <c r="AF251" s="78"/>
      <c r="AG251" s="78"/>
      <c r="AH251" s="95">
        <f t="shared" si="73"/>
        <v>0</v>
      </c>
    </row>
    <row r="252" spans="1:34" s="46" customFormat="1" ht="12.75" hidden="1" customHeight="1">
      <c r="A252" s="597"/>
      <c r="B252" s="68">
        <v>17</v>
      </c>
      <c r="C252" s="564"/>
      <c r="D252" s="564"/>
      <c r="E252" s="564"/>
      <c r="F252" s="565"/>
      <c r="G252" s="565"/>
      <c r="H252" s="565"/>
      <c r="I252" s="565"/>
      <c r="J252" s="565"/>
      <c r="K252" s="69"/>
      <c r="L252" s="69"/>
      <c r="M252" s="70"/>
      <c r="N252" s="70"/>
      <c r="O252" s="70"/>
      <c r="P252" s="70"/>
      <c r="Q252" s="70"/>
      <c r="R252" s="70"/>
      <c r="S252" s="71" t="str">
        <f t="shared" si="69"/>
        <v/>
      </c>
      <c r="T252" s="72"/>
      <c r="U252" s="70"/>
      <c r="V252" s="70"/>
      <c r="W252" s="70"/>
      <c r="X252" s="73" t="str">
        <f t="shared" si="64"/>
        <v/>
      </c>
      <c r="Y252" s="59"/>
      <c r="Z252" s="74" t="str">
        <f t="shared" si="74"/>
        <v/>
      </c>
      <c r="AA252" s="59"/>
      <c r="AB252" s="75" t="str">
        <f t="shared" si="66"/>
        <v/>
      </c>
      <c r="AC252" s="76">
        <f t="shared" si="70"/>
        <v>0</v>
      </c>
      <c r="AD252" s="76">
        <f t="shared" si="71"/>
        <v>0</v>
      </c>
      <c r="AE252" s="76">
        <f t="shared" si="72"/>
        <v>0</v>
      </c>
      <c r="AF252" s="78"/>
      <c r="AG252" s="78"/>
      <c r="AH252" s="95">
        <f t="shared" si="73"/>
        <v>0</v>
      </c>
    </row>
    <row r="253" spans="1:34" s="46" customFormat="1" ht="12.75" hidden="1" customHeight="1">
      <c r="A253" s="597"/>
      <c r="B253" s="68">
        <v>18</v>
      </c>
      <c r="C253" s="564"/>
      <c r="D253" s="564"/>
      <c r="E253" s="564"/>
      <c r="F253" s="565"/>
      <c r="G253" s="565"/>
      <c r="H253" s="565"/>
      <c r="I253" s="565"/>
      <c r="J253" s="565"/>
      <c r="K253" s="69"/>
      <c r="L253" s="69"/>
      <c r="M253" s="70"/>
      <c r="N253" s="70"/>
      <c r="O253" s="70"/>
      <c r="P253" s="70"/>
      <c r="Q253" s="70"/>
      <c r="R253" s="70"/>
      <c r="S253" s="71" t="str">
        <f t="shared" si="69"/>
        <v/>
      </c>
      <c r="T253" s="72"/>
      <c r="U253" s="70"/>
      <c r="V253" s="70"/>
      <c r="W253" s="70"/>
      <c r="X253" s="73" t="str">
        <f t="shared" si="64"/>
        <v/>
      </c>
      <c r="Y253" s="59"/>
      <c r="Z253" s="74" t="str">
        <f t="shared" si="74"/>
        <v/>
      </c>
      <c r="AA253" s="59"/>
      <c r="AB253" s="75" t="str">
        <f t="shared" si="66"/>
        <v/>
      </c>
      <c r="AC253" s="76">
        <f t="shared" si="70"/>
        <v>0</v>
      </c>
      <c r="AD253" s="76">
        <f t="shared" si="71"/>
        <v>0</v>
      </c>
      <c r="AE253" s="76">
        <f t="shared" si="72"/>
        <v>0</v>
      </c>
      <c r="AF253" s="78"/>
      <c r="AG253" s="78"/>
      <c r="AH253" s="95">
        <f t="shared" si="73"/>
        <v>0</v>
      </c>
    </row>
    <row r="254" spans="1:34" s="46" customFormat="1" ht="12.75" hidden="1" customHeight="1">
      <c r="A254" s="597"/>
      <c r="B254" s="68">
        <v>19</v>
      </c>
      <c r="C254" s="583"/>
      <c r="D254" s="583"/>
      <c r="E254" s="583"/>
      <c r="F254" s="584"/>
      <c r="G254" s="584"/>
      <c r="H254" s="584"/>
      <c r="I254" s="584"/>
      <c r="J254" s="584"/>
      <c r="K254" s="69"/>
      <c r="L254" s="69"/>
      <c r="M254" s="70"/>
      <c r="N254" s="70"/>
      <c r="O254" s="70"/>
      <c r="P254" s="70"/>
      <c r="Q254" s="70"/>
      <c r="R254" s="70"/>
      <c r="S254" s="71" t="str">
        <f t="shared" si="69"/>
        <v/>
      </c>
      <c r="T254" s="72"/>
      <c r="U254" s="70"/>
      <c r="V254" s="70"/>
      <c r="W254" s="70"/>
      <c r="X254" s="73" t="str">
        <f t="shared" si="64"/>
        <v/>
      </c>
      <c r="Y254" s="59"/>
      <c r="Z254" s="74" t="str">
        <f t="shared" si="74"/>
        <v/>
      </c>
      <c r="AA254" s="59"/>
      <c r="AB254" s="75" t="str">
        <f t="shared" si="66"/>
        <v/>
      </c>
      <c r="AC254" s="76">
        <f t="shared" si="70"/>
        <v>0</v>
      </c>
      <c r="AD254" s="76">
        <f t="shared" si="71"/>
        <v>0</v>
      </c>
      <c r="AE254" s="76">
        <f t="shared" si="72"/>
        <v>0</v>
      </c>
      <c r="AF254" s="78"/>
      <c r="AG254" s="78"/>
      <c r="AH254" s="95">
        <f t="shared" si="73"/>
        <v>0</v>
      </c>
    </row>
    <row r="255" spans="1:34" s="46" customFormat="1" ht="12.75" hidden="1" customHeight="1">
      <c r="A255" s="597"/>
      <c r="B255" s="68">
        <v>20</v>
      </c>
      <c r="C255" s="583"/>
      <c r="D255" s="583"/>
      <c r="E255" s="583"/>
      <c r="F255" s="584"/>
      <c r="G255" s="584"/>
      <c r="H255" s="584"/>
      <c r="I255" s="584"/>
      <c r="J255" s="584"/>
      <c r="K255" s="69"/>
      <c r="L255" s="69"/>
      <c r="M255" s="70"/>
      <c r="N255" s="70"/>
      <c r="O255" s="70"/>
      <c r="P255" s="70"/>
      <c r="Q255" s="70"/>
      <c r="R255" s="70"/>
      <c r="S255" s="71" t="str">
        <f t="shared" si="69"/>
        <v/>
      </c>
      <c r="T255" s="72"/>
      <c r="U255" s="70"/>
      <c r="V255" s="70"/>
      <c r="W255" s="70"/>
      <c r="X255" s="73" t="str">
        <f t="shared" si="64"/>
        <v/>
      </c>
      <c r="Y255" s="79"/>
      <c r="Z255" s="74" t="str">
        <f t="shared" si="74"/>
        <v/>
      </c>
      <c r="AA255" s="59"/>
      <c r="AB255" s="75" t="str">
        <f t="shared" si="66"/>
        <v/>
      </c>
      <c r="AC255" s="76">
        <f t="shared" si="70"/>
        <v>0</v>
      </c>
      <c r="AD255" s="76">
        <f t="shared" si="71"/>
        <v>0</v>
      </c>
      <c r="AE255" s="76">
        <f t="shared" si="72"/>
        <v>0</v>
      </c>
      <c r="AF255" s="78"/>
      <c r="AG255" s="78"/>
      <c r="AH255" s="95">
        <f t="shared" si="73"/>
        <v>0</v>
      </c>
    </row>
    <row r="256" spans="1:34" s="46" customFormat="1" ht="18.75" customHeight="1">
      <c r="A256" s="597"/>
      <c r="B256" s="585" t="s">
        <v>299</v>
      </c>
      <c r="C256" s="586"/>
      <c r="D256" s="586"/>
      <c r="E256" s="587"/>
      <c r="F256" s="80" t="s">
        <v>300</v>
      </c>
      <c r="G256" s="588" t="s">
        <v>301</v>
      </c>
      <c r="H256" s="589"/>
      <c r="I256" s="628" t="s">
        <v>302</v>
      </c>
      <c r="J256" s="629"/>
      <c r="K256" s="629"/>
      <c r="L256" s="629"/>
      <c r="M256" s="629"/>
      <c r="N256" s="629"/>
      <c r="O256" s="629"/>
      <c r="P256" s="629"/>
      <c r="Q256" s="629"/>
      <c r="R256" s="629"/>
      <c r="S256" s="629"/>
      <c r="T256" s="629"/>
      <c r="U256" s="629"/>
      <c r="V256" s="629"/>
      <c r="W256" s="629"/>
      <c r="X256" s="630"/>
      <c r="Y256" s="57"/>
      <c r="Z256" s="81"/>
      <c r="AA256" s="82"/>
      <c r="AB256" s="81"/>
      <c r="AC256" s="83"/>
      <c r="AD256" s="83"/>
      <c r="AE256" s="83"/>
      <c r="AF256" s="84"/>
      <c r="AG256" s="84"/>
      <c r="AH256" s="219"/>
    </row>
    <row r="257" spans="1:34" s="46" customFormat="1" ht="78" customHeight="1">
      <c r="A257" s="597"/>
      <c r="B257" s="674" t="s">
        <v>305</v>
      </c>
      <c r="C257" s="675"/>
      <c r="D257" s="676"/>
      <c r="E257" s="680">
        <v>1</v>
      </c>
      <c r="F257" s="728">
        <f>SUMIFS(AH236:AH255,X236:X255,"CUMPLE")</f>
        <v>0.65753424657534243</v>
      </c>
      <c r="G257" s="701" t="str">
        <f>IF(F257&gt;=E257,"REQUISITO ACREDITADO","REQUISITO NO ACREDITADO")</f>
        <v>REQUISITO NO ACREDITADO</v>
      </c>
      <c r="H257" s="702"/>
      <c r="I257" s="762" t="str">
        <f>_xlfn.CONCAT(Z236:Z241)</f>
        <v xml:space="preserve">-Certificación laboral AGN.pdf
-Certificación laboral AGN.pdf
-Certificación laboral AGN.pdf
-Certificación laboral AGN.pdf
-Certificación laboral  ENSOBRAMATIC SAS.pdf
-Certificación laboral InfoMega.pdf
</v>
      </c>
      <c r="J257" s="762"/>
      <c r="K257" s="762"/>
      <c r="L257" s="762"/>
      <c r="M257" s="762"/>
      <c r="N257" s="762"/>
      <c r="O257" s="762"/>
      <c r="P257" s="762"/>
      <c r="Q257" s="762"/>
      <c r="R257" s="762"/>
      <c r="S257" s="762"/>
      <c r="T257" s="762"/>
      <c r="U257" s="762"/>
      <c r="V257" s="762"/>
      <c r="W257" s="762"/>
      <c r="X257" s="762"/>
      <c r="AC257" s="45"/>
      <c r="AD257" s="45"/>
      <c r="AE257" s="45"/>
      <c r="AH257" s="218"/>
    </row>
    <row r="258" spans="1:34" s="46" customFormat="1" ht="219.75" customHeight="1">
      <c r="A258" s="597"/>
      <c r="B258" s="677"/>
      <c r="C258" s="678"/>
      <c r="D258" s="679"/>
      <c r="E258" s="681"/>
      <c r="F258" s="729"/>
      <c r="G258" s="703"/>
      <c r="H258" s="704"/>
      <c r="I258" s="91" t="s">
        <v>306</v>
      </c>
      <c r="J258" s="91"/>
      <c r="K258" s="730" t="str">
        <f>_xlfn.CONCAT(AB236:AB255)</f>
        <v xml:space="preserve">Experiencia No. 1: La información registrada en el Anexo 9 ítem 1 no corresponde al contenido indicado en la certificación, por cuanto no es posible inferir el cumplimento del requisito de experiencia específica con la documentación aportada.
Experiencia No. 2: La información registrada en el Anexo 9 ítem 1 no corresponde al contenido indicado en la certificación, por cuanto no es posible inferir el cumplimento del requisito de experiencia específica con la documentación aportada.
Experiencia No. 3: La información registrada en el Anexo 9 ítem 1 no corresponde al contenido indicado en la certificación, por cuanto no es posible inferir el cumplimento del requisito de experiencia específica con la documentación aportada.
Experiencia No. 4: La información registrada en el Anexo 9 ítem 1 no corresponde al contenido indicado en la certificación, por cuanto no es posible inferir el cumplimento del requisito de experiencia específica con la documentación aportada.
Experiencia No. 6: La experiencia es certificada por uno de los miembros del proponente plural por cuanto debe estar acompañada con la documentación que acredite tal experiencia según los términos indicados en el Pliego de Condiciones. No fue aportada documentación complementaria,
La información registrada en la Certificación aportada no permite inferir el cumplimiento de los requisitos específicos de experiencia solicitados para el Perfil.
</v>
      </c>
      <c r="L258" s="731"/>
      <c r="M258" s="731"/>
      <c r="N258" s="731"/>
      <c r="O258" s="731"/>
      <c r="P258" s="731"/>
      <c r="Q258" s="731"/>
      <c r="R258" s="731"/>
      <c r="S258" s="731"/>
      <c r="T258" s="731"/>
      <c r="U258" s="731"/>
      <c r="V258" s="731"/>
      <c r="W258" s="731"/>
      <c r="X258" s="732"/>
      <c r="AC258" s="45"/>
      <c r="AD258" s="45"/>
      <c r="AE258" s="45"/>
      <c r="AH258" s="218"/>
    </row>
    <row r="259" spans="1:34" s="46" customFormat="1" ht="23.25" customHeight="1">
      <c r="A259" s="597"/>
      <c r="B259" s="590" t="s">
        <v>307</v>
      </c>
      <c r="C259" s="590"/>
      <c r="D259" s="590"/>
      <c r="E259" s="590"/>
      <c r="F259" s="759" t="s">
        <v>738</v>
      </c>
      <c r="G259" s="760"/>
      <c r="H259" s="760"/>
      <c r="I259" s="760"/>
      <c r="J259" s="760"/>
      <c r="K259" s="760"/>
      <c r="L259" s="760"/>
      <c r="M259" s="760"/>
      <c r="N259" s="760"/>
      <c r="O259" s="760"/>
      <c r="P259" s="760"/>
      <c r="Q259" s="760"/>
      <c r="R259" s="760"/>
      <c r="S259" s="760"/>
      <c r="T259" s="760"/>
      <c r="U259" s="760"/>
      <c r="V259" s="760"/>
      <c r="W259" s="760"/>
      <c r="X259" s="761"/>
      <c r="AC259" s="45"/>
      <c r="AD259" s="45"/>
      <c r="AE259" s="45"/>
      <c r="AH259" s="218"/>
    </row>
    <row r="260" spans="1:34" s="46" customFormat="1" ht="20.25" customHeight="1">
      <c r="A260" s="597"/>
      <c r="B260" s="594" t="s">
        <v>85</v>
      </c>
      <c r="C260" s="595"/>
      <c r="D260" s="595"/>
      <c r="E260" s="595"/>
      <c r="F260" s="595"/>
      <c r="G260" s="595"/>
      <c r="H260" s="595"/>
      <c r="I260" s="595"/>
      <c r="J260" s="595"/>
      <c r="K260" s="595"/>
      <c r="L260" s="595"/>
      <c r="M260" s="595"/>
      <c r="N260" s="595"/>
      <c r="O260" s="595"/>
      <c r="P260" s="595"/>
      <c r="Q260" s="595"/>
      <c r="R260" s="595"/>
      <c r="S260" s="595"/>
      <c r="T260" s="595"/>
      <c r="U260" s="595"/>
      <c r="V260" s="595"/>
      <c r="W260" s="595"/>
      <c r="X260" s="596"/>
      <c r="AC260" s="45"/>
      <c r="AD260" s="45"/>
      <c r="AE260" s="45"/>
      <c r="AH260" s="218"/>
    </row>
    <row r="261" spans="1:34" s="46" customFormat="1" ht="23">
      <c r="A261" s="708" t="s">
        <v>115</v>
      </c>
      <c r="B261" s="708"/>
      <c r="C261" s="708"/>
      <c r="D261" s="708"/>
      <c r="E261" s="708"/>
      <c r="F261" s="708"/>
      <c r="G261" s="708"/>
      <c r="H261" s="708"/>
      <c r="I261" s="708"/>
      <c r="J261" s="708"/>
      <c r="K261" s="708"/>
      <c r="L261" s="708"/>
      <c r="M261" s="708"/>
      <c r="N261" s="708"/>
      <c r="O261" s="708"/>
      <c r="P261" s="708"/>
      <c r="Q261" s="708"/>
      <c r="R261" s="708"/>
      <c r="S261" s="708"/>
      <c r="T261" s="708"/>
      <c r="U261" s="708"/>
      <c r="V261" s="708"/>
      <c r="W261" s="708"/>
      <c r="X261" s="708"/>
      <c r="AC261" s="45"/>
      <c r="AD261" s="45"/>
      <c r="AE261" s="45"/>
      <c r="AH261" s="218"/>
    </row>
    <row r="262" spans="1:34" s="46" customFormat="1" ht="17.25" customHeight="1">
      <c r="A262" s="758" t="s">
        <v>739</v>
      </c>
      <c r="B262" s="758"/>
      <c r="C262" s="758"/>
      <c r="D262" s="758"/>
      <c r="E262" s="758"/>
      <c r="F262" s="758"/>
      <c r="G262" s="758"/>
      <c r="H262" s="758"/>
      <c r="I262" s="758"/>
      <c r="J262" s="758"/>
      <c r="K262" s="758"/>
      <c r="L262" s="758"/>
      <c r="M262" s="758"/>
      <c r="N262" s="758"/>
      <c r="O262" s="758"/>
      <c r="P262" s="758"/>
      <c r="Q262" s="758"/>
      <c r="R262" s="758"/>
      <c r="S262" s="758"/>
      <c r="T262" s="758"/>
      <c r="U262" s="758"/>
      <c r="V262" s="758"/>
      <c r="W262" s="758"/>
      <c r="X262" s="758"/>
      <c r="AC262" s="45"/>
      <c r="AD262" s="45"/>
      <c r="AE262" s="45"/>
      <c r="AH262" s="218"/>
    </row>
    <row r="263" spans="1:34" s="46" customFormat="1" ht="12.5">
      <c r="A263" s="45"/>
      <c r="AC263" s="45"/>
      <c r="AD263" s="45"/>
      <c r="AE263" s="45"/>
      <c r="AH263" s="218"/>
    </row>
    <row r="264" spans="1:34" s="46" customFormat="1" ht="12.5">
      <c r="A264" s="45"/>
      <c r="AC264" s="45"/>
      <c r="AD264" s="45"/>
      <c r="AE264" s="45"/>
      <c r="AH264" s="218"/>
    </row>
    <row r="265" spans="1:34" s="46" customFormat="1" ht="12.5">
      <c r="A265" s="45"/>
      <c r="AC265" s="45"/>
      <c r="AD265" s="45"/>
      <c r="AE265" s="45"/>
      <c r="AH265" s="218"/>
    </row>
    <row r="266" spans="1:34" s="46" customFormat="1" ht="12.5">
      <c r="A266" s="45"/>
      <c r="AC266" s="45"/>
      <c r="AD266" s="45"/>
      <c r="AE266" s="45"/>
      <c r="AH266" s="218"/>
    </row>
    <row r="267" spans="1:34" s="46" customFormat="1" ht="12.5">
      <c r="A267" s="45"/>
      <c r="AC267" s="45"/>
      <c r="AD267" s="45"/>
      <c r="AE267" s="45"/>
      <c r="AH267" s="218"/>
    </row>
    <row r="268" spans="1:34" s="46" customFormat="1" ht="12.5">
      <c r="A268" s="45"/>
      <c r="AC268" s="45"/>
      <c r="AD268" s="45"/>
      <c r="AE268" s="45"/>
      <c r="AH268" s="218"/>
    </row>
    <row r="269" spans="1:34" s="46" customFormat="1" ht="12.5">
      <c r="A269" s="45"/>
      <c r="AC269" s="45"/>
      <c r="AD269" s="45"/>
      <c r="AE269" s="45"/>
      <c r="AH269" s="218"/>
    </row>
    <row r="270" spans="1:34" s="46" customFormat="1" ht="12.5">
      <c r="A270" s="45"/>
      <c r="AC270" s="45"/>
      <c r="AD270" s="45"/>
      <c r="AE270" s="45"/>
      <c r="AH270" s="218"/>
    </row>
    <row r="271" spans="1:34" s="46" customFormat="1" ht="12.5">
      <c r="A271" s="45"/>
      <c r="AC271" s="45"/>
      <c r="AD271" s="45"/>
      <c r="AE271" s="45"/>
      <c r="AH271" s="218"/>
    </row>
    <row r="272" spans="1:34" s="46" customFormat="1" ht="12.5">
      <c r="A272" s="45"/>
      <c r="AC272" s="45"/>
      <c r="AD272" s="45"/>
      <c r="AE272" s="45"/>
      <c r="AH272" s="218"/>
    </row>
    <row r="273" spans="1:34" s="46" customFormat="1" ht="12.5">
      <c r="A273" s="45"/>
      <c r="AC273" s="45"/>
      <c r="AD273" s="45"/>
      <c r="AE273" s="45"/>
      <c r="AH273" s="218"/>
    </row>
    <row r="274" spans="1:34" s="46" customFormat="1" ht="12.5">
      <c r="A274" s="45"/>
      <c r="AC274" s="45"/>
      <c r="AD274" s="45"/>
      <c r="AE274" s="45"/>
      <c r="AH274" s="218"/>
    </row>
    <row r="275" spans="1:34" s="46" customFormat="1" ht="12.5">
      <c r="A275" s="45"/>
      <c r="AC275" s="45"/>
      <c r="AD275" s="45"/>
      <c r="AE275" s="45"/>
      <c r="AH275" s="218"/>
    </row>
    <row r="276" spans="1:34" s="46" customFormat="1" ht="12.5">
      <c r="A276" s="45"/>
      <c r="AC276" s="45"/>
      <c r="AD276" s="45"/>
      <c r="AE276" s="45"/>
      <c r="AH276" s="218"/>
    </row>
    <row r="277" spans="1:34" s="46" customFormat="1" ht="12.5">
      <c r="A277" s="45"/>
      <c r="AC277" s="45"/>
      <c r="AD277" s="45"/>
      <c r="AE277" s="45"/>
      <c r="AH277" s="218"/>
    </row>
    <row r="278" spans="1:34" s="46" customFormat="1" ht="12.5">
      <c r="A278" s="45"/>
      <c r="AC278" s="45"/>
      <c r="AD278" s="45"/>
      <c r="AE278" s="45"/>
      <c r="AH278" s="218"/>
    </row>
    <row r="279" spans="1:34" s="46" customFormat="1" ht="12.5">
      <c r="A279" s="45"/>
      <c r="AC279" s="45"/>
      <c r="AD279" s="45"/>
      <c r="AE279" s="45"/>
      <c r="AH279" s="218"/>
    </row>
    <row r="280" spans="1:34" s="46" customFormat="1" ht="12.5">
      <c r="A280" s="45"/>
      <c r="AC280" s="45"/>
      <c r="AD280" s="45"/>
      <c r="AE280" s="45"/>
      <c r="AH280" s="218"/>
    </row>
    <row r="281" spans="1:34" s="46" customFormat="1" ht="12.5">
      <c r="A281" s="45"/>
      <c r="AC281" s="45"/>
      <c r="AD281" s="45"/>
      <c r="AE281" s="45"/>
      <c r="AH281" s="218"/>
    </row>
    <row r="282" spans="1:34" s="46" customFormat="1" ht="12.5">
      <c r="A282" s="45"/>
      <c r="AC282" s="45"/>
      <c r="AD282" s="45"/>
      <c r="AE282" s="45"/>
      <c r="AH282" s="218"/>
    </row>
    <row r="283" spans="1:34" s="46" customFormat="1" ht="12.5">
      <c r="A283" s="45"/>
      <c r="AC283" s="45"/>
      <c r="AD283" s="45"/>
      <c r="AE283" s="45"/>
      <c r="AH283" s="218"/>
    </row>
  </sheetData>
  <mergeCells count="772">
    <mergeCell ref="B1:X1"/>
    <mergeCell ref="B2:X2"/>
    <mergeCell ref="B3:X3"/>
    <mergeCell ref="B4:X4"/>
    <mergeCell ref="B6:D6"/>
    <mergeCell ref="E6:X6"/>
    <mergeCell ref="A7:A49"/>
    <mergeCell ref="B7:X7"/>
    <mergeCell ref="D8:E8"/>
    <mergeCell ref="F8:G8"/>
    <mergeCell ref="H8:L8"/>
    <mergeCell ref="M8:X8"/>
    <mergeCell ref="D9:E9"/>
    <mergeCell ref="F9:G9"/>
    <mergeCell ref="H9:L9"/>
    <mergeCell ref="M9:X9"/>
    <mergeCell ref="B13:G13"/>
    <mergeCell ref="I13:K13"/>
    <mergeCell ref="L13:N13"/>
    <mergeCell ref="P13:X13"/>
    <mergeCell ref="B14:G14"/>
    <mergeCell ref="I14:K14"/>
    <mergeCell ref="L14:N14"/>
    <mergeCell ref="P14:X14"/>
    <mergeCell ref="B10:X10"/>
    <mergeCell ref="B11:X11"/>
    <mergeCell ref="B12:D12"/>
    <mergeCell ref="E12:H12"/>
    <mergeCell ref="I12:J12"/>
    <mergeCell ref="K12:L12"/>
    <mergeCell ref="N12:O12"/>
    <mergeCell ref="P12:X12"/>
    <mergeCell ref="B17:X17"/>
    <mergeCell ref="B18:D18"/>
    <mergeCell ref="E18:H18"/>
    <mergeCell ref="J18:N18"/>
    <mergeCell ref="P18:Q18"/>
    <mergeCell ref="R18:X18"/>
    <mergeCell ref="B15:G15"/>
    <mergeCell ref="I15:K15"/>
    <mergeCell ref="L15:N15"/>
    <mergeCell ref="P15:X15"/>
    <mergeCell ref="B16:G16"/>
    <mergeCell ref="I16:K16"/>
    <mergeCell ref="L16:N16"/>
    <mergeCell ref="P16:X16"/>
    <mergeCell ref="B20:D20"/>
    <mergeCell ref="E20:F20"/>
    <mergeCell ref="G20:H20"/>
    <mergeCell ref="I20:J20"/>
    <mergeCell ref="K20:L20"/>
    <mergeCell ref="M20:X20"/>
    <mergeCell ref="B19:D19"/>
    <mergeCell ref="E19:H19"/>
    <mergeCell ref="J19:N19"/>
    <mergeCell ref="P19:Q19"/>
    <mergeCell ref="R19:T19"/>
    <mergeCell ref="U19:X19"/>
    <mergeCell ref="Y22:AB22"/>
    <mergeCell ref="AC22:AE22"/>
    <mergeCell ref="AH22:AH23"/>
    <mergeCell ref="C23:E23"/>
    <mergeCell ref="F23:J23"/>
    <mergeCell ref="C24:E24"/>
    <mergeCell ref="F24:J24"/>
    <mergeCell ref="B21:X21"/>
    <mergeCell ref="C22:L22"/>
    <mergeCell ref="M22:R22"/>
    <mergeCell ref="S22:S23"/>
    <mergeCell ref="T22:T23"/>
    <mergeCell ref="U22:W22"/>
    <mergeCell ref="X22:X23"/>
    <mergeCell ref="AF22:AG22"/>
    <mergeCell ref="C28:E28"/>
    <mergeCell ref="F28:J28"/>
    <mergeCell ref="C29:E29"/>
    <mergeCell ref="F29:J29"/>
    <mergeCell ref="C30:E30"/>
    <mergeCell ref="F30:J30"/>
    <mergeCell ref="C25:E25"/>
    <mergeCell ref="F25:J25"/>
    <mergeCell ref="C26:E26"/>
    <mergeCell ref="F26:J26"/>
    <mergeCell ref="C27:E27"/>
    <mergeCell ref="F27:J27"/>
    <mergeCell ref="C34:E34"/>
    <mergeCell ref="F34:J34"/>
    <mergeCell ref="C35:E35"/>
    <mergeCell ref="F35:J35"/>
    <mergeCell ref="C36:E36"/>
    <mergeCell ref="F36:J36"/>
    <mergeCell ref="C31:E31"/>
    <mergeCell ref="F31:J31"/>
    <mergeCell ref="C32:E32"/>
    <mergeCell ref="F32:J32"/>
    <mergeCell ref="C33:E33"/>
    <mergeCell ref="F33:J33"/>
    <mergeCell ref="C40:E40"/>
    <mergeCell ref="F40:J40"/>
    <mergeCell ref="C41:E41"/>
    <mergeCell ref="F41:J41"/>
    <mergeCell ref="C42:E42"/>
    <mergeCell ref="F42:J42"/>
    <mergeCell ref="C37:E37"/>
    <mergeCell ref="F37:J37"/>
    <mergeCell ref="C38:E38"/>
    <mergeCell ref="F38:J38"/>
    <mergeCell ref="C39:E39"/>
    <mergeCell ref="F39:J39"/>
    <mergeCell ref="B47:D47"/>
    <mergeCell ref="G47:H47"/>
    <mergeCell ref="K47:X47"/>
    <mergeCell ref="B48:E48"/>
    <mergeCell ref="F48:X48"/>
    <mergeCell ref="B49:X49"/>
    <mergeCell ref="C43:E43"/>
    <mergeCell ref="F43:J43"/>
    <mergeCell ref="B44:E44"/>
    <mergeCell ref="G44:H44"/>
    <mergeCell ref="I44:X44"/>
    <mergeCell ref="B45:D45"/>
    <mergeCell ref="G45:H45"/>
    <mergeCell ref="I45:X46"/>
    <mergeCell ref="B46:D46"/>
    <mergeCell ref="G46:H46"/>
    <mergeCell ref="B56:D56"/>
    <mergeCell ref="E56:H56"/>
    <mergeCell ref="I56:J56"/>
    <mergeCell ref="K56:L56"/>
    <mergeCell ref="N56:O56"/>
    <mergeCell ref="P56:X56"/>
    <mergeCell ref="A51:A92"/>
    <mergeCell ref="B51:X51"/>
    <mergeCell ref="D52:E52"/>
    <mergeCell ref="F52:L52"/>
    <mergeCell ref="M52:X52"/>
    <mergeCell ref="D53:E53"/>
    <mergeCell ref="F53:L53"/>
    <mergeCell ref="M53:X53"/>
    <mergeCell ref="B54:X54"/>
    <mergeCell ref="B55:X55"/>
    <mergeCell ref="P59:X59"/>
    <mergeCell ref="B60:G60"/>
    <mergeCell ref="I60:K60"/>
    <mergeCell ref="L60:N60"/>
    <mergeCell ref="P60:X60"/>
    <mergeCell ref="B61:X61"/>
    <mergeCell ref="B57:G57"/>
    <mergeCell ref="I57:K57"/>
    <mergeCell ref="L57:N57"/>
    <mergeCell ref="P57:X57"/>
    <mergeCell ref="B58:G59"/>
    <mergeCell ref="H58:H59"/>
    <mergeCell ref="I58:K59"/>
    <mergeCell ref="L58:N58"/>
    <mergeCell ref="P58:X58"/>
    <mergeCell ref="L59:N59"/>
    <mergeCell ref="B62:D62"/>
    <mergeCell ref="E62:H62"/>
    <mergeCell ref="J62:N62"/>
    <mergeCell ref="P62:Q62"/>
    <mergeCell ref="R62:X62"/>
    <mergeCell ref="B63:D63"/>
    <mergeCell ref="E63:F63"/>
    <mergeCell ref="G63:H63"/>
    <mergeCell ref="I63:J63"/>
    <mergeCell ref="K63:L63"/>
    <mergeCell ref="Y65:AB65"/>
    <mergeCell ref="AC65:AE65"/>
    <mergeCell ref="AH65:AH66"/>
    <mergeCell ref="C66:E66"/>
    <mergeCell ref="F66:J66"/>
    <mergeCell ref="U66:W66"/>
    <mergeCell ref="M63:X63"/>
    <mergeCell ref="B64:X64"/>
    <mergeCell ref="C65:L65"/>
    <mergeCell ref="M65:R65"/>
    <mergeCell ref="S65:S66"/>
    <mergeCell ref="T65:T66"/>
    <mergeCell ref="U65:W65"/>
    <mergeCell ref="X65:X66"/>
    <mergeCell ref="AF65:AG65"/>
    <mergeCell ref="C69:E69"/>
    <mergeCell ref="F69:J69"/>
    <mergeCell ref="U69:W69"/>
    <mergeCell ref="C70:E70"/>
    <mergeCell ref="F70:J70"/>
    <mergeCell ref="U70:W70"/>
    <mergeCell ref="C67:E67"/>
    <mergeCell ref="F67:J67"/>
    <mergeCell ref="U67:W67"/>
    <mergeCell ref="C68:E68"/>
    <mergeCell ref="F68:J68"/>
    <mergeCell ref="U68:W68"/>
    <mergeCell ref="C73:E73"/>
    <mergeCell ref="F73:J73"/>
    <mergeCell ref="U73:W73"/>
    <mergeCell ref="C74:E74"/>
    <mergeCell ref="F74:J74"/>
    <mergeCell ref="U74:W74"/>
    <mergeCell ref="C71:E71"/>
    <mergeCell ref="F71:J71"/>
    <mergeCell ref="U71:W71"/>
    <mergeCell ref="C72:E72"/>
    <mergeCell ref="F72:J72"/>
    <mergeCell ref="U72:W72"/>
    <mergeCell ref="C77:E77"/>
    <mergeCell ref="F77:J77"/>
    <mergeCell ref="U77:W77"/>
    <mergeCell ref="C78:E78"/>
    <mergeCell ref="F78:J78"/>
    <mergeCell ref="U78:W78"/>
    <mergeCell ref="C75:E75"/>
    <mergeCell ref="F75:J75"/>
    <mergeCell ref="U75:W75"/>
    <mergeCell ref="C76:E76"/>
    <mergeCell ref="F76:J76"/>
    <mergeCell ref="U76:W76"/>
    <mergeCell ref="C81:E81"/>
    <mergeCell ref="F81:J81"/>
    <mergeCell ref="U81:W81"/>
    <mergeCell ref="C82:E82"/>
    <mergeCell ref="F82:J82"/>
    <mergeCell ref="U82:W82"/>
    <mergeCell ref="C79:E79"/>
    <mergeCell ref="F79:J79"/>
    <mergeCell ref="U79:W79"/>
    <mergeCell ref="C80:E80"/>
    <mergeCell ref="F80:J80"/>
    <mergeCell ref="U80:W80"/>
    <mergeCell ref="C85:E85"/>
    <mergeCell ref="F85:J85"/>
    <mergeCell ref="U85:W85"/>
    <mergeCell ref="C86:E86"/>
    <mergeCell ref="F86:J86"/>
    <mergeCell ref="U86:W86"/>
    <mergeCell ref="C83:E83"/>
    <mergeCell ref="F83:J83"/>
    <mergeCell ref="U83:W83"/>
    <mergeCell ref="C84:E84"/>
    <mergeCell ref="F84:J84"/>
    <mergeCell ref="U84:W84"/>
    <mergeCell ref="B87:E87"/>
    <mergeCell ref="G87:H87"/>
    <mergeCell ref="I87:X87"/>
    <mergeCell ref="B88:D88"/>
    <mergeCell ref="G88:H88"/>
    <mergeCell ref="I88:X89"/>
    <mergeCell ref="B89:D89"/>
    <mergeCell ref="F89:F90"/>
    <mergeCell ref="G89:H89"/>
    <mergeCell ref="B90:D90"/>
    <mergeCell ref="G90:H90"/>
    <mergeCell ref="K90:X90"/>
    <mergeCell ref="B91:E91"/>
    <mergeCell ref="F91:X91"/>
    <mergeCell ref="B92:X92"/>
    <mergeCell ref="A93:A136"/>
    <mergeCell ref="B93:X93"/>
    <mergeCell ref="D94:E94"/>
    <mergeCell ref="F94:G94"/>
    <mergeCell ref="H94:L94"/>
    <mergeCell ref="M94:X94"/>
    <mergeCell ref="B95:B96"/>
    <mergeCell ref="C95:C96"/>
    <mergeCell ref="D95:E96"/>
    <mergeCell ref="F95:G95"/>
    <mergeCell ref="H95:L95"/>
    <mergeCell ref="M95:X96"/>
    <mergeCell ref="F96:G96"/>
    <mergeCell ref="H96:L96"/>
    <mergeCell ref="B100:G100"/>
    <mergeCell ref="I100:K100"/>
    <mergeCell ref="L100:N100"/>
    <mergeCell ref="P100:X100"/>
    <mergeCell ref="B101:G101"/>
    <mergeCell ref="I101:K101"/>
    <mergeCell ref="L101:N101"/>
    <mergeCell ref="P101:X101"/>
    <mergeCell ref="B97:X97"/>
    <mergeCell ref="B98:X98"/>
    <mergeCell ref="B99:D99"/>
    <mergeCell ref="E99:H99"/>
    <mergeCell ref="I99:J99"/>
    <mergeCell ref="K99:L99"/>
    <mergeCell ref="N99:O99"/>
    <mergeCell ref="P99:X99"/>
    <mergeCell ref="B104:X104"/>
    <mergeCell ref="B105:D105"/>
    <mergeCell ref="E105:H105"/>
    <mergeCell ref="J105:N105"/>
    <mergeCell ref="P105:Q105"/>
    <mergeCell ref="R105:X105"/>
    <mergeCell ref="B102:G102"/>
    <mergeCell ref="I102:K102"/>
    <mergeCell ref="L102:N102"/>
    <mergeCell ref="P102:X102"/>
    <mergeCell ref="B103:G103"/>
    <mergeCell ref="I103:K103"/>
    <mergeCell ref="L103:N103"/>
    <mergeCell ref="P103:X103"/>
    <mergeCell ref="B107:D107"/>
    <mergeCell ref="E107:F107"/>
    <mergeCell ref="G107:H107"/>
    <mergeCell ref="I107:J107"/>
    <mergeCell ref="K107:L107"/>
    <mergeCell ref="M107:X107"/>
    <mergeCell ref="B106:D106"/>
    <mergeCell ref="E106:H106"/>
    <mergeCell ref="J106:N106"/>
    <mergeCell ref="P106:Q106"/>
    <mergeCell ref="R106:T106"/>
    <mergeCell ref="U106:X106"/>
    <mergeCell ref="Y109:AB109"/>
    <mergeCell ref="AC109:AE109"/>
    <mergeCell ref="AH109:AH110"/>
    <mergeCell ref="C110:E110"/>
    <mergeCell ref="F110:J110"/>
    <mergeCell ref="U110:W110"/>
    <mergeCell ref="B108:X108"/>
    <mergeCell ref="C109:L109"/>
    <mergeCell ref="M109:R109"/>
    <mergeCell ref="S109:S110"/>
    <mergeCell ref="T109:T110"/>
    <mergeCell ref="U109:W109"/>
    <mergeCell ref="X109:X110"/>
    <mergeCell ref="AF109:AG109"/>
    <mergeCell ref="C113:E113"/>
    <mergeCell ref="F113:J113"/>
    <mergeCell ref="U113:W113"/>
    <mergeCell ref="C114:E114"/>
    <mergeCell ref="F114:J114"/>
    <mergeCell ref="U114:W114"/>
    <mergeCell ref="C111:E111"/>
    <mergeCell ref="F111:J111"/>
    <mergeCell ref="U111:W111"/>
    <mergeCell ref="C112:E112"/>
    <mergeCell ref="F112:J112"/>
    <mergeCell ref="U112:W112"/>
    <mergeCell ref="C117:E117"/>
    <mergeCell ref="F117:J117"/>
    <mergeCell ref="U117:W117"/>
    <mergeCell ref="C118:E118"/>
    <mergeCell ref="F118:J118"/>
    <mergeCell ref="U118:W118"/>
    <mergeCell ref="C115:E115"/>
    <mergeCell ref="F115:J115"/>
    <mergeCell ref="U115:W115"/>
    <mergeCell ref="C116:E116"/>
    <mergeCell ref="F116:J116"/>
    <mergeCell ref="U116:W116"/>
    <mergeCell ref="C121:E121"/>
    <mergeCell ref="F121:J121"/>
    <mergeCell ref="U121:W121"/>
    <mergeCell ref="C122:E122"/>
    <mergeCell ref="F122:J122"/>
    <mergeCell ref="U122:W122"/>
    <mergeCell ref="C119:E119"/>
    <mergeCell ref="F119:J119"/>
    <mergeCell ref="U119:W119"/>
    <mergeCell ref="C120:E120"/>
    <mergeCell ref="F120:J120"/>
    <mergeCell ref="U120:W120"/>
    <mergeCell ref="C125:E125"/>
    <mergeCell ref="F125:J125"/>
    <mergeCell ref="U125:W125"/>
    <mergeCell ref="C126:E126"/>
    <mergeCell ref="F126:J126"/>
    <mergeCell ref="U126:W126"/>
    <mergeCell ref="C123:E123"/>
    <mergeCell ref="F123:J123"/>
    <mergeCell ref="U123:W123"/>
    <mergeCell ref="C124:E124"/>
    <mergeCell ref="F124:J124"/>
    <mergeCell ref="U124:W124"/>
    <mergeCell ref="C129:E129"/>
    <mergeCell ref="F129:J129"/>
    <mergeCell ref="U129:W129"/>
    <mergeCell ref="C130:E130"/>
    <mergeCell ref="F130:J130"/>
    <mergeCell ref="U130:W130"/>
    <mergeCell ref="C127:E127"/>
    <mergeCell ref="F127:J127"/>
    <mergeCell ref="U127:W127"/>
    <mergeCell ref="C128:E128"/>
    <mergeCell ref="F128:J128"/>
    <mergeCell ref="U128:W128"/>
    <mergeCell ref="B131:E131"/>
    <mergeCell ref="G131:H131"/>
    <mergeCell ref="I131:X131"/>
    <mergeCell ref="B132:D132"/>
    <mergeCell ref="G132:H132"/>
    <mergeCell ref="I132:X133"/>
    <mergeCell ref="B133:D133"/>
    <mergeCell ref="F133:F134"/>
    <mergeCell ref="G133:H133"/>
    <mergeCell ref="B134:D134"/>
    <mergeCell ref="G134:H134"/>
    <mergeCell ref="K134:X134"/>
    <mergeCell ref="B135:E135"/>
    <mergeCell ref="F135:X135"/>
    <mergeCell ref="B136:X136"/>
    <mergeCell ref="A137:A178"/>
    <mergeCell ref="B137:X137"/>
    <mergeCell ref="D138:E138"/>
    <mergeCell ref="F138:L138"/>
    <mergeCell ref="M138:X138"/>
    <mergeCell ref="D139:E139"/>
    <mergeCell ref="F139:L139"/>
    <mergeCell ref="M139:X139"/>
    <mergeCell ref="B140:X140"/>
    <mergeCell ref="B141:X141"/>
    <mergeCell ref="B142:D142"/>
    <mergeCell ref="E142:H142"/>
    <mergeCell ref="I142:J142"/>
    <mergeCell ref="K142:L142"/>
    <mergeCell ref="N142:O142"/>
    <mergeCell ref="L145:N145"/>
    <mergeCell ref="P145:X145"/>
    <mergeCell ref="B146:G146"/>
    <mergeCell ref="I146:K146"/>
    <mergeCell ref="L146:N146"/>
    <mergeCell ref="P146:X146"/>
    <mergeCell ref="P142:X142"/>
    <mergeCell ref="B143:G143"/>
    <mergeCell ref="I143:K143"/>
    <mergeCell ref="L143:N143"/>
    <mergeCell ref="P143:X143"/>
    <mergeCell ref="B144:G145"/>
    <mergeCell ref="H144:H145"/>
    <mergeCell ref="I144:K145"/>
    <mergeCell ref="L144:N144"/>
    <mergeCell ref="P144:X144"/>
    <mergeCell ref="B149:D149"/>
    <mergeCell ref="E149:F149"/>
    <mergeCell ref="G149:H149"/>
    <mergeCell ref="I149:J149"/>
    <mergeCell ref="K149:L149"/>
    <mergeCell ref="M149:X149"/>
    <mergeCell ref="B147:X147"/>
    <mergeCell ref="B148:D148"/>
    <mergeCell ref="E148:H148"/>
    <mergeCell ref="J148:N148"/>
    <mergeCell ref="P148:Q148"/>
    <mergeCell ref="R148:X148"/>
    <mergeCell ref="Y151:AB151"/>
    <mergeCell ref="AC151:AE151"/>
    <mergeCell ref="AH151:AH152"/>
    <mergeCell ref="C152:E152"/>
    <mergeCell ref="F152:J152"/>
    <mergeCell ref="U152:W152"/>
    <mergeCell ref="B150:X150"/>
    <mergeCell ref="C151:L151"/>
    <mergeCell ref="M151:R151"/>
    <mergeCell ref="S151:S152"/>
    <mergeCell ref="T151:T152"/>
    <mergeCell ref="U151:W151"/>
    <mergeCell ref="X151:X152"/>
    <mergeCell ref="AF151:AG151"/>
    <mergeCell ref="C155:E155"/>
    <mergeCell ref="F155:J155"/>
    <mergeCell ref="U155:W155"/>
    <mergeCell ref="C156:E156"/>
    <mergeCell ref="F156:J156"/>
    <mergeCell ref="U156:W156"/>
    <mergeCell ref="C153:E153"/>
    <mergeCell ref="F153:J153"/>
    <mergeCell ref="U153:W153"/>
    <mergeCell ref="C154:E154"/>
    <mergeCell ref="F154:J154"/>
    <mergeCell ref="U154:W154"/>
    <mergeCell ref="C159:E159"/>
    <mergeCell ref="F159:J159"/>
    <mergeCell ref="U159:W159"/>
    <mergeCell ref="C160:E160"/>
    <mergeCell ref="F160:J160"/>
    <mergeCell ref="U160:W160"/>
    <mergeCell ref="C157:E157"/>
    <mergeCell ref="F157:J157"/>
    <mergeCell ref="U157:W157"/>
    <mergeCell ref="C158:E158"/>
    <mergeCell ref="F158:J158"/>
    <mergeCell ref="U158:W158"/>
    <mergeCell ref="C163:E163"/>
    <mergeCell ref="F163:J163"/>
    <mergeCell ref="U163:W163"/>
    <mergeCell ref="C164:E164"/>
    <mergeCell ref="F164:J164"/>
    <mergeCell ref="U164:W164"/>
    <mergeCell ref="C161:E161"/>
    <mergeCell ref="F161:J161"/>
    <mergeCell ref="U161:W161"/>
    <mergeCell ref="C162:E162"/>
    <mergeCell ref="F162:J162"/>
    <mergeCell ref="U162:W162"/>
    <mergeCell ref="C167:E167"/>
    <mergeCell ref="F167:J167"/>
    <mergeCell ref="U167:W167"/>
    <mergeCell ref="C168:E168"/>
    <mergeCell ref="F168:J168"/>
    <mergeCell ref="U168:W168"/>
    <mergeCell ref="C165:E165"/>
    <mergeCell ref="F165:J165"/>
    <mergeCell ref="U165:W165"/>
    <mergeCell ref="C166:E166"/>
    <mergeCell ref="F166:J166"/>
    <mergeCell ref="U166:W166"/>
    <mergeCell ref="C171:E171"/>
    <mergeCell ref="F171:J171"/>
    <mergeCell ref="U171:W171"/>
    <mergeCell ref="C172:E172"/>
    <mergeCell ref="F172:J172"/>
    <mergeCell ref="U172:W172"/>
    <mergeCell ref="C169:E169"/>
    <mergeCell ref="F169:J169"/>
    <mergeCell ref="U169:W169"/>
    <mergeCell ref="C170:E170"/>
    <mergeCell ref="F170:J170"/>
    <mergeCell ref="U170:W170"/>
    <mergeCell ref="B173:E173"/>
    <mergeCell ref="G173:H173"/>
    <mergeCell ref="I173:X173"/>
    <mergeCell ref="B174:D174"/>
    <mergeCell ref="G174:H174"/>
    <mergeCell ref="I174:X175"/>
    <mergeCell ref="B175:D176"/>
    <mergeCell ref="E175:E176"/>
    <mergeCell ref="F175:F176"/>
    <mergeCell ref="G175:H176"/>
    <mergeCell ref="K176:X176"/>
    <mergeCell ref="B177:E177"/>
    <mergeCell ref="F177:X177"/>
    <mergeCell ref="B178:X178"/>
    <mergeCell ref="A179:A219"/>
    <mergeCell ref="B179:X179"/>
    <mergeCell ref="D180:E180"/>
    <mergeCell ref="F180:L180"/>
    <mergeCell ref="M180:X180"/>
    <mergeCell ref="D181:E181"/>
    <mergeCell ref="F181:L181"/>
    <mergeCell ref="M181:X181"/>
    <mergeCell ref="B182:X182"/>
    <mergeCell ref="B183:X183"/>
    <mergeCell ref="B184:D184"/>
    <mergeCell ref="E184:H184"/>
    <mergeCell ref="I184:J184"/>
    <mergeCell ref="K184:L184"/>
    <mergeCell ref="N184:O184"/>
    <mergeCell ref="P184:X184"/>
    <mergeCell ref="P187:X187"/>
    <mergeCell ref="B188:G188"/>
    <mergeCell ref="I188:K188"/>
    <mergeCell ref="L188:N188"/>
    <mergeCell ref="P188:X188"/>
    <mergeCell ref="B189:X189"/>
    <mergeCell ref="B185:G185"/>
    <mergeCell ref="I185:K185"/>
    <mergeCell ref="L185:N185"/>
    <mergeCell ref="P185:X185"/>
    <mergeCell ref="B186:G187"/>
    <mergeCell ref="H186:H187"/>
    <mergeCell ref="I186:K187"/>
    <mergeCell ref="L186:N186"/>
    <mergeCell ref="P186:X186"/>
    <mergeCell ref="L187:N187"/>
    <mergeCell ref="B190:D190"/>
    <mergeCell ref="E190:H190"/>
    <mergeCell ref="J190:N190"/>
    <mergeCell ref="P190:Q190"/>
    <mergeCell ref="R190:X190"/>
    <mergeCell ref="B191:D191"/>
    <mergeCell ref="E191:F191"/>
    <mergeCell ref="G191:H191"/>
    <mergeCell ref="I191:J191"/>
    <mergeCell ref="K191:L191"/>
    <mergeCell ref="Y193:AB193"/>
    <mergeCell ref="AC193:AE193"/>
    <mergeCell ref="AH193:AH194"/>
    <mergeCell ref="C194:E194"/>
    <mergeCell ref="F194:J194"/>
    <mergeCell ref="V194:W194"/>
    <mergeCell ref="M191:X191"/>
    <mergeCell ref="B192:X192"/>
    <mergeCell ref="C193:L193"/>
    <mergeCell ref="M193:R193"/>
    <mergeCell ref="S193:S194"/>
    <mergeCell ref="T193:T194"/>
    <mergeCell ref="U193:W193"/>
    <mergeCell ref="X193:X194"/>
    <mergeCell ref="AF193:AG193"/>
    <mergeCell ref="C197:E197"/>
    <mergeCell ref="F197:J197"/>
    <mergeCell ref="V197:W197"/>
    <mergeCell ref="C198:E198"/>
    <mergeCell ref="F198:J198"/>
    <mergeCell ref="V198:W198"/>
    <mergeCell ref="C195:E195"/>
    <mergeCell ref="F195:J195"/>
    <mergeCell ref="V195:W195"/>
    <mergeCell ref="C196:E196"/>
    <mergeCell ref="F196:J196"/>
    <mergeCell ref="V196:W196"/>
    <mergeCell ref="C201:E201"/>
    <mergeCell ref="F201:J201"/>
    <mergeCell ref="V201:W201"/>
    <mergeCell ref="C202:E202"/>
    <mergeCell ref="F202:J202"/>
    <mergeCell ref="V202:W202"/>
    <mergeCell ref="C199:E199"/>
    <mergeCell ref="F199:J199"/>
    <mergeCell ref="V199:W199"/>
    <mergeCell ref="C200:E200"/>
    <mergeCell ref="F200:J200"/>
    <mergeCell ref="V200:W200"/>
    <mergeCell ref="C205:E205"/>
    <mergeCell ref="F205:J205"/>
    <mergeCell ref="V205:W205"/>
    <mergeCell ref="C206:E206"/>
    <mergeCell ref="F206:J206"/>
    <mergeCell ref="V206:W206"/>
    <mergeCell ref="C203:E203"/>
    <mergeCell ref="F203:J203"/>
    <mergeCell ref="V203:W203"/>
    <mergeCell ref="C204:E204"/>
    <mergeCell ref="F204:J204"/>
    <mergeCell ref="V204:W204"/>
    <mergeCell ref="C209:E209"/>
    <mergeCell ref="F209:J209"/>
    <mergeCell ref="V209:W209"/>
    <mergeCell ref="C210:E210"/>
    <mergeCell ref="F210:J210"/>
    <mergeCell ref="V210:W210"/>
    <mergeCell ref="C207:E207"/>
    <mergeCell ref="F207:J207"/>
    <mergeCell ref="V207:W207"/>
    <mergeCell ref="C208:E208"/>
    <mergeCell ref="F208:J208"/>
    <mergeCell ref="V208:W208"/>
    <mergeCell ref="C213:E213"/>
    <mergeCell ref="F213:J213"/>
    <mergeCell ref="V213:W213"/>
    <mergeCell ref="C214:E214"/>
    <mergeCell ref="F214:J214"/>
    <mergeCell ref="V214:W214"/>
    <mergeCell ref="C211:E211"/>
    <mergeCell ref="F211:J211"/>
    <mergeCell ref="V211:W211"/>
    <mergeCell ref="C212:E212"/>
    <mergeCell ref="F212:J212"/>
    <mergeCell ref="V212:W212"/>
    <mergeCell ref="B215:E215"/>
    <mergeCell ref="G215:H215"/>
    <mergeCell ref="I215:X215"/>
    <mergeCell ref="B216:D217"/>
    <mergeCell ref="E216:E217"/>
    <mergeCell ref="F216:F217"/>
    <mergeCell ref="G216:H217"/>
    <mergeCell ref="I216:X216"/>
    <mergeCell ref="K217:X217"/>
    <mergeCell ref="B218:E218"/>
    <mergeCell ref="F218:X218"/>
    <mergeCell ref="B219:X219"/>
    <mergeCell ref="A220:A260"/>
    <mergeCell ref="B220:X220"/>
    <mergeCell ref="D221:E221"/>
    <mergeCell ref="F221:L221"/>
    <mergeCell ref="M221:X221"/>
    <mergeCell ref="D222:E222"/>
    <mergeCell ref="F222:L222"/>
    <mergeCell ref="M222:X222"/>
    <mergeCell ref="B223:X223"/>
    <mergeCell ref="B224:X224"/>
    <mergeCell ref="B225:D225"/>
    <mergeCell ref="E225:H225"/>
    <mergeCell ref="I225:J225"/>
    <mergeCell ref="K225:L225"/>
    <mergeCell ref="N225:O225"/>
    <mergeCell ref="P225:X225"/>
    <mergeCell ref="P228:X228"/>
    <mergeCell ref="B229:G229"/>
    <mergeCell ref="I229:K229"/>
    <mergeCell ref="L229:N229"/>
    <mergeCell ref="P229:X229"/>
    <mergeCell ref="B230:X230"/>
    <mergeCell ref="B226:G226"/>
    <mergeCell ref="I226:K226"/>
    <mergeCell ref="L226:N226"/>
    <mergeCell ref="P226:X226"/>
    <mergeCell ref="B227:G228"/>
    <mergeCell ref="H227:H228"/>
    <mergeCell ref="I227:K228"/>
    <mergeCell ref="L227:N227"/>
    <mergeCell ref="P227:X227"/>
    <mergeCell ref="L228:N228"/>
    <mergeCell ref="B231:D231"/>
    <mergeCell ref="E231:H231"/>
    <mergeCell ref="J231:N231"/>
    <mergeCell ref="P231:Q231"/>
    <mergeCell ref="R231:X231"/>
    <mergeCell ref="B232:D232"/>
    <mergeCell ref="E232:F232"/>
    <mergeCell ref="G232:H232"/>
    <mergeCell ref="I232:J232"/>
    <mergeCell ref="K232:L232"/>
    <mergeCell ref="Y234:AB234"/>
    <mergeCell ref="AC234:AE234"/>
    <mergeCell ref="AH234:AH235"/>
    <mergeCell ref="C235:E235"/>
    <mergeCell ref="F235:J235"/>
    <mergeCell ref="C236:E236"/>
    <mergeCell ref="F236:J236"/>
    <mergeCell ref="M232:X232"/>
    <mergeCell ref="B233:X233"/>
    <mergeCell ref="C234:L234"/>
    <mergeCell ref="M234:R234"/>
    <mergeCell ref="S234:S235"/>
    <mergeCell ref="T234:T235"/>
    <mergeCell ref="U234:W234"/>
    <mergeCell ref="X234:X235"/>
    <mergeCell ref="AF234:AG234"/>
    <mergeCell ref="C240:E240"/>
    <mergeCell ref="F240:J240"/>
    <mergeCell ref="C241:E241"/>
    <mergeCell ref="F241:J241"/>
    <mergeCell ref="C242:E242"/>
    <mergeCell ref="F242:J242"/>
    <mergeCell ref="C237:E237"/>
    <mergeCell ref="F237:J237"/>
    <mergeCell ref="C238:E238"/>
    <mergeCell ref="F238:J238"/>
    <mergeCell ref="C239:E239"/>
    <mergeCell ref="F239:J239"/>
    <mergeCell ref="C246:E246"/>
    <mergeCell ref="F246:J246"/>
    <mergeCell ref="C247:E247"/>
    <mergeCell ref="F247:J247"/>
    <mergeCell ref="C248:E248"/>
    <mergeCell ref="F248:J248"/>
    <mergeCell ref="C243:E243"/>
    <mergeCell ref="F243:J243"/>
    <mergeCell ref="C244:E244"/>
    <mergeCell ref="F244:J244"/>
    <mergeCell ref="C245:E245"/>
    <mergeCell ref="F245:J245"/>
    <mergeCell ref="C252:E252"/>
    <mergeCell ref="F252:J252"/>
    <mergeCell ref="C253:E253"/>
    <mergeCell ref="F253:J253"/>
    <mergeCell ref="C254:E254"/>
    <mergeCell ref="F254:J254"/>
    <mergeCell ref="C249:E249"/>
    <mergeCell ref="F249:J249"/>
    <mergeCell ref="C250:E250"/>
    <mergeCell ref="F250:J250"/>
    <mergeCell ref="C251:E251"/>
    <mergeCell ref="F251:J251"/>
    <mergeCell ref="A262:X262"/>
    <mergeCell ref="K258:X258"/>
    <mergeCell ref="B259:E259"/>
    <mergeCell ref="F259:X259"/>
    <mergeCell ref="B260:X260"/>
    <mergeCell ref="A261:X261"/>
    <mergeCell ref="C255:E255"/>
    <mergeCell ref="F255:J255"/>
    <mergeCell ref="B256:E256"/>
    <mergeCell ref="G256:H256"/>
    <mergeCell ref="I256:X256"/>
    <mergeCell ref="B257:D258"/>
    <mergeCell ref="E257:E258"/>
    <mergeCell ref="F257:F258"/>
    <mergeCell ref="G257:H258"/>
    <mergeCell ref="I257:X257"/>
  </mergeCells>
  <conditionalFormatting sqref="E6 E12:G12 O14:Q16 E20:F20 M20 B49 O58:Q60 O101:Q103 O144:Q146 O186:Q188 O228:Q229">
    <cfRule type="containsBlanks" dxfId="291" priority="101">
      <formula>LEN(TRIM(B6))=0</formula>
    </cfRule>
  </conditionalFormatting>
  <conditionalFormatting sqref="E18:E19 J18:J19">
    <cfRule type="containsBlanks" dxfId="290" priority="98">
      <formula>LEN(TRIM(E18))=0</formula>
    </cfRule>
  </conditionalFormatting>
  <conditionalFormatting sqref="E62 J62">
    <cfRule type="containsBlanks" dxfId="289" priority="85">
      <formula>LEN(TRIM(E62))=0</formula>
    </cfRule>
  </conditionalFormatting>
  <conditionalFormatting sqref="E105:E106 J105:J106">
    <cfRule type="containsBlanks" dxfId="288" priority="75">
      <formula>LEN(TRIM(E105))=0</formula>
    </cfRule>
  </conditionalFormatting>
  <conditionalFormatting sqref="E148 J148">
    <cfRule type="containsBlanks" dxfId="287" priority="64">
      <formula>LEN(TRIM(E148))=0</formula>
    </cfRule>
  </conditionalFormatting>
  <conditionalFormatting sqref="E190 J190">
    <cfRule type="containsBlanks" dxfId="286" priority="54">
      <formula>LEN(TRIM(E190))=0</formula>
    </cfRule>
  </conditionalFormatting>
  <conditionalFormatting sqref="E231 J231">
    <cfRule type="containsBlanks" dxfId="285" priority="44">
      <formula>LEN(TRIM(E231))=0</formula>
    </cfRule>
  </conditionalFormatting>
  <conditionalFormatting sqref="E56:G56 E63:F63 M63 B92 E99:G99 E107:F107 M107 B136 E142:G142 E149:F149 M149 B178 E184:G184 E191:F191 M191 B219 E225:G225 E232:F232 M232 B260">
    <cfRule type="containsBlanks" dxfId="284" priority="88">
      <formula>LEN(TRIM(B56))=0</formula>
    </cfRule>
  </conditionalFormatting>
  <conditionalFormatting sqref="H14:I16">
    <cfRule type="containsBlanks" dxfId="283" priority="99">
      <formula>LEN(TRIM(H14))=0</formula>
    </cfRule>
  </conditionalFormatting>
  <conditionalFormatting sqref="H58:I58 H60:I60">
    <cfRule type="containsBlanks" dxfId="282" priority="86">
      <formula>LEN(TRIM(H58))=0</formula>
    </cfRule>
  </conditionalFormatting>
  <conditionalFormatting sqref="H101:I103">
    <cfRule type="containsBlanks" dxfId="281" priority="76">
      <formula>LEN(TRIM(H101))=0</formula>
    </cfRule>
  </conditionalFormatting>
  <conditionalFormatting sqref="H144:I144 H146:I146">
    <cfRule type="containsBlanks" dxfId="280" priority="65">
      <formula>LEN(TRIM(H144))=0</formula>
    </cfRule>
  </conditionalFormatting>
  <conditionalFormatting sqref="H186:I186 H188:I188">
    <cfRule type="containsBlanks" dxfId="279" priority="55">
      <formula>LEN(TRIM(H186))=0</formula>
    </cfRule>
  </conditionalFormatting>
  <conditionalFormatting sqref="H229:I229">
    <cfRule type="containsBlanks" dxfId="278" priority="45">
      <formula>LEN(TRIM(H229))=0</formula>
    </cfRule>
  </conditionalFormatting>
  <conditionalFormatting sqref="I20">
    <cfRule type="containsBlanks" dxfId="277" priority="93">
      <formula>LEN(TRIM(I20))=0</formula>
    </cfRule>
  </conditionalFormatting>
  <conditionalFormatting sqref="I63">
    <cfRule type="containsBlanks" dxfId="276" priority="82">
      <formula>LEN(TRIM(I63))=0</formula>
    </cfRule>
  </conditionalFormatting>
  <conditionalFormatting sqref="I107">
    <cfRule type="containsBlanks" dxfId="275" priority="71">
      <formula>LEN(TRIM(I107))=0</formula>
    </cfRule>
  </conditionalFormatting>
  <conditionalFormatting sqref="I149">
    <cfRule type="containsBlanks" dxfId="274" priority="61">
      <formula>LEN(TRIM(I149))=0</formula>
    </cfRule>
  </conditionalFormatting>
  <conditionalFormatting sqref="I191">
    <cfRule type="containsBlanks" dxfId="273" priority="51">
      <formula>LEN(TRIM(I191))=0</formula>
    </cfRule>
  </conditionalFormatting>
  <conditionalFormatting sqref="I232">
    <cfRule type="containsBlanks" dxfId="272" priority="41">
      <formula>LEN(TRIM(I232))=0</formula>
    </cfRule>
  </conditionalFormatting>
  <conditionalFormatting sqref="M24:N33">
    <cfRule type="expression" dxfId="271" priority="31">
      <formula>AND($C23&lt;&gt;"",M24="")</formula>
    </cfRule>
  </conditionalFormatting>
  <conditionalFormatting sqref="M25:N25">
    <cfRule type="expression" dxfId="270" priority="102">
      <formula>AND($C24&lt;&gt;"",M25="")</formula>
    </cfRule>
  </conditionalFormatting>
  <conditionalFormatting sqref="N12">
    <cfRule type="containsBlanks" dxfId="269" priority="97">
      <formula>LEN(TRIM(N12))=0</formula>
    </cfRule>
  </conditionalFormatting>
  <conditionalFormatting sqref="N56">
    <cfRule type="containsBlanks" dxfId="268" priority="84">
      <formula>LEN(TRIM(N56))=0</formula>
    </cfRule>
  </conditionalFormatting>
  <conditionalFormatting sqref="N99">
    <cfRule type="containsBlanks" dxfId="267" priority="74">
      <formula>LEN(TRIM(N99))=0</formula>
    </cfRule>
  </conditionalFormatting>
  <conditionalFormatting sqref="N142">
    <cfRule type="containsBlanks" dxfId="266" priority="63">
      <formula>LEN(TRIM(N142))=0</formula>
    </cfRule>
  </conditionalFormatting>
  <conditionalFormatting sqref="N184">
    <cfRule type="containsBlanks" dxfId="265" priority="53">
      <formula>LEN(TRIM(N184))=0</formula>
    </cfRule>
  </conditionalFormatting>
  <conditionalFormatting sqref="N225">
    <cfRule type="containsBlanks" dxfId="264" priority="43">
      <formula>LEN(TRIM(N225))=0</formula>
    </cfRule>
  </conditionalFormatting>
  <conditionalFormatting sqref="O24:R33 M26:R43 M67:R86 M111:R130 M153:R172 M195:R214 M242:R255 F24:J43 T24:V43 Y24:Y43 F67:J86 F111:J130 F153:J172 F195:J214 F242:J255">
    <cfRule type="expression" dxfId="263" priority="89">
      <formula>AND($C24&lt;&gt;"",F24="")</formula>
    </cfRule>
  </conditionalFormatting>
  <conditionalFormatting sqref="P18:P19 A261">
    <cfRule type="containsBlanks" dxfId="262" priority="100">
      <formula>LEN(TRIM(A18))=0</formula>
    </cfRule>
  </conditionalFormatting>
  <conditionalFormatting sqref="P62">
    <cfRule type="containsBlanks" dxfId="261" priority="87">
      <formula>LEN(TRIM(P62))=0</formula>
    </cfRule>
  </conditionalFormatting>
  <conditionalFormatting sqref="P105:P106">
    <cfRule type="containsBlanks" dxfId="260" priority="77">
      <formula>LEN(TRIM(P105))=0</formula>
    </cfRule>
  </conditionalFormatting>
  <conditionalFormatting sqref="P148">
    <cfRule type="containsBlanks" dxfId="259" priority="66">
      <formula>LEN(TRIM(P148))=0</formula>
    </cfRule>
  </conditionalFormatting>
  <conditionalFormatting sqref="P190">
    <cfRule type="containsBlanks" dxfId="258" priority="56">
      <formula>LEN(TRIM(P190))=0</formula>
    </cfRule>
  </conditionalFormatting>
  <conditionalFormatting sqref="T24:T43">
    <cfRule type="cellIs" dxfId="257" priority="95" operator="equal">
      <formula>"NO"</formula>
    </cfRule>
  </conditionalFormatting>
  <conditionalFormatting sqref="T67:T86">
    <cfRule type="cellIs" dxfId="256" priority="83" operator="equal">
      <formula>"NO"</formula>
    </cfRule>
  </conditionalFormatting>
  <conditionalFormatting sqref="T111:T130">
    <cfRule type="cellIs" dxfId="255" priority="73" operator="equal">
      <formula>"NO"</formula>
    </cfRule>
  </conditionalFormatting>
  <conditionalFormatting sqref="T153:T172">
    <cfRule type="cellIs" dxfId="254" priority="62" operator="equal">
      <formula>"NO"</formula>
    </cfRule>
  </conditionalFormatting>
  <conditionalFormatting sqref="T195:T214">
    <cfRule type="cellIs" dxfId="253" priority="52" operator="equal">
      <formula>"NO"</formula>
    </cfRule>
  </conditionalFormatting>
  <conditionalFormatting sqref="T236:T255">
    <cfRule type="cellIs" dxfId="252" priority="42" operator="equal">
      <formula>"NO"</formula>
    </cfRule>
  </conditionalFormatting>
  <conditionalFormatting sqref="T67:U86 M24:R43 M67:R86 X67:X86 M111:R130 M153:R172 M195:R214 M242:R255">
    <cfRule type="cellIs" dxfId="251" priority="81" operator="equal">
      <formula>"NO CUMPLE"</formula>
    </cfRule>
  </conditionalFormatting>
  <conditionalFormatting sqref="T67:U86 Y67:Y86">
    <cfRule type="expression" dxfId="250" priority="78">
      <formula>AND($C67&lt;&gt;"",T67="")</formula>
    </cfRule>
  </conditionalFormatting>
  <conditionalFormatting sqref="T111:U130 Y111:Y130">
    <cfRule type="expression" dxfId="249" priority="67">
      <formula>AND($C111&lt;&gt;"",T111="")</formula>
    </cfRule>
  </conditionalFormatting>
  <conditionalFormatting sqref="T111:U130">
    <cfRule type="cellIs" dxfId="248" priority="70" operator="equal">
      <formula>"NO CUMPLE"</formula>
    </cfRule>
  </conditionalFormatting>
  <conditionalFormatting sqref="T153:U172 Y153:Y172">
    <cfRule type="expression" dxfId="247" priority="57">
      <formula>AND($C153&lt;&gt;"",T153="")</formula>
    </cfRule>
  </conditionalFormatting>
  <conditionalFormatting sqref="T153:U172">
    <cfRule type="cellIs" dxfId="246" priority="60" operator="equal">
      <formula>"NO CUMPLE"</formula>
    </cfRule>
  </conditionalFormatting>
  <conditionalFormatting sqref="T195:V214 Y195:Y214">
    <cfRule type="expression" dxfId="245" priority="47">
      <formula>AND($C195&lt;&gt;"",T195="")</formula>
    </cfRule>
  </conditionalFormatting>
  <conditionalFormatting sqref="T195:V214">
    <cfRule type="cellIs" dxfId="244" priority="50" operator="equal">
      <formula>"NO CUMPLE"</formula>
    </cfRule>
  </conditionalFormatting>
  <conditionalFormatting sqref="T236:W255">
    <cfRule type="expression" dxfId="243" priority="33">
      <formula>AND($C236&lt;&gt;"",T236="")</formula>
    </cfRule>
    <cfRule type="cellIs" dxfId="242" priority="40" operator="equal">
      <formula>"NO CUMPLE"</formula>
    </cfRule>
  </conditionalFormatting>
  <conditionalFormatting sqref="T24:X43 X5">
    <cfRule type="cellIs" dxfId="241" priority="92" operator="equal">
      <formula>"NO CUMPLE"</formula>
    </cfRule>
  </conditionalFormatting>
  <conditionalFormatting sqref="U19">
    <cfRule type="containsBlanks" dxfId="240" priority="94">
      <formula>LEN(TRIM(U19))=0</formula>
    </cfRule>
  </conditionalFormatting>
  <conditionalFormatting sqref="U106">
    <cfRule type="containsBlanks" dxfId="239" priority="72">
      <formula>LEN(TRIM(U106))=0</formula>
    </cfRule>
  </conditionalFormatting>
  <conditionalFormatting sqref="X50">
    <cfRule type="cellIs" dxfId="238" priority="96" operator="equal">
      <formula>"NO CUMPLE"</formula>
    </cfRule>
  </conditionalFormatting>
  <conditionalFormatting sqref="X111:X130">
    <cfRule type="cellIs" dxfId="237" priority="36" operator="equal">
      <formula>"NO CUMPLE"</formula>
    </cfRule>
  </conditionalFormatting>
  <conditionalFormatting sqref="X153:X172">
    <cfRule type="cellIs" dxfId="236" priority="35" operator="equal">
      <formula>"NO CUMPLE"</formula>
    </cfRule>
  </conditionalFormatting>
  <conditionalFormatting sqref="X195:X214">
    <cfRule type="cellIs" dxfId="235" priority="34" operator="equal">
      <formula>"NO CUMPLE"</formula>
    </cfRule>
  </conditionalFormatting>
  <conditionalFormatting sqref="X236:X255">
    <cfRule type="cellIs" dxfId="234" priority="32" operator="equal">
      <formula>"NO CUMPLE"</formula>
    </cfRule>
  </conditionalFormatting>
  <conditionalFormatting sqref="Y242:Y255">
    <cfRule type="expression" dxfId="233" priority="37">
      <formula>AND($C242&lt;&gt;"",Y242="")</formula>
    </cfRule>
  </conditionalFormatting>
  <conditionalFormatting sqref="AC1:AE1048576">
    <cfRule type="cellIs" dxfId="232" priority="30" operator="between">
      <formula>1</formula>
      <formula>15</formula>
    </cfRule>
  </conditionalFormatting>
  <conditionalFormatting sqref="AF24:AF37">
    <cfRule type="expression" dxfId="231" priority="25">
      <formula>OR(AY24&gt;0,BA24&gt;0)</formula>
    </cfRule>
  </conditionalFormatting>
  <conditionalFormatting sqref="AF24:AG37">
    <cfRule type="expression" dxfId="230" priority="18">
      <formula>AND($C24&lt;&gt;"",AF24="")</formula>
    </cfRule>
  </conditionalFormatting>
  <conditionalFormatting sqref="AF38:AG44">
    <cfRule type="cellIs" dxfId="229" priority="29" operator="greaterThan">
      <formula>0</formula>
    </cfRule>
  </conditionalFormatting>
  <conditionalFormatting sqref="AF161:AG173">
    <cfRule type="cellIs" dxfId="228" priority="14" operator="greaterThan">
      <formula>0</formula>
    </cfRule>
  </conditionalFormatting>
  <conditionalFormatting sqref="AF242:AG256">
    <cfRule type="cellIs" dxfId="227" priority="26" operator="greaterThan">
      <formula>0</formula>
    </cfRule>
  </conditionalFormatting>
  <conditionalFormatting sqref="AG121:AG131">
    <cfRule type="cellIs" dxfId="226" priority="15" operator="greaterThan">
      <formula>0</formula>
    </cfRule>
  </conditionalFormatting>
  <dataValidations count="21">
    <dataValidation type="list" errorStyle="information" allowBlank="1" showInputMessage="1" showErrorMessage="1" errorTitle="No cumple" error="Si no esta en la lista no cumple el requisito" sqref="J231:N231">
      <formula1>"Abogado"</formula1>
    </dataValidation>
    <dataValidation type="list" errorStyle="information" allowBlank="1" showInputMessage="1" showErrorMessage="1" errorTitle="No cumple" error="Si no esta en la lista no cumple el requisito" sqref="J190:N190">
      <formula1>" Bibliotecología, otros de ciencias sociales y humanas,Ingeniería Industrial y Afines,Administración"</formula1>
    </dataValidation>
    <dataValidation type="list" errorStyle="information" allowBlank="1" showInputMessage="1" showErrorMessage="1" errorTitle="No cumple" error="Si no esta en la lista no cumple el requisito" sqref="J148:N148">
      <formula1>"Ingeniería,Administración de Empresas,Administración Pública,Psicología,Economía"</formula1>
    </dataValidation>
    <dataValidation type="list" errorStyle="information" allowBlank="1" showInputMessage="1" showErrorMessage="1" errorTitle="No cumple" error="Si no esta en la lista no cumple el requisito" sqref="J62:N62">
      <formula1>"Administración,Ingeniería de Sistemas  Telemática y afines,Ingeniería Electrónica, Telecomunicaciones y Afines,Ingeniería Industrial y afines"</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G199 K111:K130 AF25:AF37 K195:K214 K153:K172 K26:K43 K242:K255 AF196:AF201 K68:K86">
      <formula1>I21</formula1>
    </dataValidation>
    <dataValidation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36:X255 W24:W43 S24:S43 X195:X214 S67:S86 S236:S255 S195:S214 S111:S130 X67:X86 X111:X130 S153:S172 X153:X172"/>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4:X43">
      <formula1>"CUMPLE,NO CUMPLE"</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T195:T214 T236:T255 T67:T86 T111:T130 T24:T43 T153:T172">
      <formula1>"SI,NO,N/A"</formula1>
    </dataValidation>
    <dataValidation type="list" allowBlank="1" showInputMessage="1" showErrorMessage="1" sqref="U19 U106">
      <formula1>"Dirección,Gerencia,Organización,Gestión,Administración"</formula1>
    </dataValidation>
    <dataValidation type="list" errorStyle="information" allowBlank="1" showInputMessage="1" showErrorMessage="1" errorTitle="No cumple" error="Si no esta en la lista, no cumpe" sqref="J19:N19">
      <formula1>"Administración,Ingeniería de Sistemas, telemática y afines,Ingeniería industrial y afines"</formula1>
    </dataValidation>
    <dataValidation type="list" errorStyle="information" allowBlank="1" showInputMessage="1" showErrorMessage="1" errorTitle="No cumple" error="Si no esta en la lista no cumple el requisito" sqref="J18:N18">
      <formula1>"Ingeniería de Sistemas  Telemática y afines,Ingeniería Electrónica, Telecomunicaciones y Afines,Ingeniería Industrial y afines"</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M24:R43 M195:R214 M242:R255 M67:R86 U24:V43 U111:U130 U236:W255 U195:V214 U67:U86 M111:R130 U153:U172 M153:R172">
      <formula1>"CUMPLE, NO CUMPLE"</formula1>
    </dataValidation>
    <dataValidation type="list" allowBlank="1" showInputMessage="1" showErrorMessage="1" sqref="A261">
      <formula1>"HABILITA, NO HABILITA"</formula1>
    </dataValidation>
    <dataValidation errorStyle="warning" allowBlank="1" showInputMessage="1" showErrorMessage="1" error="Si no corresponda al listado. Se califica como incumplimiento" sqref="E18:E19 E62 E105:E106 E148 E190 E231"/>
    <dataValidation type="list" allowBlank="1" showInputMessage="1" showErrorMessage="1" sqref="K12 K56 K99 K142 K184 K225">
      <formula1>"Cédula de ciudadanía, Cédula de extranjería, Pasaporte"</formula1>
    </dataValidation>
    <dataValidation type="list" allowBlank="1" showInputMessage="1" showErrorMessage="1" sqref="O14:O16 H14:H16 O58:O60 H188 O101:O103 H101:H103 O144:O146 H60 O186:O188 H146 H229 H58 H144 H186 O228:O229">
      <formula1>"SI,NO"</formula1>
    </dataValidation>
    <dataValidation type="list" allowBlank="1" showInputMessage="1" showErrorMessage="1" sqref="M20 M63 M107 M149 M191 M232">
      <formula1>"REQUISITOS ACADÉMICOS ACREDITADOS, REQUISITOS ACADÉMICOS NO ACREDITADOS"</formula1>
    </dataValidation>
    <dataValidation type="list" allowBlank="1" showInputMessage="1" showErrorMessage="1" sqref="B49 B92 B136 B178 B219 B260">
      <formula1>"CUMPLE,NO CUMPLE"</formula1>
    </dataValidation>
    <dataValidation allowBlank="1" showInputMessage="1" showErrorMessage="1" promptTitle="En caso de fechas incompletas" prompt="Si no tiene día de fin se toma el día 1" sqref="L24:L43 L111:L130 L153:L172 L195:L214 L67:L86 AG200:AG201 L242:L255 AG196:AG198 AG25:AG37"/>
    <dataValidation operator="greaterThanOrEqual" allowBlank="1" showInputMessage="1" showErrorMessage="1" promptTitle="Calidad del dato" prompt="* Si no tiene día de inicio se toma el último día del mes_x000a_* Si la fecha en certificación es menor a la fecha de la TP se toma la exp desde la TP" sqref="K24:K25 K67"/>
    <dataValidation allowBlank="1" showInputMessage="1" showErrorMessage="1" sqref="AF236:AG241"/>
  </dataValidations>
  <hyperlinks>
    <hyperlink ref="F8:G8" r:id="rId1" display="Formación académica pregrado"/>
    <hyperlink ref="H8:L8" r:id="rId2" display="Formación académica posgrado"/>
    <hyperlink ref="F52:G52" r:id="rId3" display="Formación académica pregrado"/>
    <hyperlink ref="F94:G94" r:id="rId4" display="Formación académica pregrado"/>
    <hyperlink ref="H94:L94" r:id="rId5" display="Formación académica posgrado"/>
    <hyperlink ref="F138:G138" r:id="rId6" display="Formación académica pregrado"/>
    <hyperlink ref="F180:G180" r:id="rId7" display="Formación académica pregrado"/>
    <hyperlink ref="F221:G221" r:id="rId8" display="Formación académica pregrado"/>
  </hyperlinks>
  <printOptions horizontalCentered="1"/>
  <pageMargins left="0.23622047244094491" right="0.23622047244094491" top="0.55118110236220474" bottom="0.35433070866141736" header="0.11811023622047245" footer="0.11811023622047245"/>
  <pageSetup paperSize="172" scale="70" fitToHeight="0" orientation="landscape" horizontalDpi="4294967294" verticalDpi="4294967294" r:id="rId9"/>
  <headerFooter>
    <oddHeader>&amp;LCMA-005-2024&amp;REvaluación Técnica - Habilitantes</oddHeader>
    <oddFooter>&amp;L&amp;A&amp;RPág. &amp;P de &amp;N</oddFooter>
  </headerFooter>
  <rowBreaks count="1" manualBreakCount="1">
    <brk id="20" max="21" man="1"/>
  </rowBreaks>
  <legacyDrawing r:id="rId1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AJ298"/>
  <sheetViews>
    <sheetView zoomScale="90" zoomScaleNormal="90" zoomScaleSheetLayoutView="91" workbookViewId="0">
      <selection activeCell="K62" sqref="K62:X62"/>
    </sheetView>
  </sheetViews>
  <sheetFormatPr baseColWidth="10" defaultColWidth="11.453125" defaultRowHeight="11.5"/>
  <cols>
    <col min="1" max="1" width="5.26953125" style="41" customWidth="1"/>
    <col min="2" max="2" width="5.54296875" style="42" customWidth="1"/>
    <col min="3" max="3" width="6.1796875" style="42" customWidth="1"/>
    <col min="4" max="4" width="10.54296875" style="42" customWidth="1"/>
    <col min="5" max="5" width="4.7265625" style="42" customWidth="1"/>
    <col min="6" max="6" width="14.1796875" style="42" customWidth="1"/>
    <col min="7" max="7" width="8.7265625" style="42" customWidth="1"/>
    <col min="8" max="8" width="14.453125" style="42" customWidth="1"/>
    <col min="9" max="9" width="12.81640625" style="42" customWidth="1"/>
    <col min="10" max="10" width="10.54296875" style="42" customWidth="1"/>
    <col min="11" max="11" width="11.81640625" style="42" customWidth="1"/>
    <col min="12" max="12" width="10.54296875" style="42" customWidth="1"/>
    <col min="13" max="13" width="8.7265625" style="42" customWidth="1"/>
    <col min="14" max="14" width="7.1796875" style="42" customWidth="1"/>
    <col min="15" max="15" width="9.7265625" style="42" customWidth="1"/>
    <col min="16" max="16" width="8" style="42" customWidth="1"/>
    <col min="17" max="17" width="4.453125" style="42" bestFit="1" customWidth="1"/>
    <col min="18" max="18" width="7.54296875" style="42" customWidth="1"/>
    <col min="19" max="19" width="4.1796875" style="42" customWidth="1"/>
    <col min="20" max="20" width="5.7265625" style="42" customWidth="1"/>
    <col min="21" max="21" width="6.1796875" style="42" customWidth="1"/>
    <col min="22" max="22" width="4.26953125" style="42" customWidth="1"/>
    <col min="23" max="23" width="5.26953125" style="42" customWidth="1"/>
    <col min="24" max="24" width="4.7265625" style="42" customWidth="1"/>
    <col min="25" max="25" width="46.54296875" style="42" customWidth="1"/>
    <col min="26" max="26" width="47.1796875" style="42" hidden="1" customWidth="1"/>
    <col min="27" max="27" width="47.1796875" style="42" customWidth="1"/>
    <col min="28" max="28" width="54.26953125" style="42" hidden="1" customWidth="1"/>
    <col min="29" max="31" width="3.7265625" style="41" hidden="1" customWidth="1"/>
    <col min="32" max="34" width="11.453125" style="42" customWidth="1"/>
    <col min="35" max="35" width="9.81640625" style="42" customWidth="1"/>
    <col min="36" max="36" width="21" style="42" customWidth="1"/>
    <col min="37" max="16384" width="11.453125" style="42"/>
  </cols>
  <sheetData>
    <row r="1" spans="1:31" ht="14">
      <c r="B1" s="357" t="str">
        <f>'RESUMEN HABILITANTES '!A1</f>
        <v>AGENCIA NACIONAL DE MINERÍA</v>
      </c>
      <c r="C1" s="357"/>
      <c r="D1" s="357"/>
      <c r="E1" s="357"/>
      <c r="F1" s="357"/>
      <c r="G1" s="357"/>
      <c r="H1" s="357"/>
      <c r="I1" s="357"/>
      <c r="J1" s="357"/>
      <c r="K1" s="357"/>
      <c r="L1" s="357"/>
      <c r="M1" s="357"/>
      <c r="N1" s="357"/>
      <c r="O1" s="357"/>
      <c r="P1" s="357"/>
      <c r="Q1" s="357"/>
      <c r="R1" s="357"/>
      <c r="S1" s="357"/>
      <c r="T1" s="357"/>
      <c r="U1" s="357"/>
      <c r="V1" s="357"/>
      <c r="W1" s="357"/>
      <c r="X1" s="357"/>
    </row>
    <row r="2" spans="1:31" ht="14">
      <c r="B2" s="357" t="str">
        <f>'RESUMEN HABILITANTES '!A3</f>
        <v>CONCURSO DE MÉRITOS ABIERTO CMA-005-2024</v>
      </c>
      <c r="C2" s="357"/>
      <c r="D2" s="357"/>
      <c r="E2" s="357"/>
      <c r="F2" s="357"/>
      <c r="G2" s="357"/>
      <c r="H2" s="357"/>
      <c r="I2" s="357"/>
      <c r="J2" s="357"/>
      <c r="K2" s="357"/>
      <c r="L2" s="357"/>
      <c r="M2" s="357"/>
      <c r="N2" s="357"/>
      <c r="O2" s="357"/>
      <c r="P2" s="357"/>
      <c r="Q2" s="357"/>
      <c r="R2" s="357"/>
      <c r="S2" s="357"/>
      <c r="T2" s="357"/>
      <c r="U2" s="357"/>
      <c r="V2" s="357"/>
      <c r="W2" s="357"/>
      <c r="X2" s="357"/>
    </row>
    <row r="3" spans="1:31" ht="14">
      <c r="B3" s="357" t="s">
        <v>34</v>
      </c>
      <c r="C3" s="357"/>
      <c r="D3" s="357"/>
      <c r="E3" s="357"/>
      <c r="F3" s="357"/>
      <c r="G3" s="357"/>
      <c r="H3" s="357"/>
      <c r="I3" s="357"/>
      <c r="J3" s="357"/>
      <c r="K3" s="357"/>
      <c r="L3" s="357"/>
      <c r="M3" s="357"/>
      <c r="N3" s="357"/>
      <c r="O3" s="357"/>
      <c r="P3" s="357"/>
      <c r="Q3" s="357"/>
      <c r="R3" s="357"/>
      <c r="S3" s="357"/>
      <c r="T3" s="357"/>
      <c r="U3" s="357"/>
      <c r="V3" s="357"/>
      <c r="W3" s="357"/>
      <c r="X3" s="357"/>
    </row>
    <row r="4" spans="1:31" ht="14">
      <c r="B4" s="357" t="str">
        <f>'RESUMEN HABILITANTES '!G10</f>
        <v>4.1.4. FORMACIÓN ACADÉMICA Y EXPERIENCIA DEL EQUIPO MÍNIMO DE TRABAJO</v>
      </c>
      <c r="C4" s="357"/>
      <c r="D4" s="357"/>
      <c r="E4" s="357"/>
      <c r="F4" s="357"/>
      <c r="G4" s="357"/>
      <c r="H4" s="357"/>
      <c r="I4" s="357"/>
      <c r="J4" s="357"/>
      <c r="K4" s="357"/>
      <c r="L4" s="357"/>
      <c r="M4" s="357"/>
      <c r="N4" s="357"/>
      <c r="O4" s="357"/>
      <c r="P4" s="357"/>
      <c r="Q4" s="357"/>
      <c r="R4" s="357"/>
      <c r="S4" s="357"/>
      <c r="T4" s="357"/>
      <c r="U4" s="357"/>
      <c r="V4" s="357"/>
      <c r="W4" s="357"/>
      <c r="X4" s="357"/>
    </row>
    <row r="5" spans="1:31" ht="5.25" customHeight="1">
      <c r="B5" s="43"/>
      <c r="C5" s="43"/>
      <c r="D5" s="43"/>
      <c r="E5" s="43"/>
      <c r="F5" s="43"/>
      <c r="G5" s="43"/>
      <c r="H5" s="43"/>
      <c r="I5" s="43"/>
      <c r="J5" s="43"/>
      <c r="K5" s="43"/>
      <c r="L5" s="43"/>
      <c r="M5" s="43"/>
      <c r="N5" s="43"/>
      <c r="O5" s="43"/>
      <c r="P5" s="43"/>
      <c r="Q5" s="43"/>
      <c r="R5" s="43"/>
      <c r="S5" s="43"/>
      <c r="T5" s="43"/>
      <c r="U5" s="43"/>
      <c r="V5" s="43"/>
      <c r="W5" s="43"/>
      <c r="X5" s="44"/>
    </row>
    <row r="6" spans="1:31" s="46" customFormat="1" ht="13">
      <c r="A6" s="45"/>
      <c r="B6" s="521" t="s">
        <v>7</v>
      </c>
      <c r="C6" s="521"/>
      <c r="D6" s="521"/>
      <c r="E6" s="814" t="str">
        <f>'RESUMEN HABILITANTES '!C20</f>
        <v>PRODYGYTEK PROCESS DOCUMENT AND DATA SOLUTIONS SAS</v>
      </c>
      <c r="F6" s="814"/>
      <c r="G6" s="814"/>
      <c r="H6" s="814"/>
      <c r="I6" s="814"/>
      <c r="J6" s="814"/>
      <c r="K6" s="814"/>
      <c r="L6" s="814"/>
      <c r="M6" s="814"/>
      <c r="N6" s="814"/>
      <c r="O6" s="814"/>
      <c r="P6" s="814"/>
      <c r="Q6" s="814"/>
      <c r="R6" s="814"/>
      <c r="S6" s="814"/>
      <c r="T6" s="814"/>
      <c r="U6" s="814"/>
      <c r="V6" s="814"/>
      <c r="W6" s="814"/>
      <c r="X6" s="814"/>
      <c r="AC6" s="45"/>
      <c r="AD6" s="45"/>
      <c r="AE6" s="45"/>
    </row>
    <row r="7" spans="1:31" s="46" customFormat="1" ht="13">
      <c r="A7" s="607" t="s">
        <v>207</v>
      </c>
      <c r="B7" s="598" t="s">
        <v>208</v>
      </c>
      <c r="C7" s="598"/>
      <c r="D7" s="598"/>
      <c r="E7" s="598"/>
      <c r="F7" s="598"/>
      <c r="G7" s="598"/>
      <c r="H7" s="598"/>
      <c r="I7" s="598"/>
      <c r="J7" s="598"/>
      <c r="K7" s="598"/>
      <c r="L7" s="598"/>
      <c r="M7" s="598"/>
      <c r="N7" s="598"/>
      <c r="O7" s="598"/>
      <c r="P7" s="598"/>
      <c r="Q7" s="598"/>
      <c r="R7" s="598"/>
      <c r="S7" s="598"/>
      <c r="T7" s="598"/>
      <c r="U7" s="598"/>
      <c r="V7" s="598"/>
      <c r="W7" s="598"/>
      <c r="X7" s="598"/>
      <c r="AC7" s="45"/>
      <c r="AD7" s="45"/>
      <c r="AE7" s="45"/>
    </row>
    <row r="8" spans="1:31" s="46" customFormat="1" ht="25.5" customHeight="1">
      <c r="A8" s="607"/>
      <c r="B8" s="47" t="s">
        <v>209</v>
      </c>
      <c r="C8" s="48" t="s">
        <v>210</v>
      </c>
      <c r="D8" s="599" t="s">
        <v>211</v>
      </c>
      <c r="E8" s="599"/>
      <c r="F8" s="608" t="s">
        <v>212</v>
      </c>
      <c r="G8" s="608"/>
      <c r="H8" s="609" t="s">
        <v>213</v>
      </c>
      <c r="I8" s="609"/>
      <c r="J8" s="609"/>
      <c r="K8" s="609"/>
      <c r="L8" s="609"/>
      <c r="M8" s="599" t="s">
        <v>214</v>
      </c>
      <c r="N8" s="599"/>
      <c r="O8" s="599"/>
      <c r="P8" s="599"/>
      <c r="Q8" s="599"/>
      <c r="R8" s="599"/>
      <c r="S8" s="599"/>
      <c r="T8" s="599"/>
      <c r="U8" s="599"/>
      <c r="V8" s="599"/>
      <c r="W8" s="599"/>
      <c r="X8" s="599"/>
      <c r="AC8" s="45"/>
      <c r="AD8" s="45"/>
      <c r="AE8" s="45"/>
    </row>
    <row r="9" spans="1:31" s="46" customFormat="1" ht="168" customHeight="1">
      <c r="A9" s="607"/>
      <c r="B9" s="49">
        <v>1</v>
      </c>
      <c r="C9" s="49">
        <v>1</v>
      </c>
      <c r="D9" s="603" t="s">
        <v>215</v>
      </c>
      <c r="E9" s="603"/>
      <c r="F9" s="610" t="s">
        <v>216</v>
      </c>
      <c r="G9" s="610"/>
      <c r="H9" s="610" t="s">
        <v>217</v>
      </c>
      <c r="I9" s="610"/>
      <c r="J9" s="610"/>
      <c r="K9" s="610"/>
      <c r="L9" s="610"/>
      <c r="M9" s="610" t="s">
        <v>218</v>
      </c>
      <c r="N9" s="610"/>
      <c r="O9" s="610"/>
      <c r="P9" s="610"/>
      <c r="Q9" s="610"/>
      <c r="R9" s="610"/>
      <c r="S9" s="610"/>
      <c r="T9" s="610"/>
      <c r="U9" s="610"/>
      <c r="V9" s="610"/>
      <c r="W9" s="610"/>
      <c r="X9" s="610"/>
      <c r="AA9" s="111"/>
      <c r="AC9" s="45"/>
      <c r="AD9" s="45"/>
      <c r="AE9" s="45"/>
    </row>
    <row r="10" spans="1:31" s="46" customFormat="1" ht="12.75" customHeight="1">
      <c r="A10" s="607"/>
      <c r="B10" s="530" t="s">
        <v>219</v>
      </c>
      <c r="C10" s="530"/>
      <c r="D10" s="530"/>
      <c r="E10" s="530"/>
      <c r="F10" s="530"/>
      <c r="G10" s="530"/>
      <c r="H10" s="530"/>
      <c r="I10" s="530"/>
      <c r="J10" s="530"/>
      <c r="K10" s="530"/>
      <c r="L10" s="530"/>
      <c r="M10" s="530"/>
      <c r="N10" s="530"/>
      <c r="O10" s="530"/>
      <c r="P10" s="530"/>
      <c r="Q10" s="530"/>
      <c r="R10" s="530"/>
      <c r="S10" s="530"/>
      <c r="T10" s="530"/>
      <c r="U10" s="530"/>
      <c r="V10" s="530"/>
      <c r="W10" s="530"/>
      <c r="X10" s="530"/>
      <c r="AA10" s="112"/>
      <c r="AC10" s="45"/>
      <c r="AD10" s="45"/>
      <c r="AE10" s="45"/>
    </row>
    <row r="11" spans="1:31" s="46" customFormat="1" ht="12.75" customHeight="1">
      <c r="A11" s="607"/>
      <c r="B11" s="530" t="s">
        <v>220</v>
      </c>
      <c r="C11" s="530"/>
      <c r="D11" s="530"/>
      <c r="E11" s="530"/>
      <c r="F11" s="530"/>
      <c r="G11" s="530"/>
      <c r="H11" s="530"/>
      <c r="I11" s="530"/>
      <c r="J11" s="530"/>
      <c r="K11" s="530"/>
      <c r="L11" s="530"/>
      <c r="M11" s="530"/>
      <c r="N11" s="530"/>
      <c r="O11" s="530"/>
      <c r="P11" s="530"/>
      <c r="Q11" s="530"/>
      <c r="R11" s="530"/>
      <c r="S11" s="530"/>
      <c r="T11" s="530"/>
      <c r="U11" s="530"/>
      <c r="V11" s="530"/>
      <c r="W11" s="530"/>
      <c r="X11" s="530"/>
      <c r="AC11" s="45"/>
      <c r="AD11" s="45"/>
      <c r="AE11" s="45"/>
    </row>
    <row r="12" spans="1:31" s="46" customFormat="1" ht="27" customHeight="1">
      <c r="A12" s="607"/>
      <c r="B12" s="531" t="s">
        <v>221</v>
      </c>
      <c r="C12" s="531"/>
      <c r="D12" s="531"/>
      <c r="E12" s="532" t="s">
        <v>740</v>
      </c>
      <c r="F12" s="532"/>
      <c r="G12" s="532"/>
      <c r="H12" s="532"/>
      <c r="I12" s="533" t="s">
        <v>741</v>
      </c>
      <c r="J12" s="533"/>
      <c r="K12" s="842" t="s">
        <v>224</v>
      </c>
      <c r="L12" s="842"/>
      <c r="M12" s="52" t="s">
        <v>225</v>
      </c>
      <c r="N12" s="535">
        <v>91282109</v>
      </c>
      <c r="O12" s="535"/>
      <c r="P12" s="536"/>
      <c r="Q12" s="536"/>
      <c r="R12" s="536"/>
      <c r="S12" s="536"/>
      <c r="T12" s="536"/>
      <c r="U12" s="536"/>
      <c r="V12" s="536"/>
      <c r="W12" s="536"/>
      <c r="X12" s="536"/>
      <c r="AC12" s="45"/>
      <c r="AD12" s="45"/>
      <c r="AE12" s="45"/>
    </row>
    <row r="13" spans="1:31" s="46" customFormat="1" ht="12.75" customHeight="1">
      <c r="A13" s="607"/>
      <c r="B13" s="525" t="s">
        <v>226</v>
      </c>
      <c r="C13" s="525"/>
      <c r="D13" s="525"/>
      <c r="E13" s="525"/>
      <c r="F13" s="525"/>
      <c r="G13" s="525"/>
      <c r="H13" s="53" t="s">
        <v>227</v>
      </c>
      <c r="I13" s="526" t="s">
        <v>228</v>
      </c>
      <c r="J13" s="526"/>
      <c r="K13" s="526"/>
      <c r="L13" s="525" t="s">
        <v>226</v>
      </c>
      <c r="M13" s="525"/>
      <c r="N13" s="525"/>
      <c r="O13" s="54" t="s">
        <v>227</v>
      </c>
      <c r="P13" s="525" t="s">
        <v>228</v>
      </c>
      <c r="Q13" s="525"/>
      <c r="R13" s="525"/>
      <c r="S13" s="525"/>
      <c r="T13" s="525"/>
      <c r="U13" s="525"/>
      <c r="V13" s="525"/>
      <c r="W13" s="525"/>
      <c r="X13" s="525"/>
      <c r="AC13" s="45"/>
      <c r="AD13" s="45"/>
      <c r="AE13" s="45"/>
    </row>
    <row r="14" spans="1:31" s="46" customFormat="1" ht="12.75" customHeight="1">
      <c r="A14" s="607"/>
      <c r="B14" s="527" t="s">
        <v>229</v>
      </c>
      <c r="C14" s="527"/>
      <c r="D14" s="527"/>
      <c r="E14" s="527"/>
      <c r="F14" s="527"/>
      <c r="G14" s="527"/>
      <c r="H14" s="55" t="s">
        <v>230</v>
      </c>
      <c r="I14" s="528" t="s">
        <v>742</v>
      </c>
      <c r="J14" s="528"/>
      <c r="K14" s="528"/>
      <c r="L14" s="529" t="s">
        <v>232</v>
      </c>
      <c r="M14" s="529"/>
      <c r="N14" s="529"/>
      <c r="O14" s="55" t="s">
        <v>230</v>
      </c>
      <c r="P14" s="379" t="s">
        <v>743</v>
      </c>
      <c r="Q14" s="379"/>
      <c r="R14" s="379"/>
      <c r="S14" s="379"/>
      <c r="T14" s="379"/>
      <c r="U14" s="379"/>
      <c r="V14" s="379"/>
      <c r="W14" s="379"/>
      <c r="X14" s="379"/>
      <c r="AC14" s="45"/>
      <c r="AD14" s="45"/>
      <c r="AE14" s="45"/>
    </row>
    <row r="15" spans="1:31" s="46" customFormat="1" ht="12.75" customHeight="1">
      <c r="A15" s="607"/>
      <c r="B15" s="527" t="s">
        <v>234</v>
      </c>
      <c r="C15" s="527"/>
      <c r="D15" s="527"/>
      <c r="E15" s="527"/>
      <c r="F15" s="527"/>
      <c r="G15" s="527"/>
      <c r="H15" s="55" t="s">
        <v>230</v>
      </c>
      <c r="I15" s="528" t="s">
        <v>744</v>
      </c>
      <c r="J15" s="528"/>
      <c r="K15" s="528"/>
      <c r="L15" s="528" t="s">
        <v>236</v>
      </c>
      <c r="M15" s="528"/>
      <c r="N15" s="528"/>
      <c r="O15" s="55" t="s">
        <v>241</v>
      </c>
      <c r="P15" s="379" t="s">
        <v>745</v>
      </c>
      <c r="Q15" s="379"/>
      <c r="R15" s="379"/>
      <c r="S15" s="379"/>
      <c r="T15" s="379"/>
      <c r="U15" s="379"/>
      <c r="V15" s="379"/>
      <c r="W15" s="379"/>
      <c r="X15" s="379"/>
      <c r="Y15" s="57"/>
      <c r="Z15" s="57"/>
      <c r="AA15" s="57"/>
      <c r="AB15" s="57"/>
      <c r="AC15" s="45"/>
      <c r="AD15" s="45"/>
      <c r="AE15" s="45"/>
    </row>
    <row r="16" spans="1:31" s="46" customFormat="1" ht="25.5" customHeight="1">
      <c r="A16" s="607"/>
      <c r="B16" s="527" t="s">
        <v>238</v>
      </c>
      <c r="C16" s="527"/>
      <c r="D16" s="527"/>
      <c r="E16" s="527"/>
      <c r="F16" s="527"/>
      <c r="G16" s="527"/>
      <c r="H16" s="58" t="s">
        <v>230</v>
      </c>
      <c r="I16" s="538" t="s">
        <v>398</v>
      </c>
      <c r="J16" s="538"/>
      <c r="K16" s="538"/>
      <c r="L16" s="527" t="s">
        <v>240</v>
      </c>
      <c r="M16" s="527"/>
      <c r="N16" s="527"/>
      <c r="O16" s="55" t="s">
        <v>230</v>
      </c>
      <c r="P16" s="379" t="s">
        <v>564</v>
      </c>
      <c r="Q16" s="379"/>
      <c r="R16" s="379"/>
      <c r="S16" s="379"/>
      <c r="T16" s="379"/>
      <c r="U16" s="379"/>
      <c r="V16" s="379"/>
      <c r="W16" s="379"/>
      <c r="X16" s="379"/>
      <c r="AC16" s="45"/>
      <c r="AD16" s="45"/>
      <c r="AE16" s="45"/>
    </row>
    <row r="17" spans="1:34" s="46" customFormat="1" ht="17.25" customHeight="1">
      <c r="A17" s="607"/>
      <c r="B17" s="525" t="s">
        <v>243</v>
      </c>
      <c r="C17" s="525"/>
      <c r="D17" s="525"/>
      <c r="E17" s="525"/>
      <c r="F17" s="525"/>
      <c r="G17" s="525"/>
      <c r="H17" s="525"/>
      <c r="I17" s="525"/>
      <c r="J17" s="525"/>
      <c r="K17" s="525"/>
      <c r="L17" s="525"/>
      <c r="M17" s="525"/>
      <c r="N17" s="525"/>
      <c r="O17" s="525"/>
      <c r="P17" s="525"/>
      <c r="Q17" s="525"/>
      <c r="R17" s="525"/>
      <c r="S17" s="525"/>
      <c r="T17" s="525"/>
      <c r="U17" s="525"/>
      <c r="V17" s="525"/>
      <c r="W17" s="525"/>
      <c r="X17" s="525"/>
      <c r="AC17" s="45"/>
      <c r="AD17" s="45"/>
      <c r="AE17" s="45"/>
    </row>
    <row r="18" spans="1:34" s="46" customFormat="1" ht="15" customHeight="1">
      <c r="A18" s="607"/>
      <c r="B18" s="537" t="s">
        <v>244</v>
      </c>
      <c r="C18" s="537"/>
      <c r="D18" s="537"/>
      <c r="E18" s="538" t="s">
        <v>420</v>
      </c>
      <c r="F18" s="538"/>
      <c r="G18" s="538"/>
      <c r="H18" s="538"/>
      <c r="I18" s="61" t="s">
        <v>246</v>
      </c>
      <c r="J18" s="539" t="s">
        <v>247</v>
      </c>
      <c r="K18" s="539"/>
      <c r="L18" s="539"/>
      <c r="M18" s="539"/>
      <c r="N18" s="539"/>
      <c r="O18" s="62" t="s">
        <v>248</v>
      </c>
      <c r="P18" s="540">
        <v>37100</v>
      </c>
      <c r="Q18" s="540"/>
      <c r="R18" s="542" t="s">
        <v>249</v>
      </c>
      <c r="S18" s="542"/>
      <c r="T18" s="542"/>
      <c r="U18" s="542"/>
      <c r="V18" s="542"/>
      <c r="W18" s="542"/>
      <c r="X18" s="542"/>
      <c r="AC18" s="45"/>
      <c r="AD18" s="45"/>
      <c r="AE18" s="45"/>
    </row>
    <row r="19" spans="1:34" s="46" customFormat="1" ht="32.25" customHeight="1">
      <c r="A19" s="607"/>
      <c r="B19" s="537" t="s">
        <v>250</v>
      </c>
      <c r="C19" s="537"/>
      <c r="D19" s="537"/>
      <c r="E19" s="844" t="s">
        <v>746</v>
      </c>
      <c r="F19" s="844"/>
      <c r="G19" s="844"/>
      <c r="H19" s="844"/>
      <c r="I19" s="62" t="s">
        <v>252</v>
      </c>
      <c r="J19" s="551" t="s">
        <v>253</v>
      </c>
      <c r="K19" s="551"/>
      <c r="L19" s="551"/>
      <c r="M19" s="551"/>
      <c r="N19" s="551"/>
      <c r="O19" s="62" t="s">
        <v>248</v>
      </c>
      <c r="P19" s="540">
        <v>38954</v>
      </c>
      <c r="Q19" s="540"/>
      <c r="R19" s="552" t="s">
        <v>254</v>
      </c>
      <c r="S19" s="552"/>
      <c r="T19" s="552"/>
      <c r="U19" s="547" t="s">
        <v>403</v>
      </c>
      <c r="V19" s="547"/>
      <c r="W19" s="547"/>
      <c r="X19" s="547"/>
      <c r="AC19" s="45"/>
      <c r="AD19" s="45"/>
      <c r="AE19" s="45"/>
    </row>
    <row r="20" spans="1:34" s="46" customFormat="1" ht="13">
      <c r="A20" s="607"/>
      <c r="B20" s="545" t="s">
        <v>256</v>
      </c>
      <c r="C20" s="545"/>
      <c r="D20" s="545"/>
      <c r="E20" s="538" t="s">
        <v>747</v>
      </c>
      <c r="F20" s="538"/>
      <c r="G20" s="546" t="s">
        <v>258</v>
      </c>
      <c r="H20" s="546"/>
      <c r="I20" s="547">
        <v>39219</v>
      </c>
      <c r="J20" s="547"/>
      <c r="K20" s="843" t="s">
        <v>40</v>
      </c>
      <c r="L20" s="843"/>
      <c r="M20" s="550" t="s">
        <v>259</v>
      </c>
      <c r="N20" s="550"/>
      <c r="O20" s="550"/>
      <c r="P20" s="550"/>
      <c r="Q20" s="550"/>
      <c r="R20" s="550"/>
      <c r="S20" s="550"/>
      <c r="T20" s="550"/>
      <c r="U20" s="550"/>
      <c r="V20" s="550"/>
      <c r="W20" s="550"/>
      <c r="X20" s="550"/>
      <c r="AC20" s="45"/>
      <c r="AD20" s="45"/>
      <c r="AE20" s="45"/>
    </row>
    <row r="21" spans="1:34" s="46" customFormat="1" ht="15" customHeight="1">
      <c r="A21" s="607"/>
      <c r="B21" s="525" t="s">
        <v>260</v>
      </c>
      <c r="C21" s="525"/>
      <c r="D21" s="525"/>
      <c r="E21" s="525"/>
      <c r="F21" s="525"/>
      <c r="G21" s="525"/>
      <c r="H21" s="525"/>
      <c r="I21" s="525"/>
      <c r="J21" s="525"/>
      <c r="K21" s="525"/>
      <c r="L21" s="525"/>
      <c r="M21" s="525"/>
      <c r="N21" s="525"/>
      <c r="O21" s="525"/>
      <c r="P21" s="525"/>
      <c r="Q21" s="525"/>
      <c r="R21" s="525"/>
      <c r="S21" s="525"/>
      <c r="T21" s="525"/>
      <c r="U21" s="525"/>
      <c r="V21" s="525"/>
      <c r="W21" s="525"/>
      <c r="X21" s="525"/>
      <c r="AC21" s="45"/>
      <c r="AD21" s="45"/>
      <c r="AE21" s="45"/>
    </row>
    <row r="22" spans="1:34" s="46" customFormat="1" ht="28.5" customHeight="1">
      <c r="A22" s="607"/>
      <c r="B22" s="53"/>
      <c r="C22" s="525" t="s">
        <v>261</v>
      </c>
      <c r="D22" s="525"/>
      <c r="E22" s="525"/>
      <c r="F22" s="525"/>
      <c r="G22" s="525"/>
      <c r="H22" s="525"/>
      <c r="I22" s="525"/>
      <c r="J22" s="525"/>
      <c r="K22" s="525"/>
      <c r="L22" s="525"/>
      <c r="M22" s="561" t="s">
        <v>262</v>
      </c>
      <c r="N22" s="561"/>
      <c r="O22" s="561"/>
      <c r="P22" s="561"/>
      <c r="Q22" s="561"/>
      <c r="R22" s="561"/>
      <c r="S22" s="562" t="s">
        <v>263</v>
      </c>
      <c r="T22" s="562" t="s">
        <v>264</v>
      </c>
      <c r="U22" s="563" t="s">
        <v>265</v>
      </c>
      <c r="V22" s="563"/>
      <c r="W22" s="563"/>
      <c r="X22" s="562" t="s">
        <v>38</v>
      </c>
      <c r="Y22" s="556" t="s">
        <v>266</v>
      </c>
      <c r="Z22" s="556"/>
      <c r="AA22" s="556"/>
      <c r="AB22" s="556"/>
      <c r="AC22" s="557" t="s">
        <v>267</v>
      </c>
      <c r="AD22" s="557"/>
      <c r="AE22" s="557"/>
      <c r="AF22" s="710" t="s">
        <v>268</v>
      </c>
      <c r="AG22" s="710"/>
      <c r="AH22" s="559" t="s">
        <v>269</v>
      </c>
    </row>
    <row r="23" spans="1:34" s="46" customFormat="1" ht="87" customHeight="1">
      <c r="A23" s="607"/>
      <c r="B23" s="60" t="s">
        <v>6</v>
      </c>
      <c r="C23" s="560" t="s">
        <v>270</v>
      </c>
      <c r="D23" s="560"/>
      <c r="E23" s="560"/>
      <c r="F23" s="560" t="s">
        <v>271</v>
      </c>
      <c r="G23" s="560"/>
      <c r="H23" s="560"/>
      <c r="I23" s="560"/>
      <c r="J23" s="560"/>
      <c r="K23" s="58" t="s">
        <v>272</v>
      </c>
      <c r="L23" s="58" t="s">
        <v>273</v>
      </c>
      <c r="M23" s="63" t="s">
        <v>274</v>
      </c>
      <c r="N23" s="63" t="s">
        <v>275</v>
      </c>
      <c r="O23" s="63" t="s">
        <v>276</v>
      </c>
      <c r="P23" s="63" t="s">
        <v>277</v>
      </c>
      <c r="Q23" s="63" t="s">
        <v>278</v>
      </c>
      <c r="R23" s="63" t="s">
        <v>279</v>
      </c>
      <c r="S23" s="562"/>
      <c r="T23" s="562"/>
      <c r="U23" s="63" t="s">
        <v>280</v>
      </c>
      <c r="V23" s="63" t="s">
        <v>281</v>
      </c>
      <c r="W23" s="63" t="s">
        <v>282</v>
      </c>
      <c r="X23" s="562"/>
      <c r="Y23" s="64" t="s">
        <v>283</v>
      </c>
      <c r="Z23" s="65" t="s">
        <v>284</v>
      </c>
      <c r="AA23" s="65" t="s">
        <v>285</v>
      </c>
      <c r="AB23" s="66" t="s">
        <v>286</v>
      </c>
      <c r="AC23" s="63" t="s">
        <v>287</v>
      </c>
      <c r="AD23" s="63" t="s">
        <v>288</v>
      </c>
      <c r="AE23" s="63" t="s">
        <v>289</v>
      </c>
      <c r="AF23" s="67" t="s">
        <v>290</v>
      </c>
      <c r="AG23" s="67" t="s">
        <v>291</v>
      </c>
      <c r="AH23" s="559"/>
    </row>
    <row r="24" spans="1:34" s="46" customFormat="1" ht="109.5" customHeight="1">
      <c r="A24" s="607"/>
      <c r="B24" s="68">
        <v>1</v>
      </c>
      <c r="C24" s="564" t="s">
        <v>748</v>
      </c>
      <c r="D24" s="564"/>
      <c r="E24" s="564"/>
      <c r="F24" s="719" t="s">
        <v>749</v>
      </c>
      <c r="G24" s="719"/>
      <c r="H24" s="719"/>
      <c r="I24" s="719"/>
      <c r="J24" s="719"/>
      <c r="K24" s="69">
        <v>41610</v>
      </c>
      <c r="L24" s="69">
        <v>41851</v>
      </c>
      <c r="M24" s="70" t="s">
        <v>178</v>
      </c>
      <c r="N24" s="70" t="s">
        <v>178</v>
      </c>
      <c r="O24" s="70" t="s">
        <v>178</v>
      </c>
      <c r="P24" s="70" t="s">
        <v>178</v>
      </c>
      <c r="Q24" s="70" t="s">
        <v>178</v>
      </c>
      <c r="R24" s="70" t="s">
        <v>178</v>
      </c>
      <c r="S24" s="71" t="str">
        <f>IF(C24&lt;&gt;"",IF(COUNTIF(M24:R24,"CUMPLE")=6,"CUMPLE","NO CUMPLE"),"")</f>
        <v>CUMPLE</v>
      </c>
      <c r="T24" s="72" t="s">
        <v>22</v>
      </c>
      <c r="U24" s="70" t="s">
        <v>178</v>
      </c>
      <c r="V24" s="70" t="s">
        <v>178</v>
      </c>
      <c r="W24" s="73" t="str">
        <f t="shared" ref="W24:W58" si="0">IF(C24&lt;&gt;"",IF(AND(U24="CUMPLE",V24="CUMPLE"),"ESPECIFICA","GENERAL"),"")</f>
        <v>ESPECIFICA</v>
      </c>
      <c r="X24" s="73" t="str">
        <f t="shared" ref="X24:X58" si="1">IF(C24&lt;&gt;"",IF(OR(AND(S24="CUMPLE",T24="N/A"),T24="SI"),"CUMPLE","NO CUMPLE"),"")</f>
        <v>CUMPLE</v>
      </c>
      <c r="Y24" s="59" t="s">
        <v>750</v>
      </c>
      <c r="Z24" s="74" t="str">
        <f>IF(Y24&lt;&gt;"","-"&amp;Y24&amp;CHAR(10),"")</f>
        <v xml:space="preserve">-HV GERENTE2.pdf Pag. 6	
</v>
      </c>
      <c r="AA24" s="56" t="s">
        <v>751</v>
      </c>
      <c r="AB24" s="75" t="str">
        <f t="shared" ref="AB24:AB58" si="2">IF(AA24&lt;&gt;"","Experiencia No. "&amp;B24&amp;": "&amp;AA24&amp;CHAR(10),"")</f>
        <v xml:space="preserve">Experiencia No. 1: La fecha de finalización de la experiencia registrada es posterior a la certificación aportada, por cuanto para objeto del presente cálculo se toma como fecha final, la indicada en la certificación.
La experiencia se traslapa con el ítem 2 acreditado.
</v>
      </c>
      <c r="AC24" s="76">
        <f t="shared" ref="AC24:AC36" si="3">IF(C24&lt;&gt;"",COUNTIFS(K$24:K$58,"&lt;="&amp;K24,L$24:L$58,"&gt;"&amp;K24)-1,0)</f>
        <v>2</v>
      </c>
      <c r="AD24" s="76">
        <f t="shared" ref="AD24:AD36" si="4">IF(C24&lt;&gt;"",COUNTIFS(K$24:K$58,"&lt;="&amp;L24,L$24:L$58,"&gt;="&amp;L24)-1,0)</f>
        <v>0</v>
      </c>
      <c r="AE24" s="76">
        <f t="shared" ref="AE24:AE36" si="5">IF(C24&lt;&gt;"",COUNTIFS(K$24:K$58,"&gt;&lt;"&amp;"",K$24:K$58,"&lt;="&amp;K24,L$24:L$58,"&gt;="&amp;L24),0)</f>
        <v>0</v>
      </c>
      <c r="AF24" s="69">
        <f>K24</f>
        <v>41610</v>
      </c>
      <c r="AG24" s="69">
        <v>41836</v>
      </c>
      <c r="AH24" s="77">
        <f>ROUND(IF(X24="CUMPLE",DAYS360(AF24,AG24,)/365,0),1)</f>
        <v>0.6</v>
      </c>
    </row>
    <row r="25" spans="1:34" s="46" customFormat="1" ht="70.5" customHeight="1">
      <c r="A25" s="607"/>
      <c r="B25" s="68">
        <v>2</v>
      </c>
      <c r="C25" s="564" t="s">
        <v>748</v>
      </c>
      <c r="D25" s="564"/>
      <c r="E25" s="564"/>
      <c r="F25" s="719" t="s">
        <v>752</v>
      </c>
      <c r="G25" s="719"/>
      <c r="H25" s="719"/>
      <c r="I25" s="719"/>
      <c r="J25" s="719"/>
      <c r="K25" s="69">
        <v>41610</v>
      </c>
      <c r="L25" s="69">
        <v>41729</v>
      </c>
      <c r="M25" s="70" t="s">
        <v>178</v>
      </c>
      <c r="N25" s="70" t="s">
        <v>178</v>
      </c>
      <c r="O25" s="70" t="s">
        <v>178</v>
      </c>
      <c r="P25" s="70" t="s">
        <v>178</v>
      </c>
      <c r="Q25" s="70" t="s">
        <v>178</v>
      </c>
      <c r="R25" s="70" t="s">
        <v>178</v>
      </c>
      <c r="S25" s="71" t="str">
        <f t="shared" ref="S25:S33" si="6">IF(C25&lt;&gt;"",IF(COUNTIF(M25:R25,"CUMPLE")=6,"CUMPLE","NO CUMPLE"),"")</f>
        <v>CUMPLE</v>
      </c>
      <c r="T25" s="72" t="s">
        <v>22</v>
      </c>
      <c r="U25" s="70" t="s">
        <v>178</v>
      </c>
      <c r="V25" s="70" t="s">
        <v>178</v>
      </c>
      <c r="W25" s="73" t="str">
        <f t="shared" si="0"/>
        <v>ESPECIFICA</v>
      </c>
      <c r="X25" s="73" t="str">
        <f t="shared" si="1"/>
        <v>CUMPLE</v>
      </c>
      <c r="Y25" s="59" t="s">
        <v>750</v>
      </c>
      <c r="Z25" s="74" t="str">
        <f t="shared" ref="Z25:Z58" si="7">IF(Y25&lt;&gt;"","-"&amp;Y25&amp;CHAR(10),"")</f>
        <v xml:space="preserve">-HV GERENTE2.pdf Pag. 6	
</v>
      </c>
      <c r="AA25" s="56" t="s">
        <v>753</v>
      </c>
      <c r="AB25" s="75" t="str">
        <f t="shared" si="2"/>
        <v xml:space="preserve">Experiencia No. 2: Experiencia se traslapa con la acreditada en el numeral 1, por cuanto no se contabiliza para fines del presente cálculo.
</v>
      </c>
      <c r="AC25" s="76">
        <f t="shared" si="3"/>
        <v>2</v>
      </c>
      <c r="AD25" s="76">
        <f t="shared" si="4"/>
        <v>1</v>
      </c>
      <c r="AE25" s="76">
        <f t="shared" si="5"/>
        <v>0</v>
      </c>
      <c r="AF25" s="69"/>
      <c r="AG25" s="69"/>
      <c r="AH25" s="77">
        <f t="shared" ref="AH25:AH27" si="8">ROUND(IF(X25="CUMPLE",DAYS360(AF25,AG25,)/365,0),1)</f>
        <v>0</v>
      </c>
    </row>
    <row r="26" spans="1:34" s="46" customFormat="1" ht="60.75" customHeight="1">
      <c r="A26" s="607"/>
      <c r="B26" s="68">
        <v>3</v>
      </c>
      <c r="C26" s="564" t="s">
        <v>748</v>
      </c>
      <c r="D26" s="564"/>
      <c r="E26" s="564"/>
      <c r="F26" s="719" t="s">
        <v>754</v>
      </c>
      <c r="G26" s="719"/>
      <c r="H26" s="719"/>
      <c r="I26" s="719"/>
      <c r="J26" s="719"/>
      <c r="K26" s="69">
        <v>41548</v>
      </c>
      <c r="L26" s="69">
        <v>41669</v>
      </c>
      <c r="M26" s="70" t="s">
        <v>178</v>
      </c>
      <c r="N26" s="70" t="s">
        <v>178</v>
      </c>
      <c r="O26" s="70" t="s">
        <v>178</v>
      </c>
      <c r="P26" s="70" t="s">
        <v>178</v>
      </c>
      <c r="Q26" s="70" t="s">
        <v>178</v>
      </c>
      <c r="R26" s="70" t="s">
        <v>178</v>
      </c>
      <c r="S26" s="71" t="str">
        <f t="shared" si="6"/>
        <v>CUMPLE</v>
      </c>
      <c r="T26" s="72" t="s">
        <v>22</v>
      </c>
      <c r="U26" s="70" t="s">
        <v>178</v>
      </c>
      <c r="V26" s="70" t="s">
        <v>178</v>
      </c>
      <c r="W26" s="73" t="str">
        <f t="shared" si="0"/>
        <v>ESPECIFICA</v>
      </c>
      <c r="X26" s="73" t="str">
        <f t="shared" si="1"/>
        <v>CUMPLE</v>
      </c>
      <c r="Y26" s="59" t="s">
        <v>750</v>
      </c>
      <c r="Z26" s="74" t="str">
        <f t="shared" si="7"/>
        <v xml:space="preserve">-HV GERENTE2.pdf Pag. 6	
</v>
      </c>
      <c r="AA26" s="56" t="s">
        <v>755</v>
      </c>
      <c r="AB26" s="75" t="str">
        <f t="shared" si="2"/>
        <v xml:space="preserve">Experiencia No. 3: Experiencia se traslapa con la acreditada en el numeral 1, por cuanto para fines del presente cálculo se toma como fecha final un día antes de iniciar la experiencia 1
</v>
      </c>
      <c r="AC26" s="76">
        <f t="shared" si="3"/>
        <v>0</v>
      </c>
      <c r="AD26" s="76">
        <f t="shared" si="4"/>
        <v>2</v>
      </c>
      <c r="AE26" s="76">
        <f t="shared" si="5"/>
        <v>0</v>
      </c>
      <c r="AF26" s="69">
        <v>41548</v>
      </c>
      <c r="AG26" s="69">
        <f>AF24-1</f>
        <v>41609</v>
      </c>
      <c r="AH26" s="77">
        <f t="shared" si="8"/>
        <v>0.2</v>
      </c>
    </row>
    <row r="27" spans="1:34" s="46" customFormat="1" ht="57" customHeight="1">
      <c r="A27" s="607"/>
      <c r="B27" s="68">
        <v>4</v>
      </c>
      <c r="C27" s="569" t="s">
        <v>756</v>
      </c>
      <c r="D27" s="569"/>
      <c r="E27" s="569"/>
      <c r="F27" s="845" t="s">
        <v>757</v>
      </c>
      <c r="G27" s="845"/>
      <c r="H27" s="845"/>
      <c r="I27" s="845"/>
      <c r="J27" s="845"/>
      <c r="K27" s="69">
        <v>40212</v>
      </c>
      <c r="L27" s="69">
        <v>40592</v>
      </c>
      <c r="M27" s="70" t="s">
        <v>178</v>
      </c>
      <c r="N27" s="70" t="s">
        <v>178</v>
      </c>
      <c r="O27" s="70" t="s">
        <v>178</v>
      </c>
      <c r="P27" s="70" t="s">
        <v>178</v>
      </c>
      <c r="Q27" s="70" t="s">
        <v>178</v>
      </c>
      <c r="R27" s="70" t="s">
        <v>178</v>
      </c>
      <c r="S27" s="71" t="str">
        <f t="shared" si="6"/>
        <v>CUMPLE</v>
      </c>
      <c r="T27" s="72" t="s">
        <v>22</v>
      </c>
      <c r="U27" s="70" t="s">
        <v>178</v>
      </c>
      <c r="V27" s="70" t="s">
        <v>178</v>
      </c>
      <c r="W27" s="73" t="str">
        <f t="shared" si="0"/>
        <v>ESPECIFICA</v>
      </c>
      <c r="X27" s="73" t="str">
        <f t="shared" si="1"/>
        <v>CUMPLE</v>
      </c>
      <c r="Y27" s="59" t="s">
        <v>758</v>
      </c>
      <c r="Z27" s="74" t="str">
        <f t="shared" si="7"/>
        <v xml:space="preserve">-HV GERENTE2.pdf Pag. 7
</v>
      </c>
      <c r="AA27" s="59"/>
      <c r="AB27" s="75" t="str">
        <f t="shared" si="2"/>
        <v/>
      </c>
      <c r="AC27" s="76">
        <f t="shared" si="3"/>
        <v>1</v>
      </c>
      <c r="AD27" s="76">
        <f t="shared" si="4"/>
        <v>1</v>
      </c>
      <c r="AE27" s="76">
        <f t="shared" si="5"/>
        <v>0</v>
      </c>
      <c r="AF27" s="69">
        <v>40212</v>
      </c>
      <c r="AG27" s="69">
        <v>40592</v>
      </c>
      <c r="AH27" s="77">
        <f t="shared" si="8"/>
        <v>1</v>
      </c>
    </row>
    <row r="28" spans="1:34" s="46" customFormat="1" ht="126.75" customHeight="1">
      <c r="A28" s="607"/>
      <c r="B28" s="68">
        <v>5</v>
      </c>
      <c r="C28" s="569" t="s">
        <v>759</v>
      </c>
      <c r="D28" s="569"/>
      <c r="E28" s="569"/>
      <c r="F28" s="845" t="s">
        <v>760</v>
      </c>
      <c r="G28" s="845"/>
      <c r="H28" s="845"/>
      <c r="I28" s="845"/>
      <c r="J28" s="845"/>
      <c r="K28" s="69">
        <v>40421</v>
      </c>
      <c r="L28" s="69">
        <v>40513</v>
      </c>
      <c r="M28" s="70" t="s">
        <v>178</v>
      </c>
      <c r="N28" s="70" t="s">
        <v>178</v>
      </c>
      <c r="O28" s="70" t="s">
        <v>178</v>
      </c>
      <c r="P28" s="70" t="s">
        <v>178</v>
      </c>
      <c r="Q28" s="70" t="s">
        <v>178</v>
      </c>
      <c r="R28" s="70" t="s">
        <v>85</v>
      </c>
      <c r="S28" s="71" t="str">
        <f t="shared" si="6"/>
        <v>NO CUMPLE</v>
      </c>
      <c r="T28" s="72" t="s">
        <v>22</v>
      </c>
      <c r="U28" s="70" t="s">
        <v>178</v>
      </c>
      <c r="V28" s="70" t="s">
        <v>178</v>
      </c>
      <c r="W28" s="73" t="str">
        <f t="shared" si="0"/>
        <v>ESPECIFICA</v>
      </c>
      <c r="X28" s="73" t="str">
        <f t="shared" si="1"/>
        <v>NO CUMPLE</v>
      </c>
      <c r="Y28" s="59" t="s">
        <v>761</v>
      </c>
      <c r="Z28" s="74" t="str">
        <f t="shared" si="7"/>
        <v xml:space="preserve">-HV GERENTE2.pdf Pag. 8
</v>
      </c>
      <c r="AA28" s="56" t="s">
        <v>762</v>
      </c>
      <c r="AB28" s="75" t="str">
        <f t="shared" si="2"/>
        <v xml:space="preserve">Experiencia No. 5: 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El término de ejecución de la experiencia acreditada se encuentra dentro de la cobertura de la experiencia No. 4, igualmente acreditada, por cuanto no se contabilizan tiempos traslapados
</v>
      </c>
      <c r="AC28" s="76">
        <f t="shared" si="3"/>
        <v>2</v>
      </c>
      <c r="AD28" s="76">
        <f t="shared" si="4"/>
        <v>2</v>
      </c>
      <c r="AE28" s="76">
        <f t="shared" si="5"/>
        <v>0</v>
      </c>
      <c r="AF28" s="69"/>
      <c r="AG28" s="69"/>
      <c r="AH28" s="77">
        <f t="shared" ref="AH28:AH29" si="9">IF(X28="CUMPLE",DAYS360(AF28,AG28,)/365,0)</f>
        <v>0</v>
      </c>
    </row>
    <row r="29" spans="1:34" s="46" customFormat="1" ht="54.75" customHeight="1">
      <c r="A29" s="607"/>
      <c r="B29" s="68">
        <v>6</v>
      </c>
      <c r="C29" s="569" t="s">
        <v>763</v>
      </c>
      <c r="D29" s="569"/>
      <c r="E29" s="569"/>
      <c r="F29" s="845" t="s">
        <v>764</v>
      </c>
      <c r="G29" s="845"/>
      <c r="H29" s="845"/>
      <c r="I29" s="845"/>
      <c r="J29" s="845"/>
      <c r="K29" s="69">
        <v>44807</v>
      </c>
      <c r="L29" s="69">
        <v>44960</v>
      </c>
      <c r="M29" s="70" t="s">
        <v>178</v>
      </c>
      <c r="N29" s="70" t="s">
        <v>178</v>
      </c>
      <c r="O29" s="70" t="s">
        <v>178</v>
      </c>
      <c r="P29" s="70" t="s">
        <v>178</v>
      </c>
      <c r="Q29" s="70" t="s">
        <v>178</v>
      </c>
      <c r="R29" s="70" t="s">
        <v>178</v>
      </c>
      <c r="S29" s="71" t="str">
        <f t="shared" si="6"/>
        <v>CUMPLE</v>
      </c>
      <c r="T29" s="72" t="s">
        <v>22</v>
      </c>
      <c r="U29" s="70" t="s">
        <v>178</v>
      </c>
      <c r="V29" s="70" t="s">
        <v>178</v>
      </c>
      <c r="W29" s="73" t="str">
        <f t="shared" si="0"/>
        <v>ESPECIFICA</v>
      </c>
      <c r="X29" s="73" t="str">
        <f t="shared" si="1"/>
        <v>CUMPLE</v>
      </c>
      <c r="Y29" s="59" t="s">
        <v>765</v>
      </c>
      <c r="Z29" s="74" t="str">
        <f t="shared" si="7"/>
        <v xml:space="preserve">-HV GERENTE2.pdf Pag. 9
</v>
      </c>
      <c r="AA29" s="59"/>
      <c r="AB29" s="75" t="str">
        <f t="shared" si="2"/>
        <v/>
      </c>
      <c r="AC29" s="76">
        <f t="shared" si="3"/>
        <v>0</v>
      </c>
      <c r="AD29" s="76">
        <f t="shared" si="4"/>
        <v>0</v>
      </c>
      <c r="AE29" s="76">
        <f t="shared" si="5"/>
        <v>0</v>
      </c>
      <c r="AF29" s="69">
        <v>44807</v>
      </c>
      <c r="AG29" s="69">
        <v>44960</v>
      </c>
      <c r="AH29" s="77">
        <f t="shared" si="9"/>
        <v>0.41095890410958902</v>
      </c>
    </row>
    <row r="30" spans="1:34" s="46" customFormat="1" ht="168" customHeight="1">
      <c r="A30" s="607"/>
      <c r="B30" s="68">
        <v>7</v>
      </c>
      <c r="C30" s="569" t="s">
        <v>766</v>
      </c>
      <c r="D30" s="569"/>
      <c r="E30" s="569"/>
      <c r="F30" s="711" t="s">
        <v>767</v>
      </c>
      <c r="G30" s="711"/>
      <c r="H30" s="711"/>
      <c r="I30" s="711"/>
      <c r="J30" s="711"/>
      <c r="K30" s="69">
        <v>40695</v>
      </c>
      <c r="L30" s="69">
        <v>40884</v>
      </c>
      <c r="M30" s="70" t="s">
        <v>178</v>
      </c>
      <c r="N30" s="70" t="s">
        <v>178</v>
      </c>
      <c r="O30" s="70" t="s">
        <v>178</v>
      </c>
      <c r="P30" s="70" t="s">
        <v>178</v>
      </c>
      <c r="Q30" s="70" t="s">
        <v>178</v>
      </c>
      <c r="R30" s="70" t="s">
        <v>178</v>
      </c>
      <c r="S30" s="71" t="str">
        <f t="shared" si="6"/>
        <v>CUMPLE</v>
      </c>
      <c r="T30" s="72" t="s">
        <v>22</v>
      </c>
      <c r="U30" s="70" t="s">
        <v>85</v>
      </c>
      <c r="V30" s="70" t="s">
        <v>178</v>
      </c>
      <c r="W30" s="73" t="str">
        <f t="shared" si="0"/>
        <v>GENERAL</v>
      </c>
      <c r="X30" s="73" t="str">
        <f t="shared" si="1"/>
        <v>CUMPLE</v>
      </c>
      <c r="Y30" s="59" t="s">
        <v>768</v>
      </c>
      <c r="Z30" s="74" t="str">
        <f t="shared" ref="Z30" si="10">IF(Y30&lt;&gt;"","-"&amp;Y30&amp;CHAR(10),"")</f>
        <v xml:space="preserve">-20240909_Subsanacion Prodygytek Equipo de Trabajo
Registrado durante subsanación: 
HV GERENTE2.pdf Pag. 10
</v>
      </c>
      <c r="AA30" s="302" t="s">
        <v>769</v>
      </c>
      <c r="AB30" s="75" t="str">
        <f t="shared" ref="AB30" si="11">IF(AA30&lt;&gt;"","Experiencia No. "&amp;B30&amp;": "&amp;AA30&amp;CHAR(10),"")</f>
        <v xml:space="preserve">Experiencia No. 7: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Observaciones informe definitivo 
La información acreditada en la certificación se toma como experiencia general dado que no puntualiza los proyectos en los cual participó ejerciendo del cargo de gerente senior de proyectos.
</v>
      </c>
      <c r="AC30" s="76">
        <f t="shared" si="3"/>
        <v>1</v>
      </c>
      <c r="AD30" s="76">
        <f t="shared" si="4"/>
        <v>1</v>
      </c>
      <c r="AE30" s="76">
        <f t="shared" si="5"/>
        <v>0</v>
      </c>
      <c r="AF30" s="69">
        <v>40695</v>
      </c>
      <c r="AG30" s="69">
        <v>40884</v>
      </c>
      <c r="AH30" s="77">
        <f>IF(X30="CUMPLE",DAYS360(AF30,AG30,)/365,0)</f>
        <v>0.50958904109589043</v>
      </c>
    </row>
    <row r="31" spans="1:34" s="46" customFormat="1" ht="51" customHeight="1">
      <c r="A31" s="607"/>
      <c r="B31" s="68">
        <v>8</v>
      </c>
      <c r="C31" s="569" t="s">
        <v>770</v>
      </c>
      <c r="D31" s="569"/>
      <c r="E31" s="569"/>
      <c r="F31" s="845" t="s">
        <v>771</v>
      </c>
      <c r="G31" s="845"/>
      <c r="H31" s="845"/>
      <c r="I31" s="845"/>
      <c r="J31" s="845"/>
      <c r="K31" s="69">
        <v>42164</v>
      </c>
      <c r="L31" s="69">
        <v>42369</v>
      </c>
      <c r="M31" s="70" t="s">
        <v>178</v>
      </c>
      <c r="N31" s="70" t="s">
        <v>178</v>
      </c>
      <c r="O31" s="70" t="s">
        <v>178</v>
      </c>
      <c r="P31" s="70" t="s">
        <v>178</v>
      </c>
      <c r="Q31" s="70" t="s">
        <v>178</v>
      </c>
      <c r="R31" s="70" t="s">
        <v>178</v>
      </c>
      <c r="S31" s="71" t="str">
        <f t="shared" si="6"/>
        <v>CUMPLE</v>
      </c>
      <c r="T31" s="72" t="s">
        <v>22</v>
      </c>
      <c r="U31" s="70" t="s">
        <v>178</v>
      </c>
      <c r="V31" s="70" t="s">
        <v>178</v>
      </c>
      <c r="W31" s="73" t="str">
        <f t="shared" si="0"/>
        <v>ESPECIFICA</v>
      </c>
      <c r="X31" s="73" t="str">
        <f t="shared" si="1"/>
        <v>CUMPLE</v>
      </c>
      <c r="Y31" s="59" t="s">
        <v>772</v>
      </c>
      <c r="Z31" s="74" t="str">
        <f t="shared" si="7"/>
        <v xml:space="preserve">-HV GERENTE2.pdf Pag. 11
</v>
      </c>
      <c r="AA31" s="59"/>
      <c r="AB31" s="75" t="str">
        <f t="shared" si="2"/>
        <v/>
      </c>
      <c r="AC31" s="76">
        <f t="shared" si="3"/>
        <v>0</v>
      </c>
      <c r="AD31" s="76">
        <f t="shared" si="4"/>
        <v>2</v>
      </c>
      <c r="AE31" s="76">
        <f t="shared" si="5"/>
        <v>0</v>
      </c>
      <c r="AF31" s="69">
        <v>42164</v>
      </c>
      <c r="AG31" s="69">
        <v>42369</v>
      </c>
      <c r="AH31" s="77">
        <f>IF(X31="CUMPLE",DAYS360(AF31,AG31,)/365,0)</f>
        <v>0.55342465753424652</v>
      </c>
    </row>
    <row r="32" spans="1:34" s="46" customFormat="1" ht="81" customHeight="1">
      <c r="A32" s="607"/>
      <c r="B32" s="68">
        <v>9</v>
      </c>
      <c r="C32" s="569" t="s">
        <v>773</v>
      </c>
      <c r="D32" s="569"/>
      <c r="E32" s="569"/>
      <c r="F32" s="711" t="s">
        <v>774</v>
      </c>
      <c r="G32" s="711"/>
      <c r="H32" s="711"/>
      <c r="I32" s="711"/>
      <c r="J32" s="711"/>
      <c r="K32" s="69"/>
      <c r="L32" s="69"/>
      <c r="M32" s="70" t="s">
        <v>85</v>
      </c>
      <c r="N32" s="70" t="s">
        <v>85</v>
      </c>
      <c r="O32" s="70" t="s">
        <v>85</v>
      </c>
      <c r="P32" s="70" t="s">
        <v>85</v>
      </c>
      <c r="Q32" s="70" t="s">
        <v>85</v>
      </c>
      <c r="R32" s="70" t="s">
        <v>85</v>
      </c>
      <c r="S32" s="71" t="str">
        <f t="shared" si="6"/>
        <v>NO CUMPLE</v>
      </c>
      <c r="T32" s="72" t="s">
        <v>22</v>
      </c>
      <c r="U32" s="70" t="s">
        <v>85</v>
      </c>
      <c r="V32" s="70" t="s">
        <v>85</v>
      </c>
      <c r="W32" s="73" t="str">
        <f t="shared" si="0"/>
        <v>GENERAL</v>
      </c>
      <c r="X32" s="73" t="str">
        <f t="shared" si="1"/>
        <v>NO CUMPLE</v>
      </c>
      <c r="Y32" s="59"/>
      <c r="Z32" s="74" t="str">
        <f t="shared" si="7"/>
        <v/>
      </c>
      <c r="AA32" s="56" t="s">
        <v>775</v>
      </c>
      <c r="AB32" s="75" t="str">
        <f t="shared" si="2"/>
        <v xml:space="preserve">Experiencia No. 9: Observaciones informe preliminar:
No fue aportada con la propuesta, certificaciones que soporten la experiencia relacionada en el Anexo 9, por cuanto no se acretida. 
Observaciones informe definitivo: 
No se aporta subsanación
</v>
      </c>
      <c r="AC32" s="76">
        <f t="shared" si="3"/>
        <v>-1</v>
      </c>
      <c r="AD32" s="76">
        <f t="shared" si="4"/>
        <v>-1</v>
      </c>
      <c r="AE32" s="76">
        <f t="shared" si="5"/>
        <v>0</v>
      </c>
      <c r="AF32" s="69"/>
      <c r="AG32" s="69"/>
      <c r="AH32" s="77"/>
    </row>
    <row r="33" spans="1:34" s="46" customFormat="1" ht="54" customHeight="1">
      <c r="A33" s="607"/>
      <c r="B33" s="68">
        <v>10</v>
      </c>
      <c r="C33" s="569" t="s">
        <v>776</v>
      </c>
      <c r="D33" s="569"/>
      <c r="E33" s="569"/>
      <c r="F33" s="711" t="s">
        <v>777</v>
      </c>
      <c r="G33" s="711"/>
      <c r="H33" s="711"/>
      <c r="I33" s="711"/>
      <c r="J33" s="711"/>
      <c r="K33" s="69">
        <v>35097</v>
      </c>
      <c r="L33" s="69">
        <v>36310</v>
      </c>
      <c r="M33" s="70" t="s">
        <v>178</v>
      </c>
      <c r="N33" s="70" t="s">
        <v>178</v>
      </c>
      <c r="O33" s="70" t="s">
        <v>85</v>
      </c>
      <c r="P33" s="70" t="s">
        <v>178</v>
      </c>
      <c r="Q33" s="70" t="s">
        <v>178</v>
      </c>
      <c r="R33" s="70" t="s">
        <v>178</v>
      </c>
      <c r="S33" s="71" t="str">
        <f t="shared" si="6"/>
        <v>NO CUMPLE</v>
      </c>
      <c r="T33" s="72" t="s">
        <v>22</v>
      </c>
      <c r="U33" s="70" t="s">
        <v>178</v>
      </c>
      <c r="V33" s="70" t="s">
        <v>178</v>
      </c>
      <c r="W33" s="73" t="str">
        <f t="shared" si="0"/>
        <v>ESPECIFICA</v>
      </c>
      <c r="X33" s="73" t="str">
        <f t="shared" si="1"/>
        <v>NO CUMPLE</v>
      </c>
      <c r="Y33" s="59" t="s">
        <v>778</v>
      </c>
      <c r="Z33" s="74" t="str">
        <f t="shared" si="7"/>
        <v xml:space="preserve">-HV GERENTE2.pdf Pag. 12
</v>
      </c>
      <c r="AA33" s="56" t="s">
        <v>779</v>
      </c>
      <c r="AB33" s="75" t="str">
        <f t="shared" si="2"/>
        <v xml:space="preserve">Experiencia No. 10: Observaciones informe definitivo: 
No se aporta subsanación
</v>
      </c>
      <c r="AC33" s="298">
        <f t="shared" si="3"/>
        <v>0</v>
      </c>
      <c r="AD33" s="298">
        <f t="shared" si="4"/>
        <v>0</v>
      </c>
      <c r="AE33" s="298">
        <f t="shared" si="5"/>
        <v>0</v>
      </c>
      <c r="AF33" s="69"/>
      <c r="AG33" s="69"/>
      <c r="AH33" s="77"/>
    </row>
    <row r="34" spans="1:34" s="46" customFormat="1" ht="106.5" customHeight="1">
      <c r="A34" s="607"/>
      <c r="B34" s="68">
        <v>11</v>
      </c>
      <c r="C34" s="569" t="s">
        <v>780</v>
      </c>
      <c r="D34" s="569"/>
      <c r="E34" s="569"/>
      <c r="F34" s="711" t="s">
        <v>781</v>
      </c>
      <c r="G34" s="711"/>
      <c r="H34" s="711"/>
      <c r="I34" s="711"/>
      <c r="J34" s="711"/>
      <c r="K34" s="69">
        <v>45114</v>
      </c>
      <c r="L34" s="69">
        <v>45230</v>
      </c>
      <c r="M34" s="70" t="s">
        <v>178</v>
      </c>
      <c r="N34" s="70" t="s">
        <v>178</v>
      </c>
      <c r="O34" s="70" t="s">
        <v>178</v>
      </c>
      <c r="P34" s="70" t="s">
        <v>178</v>
      </c>
      <c r="Q34" s="70" t="s">
        <v>178</v>
      </c>
      <c r="R34" s="70" t="s">
        <v>178</v>
      </c>
      <c r="S34" s="71" t="str">
        <f t="shared" ref="S34" si="12">IF(C34&lt;&gt;"",IF(COUNTIF(M34:R34,"CUMPLE")=6,"CUMPLE","NO CUMPLE"),"")</f>
        <v>CUMPLE</v>
      </c>
      <c r="T34" s="72" t="s">
        <v>22</v>
      </c>
      <c r="U34" s="70" t="s">
        <v>178</v>
      </c>
      <c r="V34" s="70" t="s">
        <v>178</v>
      </c>
      <c r="W34" s="73" t="str">
        <f t="shared" ref="W34" si="13">IF(C34&lt;&gt;"",IF(AND(U34="CUMPLE",V34="CUMPLE"),"ESPECIFICA","GENERAL"),"")</f>
        <v>ESPECIFICA</v>
      </c>
      <c r="X34" s="73" t="str">
        <f t="shared" ref="X34" si="14">IF(C34&lt;&gt;"",IF(OR(AND(S34="CUMPLE",T34="N/A"),T34="SI"),"CUMPLE","NO CUMPLE"),"")</f>
        <v>CUMPLE</v>
      </c>
      <c r="Y34" s="56" t="s">
        <v>782</v>
      </c>
      <c r="Z34" s="124" t="str">
        <f t="shared" ref="Z34" si="15">IF(Y34&lt;&gt;"","-"&amp;Y34&amp;CHAR(10),"")</f>
        <v xml:space="preserve">-20240909_Subsanacion Prodygytek Equipo de Trabajo
Registrado durante subsanación: 
HV GERENTE2.pdf Pag. 13
</v>
      </c>
      <c r="AA34" s="302" t="s">
        <v>783</v>
      </c>
      <c r="AB34" s="75" t="str">
        <f t="shared" ref="AB34" si="16">IF(AA34&lt;&gt;"","Experiencia No. "&amp;B34&amp;": "&amp;AA34&amp;CHAR(10),"")</f>
        <v xml:space="preserve">Experiencia No. 11: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cumple con los requerimientos del pliego de condiciones.
</v>
      </c>
      <c r="AC34" s="298">
        <f t="shared" si="3"/>
        <v>0</v>
      </c>
      <c r="AD34" s="298">
        <f t="shared" si="4"/>
        <v>0</v>
      </c>
      <c r="AE34" s="298">
        <f t="shared" si="5"/>
        <v>0</v>
      </c>
      <c r="AF34" s="69">
        <v>45114</v>
      </c>
      <c r="AG34" s="69">
        <v>45230</v>
      </c>
      <c r="AH34" s="77">
        <f>IF(X34="CUMPLE",DAYS360(AF34,AG34,)/365,0)</f>
        <v>0.31232876712328766</v>
      </c>
    </row>
    <row r="35" spans="1:34" s="46" customFormat="1" ht="108.75" customHeight="1">
      <c r="A35" s="607"/>
      <c r="B35" s="68">
        <v>12</v>
      </c>
      <c r="C35" s="569" t="s">
        <v>784</v>
      </c>
      <c r="D35" s="569"/>
      <c r="E35" s="569"/>
      <c r="F35" s="711" t="s">
        <v>785</v>
      </c>
      <c r="G35" s="711"/>
      <c r="H35" s="711"/>
      <c r="I35" s="711"/>
      <c r="J35" s="711"/>
      <c r="K35" s="69">
        <v>41943</v>
      </c>
      <c r="L35" s="69">
        <v>42005</v>
      </c>
      <c r="M35" s="70" t="s">
        <v>178</v>
      </c>
      <c r="N35" s="70" t="s">
        <v>178</v>
      </c>
      <c r="O35" s="70" t="s">
        <v>178</v>
      </c>
      <c r="P35" s="70" t="s">
        <v>178</v>
      </c>
      <c r="Q35" s="70" t="s">
        <v>178</v>
      </c>
      <c r="R35" s="70" t="s">
        <v>178</v>
      </c>
      <c r="S35" s="71" t="str">
        <f>IF(C35&lt;&gt;"",IF(COUNTIF(M35:R35,"CUMPLE")=6,"CUMPLE","NO CUMPLE"),"")</f>
        <v>CUMPLE</v>
      </c>
      <c r="T35" s="72" t="s">
        <v>22</v>
      </c>
      <c r="U35" s="70" t="s">
        <v>178</v>
      </c>
      <c r="V35" s="70" t="s">
        <v>178</v>
      </c>
      <c r="W35" s="73" t="str">
        <f>IF(C35&lt;&gt;"",IF(AND(U35="CUMPLE",V35="CUMPLE"),"ESPECIFICA","GENERAL"),"")</f>
        <v>ESPECIFICA</v>
      </c>
      <c r="X35" s="73" t="str">
        <f>IF(C35&lt;&gt;"",IF(OR(AND(S35="CUMPLE",T35="N/A"),T35="SI"),"CUMPLE","NO CUMPLE"),"")</f>
        <v>CUMPLE</v>
      </c>
      <c r="Y35" s="56" t="s">
        <v>786</v>
      </c>
      <c r="Z35" s="124" t="str">
        <f t="shared" ref="Z35:Z46" si="17">IF(Y35&lt;&gt;"","-"&amp;Y35&amp;CHAR(10),"")</f>
        <v xml:space="preserve">-20240909_Subsanacion Prodygytek Equipo de Trabajo
Registrado durante subsanación: 
HV GERENTE2.pdf Pag. 14
</v>
      </c>
      <c r="AA35" s="302" t="s">
        <v>783</v>
      </c>
      <c r="AB35" s="75" t="str">
        <f t="shared" ref="AB35:AB46" si="18">IF(AA35&lt;&gt;"","Experiencia No. "&amp;B35&amp;": "&amp;AA35&amp;CHAR(10),"")</f>
        <v xml:space="preserve">Experiencia No. 12: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cumple con los requerimientos del pliego de condiciones.
</v>
      </c>
      <c r="AC35" s="298">
        <f t="shared" si="3"/>
        <v>1</v>
      </c>
      <c r="AD35" s="298">
        <f t="shared" si="4"/>
        <v>0</v>
      </c>
      <c r="AE35" s="298">
        <f t="shared" si="5"/>
        <v>0</v>
      </c>
      <c r="AF35" s="69">
        <v>41943</v>
      </c>
      <c r="AG35" s="69">
        <v>42005</v>
      </c>
      <c r="AH35" s="77">
        <f>IF(X35="CUMPLE",DAYS360(AF35,AG35,)/365,0)</f>
        <v>0.16712328767123288</v>
      </c>
    </row>
    <row r="36" spans="1:34" s="46" customFormat="1" ht="60.75" customHeight="1">
      <c r="A36" s="607"/>
      <c r="B36" s="566">
        <v>13</v>
      </c>
      <c r="C36" s="828" t="s">
        <v>787</v>
      </c>
      <c r="D36" s="829"/>
      <c r="E36" s="830"/>
      <c r="F36" s="834" t="s">
        <v>788</v>
      </c>
      <c r="G36" s="835"/>
      <c r="H36" s="835"/>
      <c r="I36" s="835"/>
      <c r="J36" s="836"/>
      <c r="K36" s="840">
        <v>40210</v>
      </c>
      <c r="L36" s="840">
        <v>41151</v>
      </c>
      <c r="M36" s="817" t="s">
        <v>178</v>
      </c>
      <c r="N36" s="817" t="s">
        <v>178</v>
      </c>
      <c r="O36" s="817" t="s">
        <v>178</v>
      </c>
      <c r="P36" s="817" t="s">
        <v>178</v>
      </c>
      <c r="Q36" s="817" t="s">
        <v>178</v>
      </c>
      <c r="R36" s="817" t="s">
        <v>178</v>
      </c>
      <c r="S36" s="824" t="str">
        <f>IF(C36&lt;&gt;"",IF(COUNTIF(M36:R36,"CUMPLE")=6,"CUMPLE","NO CUMPLE"),"")</f>
        <v>CUMPLE</v>
      </c>
      <c r="T36" s="826" t="s">
        <v>22</v>
      </c>
      <c r="U36" s="817" t="s">
        <v>178</v>
      </c>
      <c r="V36" s="817" t="s">
        <v>178</v>
      </c>
      <c r="W36" s="819" t="str">
        <f>IF(C36&lt;&gt;"",IF(AND(U36="CUMPLE",V36="CUMPLE"),"ESPECIFICA","GENERAL"),"")</f>
        <v>ESPECIFICA</v>
      </c>
      <c r="X36" s="819" t="str">
        <f>IF(C36&lt;&gt;"",IF(OR(AND(S36="CUMPLE",T36="N/A"),T36="SI"),"CUMPLE","NO CUMPLE"),"")</f>
        <v>CUMPLE</v>
      </c>
      <c r="Y36" s="796" t="s">
        <v>789</v>
      </c>
      <c r="Z36" s="124" t="str">
        <f t="shared" si="17"/>
        <v xml:space="preserve">-20240909_Subsanacion Prodygytek Equipo de Trabajo
Registrado durante subsanación: 
HV GERENTE2.pdf Pag. 15
</v>
      </c>
      <c r="AA36" s="822" t="s">
        <v>790</v>
      </c>
      <c r="AB36" s="75" t="str">
        <f t="shared" si="18"/>
        <v xml:space="preserve">Experiencia No. 13: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genera traslapes con registros de experiencia acreditados No. 4 y 7
</v>
      </c>
      <c r="AC36" s="298">
        <f t="shared" si="3"/>
        <v>0</v>
      </c>
      <c r="AD36" s="298">
        <f t="shared" si="4"/>
        <v>0</v>
      </c>
      <c r="AE36" s="298">
        <f t="shared" si="5"/>
        <v>0</v>
      </c>
      <c r="AF36" s="69">
        <f>K36</f>
        <v>40210</v>
      </c>
      <c r="AG36" s="69">
        <f>AF27-1</f>
        <v>40211</v>
      </c>
      <c r="AH36" s="77">
        <f>IF(X36="CUMPLE",DAYS360(AF36,AG36,)/365,0)</f>
        <v>2.7397260273972603E-3</v>
      </c>
    </row>
    <row r="37" spans="1:34" s="46" customFormat="1" ht="29.25" customHeight="1">
      <c r="A37" s="607"/>
      <c r="B37" s="567"/>
      <c r="C37" s="831"/>
      <c r="D37" s="832"/>
      <c r="E37" s="833"/>
      <c r="F37" s="837"/>
      <c r="G37" s="838"/>
      <c r="H37" s="838"/>
      <c r="I37" s="838"/>
      <c r="J37" s="839"/>
      <c r="K37" s="841"/>
      <c r="L37" s="841"/>
      <c r="M37" s="818"/>
      <c r="N37" s="818"/>
      <c r="O37" s="818"/>
      <c r="P37" s="818"/>
      <c r="Q37" s="818"/>
      <c r="R37" s="818"/>
      <c r="S37" s="825"/>
      <c r="T37" s="827"/>
      <c r="U37" s="818"/>
      <c r="V37" s="818"/>
      <c r="W37" s="820"/>
      <c r="X37" s="820"/>
      <c r="Y37" s="821"/>
      <c r="Z37" s="124"/>
      <c r="AA37" s="823"/>
      <c r="AB37" s="75"/>
      <c r="AC37" s="298"/>
      <c r="AD37" s="298"/>
      <c r="AE37" s="298"/>
      <c r="AF37" s="69">
        <f>AG27+1</f>
        <v>40593</v>
      </c>
      <c r="AG37" s="69">
        <f>AF30-1</f>
        <v>40694</v>
      </c>
      <c r="AH37" s="77">
        <f>IF(X36="CUMPLE",DAYS360(AF37,AG37,)/365,0)</f>
        <v>0.27945205479452057</v>
      </c>
    </row>
    <row r="38" spans="1:34" s="46" customFormat="1" ht="54.75" customHeight="1">
      <c r="A38" s="607"/>
      <c r="B38" s="567"/>
      <c r="C38" s="831"/>
      <c r="D38" s="832"/>
      <c r="E38" s="833"/>
      <c r="F38" s="837"/>
      <c r="G38" s="838"/>
      <c r="H38" s="838"/>
      <c r="I38" s="838"/>
      <c r="J38" s="839"/>
      <c r="K38" s="841"/>
      <c r="L38" s="841"/>
      <c r="M38" s="818"/>
      <c r="N38" s="818"/>
      <c r="O38" s="818"/>
      <c r="P38" s="818"/>
      <c r="Q38" s="818"/>
      <c r="R38" s="818"/>
      <c r="S38" s="825"/>
      <c r="T38" s="827"/>
      <c r="U38" s="818"/>
      <c r="V38" s="818"/>
      <c r="W38" s="820"/>
      <c r="X38" s="820"/>
      <c r="Y38" s="821"/>
      <c r="Z38" s="124"/>
      <c r="AA38" s="823"/>
      <c r="AB38" s="75"/>
      <c r="AC38" s="298"/>
      <c r="AD38" s="298"/>
      <c r="AE38" s="298"/>
      <c r="AF38" s="69">
        <f>AG30+1</f>
        <v>40885</v>
      </c>
      <c r="AG38" s="69">
        <f>L36</f>
        <v>41151</v>
      </c>
      <c r="AH38" s="77">
        <f>IF(X36="CUMPLE",DAYS360(AF38,AG38,)/365,0)</f>
        <v>0.71780821917808224</v>
      </c>
    </row>
    <row r="39" spans="1:34" s="46" customFormat="1" ht="62.25" customHeight="1">
      <c r="A39" s="607"/>
      <c r="B39" s="68">
        <v>14</v>
      </c>
      <c r="C39" s="569" t="s">
        <v>791</v>
      </c>
      <c r="D39" s="569"/>
      <c r="E39" s="569"/>
      <c r="F39" s="847" t="s">
        <v>774</v>
      </c>
      <c r="G39" s="848"/>
      <c r="H39" s="848"/>
      <c r="I39" s="848"/>
      <c r="J39" s="849"/>
      <c r="K39" s="69"/>
      <c r="L39" s="69"/>
      <c r="M39" s="70" t="s">
        <v>85</v>
      </c>
      <c r="N39" s="70" t="s">
        <v>85</v>
      </c>
      <c r="O39" s="70" t="s">
        <v>85</v>
      </c>
      <c r="P39" s="70" t="s">
        <v>85</v>
      </c>
      <c r="Q39" s="70" t="s">
        <v>85</v>
      </c>
      <c r="R39" s="70" t="s">
        <v>85</v>
      </c>
      <c r="S39" s="71" t="str">
        <f t="shared" ref="S39" si="19">IF(C39&lt;&gt;"",IF(COUNTIF(M39:R39,"CUMPLE")=6,"CUMPLE","NO CUMPLE"),"")</f>
        <v>NO CUMPLE</v>
      </c>
      <c r="T39" s="72" t="s">
        <v>22</v>
      </c>
      <c r="U39" s="70" t="s">
        <v>85</v>
      </c>
      <c r="V39" s="70" t="s">
        <v>85</v>
      </c>
      <c r="W39" s="73" t="str">
        <f t="shared" ref="W39" si="20">IF(C39&lt;&gt;"",IF(AND(U39="CUMPLE",V39="CUMPLE"),"ESPECIFICA","GENERAL"),"")</f>
        <v>GENERAL</v>
      </c>
      <c r="X39" s="73" t="str">
        <f t="shared" ref="X39" si="21">IF(C39&lt;&gt;"",IF(OR(AND(S39="CUMPLE",T39="N/A"),T39="SI"),"CUMPLE","NO CUMPLE"),"")</f>
        <v>NO CUMPLE</v>
      </c>
      <c r="Y39" s="59"/>
      <c r="Z39" s="74" t="str">
        <f t="shared" si="17"/>
        <v/>
      </c>
      <c r="AA39" s="235" t="s">
        <v>792</v>
      </c>
      <c r="AB39" s="75" t="str">
        <f t="shared" si="18"/>
        <v xml:space="preserve">Experiencia No. 14: Observación informe preliminar:
No fue aportada con la propuesta, certificaciones que soporten la experiencia relacionada en el Anexo 9, por cuanto no se acretida 
</v>
      </c>
      <c r="AC39" s="298">
        <f t="shared" ref="AC39:AC58" si="22">IF(C39&lt;&gt;"",COUNTIFS(K$24:K$58,"&lt;="&amp;K39,L$24:L$58,"&gt;"&amp;K39)-1,0)</f>
        <v>-1</v>
      </c>
      <c r="AD39" s="298">
        <f t="shared" ref="AD39:AD58" si="23">IF(C39&lt;&gt;"",COUNTIFS(K$24:K$58,"&lt;="&amp;L39,L$24:L$58,"&gt;="&amp;L39)-1,0)</f>
        <v>-1</v>
      </c>
      <c r="AE39" s="298">
        <f t="shared" ref="AE39:AE58" si="24">IF(C39&lt;&gt;"",COUNTIFS(K$24:K$58,"&gt;&lt;"&amp;"",K$24:K$58,"&lt;="&amp;K39,L$24:L$58,"&gt;="&amp;L39),0)</f>
        <v>0</v>
      </c>
      <c r="AF39" s="69"/>
      <c r="AG39" s="69"/>
      <c r="AH39" s="77"/>
    </row>
    <row r="40" spans="1:34" s="46" customFormat="1" ht="218.25" customHeight="1">
      <c r="A40" s="607"/>
      <c r="B40" s="68">
        <v>15</v>
      </c>
      <c r="C40" s="569" t="s">
        <v>793</v>
      </c>
      <c r="D40" s="569"/>
      <c r="E40" s="569"/>
      <c r="F40" s="711" t="s">
        <v>794</v>
      </c>
      <c r="G40" s="711"/>
      <c r="H40" s="711"/>
      <c r="I40" s="711"/>
      <c r="J40" s="711"/>
      <c r="K40" s="69">
        <v>41857</v>
      </c>
      <c r="L40" s="69">
        <v>41992</v>
      </c>
      <c r="M40" s="70" t="s">
        <v>178</v>
      </c>
      <c r="N40" s="70" t="s">
        <v>178</v>
      </c>
      <c r="O40" s="70" t="s">
        <v>178</v>
      </c>
      <c r="P40" s="70" t="s">
        <v>178</v>
      </c>
      <c r="Q40" s="70" t="s">
        <v>178</v>
      </c>
      <c r="R40" s="70" t="s">
        <v>178</v>
      </c>
      <c r="S40" s="71" t="str">
        <f>IF(C40&lt;&gt;"",IF(COUNTIF(M40:R40,"CUMPLE")=6,"CUMPLE","NO CUMPLE"),"")</f>
        <v>CUMPLE</v>
      </c>
      <c r="T40" s="72" t="s">
        <v>22</v>
      </c>
      <c r="U40" s="70" t="s">
        <v>178</v>
      </c>
      <c r="V40" s="70" t="s">
        <v>178</v>
      </c>
      <c r="W40" s="73" t="str">
        <f>IF(C40&lt;&gt;"",IF(AND(U40="CUMPLE",V40="CUMPLE"),"ESPECIFICA","GENERAL"),"")</f>
        <v>ESPECIFICA</v>
      </c>
      <c r="X40" s="73" t="str">
        <f>IF(C40&lt;&gt;"",IF(OR(AND(S40="CUMPLE",T40="N/A"),T40="SI"),"CUMPLE","NO CUMPLE"),"")</f>
        <v>CUMPLE</v>
      </c>
      <c r="Y40" s="56" t="s">
        <v>795</v>
      </c>
      <c r="Z40" s="124" t="str">
        <f t="shared" ref="Z40:Z42" si="25">IF(Y40&lt;&gt;"","-"&amp;Y40&amp;CHAR(10),"")</f>
        <v xml:space="preserve">-20240909_Subsanacion Prodygytek Equipo de Trabajo
Registrado durante subsanación: 
HV GERENTE2.pdf Pag. 17
</v>
      </c>
      <c r="AA40" s="302" t="s">
        <v>796</v>
      </c>
      <c r="AB40" s="75" t="str">
        <f t="shared" ref="AB40:AB42" si="26">IF(AA40&lt;&gt;"","Experiencia No. "&amp;B40&amp;": "&amp;AA40&amp;CHAR(10),"")</f>
        <v xml:space="preserve">Experiencia No. 15: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-La ejecución de proyectos de implementación de seguridad de información/datos corresponden al "dominio de seguridad" en desarrollo de arquitectura empresarial"
-La experiencia se traslapa con la acreditada en el numeral 12 acreditado. Por cuanto para el cálculo de tiempo de la experiencia se toma con  fecha de terminación  un dia antes a la fecha de finalización de la experiencia referida en el numeral 12
</v>
      </c>
      <c r="AC40" s="298">
        <f t="shared" si="22"/>
        <v>0</v>
      </c>
      <c r="AD40" s="298">
        <f t="shared" si="23"/>
        <v>1</v>
      </c>
      <c r="AE40" s="298">
        <f t="shared" si="24"/>
        <v>0</v>
      </c>
      <c r="AF40" s="303">
        <v>41857</v>
      </c>
      <c r="AG40" s="303">
        <f>AF35-1</f>
        <v>41942</v>
      </c>
      <c r="AH40" s="77">
        <f>IF(X40="CUMPLE",DAYS360(AF40,AG40,)/365,0)</f>
        <v>0.23013698630136986</v>
      </c>
    </row>
    <row r="41" spans="1:34" s="46" customFormat="1" ht="188.25" customHeight="1">
      <c r="A41" s="607"/>
      <c r="B41" s="68">
        <v>16</v>
      </c>
      <c r="C41" s="569" t="s">
        <v>793</v>
      </c>
      <c r="D41" s="569"/>
      <c r="E41" s="569"/>
      <c r="F41" s="711" t="s">
        <v>797</v>
      </c>
      <c r="G41" s="711"/>
      <c r="H41" s="711"/>
      <c r="I41" s="711"/>
      <c r="J41" s="711"/>
      <c r="K41" s="69">
        <v>42229</v>
      </c>
      <c r="L41" s="69">
        <v>42369</v>
      </c>
      <c r="M41" s="70" t="s">
        <v>178</v>
      </c>
      <c r="N41" s="70" t="s">
        <v>178</v>
      </c>
      <c r="O41" s="70" t="s">
        <v>178</v>
      </c>
      <c r="P41" s="70" t="s">
        <v>178</v>
      </c>
      <c r="Q41" s="70" t="s">
        <v>178</v>
      </c>
      <c r="R41" s="70" t="s">
        <v>178</v>
      </c>
      <c r="S41" s="71" t="str">
        <f t="shared" ref="S41:S42" si="27">IF(C41&lt;&gt;"",IF(COUNTIF(M41:R41,"CUMPLE")=6,"CUMPLE","NO CUMPLE"),"")</f>
        <v>CUMPLE</v>
      </c>
      <c r="T41" s="72" t="s">
        <v>22</v>
      </c>
      <c r="U41" s="70" t="s">
        <v>178</v>
      </c>
      <c r="V41" s="70" t="s">
        <v>178</v>
      </c>
      <c r="W41" s="73" t="str">
        <f t="shared" ref="W41:W42" si="28">IF(C41&lt;&gt;"",IF(AND(U41="CUMPLE",V41="CUMPLE"),"ESPECIFICA","GENERAL"),"")</f>
        <v>ESPECIFICA</v>
      </c>
      <c r="X41" s="73" t="str">
        <f t="shared" ref="X41:X42" si="29">IF(C41&lt;&gt;"",IF(OR(AND(S41="CUMPLE",T41="N/A"),T41="SI"),"CUMPLE","NO CUMPLE"),"")</f>
        <v>CUMPLE</v>
      </c>
      <c r="Y41" s="56" t="s">
        <v>795</v>
      </c>
      <c r="Z41" s="124" t="str">
        <f t="shared" si="25"/>
        <v xml:space="preserve">-20240909_Subsanacion Prodygytek Equipo de Trabajo
Registrado durante subsanación: 
HV GERENTE2.pdf Pag. 17
</v>
      </c>
      <c r="AA41" s="302" t="s">
        <v>798</v>
      </c>
      <c r="AB41" s="75" t="str">
        <f t="shared" si="26"/>
        <v xml:space="preserve">Experiencia No. 16: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 Se contabiliza exclusivamente tiempos no traslapados con la experiencia previamente acreditada en los ítems  8,12 y 15.
</v>
      </c>
      <c r="AC41" s="298">
        <f t="shared" si="22"/>
        <v>2</v>
      </c>
      <c r="AD41" s="298">
        <f t="shared" si="23"/>
        <v>2</v>
      </c>
      <c r="AE41" s="298">
        <f t="shared" si="24"/>
        <v>0</v>
      </c>
      <c r="AF41" s="69">
        <f>AG35+1</f>
        <v>42006</v>
      </c>
      <c r="AG41" s="69">
        <f>AF31-1</f>
        <v>42163</v>
      </c>
      <c r="AH41" s="77">
        <f>IF(X41="CUMPLE",DAYS360(AF41,AG41,)/365,0)</f>
        <v>0.42739726027397262</v>
      </c>
    </row>
    <row r="42" spans="1:34" s="46" customFormat="1" ht="168" customHeight="1">
      <c r="A42" s="607"/>
      <c r="B42" s="68">
        <v>17</v>
      </c>
      <c r="C42" s="569" t="s">
        <v>793</v>
      </c>
      <c r="D42" s="569"/>
      <c r="E42" s="569"/>
      <c r="F42" s="711" t="s">
        <v>799</v>
      </c>
      <c r="G42" s="711"/>
      <c r="H42" s="711"/>
      <c r="I42" s="711"/>
      <c r="J42" s="711"/>
      <c r="K42" s="69">
        <v>42212</v>
      </c>
      <c r="L42" s="69">
        <v>42366</v>
      </c>
      <c r="M42" s="70" t="s">
        <v>178</v>
      </c>
      <c r="N42" s="70" t="s">
        <v>178</v>
      </c>
      <c r="O42" s="70" t="s">
        <v>178</v>
      </c>
      <c r="P42" s="70" t="s">
        <v>178</v>
      </c>
      <c r="Q42" s="70" t="s">
        <v>178</v>
      </c>
      <c r="R42" s="70" t="s">
        <v>178</v>
      </c>
      <c r="S42" s="71" t="str">
        <f t="shared" si="27"/>
        <v>CUMPLE</v>
      </c>
      <c r="T42" s="72" t="s">
        <v>22</v>
      </c>
      <c r="U42" s="70" t="s">
        <v>178</v>
      </c>
      <c r="V42" s="70" t="s">
        <v>178</v>
      </c>
      <c r="W42" s="73" t="str">
        <f t="shared" si="28"/>
        <v>ESPECIFICA</v>
      </c>
      <c r="X42" s="73" t="str">
        <f t="shared" si="29"/>
        <v>CUMPLE</v>
      </c>
      <c r="Y42" s="56" t="s">
        <v>795</v>
      </c>
      <c r="Z42" s="124" t="str">
        <f t="shared" si="25"/>
        <v xml:space="preserve">-20240909_Subsanacion Prodygytek Equipo de Trabajo
Registrado durante subsanación: 
HV GERENTE2.pdf Pag. 17
</v>
      </c>
      <c r="AA42" s="302" t="s">
        <v>800</v>
      </c>
      <c r="AB42" s="75" t="str">
        <f t="shared" si="26"/>
        <v xml:space="preserve">Experiencia No. 17: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 La experiencia cumple con los requerimientos del pliego de condiciones, sin embargo, no se contabiliza dado que se tralapa en su totalidad con la experiencia acreditada en el item 8.
</v>
      </c>
      <c r="AC42" s="298">
        <f t="shared" si="22"/>
        <v>1</v>
      </c>
      <c r="AD42" s="298">
        <f t="shared" si="23"/>
        <v>3</v>
      </c>
      <c r="AE42" s="298">
        <f t="shared" si="24"/>
        <v>0</v>
      </c>
      <c r="AF42" s="69"/>
      <c r="AG42" s="69"/>
      <c r="AH42" s="77"/>
    </row>
    <row r="43" spans="1:34" s="46" customFormat="1" ht="153.75" customHeight="1">
      <c r="A43" s="607"/>
      <c r="B43" s="68">
        <v>18</v>
      </c>
      <c r="C43" s="569" t="s">
        <v>793</v>
      </c>
      <c r="D43" s="569"/>
      <c r="E43" s="569"/>
      <c r="F43" s="711" t="s">
        <v>801</v>
      </c>
      <c r="G43" s="711"/>
      <c r="H43" s="711"/>
      <c r="I43" s="711"/>
      <c r="J43" s="711"/>
      <c r="K43" s="69">
        <v>42300</v>
      </c>
      <c r="L43" s="69">
        <v>42369</v>
      </c>
      <c r="M43" s="70" t="s">
        <v>178</v>
      </c>
      <c r="N43" s="70" t="s">
        <v>178</v>
      </c>
      <c r="O43" s="70" t="s">
        <v>178</v>
      </c>
      <c r="P43" s="70" t="s">
        <v>178</v>
      </c>
      <c r="Q43" s="70" t="s">
        <v>178</v>
      </c>
      <c r="R43" s="70" t="s">
        <v>178</v>
      </c>
      <c r="S43" s="71" t="str">
        <f t="shared" ref="S43:S46" si="30">IF(C43&lt;&gt;"",IF(COUNTIF(M43:R43,"CUMPLE")=6,"CUMPLE","NO CUMPLE"),"")</f>
        <v>CUMPLE</v>
      </c>
      <c r="T43" s="72" t="s">
        <v>22</v>
      </c>
      <c r="U43" s="70" t="s">
        <v>178</v>
      </c>
      <c r="V43" s="70" t="s">
        <v>178</v>
      </c>
      <c r="W43" s="73" t="str">
        <f t="shared" ref="W43:W46" si="31">IF(C43&lt;&gt;"",IF(AND(U43="CUMPLE",V43="CUMPLE"),"ESPECIFICA","GENERAL"),"")</f>
        <v>ESPECIFICA</v>
      </c>
      <c r="X43" s="73" t="str">
        <f t="shared" ref="X43:X46" si="32">IF(C43&lt;&gt;"",IF(OR(AND(S43="CUMPLE",T43="N/A"),T43="SI"),"CUMPLE","NO CUMPLE"),"")</f>
        <v>CUMPLE</v>
      </c>
      <c r="Y43" s="56" t="s">
        <v>795</v>
      </c>
      <c r="Z43" s="124" t="str">
        <f t="shared" si="17"/>
        <v xml:space="preserve">-20240909_Subsanacion Prodygytek Equipo de Trabajo
Registrado durante subsanación: 
HV GERENTE2.pdf Pag. 17
</v>
      </c>
      <c r="AA43" s="302" t="s">
        <v>802</v>
      </c>
      <c r="AB43" s="75" t="str">
        <f t="shared" si="18"/>
        <v xml:space="preserve">Experiencia No. 18: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 La experiencia cumple con los requerimientos del pliego de condiciones, sin embargo, no se contabiliza dado que se tralapa en su totalidad con la experiencia acreditada en el item 8.
</v>
      </c>
      <c r="AC43" s="298">
        <f t="shared" si="22"/>
        <v>3</v>
      </c>
      <c r="AD43" s="298">
        <f t="shared" si="23"/>
        <v>2</v>
      </c>
      <c r="AE43" s="298">
        <f t="shared" si="24"/>
        <v>0</v>
      </c>
      <c r="AF43" s="69"/>
      <c r="AG43" s="69"/>
      <c r="AH43" s="77"/>
    </row>
    <row r="44" spans="1:34" s="46" customFormat="1" ht="126" customHeight="1">
      <c r="A44" s="607"/>
      <c r="B44" s="68">
        <v>19</v>
      </c>
      <c r="C44" s="569" t="s">
        <v>793</v>
      </c>
      <c r="D44" s="569"/>
      <c r="E44" s="569"/>
      <c r="F44" s="711" t="s">
        <v>803</v>
      </c>
      <c r="G44" s="711"/>
      <c r="H44" s="711"/>
      <c r="I44" s="711"/>
      <c r="J44" s="711"/>
      <c r="K44" s="69">
        <v>42387</v>
      </c>
      <c r="L44" s="69">
        <v>42752</v>
      </c>
      <c r="M44" s="70" t="s">
        <v>178</v>
      </c>
      <c r="N44" s="70" t="s">
        <v>178</v>
      </c>
      <c r="O44" s="70" t="s">
        <v>178</v>
      </c>
      <c r="P44" s="70" t="s">
        <v>178</v>
      </c>
      <c r="Q44" s="70" t="s">
        <v>178</v>
      </c>
      <c r="R44" s="70" t="s">
        <v>178</v>
      </c>
      <c r="S44" s="71" t="str">
        <f t="shared" ref="S44" si="33">IF(C44&lt;&gt;"",IF(COUNTIF(M44:R44,"CUMPLE")=6,"CUMPLE","NO CUMPLE"),"")</f>
        <v>CUMPLE</v>
      </c>
      <c r="T44" s="72" t="s">
        <v>22</v>
      </c>
      <c r="U44" s="70" t="s">
        <v>178</v>
      </c>
      <c r="V44" s="70" t="s">
        <v>178</v>
      </c>
      <c r="W44" s="73" t="str">
        <f t="shared" ref="W44" si="34">IF(C44&lt;&gt;"",IF(AND(U44="CUMPLE",V44="CUMPLE"),"ESPECIFICA","GENERAL"),"")</f>
        <v>ESPECIFICA</v>
      </c>
      <c r="X44" s="73" t="str">
        <f t="shared" ref="X44" si="35">IF(C44&lt;&gt;"",IF(OR(AND(S44="CUMPLE",T44="N/A"),T44="SI"),"CUMPLE","NO CUMPLE"),"")</f>
        <v>CUMPLE</v>
      </c>
      <c r="Y44" s="56" t="s">
        <v>795</v>
      </c>
      <c r="Z44" s="124" t="str">
        <f t="shared" ref="Z44" si="36">IF(Y44&lt;&gt;"","-"&amp;Y44&amp;CHAR(10),"")</f>
        <v xml:space="preserve">-20240909_Subsanacion Prodygytek Equipo de Trabajo
Registrado durante subsanación: 
HV GERENTE2.pdf Pag. 17
</v>
      </c>
      <c r="AA44" s="302" t="s">
        <v>804</v>
      </c>
      <c r="AB44" s="75" t="str">
        <f t="shared" ref="AB44" si="37">IF(AA44&lt;&gt;"","Experiencia No. "&amp;B44&amp;": "&amp;AA44&amp;CHAR(10),"")</f>
        <v xml:space="preserve">Experiencia No. 19: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v>
      </c>
      <c r="AC44" s="298">
        <f t="shared" si="22"/>
        <v>0</v>
      </c>
      <c r="AD44" s="298">
        <f t="shared" si="23"/>
        <v>0</v>
      </c>
      <c r="AE44" s="298">
        <f t="shared" si="24"/>
        <v>0</v>
      </c>
      <c r="AF44" s="69">
        <v>42387</v>
      </c>
      <c r="AG44" s="69">
        <v>42752</v>
      </c>
      <c r="AH44" s="77">
        <f>IF(X44="CUMPLE",DAYS360(AF44,AG44,)/365,0)</f>
        <v>0.98356164383561639</v>
      </c>
    </row>
    <row r="45" spans="1:34" s="46" customFormat="1" ht="172.5" customHeight="1">
      <c r="A45" s="607"/>
      <c r="B45" s="68">
        <v>20</v>
      </c>
      <c r="C45" s="569" t="s">
        <v>793</v>
      </c>
      <c r="D45" s="569"/>
      <c r="E45" s="569"/>
      <c r="F45" s="711" t="s">
        <v>805</v>
      </c>
      <c r="G45" s="711"/>
      <c r="H45" s="711"/>
      <c r="I45" s="711"/>
      <c r="J45" s="711"/>
      <c r="K45" s="69">
        <v>42556</v>
      </c>
      <c r="L45" s="69">
        <v>42727</v>
      </c>
      <c r="M45" s="70" t="s">
        <v>178</v>
      </c>
      <c r="N45" s="70" t="s">
        <v>178</v>
      </c>
      <c r="O45" s="70" t="s">
        <v>178</v>
      </c>
      <c r="P45" s="70" t="s">
        <v>178</v>
      </c>
      <c r="Q45" s="70" t="s">
        <v>178</v>
      </c>
      <c r="R45" s="70" t="s">
        <v>178</v>
      </c>
      <c r="S45" s="71" t="str">
        <f t="shared" si="30"/>
        <v>CUMPLE</v>
      </c>
      <c r="T45" s="72" t="s">
        <v>22</v>
      </c>
      <c r="U45" s="70" t="s">
        <v>178</v>
      </c>
      <c r="V45" s="70" t="s">
        <v>178</v>
      </c>
      <c r="W45" s="73" t="str">
        <f t="shared" si="31"/>
        <v>ESPECIFICA</v>
      </c>
      <c r="X45" s="73" t="str">
        <f t="shared" si="32"/>
        <v>CUMPLE</v>
      </c>
      <c r="Y45" s="56" t="s">
        <v>795</v>
      </c>
      <c r="Z45" s="124" t="str">
        <f t="shared" si="17"/>
        <v xml:space="preserve">-20240909_Subsanacion Prodygytek Equipo de Trabajo
Registrado durante subsanación: 
HV GERENTE2.pdf Pag. 17
</v>
      </c>
      <c r="AA45" s="302" t="s">
        <v>806</v>
      </c>
      <c r="AB45" s="75" t="str">
        <f t="shared" si="18"/>
        <v xml:space="preserve">Experiencia No. 20: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 La experiencia es aportada en subsanación del Anexo 9
- No se contabiliza dado que se tralapa en su totalidad con la experiencia acreditada en el item 19
</v>
      </c>
      <c r="AC45" s="298">
        <f t="shared" si="22"/>
        <v>1</v>
      </c>
      <c r="AD45" s="298">
        <f t="shared" si="23"/>
        <v>1</v>
      </c>
      <c r="AE45" s="298">
        <f t="shared" si="24"/>
        <v>0</v>
      </c>
      <c r="AF45" s="69"/>
      <c r="AG45" s="69"/>
      <c r="AH45" s="77"/>
    </row>
    <row r="46" spans="1:34" s="46" customFormat="1" ht="183" customHeight="1">
      <c r="A46" s="607"/>
      <c r="B46" s="68">
        <v>21</v>
      </c>
      <c r="C46" s="569" t="s">
        <v>793</v>
      </c>
      <c r="D46" s="569"/>
      <c r="E46" s="569"/>
      <c r="F46" s="711" t="s">
        <v>807</v>
      </c>
      <c r="G46" s="711"/>
      <c r="H46" s="711"/>
      <c r="I46" s="711"/>
      <c r="J46" s="711"/>
      <c r="K46" s="69">
        <v>42646</v>
      </c>
      <c r="L46" s="69">
        <v>42719</v>
      </c>
      <c r="M46" s="70" t="s">
        <v>178</v>
      </c>
      <c r="N46" s="70" t="s">
        <v>178</v>
      </c>
      <c r="O46" s="70" t="s">
        <v>178</v>
      </c>
      <c r="P46" s="70" t="s">
        <v>178</v>
      </c>
      <c r="Q46" s="70" t="s">
        <v>178</v>
      </c>
      <c r="R46" s="70" t="s">
        <v>178</v>
      </c>
      <c r="S46" s="71" t="str">
        <f t="shared" si="30"/>
        <v>CUMPLE</v>
      </c>
      <c r="T46" s="72" t="s">
        <v>22</v>
      </c>
      <c r="U46" s="70" t="s">
        <v>178</v>
      </c>
      <c r="V46" s="70" t="s">
        <v>178</v>
      </c>
      <c r="W46" s="73" t="str">
        <f t="shared" si="31"/>
        <v>ESPECIFICA</v>
      </c>
      <c r="X46" s="73" t="str">
        <f t="shared" si="32"/>
        <v>CUMPLE</v>
      </c>
      <c r="Y46" s="56" t="s">
        <v>808</v>
      </c>
      <c r="Z46" s="124" t="str">
        <f t="shared" si="17"/>
        <v xml:space="preserve">-20240909_Subsanacion Prodygytek Equipo de Trabajo
Registrado durante subsanación: 
HV GERENTE2.pdf Pag. 18
</v>
      </c>
      <c r="AA46" s="302" t="s">
        <v>809</v>
      </c>
      <c r="AB46" s="75" t="str">
        <f t="shared" si="18"/>
        <v xml:space="preserve">Experiencia No. 21: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 La experiencia es aportada en subsanación del Anexo 9
- No se contabiliza dado que se tralapa en su totalidad con la experiencia acreditada en el item 19 y 20
</v>
      </c>
      <c r="AC46" s="298">
        <f t="shared" si="22"/>
        <v>2</v>
      </c>
      <c r="AD46" s="298">
        <f t="shared" si="23"/>
        <v>2</v>
      </c>
      <c r="AE46" s="298">
        <f t="shared" si="24"/>
        <v>0</v>
      </c>
      <c r="AF46" s="69"/>
      <c r="AG46" s="69"/>
      <c r="AH46" s="77"/>
    </row>
    <row r="47" spans="1:34" s="46" customFormat="1" ht="108.75" customHeight="1">
      <c r="A47" s="607"/>
      <c r="B47" s="68">
        <v>22</v>
      </c>
      <c r="C47" s="569" t="s">
        <v>793</v>
      </c>
      <c r="D47" s="569"/>
      <c r="E47" s="569"/>
      <c r="F47" s="711" t="s">
        <v>810</v>
      </c>
      <c r="G47" s="711"/>
      <c r="H47" s="711"/>
      <c r="I47" s="711"/>
      <c r="J47" s="711"/>
      <c r="K47" s="69">
        <v>42996</v>
      </c>
      <c r="L47" s="69">
        <v>43098</v>
      </c>
      <c r="M47" s="70" t="s">
        <v>178</v>
      </c>
      <c r="N47" s="70" t="s">
        <v>178</v>
      </c>
      <c r="O47" s="70" t="s">
        <v>178</v>
      </c>
      <c r="P47" s="70" t="s">
        <v>178</v>
      </c>
      <c r="Q47" s="70" t="s">
        <v>178</v>
      </c>
      <c r="R47" s="70" t="s">
        <v>178</v>
      </c>
      <c r="S47" s="71" t="str">
        <f t="shared" ref="S47" si="38">IF(C47&lt;&gt;"",IF(COUNTIF(M47:R47,"CUMPLE")=6,"CUMPLE","NO CUMPLE"),"")</f>
        <v>CUMPLE</v>
      </c>
      <c r="T47" s="72" t="s">
        <v>22</v>
      </c>
      <c r="U47" s="70" t="s">
        <v>178</v>
      </c>
      <c r="V47" s="70" t="s">
        <v>178</v>
      </c>
      <c r="W47" s="73" t="str">
        <f t="shared" ref="W47" si="39">IF(C47&lt;&gt;"",IF(AND(U47="CUMPLE",V47="CUMPLE"),"ESPECIFICA","GENERAL"),"")</f>
        <v>ESPECIFICA</v>
      </c>
      <c r="X47" s="73" t="str">
        <f t="shared" ref="X47" si="40">IF(C47&lt;&gt;"",IF(OR(AND(S47="CUMPLE",T47="N/A"),T47="SI"),"CUMPLE","NO CUMPLE"),"")</f>
        <v>CUMPLE</v>
      </c>
      <c r="Y47" s="56" t="s">
        <v>808</v>
      </c>
      <c r="Z47" s="124" t="str">
        <f t="shared" ref="Z47" si="41">IF(Y47&lt;&gt;"","-"&amp;Y47&amp;CHAR(10),"")</f>
        <v xml:space="preserve">-20240909_Subsanacion Prodygytek Equipo de Trabajo
Registrado durante subsanación: 
HV GERENTE2.pdf Pag. 18
</v>
      </c>
      <c r="AA47" s="302" t="s">
        <v>783</v>
      </c>
      <c r="AB47" s="75" t="str">
        <f t="shared" ref="AB47" si="42">IF(AA47&lt;&gt;"","Experiencia No. "&amp;B47&amp;": "&amp;AA47&amp;CHAR(10),"")</f>
        <v xml:space="preserve">Experiencia No. 22: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cumple con los requerimientos del pliego de condiciones.
</v>
      </c>
      <c r="AC47" s="298">
        <f t="shared" si="22"/>
        <v>0</v>
      </c>
      <c r="AD47" s="298">
        <f t="shared" si="23"/>
        <v>0</v>
      </c>
      <c r="AE47" s="298">
        <f t="shared" si="24"/>
        <v>0</v>
      </c>
      <c r="AF47" s="69">
        <f>K47</f>
        <v>42996</v>
      </c>
      <c r="AG47" s="69">
        <f>L47</f>
        <v>43098</v>
      </c>
      <c r="AH47" s="77">
        <f>IF(X47="CUMPLE",DAYS360(AF47,AG47,)/365,0)</f>
        <v>0.27671232876712326</v>
      </c>
    </row>
    <row r="48" spans="1:34" s="46" customFormat="1" ht="12.5">
      <c r="A48" s="607"/>
      <c r="B48" s="68"/>
      <c r="C48" s="569"/>
      <c r="D48" s="569"/>
      <c r="E48" s="569"/>
      <c r="F48" s="846"/>
      <c r="G48" s="846"/>
      <c r="H48" s="846"/>
      <c r="I48" s="846"/>
      <c r="J48" s="846"/>
      <c r="K48" s="69"/>
      <c r="L48" s="69"/>
      <c r="M48" s="70"/>
      <c r="N48" s="70"/>
      <c r="O48" s="70"/>
      <c r="P48" s="70"/>
      <c r="Q48" s="70"/>
      <c r="R48" s="70"/>
      <c r="S48" s="71"/>
      <c r="T48" s="72"/>
      <c r="U48" s="70"/>
      <c r="V48" s="70"/>
      <c r="W48" s="73"/>
      <c r="X48" s="73"/>
      <c r="Y48" s="59"/>
      <c r="Z48" s="74"/>
      <c r="AA48" s="56"/>
      <c r="AB48" s="75" t="str">
        <f>IF(AA48&lt;&gt;"","Experiencia No. "&amp;B48&amp;": "&amp;AA48&amp;CHAR(10),"")</f>
        <v/>
      </c>
      <c r="AC48" s="76">
        <f t="shared" si="22"/>
        <v>0</v>
      </c>
      <c r="AD48" s="76">
        <f t="shared" si="23"/>
        <v>0</v>
      </c>
      <c r="AE48" s="76">
        <f t="shared" si="24"/>
        <v>0</v>
      </c>
      <c r="AF48" s="69"/>
      <c r="AG48" s="69"/>
      <c r="AH48" s="77">
        <f>IF(X48="CUMPLE",DAYS360(AF48,AG48,)/365,0)</f>
        <v>0</v>
      </c>
    </row>
    <row r="49" spans="1:34" s="46" customFormat="1" ht="32.25" hidden="1" customHeight="1">
      <c r="A49" s="607"/>
      <c r="B49" s="68">
        <v>11</v>
      </c>
      <c r="C49" s="569"/>
      <c r="D49" s="569"/>
      <c r="E49" s="569"/>
      <c r="F49" s="711"/>
      <c r="G49" s="711"/>
      <c r="H49" s="711"/>
      <c r="I49" s="711"/>
      <c r="J49" s="711"/>
      <c r="K49" s="69"/>
      <c r="L49" s="69"/>
      <c r="M49" s="70"/>
      <c r="N49" s="70"/>
      <c r="O49" s="70"/>
      <c r="P49" s="70"/>
      <c r="Q49" s="70"/>
      <c r="R49" s="70"/>
      <c r="S49" s="71" t="str">
        <f t="shared" ref="S49:S58" si="43">IF(C49&lt;&gt;"",IF(COUNTIF(M49:R49,"CUMPLE")=7,"CUMPLE","NO CUMPLE"),"")</f>
        <v/>
      </c>
      <c r="T49" s="72"/>
      <c r="U49" s="70"/>
      <c r="V49" s="70"/>
      <c r="W49" s="73" t="str">
        <f t="shared" si="0"/>
        <v/>
      </c>
      <c r="X49" s="73" t="str">
        <f t="shared" si="1"/>
        <v/>
      </c>
      <c r="Y49" s="59"/>
      <c r="Z49" s="74" t="str">
        <f t="shared" si="7"/>
        <v/>
      </c>
      <c r="AA49" s="59"/>
      <c r="AB49" s="75" t="str">
        <f t="shared" si="2"/>
        <v/>
      </c>
      <c r="AC49" s="76">
        <f t="shared" si="22"/>
        <v>0</v>
      </c>
      <c r="AD49" s="76">
        <f t="shared" si="23"/>
        <v>0</v>
      </c>
      <c r="AE49" s="76">
        <f t="shared" si="24"/>
        <v>0</v>
      </c>
      <c r="AF49" s="78"/>
      <c r="AG49" s="78"/>
      <c r="AH49" s="77">
        <f t="shared" ref="AH49:AH58" si="44">IF(X49="CUMPLE",DAYS360(K49,L49,)/365,0)</f>
        <v>0</v>
      </c>
    </row>
    <row r="50" spans="1:34" s="46" customFormat="1" ht="21.75" hidden="1" customHeight="1">
      <c r="A50" s="607"/>
      <c r="B50" s="68">
        <v>12</v>
      </c>
      <c r="C50" s="569"/>
      <c r="D50" s="569"/>
      <c r="E50" s="569"/>
      <c r="F50" s="711"/>
      <c r="G50" s="711"/>
      <c r="H50" s="711"/>
      <c r="I50" s="711"/>
      <c r="J50" s="711"/>
      <c r="K50" s="69"/>
      <c r="L50" s="69"/>
      <c r="M50" s="70"/>
      <c r="N50" s="70"/>
      <c r="O50" s="70"/>
      <c r="P50" s="70"/>
      <c r="Q50" s="70"/>
      <c r="R50" s="70"/>
      <c r="S50" s="71" t="str">
        <f t="shared" si="43"/>
        <v/>
      </c>
      <c r="T50" s="72"/>
      <c r="U50" s="70"/>
      <c r="V50" s="70"/>
      <c r="W50" s="73" t="str">
        <f t="shared" si="0"/>
        <v/>
      </c>
      <c r="X50" s="73" t="str">
        <f t="shared" si="1"/>
        <v/>
      </c>
      <c r="Y50" s="59"/>
      <c r="Z50" s="74" t="str">
        <f t="shared" si="7"/>
        <v/>
      </c>
      <c r="AA50" s="59"/>
      <c r="AB50" s="75" t="str">
        <f t="shared" si="2"/>
        <v/>
      </c>
      <c r="AC50" s="76">
        <f t="shared" si="22"/>
        <v>0</v>
      </c>
      <c r="AD50" s="76">
        <f t="shared" si="23"/>
        <v>0</v>
      </c>
      <c r="AE50" s="76">
        <f t="shared" si="24"/>
        <v>0</v>
      </c>
      <c r="AF50" s="78"/>
      <c r="AG50" s="78"/>
      <c r="AH50" s="77">
        <f t="shared" si="44"/>
        <v>0</v>
      </c>
    </row>
    <row r="51" spans="1:34" s="46" customFormat="1" ht="12.75" hidden="1" customHeight="1">
      <c r="A51" s="607"/>
      <c r="B51" s="68">
        <v>13</v>
      </c>
      <c r="C51" s="564"/>
      <c r="D51" s="564"/>
      <c r="E51" s="564"/>
      <c r="F51" s="565"/>
      <c r="G51" s="565"/>
      <c r="H51" s="565"/>
      <c r="I51" s="565"/>
      <c r="J51" s="565"/>
      <c r="K51" s="69"/>
      <c r="L51" s="69"/>
      <c r="M51" s="70"/>
      <c r="N51" s="70"/>
      <c r="O51" s="70"/>
      <c r="P51" s="70"/>
      <c r="Q51" s="70"/>
      <c r="R51" s="70"/>
      <c r="S51" s="71" t="str">
        <f t="shared" si="43"/>
        <v/>
      </c>
      <c r="T51" s="72"/>
      <c r="U51" s="70"/>
      <c r="V51" s="70"/>
      <c r="W51" s="73" t="str">
        <f t="shared" si="0"/>
        <v/>
      </c>
      <c r="X51" s="73" t="str">
        <f t="shared" si="1"/>
        <v/>
      </c>
      <c r="Y51" s="59"/>
      <c r="Z51" s="74" t="str">
        <f t="shared" si="7"/>
        <v/>
      </c>
      <c r="AA51" s="59"/>
      <c r="AB51" s="75" t="str">
        <f t="shared" si="2"/>
        <v/>
      </c>
      <c r="AC51" s="76">
        <f t="shared" si="22"/>
        <v>0</v>
      </c>
      <c r="AD51" s="76">
        <f t="shared" si="23"/>
        <v>0</v>
      </c>
      <c r="AE51" s="76">
        <f t="shared" si="24"/>
        <v>0</v>
      </c>
      <c r="AF51" s="78"/>
      <c r="AG51" s="78"/>
      <c r="AH51" s="77">
        <f t="shared" si="44"/>
        <v>0</v>
      </c>
    </row>
    <row r="52" spans="1:34" s="46" customFormat="1" ht="12.75" hidden="1" customHeight="1">
      <c r="A52" s="607"/>
      <c r="B52" s="68">
        <v>14</v>
      </c>
      <c r="C52" s="564"/>
      <c r="D52" s="564"/>
      <c r="E52" s="564"/>
      <c r="F52" s="565"/>
      <c r="G52" s="565"/>
      <c r="H52" s="565"/>
      <c r="I52" s="565"/>
      <c r="J52" s="565"/>
      <c r="K52" s="69"/>
      <c r="L52" s="69"/>
      <c r="M52" s="70"/>
      <c r="N52" s="70"/>
      <c r="O52" s="70"/>
      <c r="P52" s="70"/>
      <c r="Q52" s="70"/>
      <c r="R52" s="70"/>
      <c r="S52" s="71" t="str">
        <f t="shared" si="43"/>
        <v/>
      </c>
      <c r="T52" s="72"/>
      <c r="U52" s="70"/>
      <c r="V52" s="70"/>
      <c r="W52" s="73" t="str">
        <f t="shared" si="0"/>
        <v/>
      </c>
      <c r="X52" s="73" t="str">
        <f t="shared" si="1"/>
        <v/>
      </c>
      <c r="Y52" s="59"/>
      <c r="Z52" s="74" t="str">
        <f t="shared" si="7"/>
        <v/>
      </c>
      <c r="AA52" s="59"/>
      <c r="AB52" s="75" t="str">
        <f t="shared" si="2"/>
        <v/>
      </c>
      <c r="AC52" s="76">
        <f t="shared" si="22"/>
        <v>0</v>
      </c>
      <c r="AD52" s="76">
        <f t="shared" si="23"/>
        <v>0</v>
      </c>
      <c r="AE52" s="76">
        <f t="shared" si="24"/>
        <v>0</v>
      </c>
      <c r="AF52" s="78"/>
      <c r="AG52" s="78"/>
      <c r="AH52" s="77">
        <f t="shared" si="44"/>
        <v>0</v>
      </c>
    </row>
    <row r="53" spans="1:34" s="46" customFormat="1" ht="12.75" hidden="1" customHeight="1">
      <c r="A53" s="607"/>
      <c r="B53" s="68">
        <v>15</v>
      </c>
      <c r="C53" s="564"/>
      <c r="D53" s="564"/>
      <c r="E53" s="564"/>
      <c r="F53" s="565"/>
      <c r="G53" s="565"/>
      <c r="H53" s="565"/>
      <c r="I53" s="565"/>
      <c r="J53" s="565"/>
      <c r="K53" s="69"/>
      <c r="L53" s="69"/>
      <c r="M53" s="70"/>
      <c r="N53" s="70"/>
      <c r="O53" s="70"/>
      <c r="P53" s="70"/>
      <c r="Q53" s="70"/>
      <c r="R53" s="70"/>
      <c r="S53" s="71" t="str">
        <f t="shared" si="43"/>
        <v/>
      </c>
      <c r="T53" s="72"/>
      <c r="U53" s="70"/>
      <c r="V53" s="70"/>
      <c r="W53" s="73" t="str">
        <f t="shared" si="0"/>
        <v/>
      </c>
      <c r="X53" s="73" t="str">
        <f t="shared" si="1"/>
        <v/>
      </c>
      <c r="Y53" s="59"/>
      <c r="Z53" s="74" t="str">
        <f t="shared" si="7"/>
        <v/>
      </c>
      <c r="AA53" s="59"/>
      <c r="AB53" s="75" t="str">
        <f t="shared" si="2"/>
        <v/>
      </c>
      <c r="AC53" s="76">
        <f t="shared" si="22"/>
        <v>0</v>
      </c>
      <c r="AD53" s="76">
        <f t="shared" si="23"/>
        <v>0</v>
      </c>
      <c r="AE53" s="76">
        <f t="shared" si="24"/>
        <v>0</v>
      </c>
      <c r="AF53" s="78"/>
      <c r="AG53" s="78"/>
      <c r="AH53" s="77">
        <f t="shared" si="44"/>
        <v>0</v>
      </c>
    </row>
    <row r="54" spans="1:34" s="46" customFormat="1" ht="12.75" hidden="1" customHeight="1">
      <c r="A54" s="607"/>
      <c r="B54" s="68">
        <v>16</v>
      </c>
      <c r="C54" s="564"/>
      <c r="D54" s="564"/>
      <c r="E54" s="564"/>
      <c r="F54" s="565"/>
      <c r="G54" s="565"/>
      <c r="H54" s="565"/>
      <c r="I54" s="565"/>
      <c r="J54" s="565"/>
      <c r="K54" s="69"/>
      <c r="L54" s="69"/>
      <c r="M54" s="70"/>
      <c r="N54" s="70"/>
      <c r="O54" s="70"/>
      <c r="P54" s="70"/>
      <c r="Q54" s="70"/>
      <c r="R54" s="70"/>
      <c r="S54" s="71" t="str">
        <f t="shared" si="43"/>
        <v/>
      </c>
      <c r="T54" s="72"/>
      <c r="U54" s="70"/>
      <c r="V54" s="70"/>
      <c r="W54" s="73" t="str">
        <f t="shared" si="0"/>
        <v/>
      </c>
      <c r="X54" s="73" t="str">
        <f t="shared" si="1"/>
        <v/>
      </c>
      <c r="Y54" s="59"/>
      <c r="Z54" s="74" t="str">
        <f t="shared" si="7"/>
        <v/>
      </c>
      <c r="AA54" s="59"/>
      <c r="AB54" s="75" t="str">
        <f t="shared" si="2"/>
        <v/>
      </c>
      <c r="AC54" s="76">
        <f t="shared" si="22"/>
        <v>0</v>
      </c>
      <c r="AD54" s="76">
        <f t="shared" si="23"/>
        <v>0</v>
      </c>
      <c r="AE54" s="76">
        <f t="shared" si="24"/>
        <v>0</v>
      </c>
      <c r="AF54" s="78"/>
      <c r="AG54" s="78"/>
      <c r="AH54" s="77">
        <f t="shared" si="44"/>
        <v>0</v>
      </c>
    </row>
    <row r="55" spans="1:34" s="46" customFormat="1" ht="12.75" hidden="1" customHeight="1">
      <c r="A55" s="607"/>
      <c r="B55" s="68">
        <v>17</v>
      </c>
      <c r="C55" s="564"/>
      <c r="D55" s="564"/>
      <c r="E55" s="564"/>
      <c r="F55" s="565"/>
      <c r="G55" s="565"/>
      <c r="H55" s="565"/>
      <c r="I55" s="565"/>
      <c r="J55" s="565"/>
      <c r="K55" s="69"/>
      <c r="L55" s="69"/>
      <c r="M55" s="70"/>
      <c r="N55" s="70"/>
      <c r="O55" s="70"/>
      <c r="P55" s="70"/>
      <c r="Q55" s="70"/>
      <c r="R55" s="70"/>
      <c r="S55" s="71" t="str">
        <f t="shared" si="43"/>
        <v/>
      </c>
      <c r="T55" s="72"/>
      <c r="U55" s="70"/>
      <c r="V55" s="70"/>
      <c r="W55" s="73" t="str">
        <f t="shared" si="0"/>
        <v/>
      </c>
      <c r="X55" s="73" t="str">
        <f t="shared" si="1"/>
        <v/>
      </c>
      <c r="Y55" s="59"/>
      <c r="Z55" s="74" t="str">
        <f t="shared" si="7"/>
        <v/>
      </c>
      <c r="AA55" s="59"/>
      <c r="AB55" s="75" t="str">
        <f t="shared" si="2"/>
        <v/>
      </c>
      <c r="AC55" s="76">
        <f t="shared" si="22"/>
        <v>0</v>
      </c>
      <c r="AD55" s="76">
        <f t="shared" si="23"/>
        <v>0</v>
      </c>
      <c r="AE55" s="76">
        <f t="shared" si="24"/>
        <v>0</v>
      </c>
      <c r="AF55" s="78"/>
      <c r="AG55" s="78"/>
      <c r="AH55" s="77">
        <f t="shared" si="44"/>
        <v>0</v>
      </c>
    </row>
    <row r="56" spans="1:34" s="46" customFormat="1" ht="12.75" hidden="1" customHeight="1">
      <c r="A56" s="607"/>
      <c r="B56" s="68">
        <v>18</v>
      </c>
      <c r="C56" s="564"/>
      <c r="D56" s="564"/>
      <c r="E56" s="564"/>
      <c r="F56" s="565"/>
      <c r="G56" s="565"/>
      <c r="H56" s="565"/>
      <c r="I56" s="565"/>
      <c r="J56" s="565"/>
      <c r="K56" s="69"/>
      <c r="L56" s="69"/>
      <c r="M56" s="70"/>
      <c r="N56" s="70"/>
      <c r="O56" s="70"/>
      <c r="P56" s="70"/>
      <c r="Q56" s="70"/>
      <c r="R56" s="70"/>
      <c r="S56" s="71" t="str">
        <f t="shared" si="43"/>
        <v/>
      </c>
      <c r="T56" s="72"/>
      <c r="U56" s="70"/>
      <c r="V56" s="70"/>
      <c r="W56" s="73" t="str">
        <f t="shared" si="0"/>
        <v/>
      </c>
      <c r="X56" s="73" t="str">
        <f t="shared" si="1"/>
        <v/>
      </c>
      <c r="Y56" s="59"/>
      <c r="Z56" s="74" t="str">
        <f t="shared" si="7"/>
        <v/>
      </c>
      <c r="AA56" s="59"/>
      <c r="AB56" s="75" t="str">
        <f t="shared" si="2"/>
        <v/>
      </c>
      <c r="AC56" s="76">
        <f t="shared" si="22"/>
        <v>0</v>
      </c>
      <c r="AD56" s="76">
        <f t="shared" si="23"/>
        <v>0</v>
      </c>
      <c r="AE56" s="76">
        <f t="shared" si="24"/>
        <v>0</v>
      </c>
      <c r="AF56" s="78"/>
      <c r="AG56" s="78"/>
      <c r="AH56" s="77">
        <f t="shared" si="44"/>
        <v>0</v>
      </c>
    </row>
    <row r="57" spans="1:34" s="46" customFormat="1" ht="12.75" hidden="1" customHeight="1">
      <c r="A57" s="607"/>
      <c r="B57" s="68">
        <v>19</v>
      </c>
      <c r="C57" s="583"/>
      <c r="D57" s="583"/>
      <c r="E57" s="583"/>
      <c r="F57" s="584"/>
      <c r="G57" s="584"/>
      <c r="H57" s="584"/>
      <c r="I57" s="584"/>
      <c r="J57" s="584"/>
      <c r="K57" s="69"/>
      <c r="L57" s="69"/>
      <c r="M57" s="70"/>
      <c r="N57" s="70"/>
      <c r="O57" s="70"/>
      <c r="P57" s="70"/>
      <c r="Q57" s="70"/>
      <c r="R57" s="70"/>
      <c r="S57" s="71" t="str">
        <f t="shared" si="43"/>
        <v/>
      </c>
      <c r="T57" s="72"/>
      <c r="U57" s="70"/>
      <c r="V57" s="70"/>
      <c r="W57" s="73" t="str">
        <f t="shared" si="0"/>
        <v/>
      </c>
      <c r="X57" s="73" t="str">
        <f t="shared" si="1"/>
        <v/>
      </c>
      <c r="Y57" s="59"/>
      <c r="Z57" s="74" t="str">
        <f t="shared" si="7"/>
        <v/>
      </c>
      <c r="AA57" s="59"/>
      <c r="AB57" s="75" t="str">
        <f t="shared" si="2"/>
        <v/>
      </c>
      <c r="AC57" s="76">
        <f t="shared" si="22"/>
        <v>0</v>
      </c>
      <c r="AD57" s="76">
        <f t="shared" si="23"/>
        <v>0</v>
      </c>
      <c r="AE57" s="76">
        <f t="shared" si="24"/>
        <v>0</v>
      </c>
      <c r="AF57" s="78"/>
      <c r="AG57" s="78"/>
      <c r="AH57" s="77">
        <f t="shared" si="44"/>
        <v>0</v>
      </c>
    </row>
    <row r="58" spans="1:34" s="46" customFormat="1" ht="12.75" hidden="1" customHeight="1">
      <c r="A58" s="607"/>
      <c r="B58" s="68">
        <v>20</v>
      </c>
      <c r="C58" s="583"/>
      <c r="D58" s="583"/>
      <c r="E58" s="583"/>
      <c r="F58" s="584"/>
      <c r="G58" s="584"/>
      <c r="H58" s="584"/>
      <c r="I58" s="584"/>
      <c r="J58" s="584"/>
      <c r="K58" s="69"/>
      <c r="L58" s="69"/>
      <c r="M58" s="70"/>
      <c r="N58" s="70"/>
      <c r="O58" s="70"/>
      <c r="P58" s="70"/>
      <c r="Q58" s="70"/>
      <c r="R58" s="70"/>
      <c r="S58" s="71" t="str">
        <f t="shared" si="43"/>
        <v/>
      </c>
      <c r="T58" s="72"/>
      <c r="U58" s="70"/>
      <c r="V58" s="70"/>
      <c r="W58" s="73" t="str">
        <f t="shared" si="0"/>
        <v/>
      </c>
      <c r="X58" s="73" t="str">
        <f t="shared" si="1"/>
        <v/>
      </c>
      <c r="Y58" s="79"/>
      <c r="Z58" s="74" t="str">
        <f t="shared" si="7"/>
        <v/>
      </c>
      <c r="AA58" s="59"/>
      <c r="AB58" s="75" t="str">
        <f t="shared" si="2"/>
        <v/>
      </c>
      <c r="AC58" s="76">
        <f t="shared" si="22"/>
        <v>0</v>
      </c>
      <c r="AD58" s="76">
        <f t="shared" si="23"/>
        <v>0</v>
      </c>
      <c r="AE58" s="76">
        <f t="shared" si="24"/>
        <v>0</v>
      </c>
      <c r="AF58" s="78"/>
      <c r="AG58" s="78"/>
      <c r="AH58" s="77">
        <f t="shared" si="44"/>
        <v>0</v>
      </c>
    </row>
    <row r="59" spans="1:34" s="46" customFormat="1" ht="18.75" customHeight="1">
      <c r="A59" s="607"/>
      <c r="B59" s="585" t="s">
        <v>299</v>
      </c>
      <c r="C59" s="585"/>
      <c r="D59" s="585"/>
      <c r="E59" s="585"/>
      <c r="F59" s="80" t="s">
        <v>300</v>
      </c>
      <c r="G59" s="588" t="s">
        <v>301</v>
      </c>
      <c r="H59" s="588"/>
      <c r="I59" s="628" t="s">
        <v>302</v>
      </c>
      <c r="J59" s="628"/>
      <c r="K59" s="628"/>
      <c r="L59" s="628"/>
      <c r="M59" s="628"/>
      <c r="N59" s="628"/>
      <c r="O59" s="628"/>
      <c r="P59" s="628"/>
      <c r="Q59" s="628"/>
      <c r="R59" s="628"/>
      <c r="S59" s="628"/>
      <c r="T59" s="628"/>
      <c r="U59" s="628"/>
      <c r="V59" s="628"/>
      <c r="W59" s="628"/>
      <c r="X59" s="628"/>
      <c r="Y59" s="57"/>
      <c r="Z59" s="81"/>
      <c r="AA59" s="82"/>
      <c r="AB59" s="81"/>
      <c r="AC59" s="83"/>
      <c r="AD59" s="83"/>
      <c r="AE59" s="83"/>
      <c r="AF59" s="84"/>
      <c r="AG59" s="84"/>
      <c r="AH59" s="85"/>
    </row>
    <row r="60" spans="1:34" s="46" customFormat="1" ht="27" customHeight="1">
      <c r="A60" s="607"/>
      <c r="B60" s="575" t="s">
        <v>303</v>
      </c>
      <c r="C60" s="575"/>
      <c r="D60" s="575"/>
      <c r="E60" s="87">
        <v>2</v>
      </c>
      <c r="F60" s="88">
        <f>COUNTIFS(W48:W58,"ESPECIFICA",X48:X58,"CUMPLE")</f>
        <v>0</v>
      </c>
      <c r="G60" s="578" t="str">
        <f>IF(F60&gt;=E60,"REQUISITO ACREDITADO","REQUISITO NO ACREDITADO")</f>
        <v>REQUISITO NO ACREDITADO</v>
      </c>
      <c r="H60" s="578"/>
      <c r="I60" s="631" t="str">
        <f>_xlfn.CONCAT(Z24:Z48)</f>
        <v xml:space="preserve">-HV GERENTE2.pdf Pag. 6	
-HV GERENTE2.pdf Pag. 6	
-HV GERENTE2.pdf Pag. 6	
-HV GERENTE2.pdf Pag. 7
-HV GERENTE2.pdf Pag. 8
-HV GERENTE2.pdf Pag. 9
-20240909_Subsanacion Prodygytek Equipo de Trabajo
Registrado durante subsanación: 
HV GERENTE2.pdf Pag. 10
-HV GERENTE2.pdf Pag. 11
-HV GERENTE2.pdf Pag. 12
-20240909_Subsanacion Prodygytek Equipo de Trabajo
Registrado durante subsanación: 
HV GERENTE2.pdf Pag. 13
-20240909_Subsanacion Prodygytek Equipo de Trabajo
Registrado durante subsanación: 
HV GERENTE2.pdf Pag. 14
-20240909_Subsanacion Prodygytek Equipo de Trabajo
Registrado durante subsanación: 
HV GERENTE2.pdf Pag. 15
-20240909_Subsanacion Prodygytek Equipo de Trabajo
Registrado durante subsanación: 
HV GERENTE2.pdf Pag. 17
-20240909_Subsanacion Prodygytek Equipo de Trabajo
Registrado durante subsanación: 
HV GERENTE2.pdf Pag. 17
-20240909_Subsanacion Prodygytek Equipo de Trabajo
Registrado durante subsanación: 
HV GERENTE2.pdf Pag. 17
-20240909_Subsanacion Prodygytek Equipo de Trabajo
Registrado durante subsanación: 
HV GERENTE2.pdf Pag. 17
-20240909_Subsanacion Prodygytek Equipo de Trabajo
Registrado durante subsanación: 
HV GERENTE2.pdf Pag. 17
-20240909_Subsanacion Prodygytek Equipo de Trabajo
Registrado durante subsanación: 
HV GERENTE2.pdf Pag. 17
-20240909_Subsanacion Prodygytek Equipo de Trabajo
Registrado durante subsanación: 
HV GERENTE2.pdf Pag. 18
-20240909_Subsanacion Prodygytek Equipo de Trabajo
Registrado durante subsanación: 
HV GERENTE2.pdf Pag. 18
</v>
      </c>
      <c r="J60" s="631"/>
      <c r="K60" s="631"/>
      <c r="L60" s="631"/>
      <c r="M60" s="631"/>
      <c r="N60" s="631"/>
      <c r="O60" s="631"/>
      <c r="P60" s="631"/>
      <c r="Q60" s="631"/>
      <c r="R60" s="631"/>
      <c r="S60" s="631"/>
      <c r="T60" s="631"/>
      <c r="U60" s="631"/>
      <c r="V60" s="631"/>
      <c r="W60" s="631"/>
      <c r="X60" s="631"/>
      <c r="AC60" s="45"/>
      <c r="AD60" s="45"/>
      <c r="AE60" s="45"/>
    </row>
    <row r="61" spans="1:34" s="46" customFormat="1" ht="75.75" customHeight="1">
      <c r="A61" s="607"/>
      <c r="B61" s="575" t="s">
        <v>304</v>
      </c>
      <c r="C61" s="575"/>
      <c r="D61" s="575"/>
      <c r="E61" s="89">
        <v>1</v>
      </c>
      <c r="F61" s="90">
        <f>SUMIFS(AH24:AH58,W24:W58,"ESPECIFICA",X24:X58,"CUMPLE")</f>
        <v>5.1643835616438363</v>
      </c>
      <c r="G61" s="578" t="str">
        <f>IF(F61&gt;=E61,"REQUISITO ACREDITADO","REQUISITO NO ACREDITADO")</f>
        <v>REQUISITO ACREDITADO</v>
      </c>
      <c r="H61" s="578"/>
      <c r="I61" s="631"/>
      <c r="J61" s="631"/>
      <c r="K61" s="631"/>
      <c r="L61" s="631"/>
      <c r="M61" s="631"/>
      <c r="N61" s="631"/>
      <c r="O61" s="631"/>
      <c r="P61" s="631"/>
      <c r="Q61" s="631"/>
      <c r="R61" s="631"/>
      <c r="S61" s="631"/>
      <c r="T61" s="631"/>
      <c r="U61" s="631"/>
      <c r="V61" s="631"/>
      <c r="W61" s="631"/>
      <c r="X61" s="631"/>
      <c r="AC61" s="45"/>
      <c r="AD61" s="45"/>
      <c r="AE61" s="45"/>
    </row>
    <row r="62" spans="1:34" s="46" customFormat="1" ht="333.75" customHeight="1">
      <c r="A62" s="607"/>
      <c r="B62" s="578" t="s">
        <v>305</v>
      </c>
      <c r="C62" s="578"/>
      <c r="D62" s="578"/>
      <c r="E62" s="86">
        <v>5</v>
      </c>
      <c r="F62" s="90">
        <f>SUMIFS(AH24:AH58,X24:X58,"CUMPLE")</f>
        <v>5.6739726027397266</v>
      </c>
      <c r="G62" s="578" t="str">
        <f>IF(F62&gt;=E62,"REQUISITO ACREDITADO","REQUISITO NO ACREDITADO")</f>
        <v>REQUISITO ACREDITADO</v>
      </c>
      <c r="H62" s="578"/>
      <c r="I62" s="91" t="s">
        <v>306</v>
      </c>
      <c r="J62" s="91"/>
      <c r="K62" s="727" t="str">
        <f>_xlfn.CONCAT(AB24:AB58)</f>
        <v xml:space="preserve">Experiencia No. 1: La fecha de finalización de la experiencia registrada es posterior a la certificación aportada, por cuanto para objeto del presente cálculo se toma como fecha final, la indicada en la certificación.
La experiencia se traslapa con el ítem 2 acreditado.
Experiencia No. 2: Experiencia se traslapa con la acreditada en el numeral 1, por cuanto no se contabiliza para fines del presente cálculo.
Experiencia No. 3: Experiencia se traslapa con la acreditada en el numeral 1, por cuanto para fines del presente cálculo se toma como fecha final un día antes de iniciar la experiencia 1
Experiencia No. 5: 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El término de ejecución de la experiencia acreditada se encuentra dentro de la cobertura de la experiencia No. 4, igualmente acreditada, por cuanto no se contabilizan tiempos traslapados
Experiencia No. 7: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Observaciones informe definitivo 
La información acreditada en la certificación se toma como experiencia general dado que no puntualiza los proyectos en los cual participó ejerciendo del cargo de gerente senior de proyectos.
Experiencia No. 9: Observaciones informe preliminar:
No fue aportada con la propuesta, certificaciones que soporten la experiencia relacionada en el Anexo 9, por cuanto no se acretida. 
Observaciones informe definitivo: 
No se aporta subsanación
Experiencia No. 10: Observaciones informe definitivo: 
No se aporta subsanación
Experiencia No. 11: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cumple con los requerimientos del pliego de condiciones.
Experiencia No. 12: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cumple con los requerimientos del pliego de condiciones.
Experiencia No. 13: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genera traslapes con registros de experiencia acreditados No. 4 y 7
Experiencia No. 14: Observación informe preliminar:
No fue aportada con la propuesta, certificaciones que soporten la experiencia relacionada en el Anexo 9, por cuanto no se acretida 
Experiencia No. 15: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-La ejecución de proyectos de implementación de seguridad de información/datos corresponden al "dominio de seguridad" en desarrollo de arquitectura empresarial"
-La experiencia se traslapa con la acreditada en el numeral 12 acreditado. Por cuanto para el cálculo de tiempo de la experiencia se toma con  fecha de terminación  un dia antes a la fecha de finalización de la experiencia referida en el numeral 12
Experiencia No. 16: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 Se contabiliza exclusivamente tiempos no traslapados con la experiencia previamente acreditada en los ítems  8,12 y 15.
Experiencia No. 17: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 La experiencia cumple con los requerimientos del pliego de condiciones, sin embargo, no se contabiliza dado que se tralapa en su totalidad con la experiencia acreditada en el item 8.
Experiencia No. 18: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 La experiencia cumple con los requerimientos del pliego de condiciones, sin embargo, no se contabiliza dado que se tralapa en su totalidad con la experiencia acreditada en el item 8.
Experiencia No. 19: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es aportada en subsanación del Anexo 9
Experiencia No. 20: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 La experiencia es aportada en subsanación del Anexo 9
- No se contabiliza dado que se tralapa en su totalidad con la experiencia acreditada en el item 19
Experiencia No. 21: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 La experiencia es aportada en subsanación del Anexo 9
- No se contabiliza dado que se tralapa en su totalidad con la experiencia acreditada en el item 19 y 20
Experiencia No. 22: Observaciones presentadas por el oferente en subsanación: (…) se incluyeron 13 certificaciones de experiencia de 29 proyectos en los que ha participado dicho gerente de proyectos, que es importante que la entidad tenga en cuenta para la calificación de la experiencia general y específica.(...)
Observación en informe definitivo:  La experiencia cumple con los requerimientos del pliego de condiciones.
</v>
      </c>
      <c r="L62" s="727"/>
      <c r="M62" s="727"/>
      <c r="N62" s="727"/>
      <c r="O62" s="727"/>
      <c r="P62" s="727"/>
      <c r="Q62" s="727"/>
      <c r="R62" s="727"/>
      <c r="S62" s="727"/>
      <c r="T62" s="727"/>
      <c r="U62" s="727"/>
      <c r="V62" s="727"/>
      <c r="W62" s="727"/>
      <c r="X62" s="727"/>
      <c r="AC62" s="45"/>
      <c r="AD62" s="45"/>
      <c r="AE62" s="45"/>
    </row>
    <row r="63" spans="1:34" s="46" customFormat="1" ht="12.5">
      <c r="A63" s="607"/>
      <c r="B63" s="590" t="s">
        <v>307</v>
      </c>
      <c r="C63" s="590"/>
      <c r="D63" s="590"/>
      <c r="E63" s="590"/>
      <c r="F63" s="591" t="s">
        <v>811</v>
      </c>
      <c r="G63" s="591"/>
      <c r="H63" s="591"/>
      <c r="I63" s="591"/>
      <c r="J63" s="591"/>
      <c r="K63" s="591"/>
      <c r="L63" s="591"/>
      <c r="M63" s="591"/>
      <c r="N63" s="591"/>
      <c r="O63" s="591"/>
      <c r="P63" s="591"/>
      <c r="Q63" s="591"/>
      <c r="R63" s="591"/>
      <c r="S63" s="591"/>
      <c r="T63" s="591"/>
      <c r="U63" s="591"/>
      <c r="V63" s="591"/>
      <c r="W63" s="591"/>
      <c r="X63" s="591"/>
      <c r="AC63" s="45"/>
      <c r="AD63" s="45"/>
      <c r="AE63" s="45"/>
    </row>
    <row r="64" spans="1:34" s="46" customFormat="1" ht="20.25" customHeight="1">
      <c r="A64" s="607"/>
      <c r="B64" s="594" t="s">
        <v>178</v>
      </c>
      <c r="C64" s="594"/>
      <c r="D64" s="594"/>
      <c r="E64" s="594"/>
      <c r="F64" s="594"/>
      <c r="G64" s="594"/>
      <c r="H64" s="594"/>
      <c r="I64" s="594"/>
      <c r="J64" s="594"/>
      <c r="K64" s="594"/>
      <c r="L64" s="594"/>
      <c r="M64" s="594"/>
      <c r="N64" s="594"/>
      <c r="O64" s="594"/>
      <c r="P64" s="594"/>
      <c r="Q64" s="594"/>
      <c r="R64" s="594"/>
      <c r="S64" s="594"/>
      <c r="T64" s="594"/>
      <c r="U64" s="594"/>
      <c r="V64" s="594"/>
      <c r="W64" s="594"/>
      <c r="X64" s="594"/>
      <c r="AC64" s="45"/>
      <c r="AD64" s="45"/>
      <c r="AE64" s="45"/>
    </row>
    <row r="65" spans="1:34" s="46" customFormat="1" ht="4.5" customHeight="1">
      <c r="A65" s="45"/>
      <c r="X65" s="92"/>
      <c r="AC65" s="45"/>
      <c r="AD65" s="45"/>
      <c r="AE65" s="45"/>
    </row>
    <row r="66" spans="1:34" s="46" customFormat="1" ht="13">
      <c r="A66" s="597" t="s">
        <v>309</v>
      </c>
      <c r="B66" s="598" t="s">
        <v>310</v>
      </c>
      <c r="C66" s="598"/>
      <c r="D66" s="598"/>
      <c r="E66" s="598"/>
      <c r="F66" s="598"/>
      <c r="G66" s="598"/>
      <c r="H66" s="598"/>
      <c r="I66" s="598"/>
      <c r="J66" s="598"/>
      <c r="K66" s="598"/>
      <c r="L66" s="598"/>
      <c r="M66" s="598"/>
      <c r="N66" s="598"/>
      <c r="O66" s="598"/>
      <c r="P66" s="598"/>
      <c r="Q66" s="598"/>
      <c r="R66" s="598"/>
      <c r="S66" s="598"/>
      <c r="T66" s="598"/>
      <c r="U66" s="598"/>
      <c r="V66" s="598"/>
      <c r="W66" s="598"/>
      <c r="X66" s="598"/>
      <c r="AC66" s="45"/>
      <c r="AD66" s="45"/>
      <c r="AE66" s="45"/>
    </row>
    <row r="67" spans="1:34" s="46" customFormat="1" ht="25.5" customHeight="1">
      <c r="A67" s="597"/>
      <c r="B67" s="47" t="s">
        <v>209</v>
      </c>
      <c r="C67" s="48" t="s">
        <v>210</v>
      </c>
      <c r="D67" s="599" t="s">
        <v>211</v>
      </c>
      <c r="E67" s="599"/>
      <c r="F67" s="600" t="s">
        <v>212</v>
      </c>
      <c r="G67" s="600"/>
      <c r="H67" s="600"/>
      <c r="I67" s="600"/>
      <c r="J67" s="600"/>
      <c r="K67" s="600"/>
      <c r="L67" s="600"/>
      <c r="M67" s="599" t="s">
        <v>214</v>
      </c>
      <c r="N67" s="599"/>
      <c r="O67" s="599"/>
      <c r="P67" s="599"/>
      <c r="Q67" s="599"/>
      <c r="R67" s="599"/>
      <c r="S67" s="599"/>
      <c r="T67" s="599"/>
      <c r="U67" s="599"/>
      <c r="V67" s="599"/>
      <c r="W67" s="599"/>
      <c r="X67" s="599"/>
      <c r="AC67" s="45"/>
      <c r="AD67" s="45"/>
      <c r="AE67" s="45"/>
    </row>
    <row r="68" spans="1:34" s="46" customFormat="1" ht="73.5" customHeight="1">
      <c r="A68" s="597"/>
      <c r="B68" s="49">
        <v>2</v>
      </c>
      <c r="C68" s="49">
        <v>1</v>
      </c>
      <c r="D68" s="603" t="s">
        <v>311</v>
      </c>
      <c r="E68" s="603"/>
      <c r="F68" s="604" t="s">
        <v>312</v>
      </c>
      <c r="G68" s="604"/>
      <c r="H68" s="604"/>
      <c r="I68" s="604"/>
      <c r="J68" s="604"/>
      <c r="K68" s="604"/>
      <c r="L68" s="604"/>
      <c r="M68" s="610" t="s">
        <v>594</v>
      </c>
      <c r="N68" s="610"/>
      <c r="O68" s="610"/>
      <c r="P68" s="610"/>
      <c r="Q68" s="610"/>
      <c r="R68" s="610"/>
      <c r="S68" s="610"/>
      <c r="T68" s="610"/>
      <c r="U68" s="610"/>
      <c r="V68" s="610"/>
      <c r="W68" s="610"/>
      <c r="X68" s="610"/>
      <c r="AC68" s="45"/>
      <c r="AD68" s="45"/>
      <c r="AE68" s="45"/>
    </row>
    <row r="69" spans="1:34" s="46" customFormat="1" ht="12.75" customHeight="1">
      <c r="A69" s="597"/>
      <c r="B69" s="530" t="s">
        <v>219</v>
      </c>
      <c r="C69" s="530"/>
      <c r="D69" s="530"/>
      <c r="E69" s="530"/>
      <c r="F69" s="530"/>
      <c r="G69" s="530"/>
      <c r="H69" s="530"/>
      <c r="I69" s="530"/>
      <c r="J69" s="530"/>
      <c r="K69" s="530"/>
      <c r="L69" s="530"/>
      <c r="M69" s="530"/>
      <c r="N69" s="530"/>
      <c r="O69" s="530"/>
      <c r="P69" s="530"/>
      <c r="Q69" s="530"/>
      <c r="R69" s="530"/>
      <c r="S69" s="530"/>
      <c r="T69" s="530"/>
      <c r="U69" s="530"/>
      <c r="V69" s="530"/>
      <c r="W69" s="530"/>
      <c r="X69" s="530"/>
      <c r="AC69" s="45"/>
      <c r="AD69" s="45"/>
      <c r="AE69" s="45"/>
    </row>
    <row r="70" spans="1:34" s="46" customFormat="1" ht="12.75" customHeight="1">
      <c r="A70" s="597"/>
      <c r="B70" s="530" t="s">
        <v>220</v>
      </c>
      <c r="C70" s="530"/>
      <c r="D70" s="530"/>
      <c r="E70" s="530"/>
      <c r="F70" s="530"/>
      <c r="G70" s="530"/>
      <c r="H70" s="530"/>
      <c r="I70" s="530"/>
      <c r="J70" s="530"/>
      <c r="K70" s="530"/>
      <c r="L70" s="530"/>
      <c r="M70" s="530"/>
      <c r="N70" s="530"/>
      <c r="O70" s="530"/>
      <c r="P70" s="530"/>
      <c r="Q70" s="530"/>
      <c r="R70" s="530"/>
      <c r="S70" s="530"/>
      <c r="T70" s="530"/>
      <c r="U70" s="530"/>
      <c r="V70" s="530"/>
      <c r="W70" s="530"/>
      <c r="X70" s="530"/>
      <c r="AC70" s="45"/>
      <c r="AD70" s="45"/>
      <c r="AE70" s="45"/>
    </row>
    <row r="71" spans="1:34" s="46" customFormat="1" ht="27" customHeight="1">
      <c r="A71" s="597"/>
      <c r="B71" s="531" t="s">
        <v>221</v>
      </c>
      <c r="C71" s="531"/>
      <c r="D71" s="531"/>
      <c r="E71" s="532" t="s">
        <v>812</v>
      </c>
      <c r="F71" s="532"/>
      <c r="G71" s="532"/>
      <c r="H71" s="532"/>
      <c r="I71" s="533" t="s">
        <v>223</v>
      </c>
      <c r="J71" s="533"/>
      <c r="K71" s="842" t="s">
        <v>224</v>
      </c>
      <c r="L71" s="842"/>
      <c r="M71" s="52" t="s">
        <v>225</v>
      </c>
      <c r="N71" s="535">
        <v>63489809</v>
      </c>
      <c r="O71" s="535"/>
      <c r="P71" s="536"/>
      <c r="Q71" s="536"/>
      <c r="R71" s="536"/>
      <c r="S71" s="536"/>
      <c r="T71" s="536"/>
      <c r="U71" s="536"/>
      <c r="V71" s="536"/>
      <c r="W71" s="536"/>
      <c r="X71" s="536"/>
      <c r="AC71" s="45"/>
      <c r="AD71" s="45"/>
      <c r="AE71" s="45"/>
    </row>
    <row r="72" spans="1:34" s="46" customFormat="1" ht="12.75" customHeight="1">
      <c r="A72" s="597"/>
      <c r="B72" s="525" t="s">
        <v>226</v>
      </c>
      <c r="C72" s="525"/>
      <c r="D72" s="525"/>
      <c r="E72" s="525"/>
      <c r="F72" s="525"/>
      <c r="G72" s="525"/>
      <c r="H72" s="53" t="s">
        <v>227</v>
      </c>
      <c r="I72" s="526" t="s">
        <v>228</v>
      </c>
      <c r="J72" s="526"/>
      <c r="K72" s="526"/>
      <c r="L72" s="525" t="s">
        <v>226</v>
      </c>
      <c r="M72" s="525"/>
      <c r="N72" s="525"/>
      <c r="O72" s="54" t="s">
        <v>227</v>
      </c>
      <c r="P72" s="525" t="s">
        <v>228</v>
      </c>
      <c r="Q72" s="525"/>
      <c r="R72" s="525"/>
      <c r="S72" s="525"/>
      <c r="T72" s="525"/>
      <c r="U72" s="525"/>
      <c r="V72" s="525"/>
      <c r="W72" s="525"/>
      <c r="X72" s="525"/>
      <c r="AC72" s="45"/>
      <c r="AD72" s="45"/>
      <c r="AE72" s="45"/>
    </row>
    <row r="73" spans="1:34" s="46" customFormat="1" ht="12.75" customHeight="1">
      <c r="A73" s="597"/>
      <c r="B73" s="611" t="s">
        <v>229</v>
      </c>
      <c r="C73" s="611"/>
      <c r="D73" s="611"/>
      <c r="E73" s="611"/>
      <c r="F73" s="611"/>
      <c r="G73" s="611"/>
      <c r="H73" s="801" t="s">
        <v>230</v>
      </c>
      <c r="I73" s="386" t="s">
        <v>813</v>
      </c>
      <c r="J73" s="386"/>
      <c r="K73" s="386"/>
      <c r="L73" s="529" t="s">
        <v>232</v>
      </c>
      <c r="M73" s="529"/>
      <c r="N73" s="529"/>
      <c r="O73" s="55" t="s">
        <v>230</v>
      </c>
      <c r="P73" s="379" t="s">
        <v>814</v>
      </c>
      <c r="Q73" s="379"/>
      <c r="R73" s="379"/>
      <c r="S73" s="379"/>
      <c r="T73" s="379"/>
      <c r="U73" s="379"/>
      <c r="V73" s="379"/>
      <c r="W73" s="379"/>
      <c r="X73" s="379"/>
      <c r="AC73" s="45"/>
      <c r="AD73" s="45"/>
      <c r="AE73" s="45"/>
    </row>
    <row r="74" spans="1:34" s="46" customFormat="1" ht="12.75" customHeight="1">
      <c r="A74" s="597"/>
      <c r="B74" s="611"/>
      <c r="C74" s="611"/>
      <c r="D74" s="611"/>
      <c r="E74" s="611"/>
      <c r="F74" s="611"/>
      <c r="G74" s="611"/>
      <c r="H74" s="801"/>
      <c r="I74" s="386"/>
      <c r="J74" s="386"/>
      <c r="K74" s="386"/>
      <c r="L74" s="529" t="s">
        <v>236</v>
      </c>
      <c r="M74" s="529"/>
      <c r="N74" s="529"/>
      <c r="O74" s="55" t="s">
        <v>230</v>
      </c>
      <c r="P74" s="379" t="s">
        <v>815</v>
      </c>
      <c r="Q74" s="379"/>
      <c r="R74" s="379"/>
      <c r="S74" s="379"/>
      <c r="T74" s="379"/>
      <c r="U74" s="379"/>
      <c r="V74" s="379"/>
      <c r="W74" s="379"/>
      <c r="X74" s="379"/>
      <c r="Y74" s="57"/>
      <c r="Z74" s="57"/>
      <c r="AA74" s="57"/>
      <c r="AB74" s="57"/>
      <c r="AC74" s="45"/>
      <c r="AD74" s="45"/>
      <c r="AE74" s="45"/>
    </row>
    <row r="75" spans="1:34" s="46" customFormat="1" ht="25.5" customHeight="1">
      <c r="A75" s="597"/>
      <c r="B75" s="527" t="s">
        <v>238</v>
      </c>
      <c r="C75" s="527"/>
      <c r="D75" s="527"/>
      <c r="E75" s="527"/>
      <c r="F75" s="527"/>
      <c r="G75" s="527"/>
      <c r="H75" s="58" t="s">
        <v>230</v>
      </c>
      <c r="I75" s="538" t="s">
        <v>398</v>
      </c>
      <c r="J75" s="538"/>
      <c r="K75" s="538"/>
      <c r="L75" s="527" t="s">
        <v>240</v>
      </c>
      <c r="M75" s="527"/>
      <c r="N75" s="527"/>
      <c r="O75" s="55" t="s">
        <v>230</v>
      </c>
      <c r="P75" s="379" t="s">
        <v>564</v>
      </c>
      <c r="Q75" s="379"/>
      <c r="R75" s="379"/>
      <c r="S75" s="379"/>
      <c r="T75" s="379"/>
      <c r="U75" s="379"/>
      <c r="V75" s="379"/>
      <c r="W75" s="379"/>
      <c r="X75" s="379"/>
      <c r="AC75" s="45"/>
      <c r="AD75" s="45"/>
      <c r="AE75" s="45"/>
    </row>
    <row r="76" spans="1:34" s="46" customFormat="1" ht="17.25" customHeight="1">
      <c r="A76" s="597"/>
      <c r="B76" s="525" t="s">
        <v>243</v>
      </c>
      <c r="C76" s="525"/>
      <c r="D76" s="525"/>
      <c r="E76" s="525"/>
      <c r="F76" s="525"/>
      <c r="G76" s="525"/>
      <c r="H76" s="525"/>
      <c r="I76" s="525"/>
      <c r="J76" s="525"/>
      <c r="K76" s="525"/>
      <c r="L76" s="525"/>
      <c r="M76" s="525"/>
      <c r="N76" s="525"/>
      <c r="O76" s="525"/>
      <c r="P76" s="525"/>
      <c r="Q76" s="525"/>
      <c r="R76" s="525"/>
      <c r="S76" s="525"/>
      <c r="T76" s="525"/>
      <c r="U76" s="525"/>
      <c r="V76" s="525"/>
      <c r="W76" s="525"/>
      <c r="X76" s="525"/>
      <c r="AC76" s="45"/>
      <c r="AD76" s="45"/>
      <c r="AE76" s="45"/>
    </row>
    <row r="77" spans="1:34" s="46" customFormat="1" ht="15" customHeight="1">
      <c r="A77" s="597"/>
      <c r="B77" s="537" t="s">
        <v>244</v>
      </c>
      <c r="C77" s="537"/>
      <c r="D77" s="537"/>
      <c r="E77" s="538" t="s">
        <v>488</v>
      </c>
      <c r="F77" s="538"/>
      <c r="G77" s="538"/>
      <c r="H77" s="538"/>
      <c r="I77" s="61" t="s">
        <v>246</v>
      </c>
      <c r="J77" s="539" t="s">
        <v>247</v>
      </c>
      <c r="K77" s="539"/>
      <c r="L77" s="539"/>
      <c r="M77" s="539"/>
      <c r="N77" s="539"/>
      <c r="O77" s="62" t="s">
        <v>248</v>
      </c>
      <c r="P77" s="540">
        <v>36228</v>
      </c>
      <c r="Q77" s="540"/>
      <c r="R77" s="542" t="s">
        <v>249</v>
      </c>
      <c r="S77" s="542"/>
      <c r="T77" s="542"/>
      <c r="U77" s="542"/>
      <c r="V77" s="542"/>
      <c r="W77" s="542"/>
      <c r="X77" s="542"/>
      <c r="AC77" s="45"/>
      <c r="AD77" s="45"/>
      <c r="AE77" s="45"/>
    </row>
    <row r="78" spans="1:34" s="46" customFormat="1" ht="13">
      <c r="A78" s="597"/>
      <c r="B78" s="545" t="s">
        <v>256</v>
      </c>
      <c r="C78" s="545"/>
      <c r="D78" s="545"/>
      <c r="E78" s="538" t="s">
        <v>816</v>
      </c>
      <c r="F78" s="538"/>
      <c r="G78" s="546" t="s">
        <v>258</v>
      </c>
      <c r="H78" s="546"/>
      <c r="I78" s="547">
        <v>39681</v>
      </c>
      <c r="J78" s="547"/>
      <c r="K78" s="843" t="s">
        <v>40</v>
      </c>
      <c r="L78" s="843"/>
      <c r="M78" s="550" t="s">
        <v>259</v>
      </c>
      <c r="N78" s="550"/>
      <c r="O78" s="550"/>
      <c r="P78" s="550"/>
      <c r="Q78" s="550"/>
      <c r="R78" s="550"/>
      <c r="S78" s="550"/>
      <c r="T78" s="550"/>
      <c r="U78" s="550"/>
      <c r="V78" s="550"/>
      <c r="W78" s="550"/>
      <c r="X78" s="550"/>
      <c r="AC78" s="45"/>
      <c r="AD78" s="45"/>
      <c r="AE78" s="45"/>
    </row>
    <row r="79" spans="1:34" s="46" customFormat="1" ht="15" customHeight="1">
      <c r="A79" s="597"/>
      <c r="B79" s="525" t="s">
        <v>260</v>
      </c>
      <c r="C79" s="525"/>
      <c r="D79" s="525"/>
      <c r="E79" s="525"/>
      <c r="F79" s="525"/>
      <c r="G79" s="525"/>
      <c r="H79" s="525"/>
      <c r="I79" s="525"/>
      <c r="J79" s="525"/>
      <c r="K79" s="525"/>
      <c r="L79" s="525"/>
      <c r="M79" s="525"/>
      <c r="N79" s="525"/>
      <c r="O79" s="525"/>
      <c r="P79" s="525"/>
      <c r="Q79" s="525"/>
      <c r="R79" s="525"/>
      <c r="S79" s="525"/>
      <c r="T79" s="525"/>
      <c r="U79" s="525"/>
      <c r="V79" s="525"/>
      <c r="W79" s="525"/>
      <c r="X79" s="525"/>
      <c r="AC79" s="45"/>
      <c r="AD79" s="45"/>
      <c r="AE79" s="45"/>
    </row>
    <row r="80" spans="1:34" s="46" customFormat="1" ht="28.5" customHeight="1">
      <c r="A80" s="597"/>
      <c r="B80" s="53"/>
      <c r="C80" s="525" t="s">
        <v>261</v>
      </c>
      <c r="D80" s="525"/>
      <c r="E80" s="525"/>
      <c r="F80" s="525"/>
      <c r="G80" s="525"/>
      <c r="H80" s="525"/>
      <c r="I80" s="525"/>
      <c r="J80" s="525"/>
      <c r="K80" s="525"/>
      <c r="L80" s="525"/>
      <c r="M80" s="561" t="s">
        <v>262</v>
      </c>
      <c r="N80" s="561"/>
      <c r="O80" s="561"/>
      <c r="P80" s="561"/>
      <c r="Q80" s="561"/>
      <c r="R80" s="561"/>
      <c r="S80" s="562" t="s">
        <v>263</v>
      </c>
      <c r="T80" s="562" t="s">
        <v>264</v>
      </c>
      <c r="U80" s="563" t="s">
        <v>265</v>
      </c>
      <c r="V80" s="563"/>
      <c r="W80" s="563"/>
      <c r="X80" s="562" t="s">
        <v>38</v>
      </c>
      <c r="Y80" s="556" t="s">
        <v>266</v>
      </c>
      <c r="Z80" s="556"/>
      <c r="AA80" s="556"/>
      <c r="AB80" s="556"/>
      <c r="AC80" s="557" t="s">
        <v>267</v>
      </c>
      <c r="AD80" s="557"/>
      <c r="AE80" s="557"/>
      <c r="AF80" s="710" t="s">
        <v>268</v>
      </c>
      <c r="AG80" s="710"/>
      <c r="AH80" s="559" t="s">
        <v>269</v>
      </c>
    </row>
    <row r="81" spans="1:36" s="46" customFormat="1" ht="87" customHeight="1">
      <c r="A81" s="597"/>
      <c r="B81" s="60" t="s">
        <v>6</v>
      </c>
      <c r="C81" s="560" t="s">
        <v>270</v>
      </c>
      <c r="D81" s="560"/>
      <c r="E81" s="560"/>
      <c r="F81" s="560" t="s">
        <v>271</v>
      </c>
      <c r="G81" s="560"/>
      <c r="H81" s="560"/>
      <c r="I81" s="560"/>
      <c r="J81" s="560"/>
      <c r="K81" s="58" t="s">
        <v>272</v>
      </c>
      <c r="L81" s="58" t="s">
        <v>273</v>
      </c>
      <c r="M81" s="63" t="s">
        <v>274</v>
      </c>
      <c r="N81" s="63" t="s">
        <v>275</v>
      </c>
      <c r="O81" s="63" t="s">
        <v>276</v>
      </c>
      <c r="P81" s="63" t="s">
        <v>277</v>
      </c>
      <c r="Q81" s="63" t="s">
        <v>278</v>
      </c>
      <c r="R81" s="63" t="s">
        <v>279</v>
      </c>
      <c r="S81" s="562"/>
      <c r="T81" s="562"/>
      <c r="U81" s="619" t="s">
        <v>320</v>
      </c>
      <c r="V81" s="619"/>
      <c r="W81" s="619"/>
      <c r="X81" s="562"/>
      <c r="Y81" s="64" t="s">
        <v>283</v>
      </c>
      <c r="Z81" s="65" t="s">
        <v>284</v>
      </c>
      <c r="AA81" s="65" t="s">
        <v>285</v>
      </c>
      <c r="AB81" s="66" t="s">
        <v>286</v>
      </c>
      <c r="AC81" s="63" t="s">
        <v>287</v>
      </c>
      <c r="AD81" s="63" t="s">
        <v>288</v>
      </c>
      <c r="AE81" s="63" t="s">
        <v>289</v>
      </c>
      <c r="AF81" s="67" t="s">
        <v>290</v>
      </c>
      <c r="AG81" s="67" t="s">
        <v>291</v>
      </c>
      <c r="AH81" s="559"/>
    </row>
    <row r="82" spans="1:36" s="46" customFormat="1" ht="208.5" customHeight="1">
      <c r="A82" s="597"/>
      <c r="B82" s="68">
        <v>1</v>
      </c>
      <c r="C82" s="564" t="s">
        <v>817</v>
      </c>
      <c r="D82" s="564"/>
      <c r="E82" s="564"/>
      <c r="F82" s="565" t="s">
        <v>818</v>
      </c>
      <c r="G82" s="565"/>
      <c r="H82" s="565"/>
      <c r="I82" s="565"/>
      <c r="J82" s="565"/>
      <c r="K82" s="304">
        <v>39681</v>
      </c>
      <c r="L82" s="304">
        <v>45524</v>
      </c>
      <c r="M82" s="70" t="s">
        <v>178</v>
      </c>
      <c r="N82" s="70" t="s">
        <v>178</v>
      </c>
      <c r="O82" s="70" t="s">
        <v>178</v>
      </c>
      <c r="P82" s="70" t="s">
        <v>178</v>
      </c>
      <c r="Q82" s="70" t="s">
        <v>178</v>
      </c>
      <c r="R82" s="70" t="s">
        <v>178</v>
      </c>
      <c r="S82" s="71" t="str">
        <f>IF(C82&lt;&gt;"",IF(COUNTIF(M82:R82,"CUMPLE")=6,"CUMPLE","NO CUMPLE"),"")</f>
        <v>CUMPLE</v>
      </c>
      <c r="T82" s="72" t="s">
        <v>230</v>
      </c>
      <c r="U82" s="622" t="s">
        <v>178</v>
      </c>
      <c r="V82" s="622"/>
      <c r="W82" s="622"/>
      <c r="X82" s="73" t="str">
        <f t="shared" ref="X82:X101" si="45">IF(C82&lt;&gt;"",IF(OR(AND(U82="CUMPLE",S82="CUMPLE",T82="N/A"),AND(T82="SI",U82="CUMPLE")),"CUMPLE","NO CUMPLE"),"")</f>
        <v>CUMPLE</v>
      </c>
      <c r="Y82" s="59" t="s">
        <v>819</v>
      </c>
      <c r="Z82" s="74" t="str">
        <f>IF(Y82&lt;&gt;"","-"&amp;Y82&amp;CHAR(10),"")</f>
        <v xml:space="preserve">-HV Analista de procesos2.pdf  Pag 52 - 54. (Contrato)
HV Analista de procesos2.pdf  Pag 14 - 16. (Certificación)
Documento aportado en subsanación: 
20240828 Certificacion de Experiencia Básica-OCLH-Corregida.pdf
</v>
      </c>
      <c r="AA82" s="59" t="s">
        <v>820</v>
      </c>
      <c r="AB82" s="75" t="str">
        <f t="shared" ref="AB82:AB101" si="46">IF(AA82&lt;&gt;"","Experiencia No. "&amp;B82&amp;": "&amp;AA82&amp;CHAR(10),"")</f>
        <v xml:space="preserve">Experiencia No. 1: Las fechas se encuentran inconsistentes:
Contrato indica inicio 1 junio de 2008
Certificación indica inicio 1 junio de 2018.
Observaciones oferente en subsanación:
'La experiencia reportada tiene  fecha de incio previa a la expedición de la tarjeta profesional. Por lo anterior, se registra como fecha de inicio la fecha de la expedición de la tarjeta profesional.
</v>
      </c>
      <c r="AC82" s="298">
        <f>IF(C82&lt;&gt;"",COUNTIFS(K$82:K$101,"&lt;="&amp;K82,L$82:L$101,"&gt;"&amp;K82)-1,0)</f>
        <v>0</v>
      </c>
      <c r="AD82" s="298">
        <f>IF(C82&lt;&gt;"",COUNTIFS(K$82:K$101,"&lt;="&amp;L82,L$82:L$101,"&gt;="&amp;L82)-1,0)</f>
        <v>0</v>
      </c>
      <c r="AE82" s="298">
        <f>IF(C82&lt;&gt;"",COUNTIFS(K$82:K$101,"&gt;&lt;"&amp;"",K$82:K$101,"&lt;="&amp;K82,L$82:L$101,"&gt;="&amp;L82),0)</f>
        <v>0</v>
      </c>
      <c r="AF82" s="304">
        <v>39681</v>
      </c>
      <c r="AG82" s="304">
        <v>45524</v>
      </c>
      <c r="AH82" s="95">
        <f>ROUND(IF(X82="CUMPLE",DAYS360(AF82,AG82,)/365,0),1)</f>
        <v>15.8</v>
      </c>
      <c r="AJ82" s="113"/>
    </row>
    <row r="83" spans="1:36" s="46" customFormat="1" ht="57" customHeight="1">
      <c r="A83" s="597"/>
      <c r="B83" s="68">
        <v>2</v>
      </c>
      <c r="C83" s="564" t="s">
        <v>821</v>
      </c>
      <c r="D83" s="564"/>
      <c r="E83" s="564"/>
      <c r="F83" s="565" t="s">
        <v>822</v>
      </c>
      <c r="G83" s="565"/>
      <c r="H83" s="565"/>
      <c r="I83" s="565"/>
      <c r="J83" s="565"/>
      <c r="K83" s="262">
        <v>38516</v>
      </c>
      <c r="L83" s="262">
        <v>38761</v>
      </c>
      <c r="M83" s="70" t="s">
        <v>178</v>
      </c>
      <c r="N83" s="70" t="s">
        <v>178</v>
      </c>
      <c r="O83" s="70" t="s">
        <v>178</v>
      </c>
      <c r="P83" s="70" t="s">
        <v>178</v>
      </c>
      <c r="Q83" s="70" t="s">
        <v>178</v>
      </c>
      <c r="R83" s="70" t="s">
        <v>178</v>
      </c>
      <c r="S83" s="71" t="str">
        <f>IF(C83&lt;&gt;"",IF(COUNTIF(M83:R83,"CUMPLE")=6,"CUMPLE","NO CUMPLE"),"")</f>
        <v>CUMPLE</v>
      </c>
      <c r="T83" s="72" t="s">
        <v>22</v>
      </c>
      <c r="U83" s="622" t="s">
        <v>178</v>
      </c>
      <c r="V83" s="622"/>
      <c r="W83" s="622"/>
      <c r="X83" s="73" t="s">
        <v>85</v>
      </c>
      <c r="Y83" s="59" t="s">
        <v>823</v>
      </c>
      <c r="Z83" s="74" t="str">
        <f t="shared" ref="Z83:Z101" si="47">IF(Y83&lt;&gt;"","-"&amp;Y83&amp;CHAR(10),"")</f>
        <v xml:space="preserve">-HV Analista de procesos2.pdf  Pag 11 - 12. (Certificación)
</v>
      </c>
      <c r="AA83" s="114" t="s">
        <v>824</v>
      </c>
      <c r="AB83" s="75" t="str">
        <f t="shared" si="46"/>
        <v xml:space="preserve">Experiencia No. 2: La experiencia reportada asocia fechas previas a la expedición de la tarjeta profesional
</v>
      </c>
      <c r="AC83" s="76">
        <f t="shared" ref="AC83:AC101" si="48">IF(C83&lt;&gt;"",COUNTIFS(K$82:K$101,"&lt;="&amp;K83,L$82:L$101,"&gt;"&amp;K83)-1,0)</f>
        <v>0</v>
      </c>
      <c r="AD83" s="76">
        <f t="shared" ref="AD83:AD101" si="49">IF(C83&lt;&gt;"",COUNTIFS(K$82:K$101,"&lt;="&amp;L83,L$82:L$101,"&gt;="&amp;L83)-1,0)</f>
        <v>0</v>
      </c>
      <c r="AE83" s="76">
        <f t="shared" ref="AE83:AE101" si="50">IF(C83&lt;&gt;"",COUNTIFS(K$82:K$101,"&gt;&lt;"&amp;"",K$82:K$101,"&lt;="&amp;K83,L$82:L$101,"&gt;="&amp;L83),0)</f>
        <v>0</v>
      </c>
      <c r="AF83" s="69"/>
      <c r="AG83" s="69"/>
      <c r="AH83" s="95">
        <f t="shared" ref="AH83:AH84" si="51">ROUND(IF(X83="CUMPLE",DAYS360(AF83,AG83,)/365,0),1)</f>
        <v>0</v>
      </c>
    </row>
    <row r="84" spans="1:36" s="46" customFormat="1" ht="12.75" hidden="1" customHeight="1">
      <c r="A84" s="597"/>
      <c r="B84" s="68">
        <v>3</v>
      </c>
      <c r="C84" s="564"/>
      <c r="D84" s="564"/>
      <c r="E84" s="564"/>
      <c r="F84" s="565"/>
      <c r="G84" s="565"/>
      <c r="H84" s="565"/>
      <c r="I84" s="565"/>
      <c r="J84" s="565"/>
      <c r="K84" s="69"/>
      <c r="L84" s="69"/>
      <c r="M84" s="70"/>
      <c r="N84" s="70"/>
      <c r="O84" s="70"/>
      <c r="P84" s="70"/>
      <c r="Q84" s="70"/>
      <c r="R84" s="70"/>
      <c r="S84" s="71" t="str">
        <f t="shared" ref="S84:S101" si="52">IF(C84&lt;&gt;"",IF(COUNTIF(M84:R84,"CUMPLE")=7,"CUMPLE","NO CUMPLE"),"")</f>
        <v/>
      </c>
      <c r="T84" s="72"/>
      <c r="U84" s="622"/>
      <c r="V84" s="622"/>
      <c r="W84" s="622"/>
      <c r="X84" s="73" t="str">
        <f t="shared" si="45"/>
        <v/>
      </c>
      <c r="Y84" s="59"/>
      <c r="Z84" s="74" t="str">
        <f t="shared" si="47"/>
        <v/>
      </c>
      <c r="AA84" s="59"/>
      <c r="AB84" s="75" t="str">
        <f t="shared" si="46"/>
        <v/>
      </c>
      <c r="AC84" s="76">
        <f t="shared" si="48"/>
        <v>0</v>
      </c>
      <c r="AD84" s="76">
        <f t="shared" si="49"/>
        <v>0</v>
      </c>
      <c r="AE84" s="76">
        <f t="shared" si="50"/>
        <v>0</v>
      </c>
      <c r="AF84" s="78"/>
      <c r="AG84" s="78"/>
      <c r="AH84" s="95">
        <f t="shared" si="51"/>
        <v>0</v>
      </c>
    </row>
    <row r="85" spans="1:36" s="46" customFormat="1" ht="12.75" hidden="1" customHeight="1">
      <c r="A85" s="597"/>
      <c r="B85" s="68">
        <v>4</v>
      </c>
      <c r="C85" s="564"/>
      <c r="D85" s="564"/>
      <c r="E85" s="564"/>
      <c r="F85" s="565"/>
      <c r="G85" s="565"/>
      <c r="H85" s="565"/>
      <c r="I85" s="565"/>
      <c r="J85" s="565"/>
      <c r="K85" s="69"/>
      <c r="L85" s="69"/>
      <c r="M85" s="70"/>
      <c r="N85" s="70"/>
      <c r="O85" s="70"/>
      <c r="P85" s="70"/>
      <c r="Q85" s="70"/>
      <c r="R85" s="70"/>
      <c r="S85" s="71" t="str">
        <f t="shared" si="52"/>
        <v/>
      </c>
      <c r="T85" s="72"/>
      <c r="U85" s="622"/>
      <c r="V85" s="622"/>
      <c r="W85" s="622"/>
      <c r="X85" s="73" t="str">
        <f t="shared" si="45"/>
        <v/>
      </c>
      <c r="Y85" s="59"/>
      <c r="Z85" s="74" t="str">
        <f t="shared" si="47"/>
        <v/>
      </c>
      <c r="AA85" s="59"/>
      <c r="AB85" s="75" t="str">
        <f t="shared" si="46"/>
        <v/>
      </c>
      <c r="AC85" s="76">
        <f t="shared" si="48"/>
        <v>0</v>
      </c>
      <c r="AD85" s="76">
        <f t="shared" si="49"/>
        <v>0</v>
      </c>
      <c r="AE85" s="76">
        <f t="shared" si="50"/>
        <v>0</v>
      </c>
      <c r="AF85" s="78"/>
      <c r="AG85" s="78"/>
      <c r="AH85" s="77">
        <f t="shared" ref="AH85:AH101" si="53">IF(X85="CUMPLE",DAYS360(AF85,AG85,)/365,0)</f>
        <v>0</v>
      </c>
    </row>
    <row r="86" spans="1:36" s="46" customFormat="1" ht="12.75" hidden="1" customHeight="1">
      <c r="A86" s="597"/>
      <c r="B86" s="68">
        <v>5</v>
      </c>
      <c r="C86" s="564"/>
      <c r="D86" s="564"/>
      <c r="E86" s="564"/>
      <c r="F86" s="565"/>
      <c r="G86" s="565"/>
      <c r="H86" s="565"/>
      <c r="I86" s="565"/>
      <c r="J86" s="565"/>
      <c r="K86" s="69"/>
      <c r="L86" s="69"/>
      <c r="M86" s="70"/>
      <c r="N86" s="70"/>
      <c r="O86" s="70"/>
      <c r="P86" s="70"/>
      <c r="Q86" s="70"/>
      <c r="R86" s="70"/>
      <c r="S86" s="71" t="str">
        <f t="shared" si="52"/>
        <v/>
      </c>
      <c r="T86" s="72"/>
      <c r="U86" s="622"/>
      <c r="V86" s="622"/>
      <c r="W86" s="622"/>
      <c r="X86" s="73" t="str">
        <f t="shared" si="45"/>
        <v/>
      </c>
      <c r="Y86" s="59"/>
      <c r="Z86" s="74" t="str">
        <f t="shared" si="47"/>
        <v/>
      </c>
      <c r="AA86" s="59"/>
      <c r="AB86" s="75" t="str">
        <f t="shared" si="46"/>
        <v/>
      </c>
      <c r="AC86" s="76">
        <f t="shared" si="48"/>
        <v>0</v>
      </c>
      <c r="AD86" s="76">
        <f t="shared" si="49"/>
        <v>0</v>
      </c>
      <c r="AE86" s="76">
        <f t="shared" si="50"/>
        <v>0</v>
      </c>
      <c r="AF86" s="78"/>
      <c r="AG86" s="78"/>
      <c r="AH86" s="106"/>
    </row>
    <row r="87" spans="1:36" s="46" customFormat="1" ht="12.75" hidden="1" customHeight="1">
      <c r="A87" s="597"/>
      <c r="B87" s="68">
        <v>6</v>
      </c>
      <c r="C87" s="564"/>
      <c r="D87" s="564"/>
      <c r="E87" s="564"/>
      <c r="F87" s="565"/>
      <c r="G87" s="565"/>
      <c r="H87" s="565"/>
      <c r="I87" s="565"/>
      <c r="J87" s="565"/>
      <c r="K87" s="69"/>
      <c r="L87" s="69"/>
      <c r="M87" s="70"/>
      <c r="N87" s="70"/>
      <c r="O87" s="70"/>
      <c r="P87" s="70"/>
      <c r="Q87" s="70"/>
      <c r="R87" s="70"/>
      <c r="S87" s="71" t="str">
        <f t="shared" si="52"/>
        <v/>
      </c>
      <c r="T87" s="72"/>
      <c r="U87" s="622"/>
      <c r="V87" s="622"/>
      <c r="W87" s="622"/>
      <c r="X87" s="73" t="str">
        <f t="shared" si="45"/>
        <v/>
      </c>
      <c r="Y87" s="59"/>
      <c r="Z87" s="74" t="str">
        <f t="shared" si="47"/>
        <v/>
      </c>
      <c r="AA87" s="59"/>
      <c r="AB87" s="75" t="str">
        <f t="shared" si="46"/>
        <v/>
      </c>
      <c r="AC87" s="76">
        <f t="shared" si="48"/>
        <v>0</v>
      </c>
      <c r="AD87" s="76">
        <f t="shared" si="49"/>
        <v>0</v>
      </c>
      <c r="AE87" s="76">
        <f t="shared" si="50"/>
        <v>0</v>
      </c>
      <c r="AF87" s="78"/>
      <c r="AG87" s="78"/>
      <c r="AH87" s="77">
        <f t="shared" si="53"/>
        <v>0</v>
      </c>
    </row>
    <row r="88" spans="1:36" s="46" customFormat="1" ht="12.75" hidden="1" customHeight="1">
      <c r="A88" s="597"/>
      <c r="B88" s="68">
        <v>7</v>
      </c>
      <c r="C88" s="564"/>
      <c r="D88" s="564"/>
      <c r="E88" s="564"/>
      <c r="F88" s="565"/>
      <c r="G88" s="565"/>
      <c r="H88" s="565"/>
      <c r="I88" s="565"/>
      <c r="J88" s="565"/>
      <c r="K88" s="69"/>
      <c r="L88" s="69"/>
      <c r="M88" s="70"/>
      <c r="N88" s="70"/>
      <c r="O88" s="70"/>
      <c r="P88" s="70"/>
      <c r="Q88" s="70"/>
      <c r="R88" s="70"/>
      <c r="S88" s="71" t="str">
        <f t="shared" si="52"/>
        <v/>
      </c>
      <c r="T88" s="72"/>
      <c r="U88" s="622"/>
      <c r="V88" s="622"/>
      <c r="W88" s="622"/>
      <c r="X88" s="73" t="str">
        <f t="shared" si="45"/>
        <v/>
      </c>
      <c r="Y88" s="59"/>
      <c r="Z88" s="74" t="str">
        <f t="shared" si="47"/>
        <v/>
      </c>
      <c r="AA88" s="59"/>
      <c r="AB88" s="75" t="str">
        <f t="shared" si="46"/>
        <v/>
      </c>
      <c r="AC88" s="76">
        <f t="shared" si="48"/>
        <v>0</v>
      </c>
      <c r="AD88" s="76">
        <f t="shared" si="49"/>
        <v>0</v>
      </c>
      <c r="AE88" s="76">
        <f t="shared" si="50"/>
        <v>0</v>
      </c>
      <c r="AF88" s="78"/>
      <c r="AG88" s="78"/>
      <c r="AH88" s="77">
        <f t="shared" si="53"/>
        <v>0</v>
      </c>
    </row>
    <row r="89" spans="1:36" s="46" customFormat="1" ht="12.75" hidden="1" customHeight="1">
      <c r="A89" s="597"/>
      <c r="B89" s="68">
        <v>8</v>
      </c>
      <c r="C89" s="564"/>
      <c r="D89" s="564"/>
      <c r="E89" s="564"/>
      <c r="F89" s="565"/>
      <c r="G89" s="565"/>
      <c r="H89" s="565"/>
      <c r="I89" s="565"/>
      <c r="J89" s="565"/>
      <c r="K89" s="69"/>
      <c r="L89" s="69"/>
      <c r="M89" s="70"/>
      <c r="N89" s="70"/>
      <c r="O89" s="70"/>
      <c r="P89" s="70"/>
      <c r="Q89" s="70"/>
      <c r="R89" s="70"/>
      <c r="S89" s="71" t="str">
        <f t="shared" si="52"/>
        <v/>
      </c>
      <c r="T89" s="72"/>
      <c r="U89" s="622"/>
      <c r="V89" s="622"/>
      <c r="W89" s="622"/>
      <c r="X89" s="73" t="str">
        <f t="shared" si="45"/>
        <v/>
      </c>
      <c r="Y89" s="59"/>
      <c r="Z89" s="74" t="str">
        <f t="shared" si="47"/>
        <v/>
      </c>
      <c r="AA89" s="59"/>
      <c r="AB89" s="75" t="str">
        <f t="shared" si="46"/>
        <v/>
      </c>
      <c r="AC89" s="76">
        <f t="shared" si="48"/>
        <v>0</v>
      </c>
      <c r="AD89" s="76">
        <f t="shared" si="49"/>
        <v>0</v>
      </c>
      <c r="AE89" s="76">
        <f t="shared" si="50"/>
        <v>0</v>
      </c>
      <c r="AF89" s="78"/>
      <c r="AG89" s="78"/>
      <c r="AH89" s="77">
        <f t="shared" si="53"/>
        <v>0</v>
      </c>
    </row>
    <row r="90" spans="1:36" s="46" customFormat="1" ht="12.75" hidden="1" customHeight="1">
      <c r="A90" s="597"/>
      <c r="B90" s="68">
        <v>9</v>
      </c>
      <c r="C90" s="564"/>
      <c r="D90" s="564"/>
      <c r="E90" s="564"/>
      <c r="F90" s="565"/>
      <c r="G90" s="565"/>
      <c r="H90" s="565"/>
      <c r="I90" s="565"/>
      <c r="J90" s="565"/>
      <c r="K90" s="69"/>
      <c r="L90" s="69"/>
      <c r="M90" s="70"/>
      <c r="N90" s="70"/>
      <c r="O90" s="70"/>
      <c r="P90" s="70"/>
      <c r="Q90" s="70"/>
      <c r="R90" s="70"/>
      <c r="S90" s="71" t="str">
        <f t="shared" si="52"/>
        <v/>
      </c>
      <c r="T90" s="72"/>
      <c r="U90" s="622"/>
      <c r="V90" s="622"/>
      <c r="W90" s="622"/>
      <c r="X90" s="73" t="str">
        <f t="shared" si="45"/>
        <v/>
      </c>
      <c r="Y90" s="59"/>
      <c r="Z90" s="74" t="str">
        <f t="shared" si="47"/>
        <v/>
      </c>
      <c r="AA90" s="59"/>
      <c r="AB90" s="75" t="str">
        <f t="shared" si="46"/>
        <v/>
      </c>
      <c r="AC90" s="76">
        <f t="shared" si="48"/>
        <v>0</v>
      </c>
      <c r="AD90" s="76">
        <f t="shared" si="49"/>
        <v>0</v>
      </c>
      <c r="AE90" s="76">
        <f t="shared" si="50"/>
        <v>0</v>
      </c>
      <c r="AF90" s="78"/>
      <c r="AG90" s="78"/>
      <c r="AH90" s="77">
        <f t="shared" si="53"/>
        <v>0</v>
      </c>
    </row>
    <row r="91" spans="1:36" s="46" customFormat="1" ht="12.75" hidden="1" customHeight="1">
      <c r="A91" s="597"/>
      <c r="B91" s="68">
        <v>10</v>
      </c>
      <c r="C91" s="564"/>
      <c r="D91" s="564"/>
      <c r="E91" s="564"/>
      <c r="F91" s="565"/>
      <c r="G91" s="565"/>
      <c r="H91" s="565"/>
      <c r="I91" s="565"/>
      <c r="J91" s="565"/>
      <c r="K91" s="69"/>
      <c r="L91" s="69"/>
      <c r="M91" s="70"/>
      <c r="N91" s="70"/>
      <c r="O91" s="70"/>
      <c r="P91" s="70"/>
      <c r="Q91" s="70"/>
      <c r="R91" s="70"/>
      <c r="S91" s="71" t="str">
        <f t="shared" si="52"/>
        <v/>
      </c>
      <c r="T91" s="72"/>
      <c r="U91" s="622"/>
      <c r="V91" s="622"/>
      <c r="W91" s="622"/>
      <c r="X91" s="73" t="str">
        <f t="shared" si="45"/>
        <v/>
      </c>
      <c r="Y91" s="59"/>
      <c r="Z91" s="74" t="str">
        <f t="shared" si="47"/>
        <v/>
      </c>
      <c r="AA91" s="59"/>
      <c r="AB91" s="75" t="str">
        <f t="shared" si="46"/>
        <v/>
      </c>
      <c r="AC91" s="76">
        <f t="shared" si="48"/>
        <v>0</v>
      </c>
      <c r="AD91" s="76">
        <f t="shared" si="49"/>
        <v>0</v>
      </c>
      <c r="AE91" s="76">
        <f t="shared" si="50"/>
        <v>0</v>
      </c>
      <c r="AF91" s="78"/>
      <c r="AG91" s="78"/>
      <c r="AH91" s="77">
        <f t="shared" si="53"/>
        <v>0</v>
      </c>
    </row>
    <row r="92" spans="1:36" s="46" customFormat="1" ht="12.75" hidden="1" customHeight="1">
      <c r="A92" s="597"/>
      <c r="B92" s="68">
        <v>11</v>
      </c>
      <c r="C92" s="564"/>
      <c r="D92" s="564"/>
      <c r="E92" s="564"/>
      <c r="F92" s="565"/>
      <c r="G92" s="565"/>
      <c r="H92" s="565"/>
      <c r="I92" s="565"/>
      <c r="J92" s="565"/>
      <c r="K92" s="69"/>
      <c r="L92" s="69"/>
      <c r="M92" s="70"/>
      <c r="N92" s="70"/>
      <c r="O92" s="70"/>
      <c r="P92" s="70"/>
      <c r="Q92" s="70"/>
      <c r="R92" s="70"/>
      <c r="S92" s="71" t="str">
        <f t="shared" si="52"/>
        <v/>
      </c>
      <c r="T92" s="72"/>
      <c r="U92" s="622"/>
      <c r="V92" s="622"/>
      <c r="W92" s="622"/>
      <c r="X92" s="73" t="str">
        <f t="shared" si="45"/>
        <v/>
      </c>
      <c r="Y92" s="59"/>
      <c r="Z92" s="74" t="str">
        <f t="shared" si="47"/>
        <v/>
      </c>
      <c r="AA92" s="59"/>
      <c r="AB92" s="75" t="str">
        <f t="shared" si="46"/>
        <v/>
      </c>
      <c r="AC92" s="76">
        <f t="shared" si="48"/>
        <v>0</v>
      </c>
      <c r="AD92" s="76">
        <f t="shared" si="49"/>
        <v>0</v>
      </c>
      <c r="AE92" s="76">
        <f t="shared" si="50"/>
        <v>0</v>
      </c>
      <c r="AF92" s="78"/>
      <c r="AG92" s="78"/>
      <c r="AH92" s="77">
        <f t="shared" si="53"/>
        <v>0</v>
      </c>
    </row>
    <row r="93" spans="1:36" s="46" customFormat="1" ht="12.75" hidden="1" customHeight="1">
      <c r="A93" s="597"/>
      <c r="B93" s="68">
        <v>12</v>
      </c>
      <c r="C93" s="564"/>
      <c r="D93" s="564"/>
      <c r="E93" s="564"/>
      <c r="F93" s="565"/>
      <c r="G93" s="565"/>
      <c r="H93" s="565"/>
      <c r="I93" s="565"/>
      <c r="J93" s="565"/>
      <c r="K93" s="69"/>
      <c r="L93" s="69"/>
      <c r="M93" s="70"/>
      <c r="N93" s="70"/>
      <c r="O93" s="70"/>
      <c r="P93" s="70"/>
      <c r="Q93" s="70"/>
      <c r="R93" s="70"/>
      <c r="S93" s="71" t="str">
        <f t="shared" si="52"/>
        <v/>
      </c>
      <c r="T93" s="72"/>
      <c r="U93" s="622"/>
      <c r="V93" s="622"/>
      <c r="W93" s="622"/>
      <c r="X93" s="73" t="str">
        <f t="shared" si="45"/>
        <v/>
      </c>
      <c r="Y93" s="59"/>
      <c r="Z93" s="74" t="str">
        <f t="shared" si="47"/>
        <v/>
      </c>
      <c r="AA93" s="59"/>
      <c r="AB93" s="75" t="str">
        <f t="shared" si="46"/>
        <v/>
      </c>
      <c r="AC93" s="76">
        <f t="shared" si="48"/>
        <v>0</v>
      </c>
      <c r="AD93" s="76">
        <f t="shared" si="49"/>
        <v>0</v>
      </c>
      <c r="AE93" s="76">
        <f t="shared" si="50"/>
        <v>0</v>
      </c>
      <c r="AF93" s="78"/>
      <c r="AG93" s="78"/>
      <c r="AH93" s="77">
        <f t="shared" si="53"/>
        <v>0</v>
      </c>
    </row>
    <row r="94" spans="1:36" s="46" customFormat="1" ht="12.75" hidden="1" customHeight="1">
      <c r="A94" s="597"/>
      <c r="B94" s="68">
        <v>13</v>
      </c>
      <c r="C94" s="564"/>
      <c r="D94" s="564"/>
      <c r="E94" s="564"/>
      <c r="F94" s="565"/>
      <c r="G94" s="565"/>
      <c r="H94" s="565"/>
      <c r="I94" s="565"/>
      <c r="J94" s="565"/>
      <c r="K94" s="69"/>
      <c r="L94" s="69"/>
      <c r="M94" s="70"/>
      <c r="N94" s="70"/>
      <c r="O94" s="70"/>
      <c r="P94" s="70"/>
      <c r="Q94" s="70"/>
      <c r="R94" s="70"/>
      <c r="S94" s="71" t="str">
        <f t="shared" si="52"/>
        <v/>
      </c>
      <c r="T94" s="72"/>
      <c r="U94" s="622"/>
      <c r="V94" s="622"/>
      <c r="W94" s="622"/>
      <c r="X94" s="73" t="str">
        <f t="shared" si="45"/>
        <v/>
      </c>
      <c r="Y94" s="59"/>
      <c r="Z94" s="74" t="str">
        <f t="shared" si="47"/>
        <v/>
      </c>
      <c r="AA94" s="59"/>
      <c r="AB94" s="75" t="str">
        <f t="shared" si="46"/>
        <v/>
      </c>
      <c r="AC94" s="76">
        <f t="shared" si="48"/>
        <v>0</v>
      </c>
      <c r="AD94" s="76">
        <f t="shared" si="49"/>
        <v>0</v>
      </c>
      <c r="AE94" s="76">
        <f t="shared" si="50"/>
        <v>0</v>
      </c>
      <c r="AF94" s="78"/>
      <c r="AG94" s="78"/>
      <c r="AH94" s="77">
        <f t="shared" si="53"/>
        <v>0</v>
      </c>
    </row>
    <row r="95" spans="1:36" s="46" customFormat="1" ht="12.75" hidden="1" customHeight="1">
      <c r="A95" s="597"/>
      <c r="B95" s="68">
        <v>14</v>
      </c>
      <c r="C95" s="564"/>
      <c r="D95" s="564"/>
      <c r="E95" s="564"/>
      <c r="F95" s="565"/>
      <c r="G95" s="565"/>
      <c r="H95" s="565"/>
      <c r="I95" s="565"/>
      <c r="J95" s="565"/>
      <c r="K95" s="69"/>
      <c r="L95" s="69"/>
      <c r="M95" s="70"/>
      <c r="N95" s="70"/>
      <c r="O95" s="70"/>
      <c r="P95" s="70"/>
      <c r="Q95" s="70"/>
      <c r="R95" s="70"/>
      <c r="S95" s="71" t="str">
        <f t="shared" si="52"/>
        <v/>
      </c>
      <c r="T95" s="72"/>
      <c r="U95" s="622"/>
      <c r="V95" s="622"/>
      <c r="W95" s="622"/>
      <c r="X95" s="73" t="str">
        <f t="shared" si="45"/>
        <v/>
      </c>
      <c r="Y95" s="59"/>
      <c r="Z95" s="74" t="str">
        <f t="shared" si="47"/>
        <v/>
      </c>
      <c r="AA95" s="59"/>
      <c r="AB95" s="75" t="str">
        <f t="shared" si="46"/>
        <v/>
      </c>
      <c r="AC95" s="76">
        <f t="shared" si="48"/>
        <v>0</v>
      </c>
      <c r="AD95" s="76">
        <f t="shared" si="49"/>
        <v>0</v>
      </c>
      <c r="AE95" s="76">
        <f t="shared" si="50"/>
        <v>0</v>
      </c>
      <c r="AF95" s="78"/>
      <c r="AG95" s="78"/>
      <c r="AH95" s="77">
        <f t="shared" si="53"/>
        <v>0</v>
      </c>
    </row>
    <row r="96" spans="1:36" s="46" customFormat="1" ht="12.75" hidden="1" customHeight="1">
      <c r="A96" s="597"/>
      <c r="B96" s="68">
        <v>15</v>
      </c>
      <c r="C96" s="564"/>
      <c r="D96" s="564"/>
      <c r="E96" s="564"/>
      <c r="F96" s="565"/>
      <c r="G96" s="565"/>
      <c r="H96" s="565"/>
      <c r="I96" s="565"/>
      <c r="J96" s="565"/>
      <c r="K96" s="69"/>
      <c r="L96" s="69"/>
      <c r="M96" s="70"/>
      <c r="N96" s="70"/>
      <c r="O96" s="70"/>
      <c r="P96" s="70"/>
      <c r="Q96" s="70"/>
      <c r="R96" s="70"/>
      <c r="S96" s="71" t="str">
        <f t="shared" si="52"/>
        <v/>
      </c>
      <c r="T96" s="72"/>
      <c r="U96" s="622"/>
      <c r="V96" s="622"/>
      <c r="W96" s="622"/>
      <c r="X96" s="73" t="str">
        <f t="shared" si="45"/>
        <v/>
      </c>
      <c r="Y96" s="59"/>
      <c r="Z96" s="74" t="str">
        <f t="shared" si="47"/>
        <v/>
      </c>
      <c r="AA96" s="59"/>
      <c r="AB96" s="75" t="str">
        <f t="shared" si="46"/>
        <v/>
      </c>
      <c r="AC96" s="76">
        <f t="shared" si="48"/>
        <v>0</v>
      </c>
      <c r="AD96" s="76">
        <f t="shared" si="49"/>
        <v>0</v>
      </c>
      <c r="AE96" s="76">
        <f t="shared" si="50"/>
        <v>0</v>
      </c>
      <c r="AF96" s="78"/>
      <c r="AG96" s="78"/>
      <c r="AH96" s="77">
        <f t="shared" si="53"/>
        <v>0</v>
      </c>
    </row>
    <row r="97" spans="1:34" s="46" customFormat="1" ht="12.75" hidden="1" customHeight="1">
      <c r="A97" s="597"/>
      <c r="B97" s="68">
        <v>16</v>
      </c>
      <c r="C97" s="564"/>
      <c r="D97" s="564"/>
      <c r="E97" s="564"/>
      <c r="F97" s="565"/>
      <c r="G97" s="565"/>
      <c r="H97" s="565"/>
      <c r="I97" s="565"/>
      <c r="J97" s="565"/>
      <c r="K97" s="69"/>
      <c r="L97" s="69"/>
      <c r="M97" s="70"/>
      <c r="N97" s="70"/>
      <c r="O97" s="70"/>
      <c r="P97" s="70"/>
      <c r="Q97" s="70"/>
      <c r="R97" s="70"/>
      <c r="S97" s="71" t="str">
        <f t="shared" si="52"/>
        <v/>
      </c>
      <c r="T97" s="72"/>
      <c r="U97" s="622"/>
      <c r="V97" s="622"/>
      <c r="W97" s="622"/>
      <c r="X97" s="73" t="str">
        <f t="shared" si="45"/>
        <v/>
      </c>
      <c r="Y97" s="59"/>
      <c r="Z97" s="74" t="str">
        <f t="shared" si="47"/>
        <v/>
      </c>
      <c r="AA97" s="59"/>
      <c r="AB97" s="75" t="str">
        <f t="shared" si="46"/>
        <v/>
      </c>
      <c r="AC97" s="76">
        <f t="shared" si="48"/>
        <v>0</v>
      </c>
      <c r="AD97" s="76">
        <f t="shared" si="49"/>
        <v>0</v>
      </c>
      <c r="AE97" s="76">
        <f t="shared" si="50"/>
        <v>0</v>
      </c>
      <c r="AF97" s="78"/>
      <c r="AG97" s="78"/>
      <c r="AH97" s="77">
        <f t="shared" si="53"/>
        <v>0</v>
      </c>
    </row>
    <row r="98" spans="1:34" s="46" customFormat="1" ht="12.75" hidden="1" customHeight="1">
      <c r="A98" s="597"/>
      <c r="B98" s="68">
        <v>17</v>
      </c>
      <c r="C98" s="564"/>
      <c r="D98" s="564"/>
      <c r="E98" s="564"/>
      <c r="F98" s="565"/>
      <c r="G98" s="565"/>
      <c r="H98" s="565"/>
      <c r="I98" s="565"/>
      <c r="J98" s="565"/>
      <c r="K98" s="69"/>
      <c r="L98" s="69"/>
      <c r="M98" s="70"/>
      <c r="N98" s="70"/>
      <c r="O98" s="70"/>
      <c r="P98" s="70"/>
      <c r="Q98" s="70"/>
      <c r="R98" s="70"/>
      <c r="S98" s="71" t="str">
        <f t="shared" si="52"/>
        <v/>
      </c>
      <c r="T98" s="72"/>
      <c r="U98" s="622"/>
      <c r="V98" s="622"/>
      <c r="W98" s="622"/>
      <c r="X98" s="73" t="str">
        <f t="shared" si="45"/>
        <v/>
      </c>
      <c r="Y98" s="59"/>
      <c r="Z98" s="74" t="str">
        <f t="shared" si="47"/>
        <v/>
      </c>
      <c r="AA98" s="59"/>
      <c r="AB98" s="75" t="str">
        <f t="shared" si="46"/>
        <v/>
      </c>
      <c r="AC98" s="76">
        <f t="shared" si="48"/>
        <v>0</v>
      </c>
      <c r="AD98" s="76">
        <f t="shared" si="49"/>
        <v>0</v>
      </c>
      <c r="AE98" s="76">
        <f t="shared" si="50"/>
        <v>0</v>
      </c>
      <c r="AF98" s="78"/>
      <c r="AG98" s="78"/>
      <c r="AH98" s="77">
        <f t="shared" si="53"/>
        <v>0</v>
      </c>
    </row>
    <row r="99" spans="1:34" s="46" customFormat="1" ht="12.75" hidden="1" customHeight="1">
      <c r="A99" s="597"/>
      <c r="B99" s="68">
        <v>18</v>
      </c>
      <c r="C99" s="564"/>
      <c r="D99" s="564"/>
      <c r="E99" s="564"/>
      <c r="F99" s="565"/>
      <c r="G99" s="565"/>
      <c r="H99" s="565"/>
      <c r="I99" s="565"/>
      <c r="J99" s="565"/>
      <c r="K99" s="69"/>
      <c r="L99" s="69"/>
      <c r="M99" s="70"/>
      <c r="N99" s="70"/>
      <c r="O99" s="70"/>
      <c r="P99" s="70"/>
      <c r="Q99" s="70"/>
      <c r="R99" s="70"/>
      <c r="S99" s="71" t="str">
        <f t="shared" si="52"/>
        <v/>
      </c>
      <c r="T99" s="72"/>
      <c r="U99" s="622"/>
      <c r="V99" s="622"/>
      <c r="W99" s="622"/>
      <c r="X99" s="73" t="str">
        <f t="shared" si="45"/>
        <v/>
      </c>
      <c r="Y99" s="59"/>
      <c r="Z99" s="74" t="str">
        <f t="shared" si="47"/>
        <v/>
      </c>
      <c r="AA99" s="59"/>
      <c r="AB99" s="75" t="str">
        <f t="shared" si="46"/>
        <v/>
      </c>
      <c r="AC99" s="76">
        <f t="shared" si="48"/>
        <v>0</v>
      </c>
      <c r="AD99" s="76">
        <f t="shared" si="49"/>
        <v>0</v>
      </c>
      <c r="AE99" s="76">
        <f t="shared" si="50"/>
        <v>0</v>
      </c>
      <c r="AF99" s="78"/>
      <c r="AG99" s="78"/>
      <c r="AH99" s="77">
        <f t="shared" si="53"/>
        <v>0</v>
      </c>
    </row>
    <row r="100" spans="1:34" s="46" customFormat="1" ht="12.75" hidden="1" customHeight="1">
      <c r="A100" s="597"/>
      <c r="B100" s="68">
        <v>19</v>
      </c>
      <c r="C100" s="583"/>
      <c r="D100" s="583"/>
      <c r="E100" s="583"/>
      <c r="F100" s="584"/>
      <c r="G100" s="584"/>
      <c r="H100" s="584"/>
      <c r="I100" s="584"/>
      <c r="J100" s="584"/>
      <c r="K100" s="69"/>
      <c r="L100" s="69"/>
      <c r="M100" s="70"/>
      <c r="N100" s="70"/>
      <c r="O100" s="70"/>
      <c r="P100" s="70"/>
      <c r="Q100" s="70"/>
      <c r="R100" s="70"/>
      <c r="S100" s="71" t="str">
        <f t="shared" si="52"/>
        <v/>
      </c>
      <c r="T100" s="72"/>
      <c r="U100" s="622"/>
      <c r="V100" s="622"/>
      <c r="W100" s="622"/>
      <c r="X100" s="73" t="str">
        <f t="shared" si="45"/>
        <v/>
      </c>
      <c r="Y100" s="59"/>
      <c r="Z100" s="74" t="str">
        <f t="shared" si="47"/>
        <v/>
      </c>
      <c r="AA100" s="59"/>
      <c r="AB100" s="75" t="str">
        <f t="shared" si="46"/>
        <v/>
      </c>
      <c r="AC100" s="76">
        <f t="shared" si="48"/>
        <v>0</v>
      </c>
      <c r="AD100" s="76">
        <f t="shared" si="49"/>
        <v>0</v>
      </c>
      <c r="AE100" s="76">
        <f t="shared" si="50"/>
        <v>0</v>
      </c>
      <c r="AF100" s="78"/>
      <c r="AG100" s="78"/>
      <c r="AH100" s="77">
        <f t="shared" si="53"/>
        <v>0</v>
      </c>
    </row>
    <row r="101" spans="1:34" s="46" customFormat="1" ht="12.75" hidden="1" customHeight="1">
      <c r="A101" s="597"/>
      <c r="B101" s="68">
        <v>20</v>
      </c>
      <c r="C101" s="583"/>
      <c r="D101" s="583"/>
      <c r="E101" s="583"/>
      <c r="F101" s="584"/>
      <c r="G101" s="584"/>
      <c r="H101" s="584"/>
      <c r="I101" s="584"/>
      <c r="J101" s="584"/>
      <c r="K101" s="69"/>
      <c r="L101" s="69"/>
      <c r="M101" s="70"/>
      <c r="N101" s="70"/>
      <c r="O101" s="70"/>
      <c r="P101" s="70"/>
      <c r="Q101" s="70"/>
      <c r="R101" s="70"/>
      <c r="S101" s="71" t="str">
        <f t="shared" si="52"/>
        <v/>
      </c>
      <c r="T101" s="72"/>
      <c r="U101" s="622"/>
      <c r="V101" s="622"/>
      <c r="W101" s="622"/>
      <c r="X101" s="73" t="str">
        <f t="shared" si="45"/>
        <v/>
      </c>
      <c r="Y101" s="79"/>
      <c r="Z101" s="74" t="str">
        <f t="shared" si="47"/>
        <v/>
      </c>
      <c r="AA101" s="59"/>
      <c r="AB101" s="75" t="str">
        <f t="shared" si="46"/>
        <v/>
      </c>
      <c r="AC101" s="76">
        <f t="shared" si="48"/>
        <v>0</v>
      </c>
      <c r="AD101" s="76">
        <f t="shared" si="49"/>
        <v>0</v>
      </c>
      <c r="AE101" s="76">
        <f t="shared" si="50"/>
        <v>0</v>
      </c>
      <c r="AF101" s="78"/>
      <c r="AG101" s="78"/>
      <c r="AH101" s="77">
        <f t="shared" si="53"/>
        <v>0</v>
      </c>
    </row>
    <row r="102" spans="1:34" s="46" customFormat="1" ht="18.75" customHeight="1">
      <c r="A102" s="597"/>
      <c r="B102" s="585" t="s">
        <v>299</v>
      </c>
      <c r="C102" s="585"/>
      <c r="D102" s="585"/>
      <c r="E102" s="585"/>
      <c r="F102" s="80" t="s">
        <v>300</v>
      </c>
      <c r="G102" s="588" t="s">
        <v>301</v>
      </c>
      <c r="H102" s="588"/>
      <c r="I102" s="628" t="s">
        <v>302</v>
      </c>
      <c r="J102" s="628"/>
      <c r="K102" s="628"/>
      <c r="L102" s="628"/>
      <c r="M102" s="628"/>
      <c r="N102" s="628"/>
      <c r="O102" s="628"/>
      <c r="P102" s="628"/>
      <c r="Q102" s="628"/>
      <c r="R102" s="628"/>
      <c r="S102" s="628"/>
      <c r="T102" s="628"/>
      <c r="U102" s="628"/>
      <c r="V102" s="628"/>
      <c r="W102" s="628"/>
      <c r="X102" s="628"/>
      <c r="Y102" s="57"/>
      <c r="Z102" s="81"/>
      <c r="AA102" s="82"/>
      <c r="AB102" s="81"/>
      <c r="AC102" s="83"/>
      <c r="AD102" s="83"/>
      <c r="AE102" s="83"/>
      <c r="AF102" s="84"/>
      <c r="AG102" s="84"/>
      <c r="AH102" s="85"/>
    </row>
    <row r="103" spans="1:34" s="46" customFormat="1" ht="27" customHeight="1">
      <c r="A103" s="597"/>
      <c r="B103" s="575" t="s">
        <v>303</v>
      </c>
      <c r="C103" s="575"/>
      <c r="D103" s="575"/>
      <c r="E103" s="87">
        <v>3</v>
      </c>
      <c r="F103" s="88">
        <f>COUNTIF(X82:X101,"CUMPLE")</f>
        <v>1</v>
      </c>
      <c r="G103" s="578" t="str">
        <f>IF(F103&gt;=E103,"REQUISITO ACREDITADO","REQUISITO NO ACREDITADO")</f>
        <v>REQUISITO NO ACREDITADO</v>
      </c>
      <c r="H103" s="578"/>
      <c r="I103" s="631" t="str">
        <f>_xlfn.CONCAT(Z82:Z83)</f>
        <v xml:space="preserve">-HV Analista de procesos2.pdf  Pag 52 - 54. (Contrato)
HV Analista de procesos2.pdf  Pag 14 - 16. (Certificación)
Documento aportado en subsanación: 
20240828 Certificacion de Experiencia Básica-OCLH-Corregida.pdf
-HV Analista de procesos2.pdf  Pag 11 - 12. (Certificación)
</v>
      </c>
      <c r="J103" s="631"/>
      <c r="K103" s="631"/>
      <c r="L103" s="631"/>
      <c r="M103" s="631"/>
      <c r="N103" s="631"/>
      <c r="O103" s="631"/>
      <c r="P103" s="631"/>
      <c r="Q103" s="631"/>
      <c r="R103" s="631"/>
      <c r="S103" s="631"/>
      <c r="T103" s="631"/>
      <c r="U103" s="631"/>
      <c r="V103" s="631"/>
      <c r="W103" s="631"/>
      <c r="X103" s="631"/>
      <c r="AC103" s="45"/>
      <c r="AD103" s="45"/>
      <c r="AE103" s="45"/>
    </row>
    <row r="104" spans="1:34" s="46" customFormat="1" ht="77.25" customHeight="1">
      <c r="A104" s="597"/>
      <c r="B104" s="575" t="s">
        <v>304</v>
      </c>
      <c r="C104" s="575"/>
      <c r="D104" s="575"/>
      <c r="E104" s="89">
        <v>1</v>
      </c>
      <c r="F104" s="635">
        <f>SUMIFS(AH82:AH101,X82:X101,"CUMPLE")</f>
        <v>15.8</v>
      </c>
      <c r="G104" s="578" t="str">
        <f>IF(F104&gt;=E104,"REQUISITO ACREDITADO","REQUISITO NO ACREDITADO")</f>
        <v>REQUISITO ACREDITADO</v>
      </c>
      <c r="H104" s="578"/>
      <c r="I104" s="631"/>
      <c r="J104" s="631"/>
      <c r="K104" s="631"/>
      <c r="L104" s="631"/>
      <c r="M104" s="631"/>
      <c r="N104" s="631"/>
      <c r="O104" s="631"/>
      <c r="P104" s="631"/>
      <c r="Q104" s="631"/>
      <c r="R104" s="631"/>
      <c r="S104" s="631"/>
      <c r="T104" s="631"/>
      <c r="U104" s="631"/>
      <c r="V104" s="631"/>
      <c r="W104" s="631"/>
      <c r="X104" s="631"/>
      <c r="AC104" s="45"/>
      <c r="AD104" s="45"/>
      <c r="AE104" s="45"/>
    </row>
    <row r="105" spans="1:34" s="46" customFormat="1" ht="113.25" customHeight="1">
      <c r="A105" s="597"/>
      <c r="B105" s="578" t="s">
        <v>324</v>
      </c>
      <c r="C105" s="578"/>
      <c r="D105" s="578"/>
      <c r="E105" s="86">
        <v>5</v>
      </c>
      <c r="F105" s="635"/>
      <c r="G105" s="578" t="str">
        <f>IF(F104&gt;=E105,"REQUISITO ACREDITADO","REQUISITO NO ACREDITADO")</f>
        <v>REQUISITO ACREDITADO</v>
      </c>
      <c r="H105" s="578"/>
      <c r="I105" s="91" t="s">
        <v>306</v>
      </c>
      <c r="J105" s="91"/>
      <c r="K105" s="580" t="str">
        <f>_xlfn.CONCAT(AB82:AB101)</f>
        <v xml:space="preserve">Experiencia No. 1: Las fechas se encuentran inconsistentes:
Contrato indica inicio 1 junio de 2008
Certificación indica inicio 1 junio de 2018.
Observaciones oferente en subsanación:
'La experiencia reportada tiene  fecha de incio previa a la expedición de la tarjeta profesional. Por lo anterior, se registra como fecha de inicio la fecha de la expedición de la tarjeta profesional.
Experiencia No. 2: La experiencia reportada asocia fechas previas a la expedición de la tarjeta profesional
</v>
      </c>
      <c r="L105" s="580"/>
      <c r="M105" s="580"/>
      <c r="N105" s="580"/>
      <c r="O105" s="580"/>
      <c r="P105" s="580"/>
      <c r="Q105" s="580"/>
      <c r="R105" s="580"/>
      <c r="S105" s="580"/>
      <c r="T105" s="580"/>
      <c r="U105" s="580"/>
      <c r="V105" s="580"/>
      <c r="W105" s="580"/>
      <c r="X105" s="580"/>
      <c r="AC105" s="45"/>
      <c r="AD105" s="45"/>
      <c r="AE105" s="45"/>
    </row>
    <row r="106" spans="1:34" s="46" customFormat="1" ht="84.75" customHeight="1">
      <c r="A106" s="597"/>
      <c r="B106" s="590" t="s">
        <v>307</v>
      </c>
      <c r="C106" s="590"/>
      <c r="D106" s="590"/>
      <c r="E106" s="590"/>
      <c r="F106" s="850" t="s">
        <v>825</v>
      </c>
      <c r="G106" s="850"/>
      <c r="H106" s="850"/>
      <c r="I106" s="850"/>
      <c r="J106" s="850"/>
      <c r="K106" s="850"/>
      <c r="L106" s="850"/>
      <c r="M106" s="850"/>
      <c r="N106" s="850"/>
      <c r="O106" s="850"/>
      <c r="P106" s="850"/>
      <c r="Q106" s="850"/>
      <c r="R106" s="850"/>
      <c r="S106" s="850"/>
      <c r="T106" s="850"/>
      <c r="U106" s="850"/>
      <c r="V106" s="850"/>
      <c r="W106" s="850"/>
      <c r="X106" s="850"/>
      <c r="AC106" s="45"/>
      <c r="AD106" s="45"/>
      <c r="AE106" s="45"/>
    </row>
    <row r="107" spans="1:34" s="46" customFormat="1" ht="20.25" customHeight="1">
      <c r="A107" s="597"/>
      <c r="B107" s="594" t="s">
        <v>178</v>
      </c>
      <c r="C107" s="594"/>
      <c r="D107" s="594"/>
      <c r="E107" s="594"/>
      <c r="F107" s="594"/>
      <c r="G107" s="594"/>
      <c r="H107" s="594"/>
      <c r="I107" s="594"/>
      <c r="J107" s="594"/>
      <c r="K107" s="594"/>
      <c r="L107" s="594"/>
      <c r="M107" s="594"/>
      <c r="N107" s="594"/>
      <c r="O107" s="594"/>
      <c r="P107" s="594"/>
      <c r="Q107" s="594"/>
      <c r="R107" s="594"/>
      <c r="S107" s="594"/>
      <c r="T107" s="594"/>
      <c r="U107" s="594"/>
      <c r="V107" s="594"/>
      <c r="W107" s="594"/>
      <c r="X107" s="594"/>
      <c r="AC107" s="45"/>
      <c r="AD107" s="45"/>
      <c r="AE107" s="45"/>
    </row>
    <row r="108" spans="1:34" s="46" customFormat="1" ht="13">
      <c r="A108" s="607" t="s">
        <v>325</v>
      </c>
      <c r="B108" s="598" t="s">
        <v>326</v>
      </c>
      <c r="C108" s="598"/>
      <c r="D108" s="598"/>
      <c r="E108" s="598"/>
      <c r="F108" s="598"/>
      <c r="G108" s="598"/>
      <c r="H108" s="598"/>
      <c r="I108" s="598"/>
      <c r="J108" s="598"/>
      <c r="K108" s="598"/>
      <c r="L108" s="598"/>
      <c r="M108" s="598"/>
      <c r="N108" s="598"/>
      <c r="O108" s="598"/>
      <c r="P108" s="598"/>
      <c r="Q108" s="598"/>
      <c r="R108" s="598"/>
      <c r="S108" s="598"/>
      <c r="T108" s="598"/>
      <c r="U108" s="598"/>
      <c r="V108" s="598"/>
      <c r="W108" s="598"/>
      <c r="X108" s="598"/>
      <c r="AC108" s="45"/>
      <c r="AD108" s="45"/>
      <c r="AE108" s="45"/>
    </row>
    <row r="109" spans="1:34" s="46" customFormat="1" ht="25.5" customHeight="1">
      <c r="A109" s="607"/>
      <c r="B109" s="47" t="s">
        <v>209</v>
      </c>
      <c r="C109" s="48" t="s">
        <v>210</v>
      </c>
      <c r="D109" s="599" t="s">
        <v>211</v>
      </c>
      <c r="E109" s="599"/>
      <c r="F109" s="608" t="s">
        <v>212</v>
      </c>
      <c r="G109" s="608"/>
      <c r="H109" s="609" t="s">
        <v>213</v>
      </c>
      <c r="I109" s="609"/>
      <c r="J109" s="609"/>
      <c r="K109" s="609"/>
      <c r="L109" s="609"/>
      <c r="M109" s="599" t="s">
        <v>214</v>
      </c>
      <c r="N109" s="599"/>
      <c r="O109" s="599"/>
      <c r="P109" s="599"/>
      <c r="Q109" s="599"/>
      <c r="R109" s="599"/>
      <c r="S109" s="599"/>
      <c r="T109" s="599"/>
      <c r="U109" s="599"/>
      <c r="V109" s="599"/>
      <c r="W109" s="599"/>
      <c r="X109" s="599"/>
      <c r="AC109" s="45"/>
      <c r="AD109" s="45"/>
      <c r="AE109" s="45"/>
    </row>
    <row r="110" spans="1:34" s="46" customFormat="1" ht="119.25" customHeight="1">
      <c r="A110" s="607"/>
      <c r="B110" s="637">
        <v>3</v>
      </c>
      <c r="C110" s="637">
        <v>1</v>
      </c>
      <c r="D110" s="639" t="s">
        <v>327</v>
      </c>
      <c r="E110" s="639"/>
      <c r="F110" s="610" t="s">
        <v>328</v>
      </c>
      <c r="G110" s="610"/>
      <c r="H110" s="610" t="s">
        <v>329</v>
      </c>
      <c r="I110" s="610"/>
      <c r="J110" s="610"/>
      <c r="K110" s="610"/>
      <c r="L110" s="610"/>
      <c r="M110" s="639" t="s">
        <v>330</v>
      </c>
      <c r="N110" s="639"/>
      <c r="O110" s="639"/>
      <c r="P110" s="639"/>
      <c r="Q110" s="639"/>
      <c r="R110" s="639"/>
      <c r="S110" s="639"/>
      <c r="T110" s="639"/>
      <c r="U110" s="639"/>
      <c r="V110" s="639"/>
      <c r="W110" s="639"/>
      <c r="X110" s="639"/>
      <c r="AC110" s="45"/>
      <c r="AD110" s="45"/>
      <c r="AE110" s="45"/>
    </row>
    <row r="111" spans="1:34" s="46" customFormat="1" ht="69.75" customHeight="1">
      <c r="A111" s="607"/>
      <c r="B111" s="637"/>
      <c r="C111" s="637"/>
      <c r="D111" s="639"/>
      <c r="E111" s="639"/>
      <c r="F111" s="610" t="s">
        <v>331</v>
      </c>
      <c r="G111" s="610"/>
      <c r="H111" s="604" t="s">
        <v>332</v>
      </c>
      <c r="I111" s="604"/>
      <c r="J111" s="604"/>
      <c r="K111" s="604"/>
      <c r="L111" s="604"/>
      <c r="M111" s="639"/>
      <c r="N111" s="639"/>
      <c r="O111" s="639"/>
      <c r="P111" s="639"/>
      <c r="Q111" s="639"/>
      <c r="R111" s="639"/>
      <c r="S111" s="639"/>
      <c r="T111" s="639"/>
      <c r="U111" s="639"/>
      <c r="V111" s="639"/>
      <c r="W111" s="639"/>
      <c r="X111" s="639"/>
      <c r="AC111" s="45"/>
      <c r="AD111" s="45"/>
      <c r="AE111" s="45"/>
    </row>
    <row r="112" spans="1:34" s="46" customFormat="1" ht="12.75" customHeight="1">
      <c r="A112" s="607"/>
      <c r="B112" s="530" t="s">
        <v>219</v>
      </c>
      <c r="C112" s="530"/>
      <c r="D112" s="530"/>
      <c r="E112" s="530"/>
      <c r="F112" s="530"/>
      <c r="G112" s="530"/>
      <c r="H112" s="530"/>
      <c r="I112" s="530"/>
      <c r="J112" s="530"/>
      <c r="K112" s="530"/>
      <c r="L112" s="530"/>
      <c r="M112" s="530"/>
      <c r="N112" s="530"/>
      <c r="O112" s="530"/>
      <c r="P112" s="530"/>
      <c r="Q112" s="530"/>
      <c r="R112" s="530"/>
      <c r="S112" s="530"/>
      <c r="T112" s="530"/>
      <c r="U112" s="530"/>
      <c r="V112" s="530"/>
      <c r="W112" s="530"/>
      <c r="X112" s="530"/>
      <c r="AC112" s="45"/>
      <c r="AD112" s="45"/>
      <c r="AE112" s="45"/>
    </row>
    <row r="113" spans="1:34" s="46" customFormat="1" ht="12.75" customHeight="1">
      <c r="A113" s="607"/>
      <c r="B113" s="530" t="s">
        <v>220</v>
      </c>
      <c r="C113" s="530"/>
      <c r="D113" s="530"/>
      <c r="E113" s="530"/>
      <c r="F113" s="530"/>
      <c r="G113" s="530"/>
      <c r="H113" s="530"/>
      <c r="I113" s="530"/>
      <c r="J113" s="530"/>
      <c r="K113" s="530"/>
      <c r="L113" s="530"/>
      <c r="M113" s="530"/>
      <c r="N113" s="530"/>
      <c r="O113" s="530"/>
      <c r="P113" s="530"/>
      <c r="Q113" s="530"/>
      <c r="R113" s="530"/>
      <c r="S113" s="530"/>
      <c r="T113" s="530"/>
      <c r="U113" s="530"/>
      <c r="V113" s="530"/>
      <c r="W113" s="530"/>
      <c r="X113" s="530"/>
      <c r="AC113" s="45"/>
      <c r="AD113" s="45"/>
      <c r="AE113" s="45"/>
    </row>
    <row r="114" spans="1:34" s="46" customFormat="1" ht="27" customHeight="1">
      <c r="A114" s="607"/>
      <c r="B114" s="531" t="s">
        <v>221</v>
      </c>
      <c r="C114" s="531"/>
      <c r="D114" s="531"/>
      <c r="E114" s="532" t="s">
        <v>826</v>
      </c>
      <c r="F114" s="532"/>
      <c r="G114" s="532"/>
      <c r="H114" s="532"/>
      <c r="I114" s="533" t="s">
        <v>223</v>
      </c>
      <c r="J114" s="533"/>
      <c r="K114" s="842" t="s">
        <v>224</v>
      </c>
      <c r="L114" s="842"/>
      <c r="M114" s="52" t="s">
        <v>225</v>
      </c>
      <c r="N114" s="535">
        <v>52297070</v>
      </c>
      <c r="O114" s="535"/>
      <c r="P114" s="536"/>
      <c r="Q114" s="536"/>
      <c r="R114" s="536"/>
      <c r="S114" s="536"/>
      <c r="T114" s="536"/>
      <c r="U114" s="536"/>
      <c r="V114" s="536"/>
      <c r="W114" s="536"/>
      <c r="X114" s="536"/>
      <c r="AC114" s="45"/>
      <c r="AD114" s="45"/>
      <c r="AE114" s="45"/>
    </row>
    <row r="115" spans="1:34" s="46" customFormat="1" ht="12.75" customHeight="1">
      <c r="A115" s="607"/>
      <c r="B115" s="525" t="s">
        <v>226</v>
      </c>
      <c r="C115" s="525"/>
      <c r="D115" s="525"/>
      <c r="E115" s="525"/>
      <c r="F115" s="525"/>
      <c r="G115" s="525"/>
      <c r="H115" s="53" t="s">
        <v>227</v>
      </c>
      <c r="I115" s="526" t="s">
        <v>228</v>
      </c>
      <c r="J115" s="526"/>
      <c r="K115" s="526"/>
      <c r="L115" s="525" t="s">
        <v>226</v>
      </c>
      <c r="M115" s="525"/>
      <c r="N115" s="525"/>
      <c r="O115" s="54" t="s">
        <v>227</v>
      </c>
      <c r="P115" s="525" t="s">
        <v>228</v>
      </c>
      <c r="Q115" s="525"/>
      <c r="R115" s="525"/>
      <c r="S115" s="525"/>
      <c r="T115" s="525"/>
      <c r="U115" s="525"/>
      <c r="V115" s="525"/>
      <c r="W115" s="525"/>
      <c r="X115" s="525"/>
      <c r="AC115" s="45"/>
      <c r="AD115" s="45"/>
      <c r="AE115" s="45"/>
    </row>
    <row r="116" spans="1:34" s="46" customFormat="1" ht="12.75" customHeight="1">
      <c r="A116" s="607"/>
      <c r="B116" s="527" t="s">
        <v>229</v>
      </c>
      <c r="C116" s="527"/>
      <c r="D116" s="527"/>
      <c r="E116" s="527"/>
      <c r="F116" s="527"/>
      <c r="G116" s="527"/>
      <c r="H116" s="55" t="s">
        <v>230</v>
      </c>
      <c r="I116" s="528" t="s">
        <v>827</v>
      </c>
      <c r="J116" s="528"/>
      <c r="K116" s="528"/>
      <c r="L116" s="529" t="s">
        <v>232</v>
      </c>
      <c r="M116" s="529"/>
      <c r="N116" s="529"/>
      <c r="O116" s="55" t="s">
        <v>230</v>
      </c>
      <c r="P116" s="379" t="s">
        <v>828</v>
      </c>
      <c r="Q116" s="379"/>
      <c r="R116" s="379"/>
      <c r="S116" s="379"/>
      <c r="T116" s="379"/>
      <c r="U116" s="379"/>
      <c r="V116" s="379"/>
      <c r="W116" s="379"/>
      <c r="X116" s="379"/>
      <c r="AC116" s="45"/>
      <c r="AD116" s="45"/>
      <c r="AE116" s="45"/>
    </row>
    <row r="117" spans="1:34" s="46" customFormat="1" ht="12.75" customHeight="1">
      <c r="A117" s="607"/>
      <c r="B117" s="527" t="s">
        <v>234</v>
      </c>
      <c r="C117" s="527"/>
      <c r="D117" s="527"/>
      <c r="E117" s="527"/>
      <c r="F117" s="527"/>
      <c r="G117" s="527"/>
      <c r="H117" s="55" t="s">
        <v>230</v>
      </c>
      <c r="I117" s="543" t="s">
        <v>829</v>
      </c>
      <c r="J117" s="543"/>
      <c r="K117" s="543"/>
      <c r="L117" s="529" t="s">
        <v>236</v>
      </c>
      <c r="M117" s="529"/>
      <c r="N117" s="529"/>
      <c r="O117" s="55" t="s">
        <v>230</v>
      </c>
      <c r="P117" s="379" t="s">
        <v>830</v>
      </c>
      <c r="Q117" s="379"/>
      <c r="R117" s="379"/>
      <c r="S117" s="379"/>
      <c r="T117" s="379"/>
      <c r="U117" s="379"/>
      <c r="V117" s="379"/>
      <c r="W117" s="379"/>
      <c r="X117" s="379"/>
      <c r="Y117" s="57"/>
      <c r="Z117" s="57"/>
      <c r="AA117" s="57"/>
      <c r="AB117" s="57"/>
      <c r="AC117" s="45"/>
      <c r="AD117" s="45"/>
      <c r="AE117" s="45"/>
    </row>
    <row r="118" spans="1:34" s="46" customFormat="1" ht="25.5" customHeight="1">
      <c r="A118" s="607"/>
      <c r="B118" s="527" t="s">
        <v>238</v>
      </c>
      <c r="C118" s="527"/>
      <c r="D118" s="527"/>
      <c r="E118" s="527"/>
      <c r="F118" s="527"/>
      <c r="G118" s="527"/>
      <c r="H118" s="58" t="s">
        <v>230</v>
      </c>
      <c r="I118" s="538" t="s">
        <v>398</v>
      </c>
      <c r="J118" s="538"/>
      <c r="K118" s="538"/>
      <c r="L118" s="527" t="s">
        <v>240</v>
      </c>
      <c r="M118" s="527"/>
      <c r="N118" s="527"/>
      <c r="O118" s="55" t="s">
        <v>230</v>
      </c>
      <c r="P118" s="379" t="s">
        <v>564</v>
      </c>
      <c r="Q118" s="379"/>
      <c r="R118" s="379"/>
      <c r="S118" s="379"/>
      <c r="T118" s="379"/>
      <c r="U118" s="379"/>
      <c r="V118" s="379"/>
      <c r="W118" s="379"/>
      <c r="X118" s="379"/>
      <c r="AC118" s="45"/>
      <c r="AD118" s="45"/>
      <c r="AE118" s="45"/>
    </row>
    <row r="119" spans="1:34" s="46" customFormat="1" ht="17.25" customHeight="1">
      <c r="A119" s="607"/>
      <c r="B119" s="525" t="s">
        <v>243</v>
      </c>
      <c r="C119" s="525"/>
      <c r="D119" s="525"/>
      <c r="E119" s="525"/>
      <c r="F119" s="525"/>
      <c r="G119" s="525"/>
      <c r="H119" s="525"/>
      <c r="I119" s="525"/>
      <c r="J119" s="525"/>
      <c r="K119" s="525"/>
      <c r="L119" s="525"/>
      <c r="M119" s="525"/>
      <c r="N119" s="525"/>
      <c r="O119" s="525"/>
      <c r="P119" s="525"/>
      <c r="Q119" s="525"/>
      <c r="R119" s="525"/>
      <c r="S119" s="525"/>
      <c r="T119" s="525"/>
      <c r="U119" s="525"/>
      <c r="V119" s="525"/>
      <c r="W119" s="525"/>
      <c r="X119" s="525"/>
      <c r="AC119" s="45"/>
      <c r="AD119" s="45"/>
      <c r="AE119" s="45"/>
    </row>
    <row r="120" spans="1:34" s="46" customFormat="1" ht="15" customHeight="1">
      <c r="A120" s="607"/>
      <c r="B120" s="537" t="s">
        <v>244</v>
      </c>
      <c r="C120" s="537"/>
      <c r="D120" s="537"/>
      <c r="E120" s="538" t="s">
        <v>317</v>
      </c>
      <c r="F120" s="538"/>
      <c r="G120" s="538"/>
      <c r="H120" s="538"/>
      <c r="I120" s="61" t="s">
        <v>246</v>
      </c>
      <c r="J120" s="539" t="s">
        <v>632</v>
      </c>
      <c r="K120" s="539"/>
      <c r="L120" s="539"/>
      <c r="M120" s="539"/>
      <c r="N120" s="539"/>
      <c r="O120" s="62" t="s">
        <v>248</v>
      </c>
      <c r="P120" s="540">
        <v>42925</v>
      </c>
      <c r="Q120" s="540"/>
      <c r="R120" s="542" t="s">
        <v>249</v>
      </c>
      <c r="S120" s="542"/>
      <c r="T120" s="542"/>
      <c r="U120" s="542"/>
      <c r="V120" s="542"/>
      <c r="W120" s="542"/>
      <c r="X120" s="542"/>
      <c r="AC120" s="45"/>
      <c r="AD120" s="45"/>
      <c r="AE120" s="45"/>
    </row>
    <row r="121" spans="1:34" s="46" customFormat="1" ht="32.25" customHeight="1">
      <c r="A121" s="607"/>
      <c r="B121" s="537" t="s">
        <v>250</v>
      </c>
      <c r="C121" s="537"/>
      <c r="D121" s="537"/>
      <c r="E121" s="538" t="s">
        <v>831</v>
      </c>
      <c r="F121" s="538"/>
      <c r="G121" s="538"/>
      <c r="H121" s="538"/>
      <c r="I121" s="62" t="s">
        <v>252</v>
      </c>
      <c r="J121" s="551" t="s">
        <v>339</v>
      </c>
      <c r="K121" s="551"/>
      <c r="L121" s="551"/>
      <c r="M121" s="551"/>
      <c r="N121" s="551"/>
      <c r="O121" s="62" t="s">
        <v>248</v>
      </c>
      <c r="P121" s="540">
        <v>44421</v>
      </c>
      <c r="Q121" s="540"/>
      <c r="R121" s="646"/>
      <c r="S121" s="647"/>
      <c r="T121" s="647"/>
      <c r="U121" s="647"/>
      <c r="V121" s="647"/>
      <c r="W121" s="647"/>
      <c r="X121" s="647"/>
      <c r="AC121" s="45"/>
      <c r="AD121" s="45"/>
      <c r="AE121" s="45"/>
    </row>
    <row r="122" spans="1:34" s="46" customFormat="1" ht="13">
      <c r="A122" s="607"/>
      <c r="B122" s="545" t="s">
        <v>256</v>
      </c>
      <c r="C122" s="545"/>
      <c r="D122" s="545"/>
      <c r="E122" s="538" t="s">
        <v>832</v>
      </c>
      <c r="F122" s="538"/>
      <c r="G122" s="546" t="s">
        <v>258</v>
      </c>
      <c r="H122" s="546"/>
      <c r="I122" s="547">
        <v>43041</v>
      </c>
      <c r="J122" s="547"/>
      <c r="K122" s="843" t="s">
        <v>40</v>
      </c>
      <c r="L122" s="843"/>
      <c r="M122" s="550" t="s">
        <v>259</v>
      </c>
      <c r="N122" s="550"/>
      <c r="O122" s="550"/>
      <c r="P122" s="550"/>
      <c r="Q122" s="550"/>
      <c r="R122" s="550"/>
      <c r="S122" s="550"/>
      <c r="T122" s="550"/>
      <c r="U122" s="550"/>
      <c r="V122" s="550"/>
      <c r="W122" s="550"/>
      <c r="X122" s="550"/>
      <c r="AC122" s="45"/>
      <c r="AD122" s="45"/>
      <c r="AE122" s="45"/>
    </row>
    <row r="123" spans="1:34" s="46" customFormat="1" ht="15" customHeight="1">
      <c r="A123" s="607"/>
      <c r="B123" s="525" t="s">
        <v>260</v>
      </c>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AC123" s="45"/>
      <c r="AD123" s="45"/>
      <c r="AE123" s="45"/>
    </row>
    <row r="124" spans="1:34" s="46" customFormat="1" ht="28.5" customHeight="1">
      <c r="A124" s="607"/>
      <c r="B124" s="53"/>
      <c r="C124" s="525" t="s">
        <v>261</v>
      </c>
      <c r="D124" s="525"/>
      <c r="E124" s="525"/>
      <c r="F124" s="525"/>
      <c r="G124" s="525"/>
      <c r="H124" s="525"/>
      <c r="I124" s="525"/>
      <c r="J124" s="525"/>
      <c r="K124" s="525"/>
      <c r="L124" s="525"/>
      <c r="M124" s="561" t="s">
        <v>262</v>
      </c>
      <c r="N124" s="561"/>
      <c r="O124" s="561"/>
      <c r="P124" s="561"/>
      <c r="Q124" s="561"/>
      <c r="R124" s="561"/>
      <c r="S124" s="562" t="s">
        <v>263</v>
      </c>
      <c r="T124" s="562" t="s">
        <v>264</v>
      </c>
      <c r="U124" s="563" t="s">
        <v>265</v>
      </c>
      <c r="V124" s="563"/>
      <c r="W124" s="563"/>
      <c r="X124" s="562" t="s">
        <v>38</v>
      </c>
      <c r="Y124" s="556" t="s">
        <v>266</v>
      </c>
      <c r="Z124" s="556"/>
      <c r="AA124" s="556"/>
      <c r="AB124" s="556"/>
      <c r="AC124" s="557" t="s">
        <v>267</v>
      </c>
      <c r="AD124" s="557"/>
      <c r="AE124" s="557"/>
      <c r="AF124" s="710" t="s">
        <v>268</v>
      </c>
      <c r="AG124" s="710"/>
      <c r="AH124" s="649" t="s">
        <v>269</v>
      </c>
    </row>
    <row r="125" spans="1:34" s="46" customFormat="1" ht="87" customHeight="1">
      <c r="A125" s="607"/>
      <c r="B125" s="60" t="s">
        <v>6</v>
      </c>
      <c r="C125" s="560" t="s">
        <v>270</v>
      </c>
      <c r="D125" s="560"/>
      <c r="E125" s="560"/>
      <c r="F125" s="560" t="s">
        <v>271</v>
      </c>
      <c r="G125" s="560"/>
      <c r="H125" s="560"/>
      <c r="I125" s="560"/>
      <c r="J125" s="560"/>
      <c r="K125" s="58" t="s">
        <v>272</v>
      </c>
      <c r="L125" s="58" t="s">
        <v>273</v>
      </c>
      <c r="M125" s="63" t="s">
        <v>274</v>
      </c>
      <c r="N125" s="63" t="s">
        <v>275</v>
      </c>
      <c r="O125" s="63" t="s">
        <v>276</v>
      </c>
      <c r="P125" s="63" t="s">
        <v>277</v>
      </c>
      <c r="Q125" s="63" t="s">
        <v>278</v>
      </c>
      <c r="R125" s="63" t="s">
        <v>279</v>
      </c>
      <c r="S125" s="562"/>
      <c r="T125" s="562"/>
      <c r="U125" s="619" t="s">
        <v>342</v>
      </c>
      <c r="V125" s="619"/>
      <c r="W125" s="619"/>
      <c r="X125" s="562"/>
      <c r="Y125" s="64" t="s">
        <v>283</v>
      </c>
      <c r="Z125" s="65" t="s">
        <v>284</v>
      </c>
      <c r="AA125" s="65" t="s">
        <v>285</v>
      </c>
      <c r="AB125" s="66" t="s">
        <v>286</v>
      </c>
      <c r="AC125" s="63" t="s">
        <v>287</v>
      </c>
      <c r="AD125" s="63" t="s">
        <v>288</v>
      </c>
      <c r="AE125" s="63" t="s">
        <v>289</v>
      </c>
      <c r="AF125" s="67" t="s">
        <v>290</v>
      </c>
      <c r="AG125" s="67" t="s">
        <v>291</v>
      </c>
      <c r="AH125" s="649"/>
    </row>
    <row r="126" spans="1:34" s="46" customFormat="1" ht="120.75" customHeight="1">
      <c r="A126" s="607"/>
      <c r="B126" s="68">
        <v>1</v>
      </c>
      <c r="C126" s="851" t="s">
        <v>833</v>
      </c>
      <c r="D126" s="851"/>
      <c r="E126" s="851"/>
      <c r="F126" s="565" t="s">
        <v>834</v>
      </c>
      <c r="G126" s="565"/>
      <c r="H126" s="565"/>
      <c r="I126" s="565"/>
      <c r="J126" s="565"/>
      <c r="K126" s="69">
        <v>43061</v>
      </c>
      <c r="L126" s="69">
        <v>43152</v>
      </c>
      <c r="M126" s="70" t="s">
        <v>178</v>
      </c>
      <c r="N126" s="70" t="s">
        <v>178</v>
      </c>
      <c r="O126" s="70" t="s">
        <v>178</v>
      </c>
      <c r="P126" s="70" t="s">
        <v>178</v>
      </c>
      <c r="Q126" s="70" t="s">
        <v>178</v>
      </c>
      <c r="R126" s="70" t="s">
        <v>178</v>
      </c>
      <c r="S126" s="71" t="str">
        <f>IF(C126&lt;&gt;"",IF(COUNTIF(M126:R126,"CUMPLE")=6,"CUMPLE","NO CUMPLE"),"")</f>
        <v>CUMPLE</v>
      </c>
      <c r="T126" s="72" t="s">
        <v>22</v>
      </c>
      <c r="U126" s="622" t="s">
        <v>85</v>
      </c>
      <c r="V126" s="622"/>
      <c r="W126" s="622"/>
      <c r="X126" s="73" t="str">
        <f t="shared" ref="X126:X145" si="54">IF(C126&lt;&gt;"",IF(OR(AND(U126="CUMPLE",S126="CUMPLE",T126="N/A"),AND(T126="SI",U126="CUMPLE")),"CUMPLE","NO CUMPLE"),"")</f>
        <v>NO CUMPLE</v>
      </c>
      <c r="Y126" s="59" t="s">
        <v>835</v>
      </c>
      <c r="Z126" s="74" t="str">
        <f>IF(Y126&lt;&gt;"","-"&amp;Y126&amp;CHAR(10),"")</f>
        <v xml:space="preserve">-HV Lider MOREQ2.PDF Pág 11 - 12
</v>
      </c>
      <c r="AA126" s="56" t="s">
        <v>836</v>
      </c>
      <c r="AB126" s="75" t="str">
        <f t="shared" ref="AB126:AB145" si="55">IF(AA126&lt;&gt;"","Experiencia No. "&amp;B126&amp;": "&amp;AA126&amp;CHAR(10),"")</f>
        <v xml:space="preserve">Experiencia No. 1: La documentación aportada no permite inferir el pleno cumplimiento de los requisitos solicitados en el perfil en relación a la participación en proyectos de las características indicadas dentro de la experiencia específica.
La experiencia se traslapa con el ítem 2. Dado que a la fecha de la presente evaluación ninguno de los items se encuentra acreditado no se contabilizan los tiempos indicados en la certificación.
</v>
      </c>
      <c r="AC126" s="76">
        <f>IF(C126&lt;&gt;"",COUNTIFS(K$126:K$145,"&lt;="&amp;K126,L$126:L$145,"&gt;"&amp;K126)-1,0)</f>
        <v>0</v>
      </c>
      <c r="AD126" s="76">
        <f>IF(C126&lt;&gt;"",COUNTIFS(K$126:K$145,"&lt;="&amp;L126,L$126:L$145,"&gt;="&amp;L126)-1,0)</f>
        <v>1</v>
      </c>
      <c r="AE126" s="76">
        <f>IF(C126&lt;&gt;"",COUNTIFS(K$126:K$145,"&gt;&lt;"&amp;"",K$126:K$145,"&lt;="&amp;K126,L$126:L$145,"&gt;="&amp;L126),0)</f>
        <v>0</v>
      </c>
      <c r="AF126" s="69">
        <v>43061</v>
      </c>
      <c r="AG126" s="69">
        <v>43152</v>
      </c>
      <c r="AH126" s="95">
        <f t="shared" ref="AH126:AH129" si="56">ROUND(IF(X126="CUMPLE",DAYS360(AF126,AG126,)/365,0),1)</f>
        <v>0</v>
      </c>
    </row>
    <row r="127" spans="1:34" s="46" customFormat="1" ht="121.5" customHeight="1">
      <c r="A127" s="607"/>
      <c r="B127" s="68">
        <v>2</v>
      </c>
      <c r="C127" s="851" t="s">
        <v>833</v>
      </c>
      <c r="D127" s="851"/>
      <c r="E127" s="851"/>
      <c r="F127" s="565" t="s">
        <v>837</v>
      </c>
      <c r="G127" s="565"/>
      <c r="H127" s="565"/>
      <c r="I127" s="565"/>
      <c r="J127" s="565"/>
      <c r="K127" s="69">
        <v>43126</v>
      </c>
      <c r="L127" s="69">
        <v>43305</v>
      </c>
      <c r="M127" s="70" t="s">
        <v>178</v>
      </c>
      <c r="N127" s="70" t="s">
        <v>178</v>
      </c>
      <c r="O127" s="70" t="s">
        <v>178</v>
      </c>
      <c r="P127" s="70" t="s">
        <v>178</v>
      </c>
      <c r="Q127" s="70" t="s">
        <v>178</v>
      </c>
      <c r="R127" s="70" t="s">
        <v>178</v>
      </c>
      <c r="S127" s="71" t="str">
        <f>IF(C127&lt;&gt;"",IF(COUNTIF(M127:R127,"CUMPLE")=6,"CUMPLE","NO CUMPLE"),"")</f>
        <v>CUMPLE</v>
      </c>
      <c r="T127" s="72" t="s">
        <v>22</v>
      </c>
      <c r="U127" s="622" t="s">
        <v>85</v>
      </c>
      <c r="V127" s="622"/>
      <c r="W127" s="622"/>
      <c r="X127" s="73" t="str">
        <f t="shared" si="54"/>
        <v>NO CUMPLE</v>
      </c>
      <c r="Y127" s="59" t="s">
        <v>838</v>
      </c>
      <c r="Z127" s="74" t="str">
        <f t="shared" ref="Z127:Z145" si="57">IF(Y127&lt;&gt;"","-"&amp;Y127&amp;CHAR(10),"")</f>
        <v xml:space="preserve">-HV Lider MOREQ2.PDF Pág 13 - 14
</v>
      </c>
      <c r="AA127" s="56" t="s">
        <v>839</v>
      </c>
      <c r="AB127" s="75" t="str">
        <f t="shared" si="55"/>
        <v xml:space="preserve">Experiencia No. 2: La documentación aportada no permite inferir el pleno cumplimiento de los requisitos solicitados en el perfil en relación a la participación en proyectos de las características indicadas dentro de la experiencia específica.
La experiencia se traslapa con el ítem 1. Dado que a la fecha de la presente evaluación ninguno de los items se encuentra acreditado no se contabilizan los tiempos indicados en la certificación.
</v>
      </c>
      <c r="AC127" s="76">
        <f t="shared" ref="AC127:AC145" si="58">IF(C127&lt;&gt;"",COUNTIFS(K$126:K$145,"&lt;="&amp;K127,L$126:L$145,"&gt;"&amp;K127)-1,0)</f>
        <v>1</v>
      </c>
      <c r="AD127" s="76">
        <f t="shared" ref="AD127:AD145" si="59">IF(C127&lt;&gt;"",COUNTIFS(K$126:K$145,"&lt;="&amp;L127,L$126:L$145,"&gt;="&amp;L127)-1,0)</f>
        <v>0</v>
      </c>
      <c r="AE127" s="76">
        <f t="shared" ref="AE127:AE145" si="60">IF(C127&lt;&gt;"",COUNTIFS(K$126:K$145,"&gt;&lt;"&amp;"",K$126:K$145,"&lt;="&amp;K127,L$126:L$145,"&gt;="&amp;L127),0)</f>
        <v>0</v>
      </c>
      <c r="AF127" s="69">
        <v>43126</v>
      </c>
      <c r="AG127" s="69">
        <v>43305</v>
      </c>
      <c r="AH127" s="95">
        <f t="shared" si="56"/>
        <v>0</v>
      </c>
    </row>
    <row r="128" spans="1:34" s="46" customFormat="1" ht="76.5" customHeight="1">
      <c r="A128" s="607"/>
      <c r="B128" s="68">
        <v>3</v>
      </c>
      <c r="C128" s="851" t="s">
        <v>833</v>
      </c>
      <c r="D128" s="851"/>
      <c r="E128" s="851"/>
      <c r="F128" s="565" t="s">
        <v>840</v>
      </c>
      <c r="G128" s="565"/>
      <c r="H128" s="565"/>
      <c r="I128" s="565"/>
      <c r="J128" s="565"/>
      <c r="K128" s="69">
        <v>43315</v>
      </c>
      <c r="L128" s="69">
        <v>43482</v>
      </c>
      <c r="M128" s="70" t="s">
        <v>178</v>
      </c>
      <c r="N128" s="70" t="s">
        <v>178</v>
      </c>
      <c r="O128" s="70" t="s">
        <v>178</v>
      </c>
      <c r="P128" s="70" t="s">
        <v>178</v>
      </c>
      <c r="Q128" s="70" t="s">
        <v>178</v>
      </c>
      <c r="R128" s="70" t="s">
        <v>178</v>
      </c>
      <c r="S128" s="71" t="str">
        <f>IF(C128&lt;&gt;"",IF(COUNTIF(M128:R128,"CUMPLE")=6,"CUMPLE","NO CUMPLE"),"")</f>
        <v>CUMPLE</v>
      </c>
      <c r="T128" s="72" t="s">
        <v>22</v>
      </c>
      <c r="U128" s="622" t="s">
        <v>85</v>
      </c>
      <c r="V128" s="622"/>
      <c r="W128" s="622"/>
      <c r="X128" s="73" t="str">
        <f t="shared" si="54"/>
        <v>NO CUMPLE</v>
      </c>
      <c r="Y128" s="59" t="s">
        <v>841</v>
      </c>
      <c r="Z128" s="74" t="str">
        <f t="shared" si="57"/>
        <v xml:space="preserve">-HV Lider MOREQ2.PDF Pág 15 - 16
</v>
      </c>
      <c r="AA128" s="56" t="s">
        <v>842</v>
      </c>
      <c r="AB128" s="75" t="str">
        <f t="shared" si="55"/>
        <v xml:space="preserve">Experiencia No. 3: La documentación aportada no permite inferir el pleno cumplimiento de los requisitos solicitados en el perfil en relación a la participación en proyectos de las características indicadas dentro de la experiencia específica.
</v>
      </c>
      <c r="AC128" s="76">
        <f t="shared" si="58"/>
        <v>0</v>
      </c>
      <c r="AD128" s="76">
        <f t="shared" si="59"/>
        <v>0</v>
      </c>
      <c r="AE128" s="76">
        <f t="shared" si="60"/>
        <v>0</v>
      </c>
      <c r="AF128" s="69">
        <v>43315</v>
      </c>
      <c r="AG128" s="69">
        <v>43482</v>
      </c>
      <c r="AH128" s="95">
        <f t="shared" si="56"/>
        <v>0</v>
      </c>
    </row>
    <row r="129" spans="1:34" s="46" customFormat="1" ht="76.5" customHeight="1">
      <c r="A129" s="607"/>
      <c r="B129" s="68">
        <v>4</v>
      </c>
      <c r="C129" s="851" t="s">
        <v>833</v>
      </c>
      <c r="D129" s="851"/>
      <c r="E129" s="851"/>
      <c r="F129" s="565" t="s">
        <v>843</v>
      </c>
      <c r="G129" s="565"/>
      <c r="H129" s="565"/>
      <c r="I129" s="565"/>
      <c r="J129" s="565"/>
      <c r="K129" s="69">
        <v>43502</v>
      </c>
      <c r="L129" s="69">
        <v>43904</v>
      </c>
      <c r="M129" s="70" t="s">
        <v>178</v>
      </c>
      <c r="N129" s="70" t="s">
        <v>178</v>
      </c>
      <c r="O129" s="70" t="s">
        <v>178</v>
      </c>
      <c r="P129" s="70" t="s">
        <v>178</v>
      </c>
      <c r="Q129" s="70" t="s">
        <v>178</v>
      </c>
      <c r="R129" s="70" t="s">
        <v>178</v>
      </c>
      <c r="S129" s="71" t="str">
        <f>IF(C129&lt;&gt;"",IF(COUNTIF(M129:R129,"CUMPLE")=6,"CUMPLE","NO CUMPLE"),"")</f>
        <v>CUMPLE</v>
      </c>
      <c r="T129" s="72" t="s">
        <v>22</v>
      </c>
      <c r="U129" s="622" t="s">
        <v>85</v>
      </c>
      <c r="V129" s="622"/>
      <c r="W129" s="622"/>
      <c r="X129" s="73" t="str">
        <f t="shared" si="54"/>
        <v>NO CUMPLE</v>
      </c>
      <c r="Y129" s="59" t="s">
        <v>844</v>
      </c>
      <c r="Z129" s="74" t="str">
        <f t="shared" si="57"/>
        <v xml:space="preserve">-HV Lider MOREQ2.PDF Pág 17 - 18
</v>
      </c>
      <c r="AA129" s="56" t="s">
        <v>842</v>
      </c>
      <c r="AB129" s="75" t="str">
        <f t="shared" si="55"/>
        <v xml:space="preserve">Experiencia No. 4: La documentación aportada no permite inferir el pleno cumplimiento de los requisitos solicitados en el perfil en relación a la participación en proyectos de las características indicadas dentro de la experiencia específica.
</v>
      </c>
      <c r="AC129" s="76">
        <f t="shared" si="58"/>
        <v>0</v>
      </c>
      <c r="AD129" s="76">
        <f t="shared" si="59"/>
        <v>0</v>
      </c>
      <c r="AE129" s="76">
        <f t="shared" si="60"/>
        <v>0</v>
      </c>
      <c r="AF129" s="69">
        <v>43502</v>
      </c>
      <c r="AG129" s="69">
        <v>43904</v>
      </c>
      <c r="AH129" s="95">
        <f t="shared" si="56"/>
        <v>0</v>
      </c>
    </row>
    <row r="130" spans="1:34" s="46" customFormat="1" ht="79.5" customHeight="1">
      <c r="A130" s="607"/>
      <c r="B130" s="68">
        <v>5</v>
      </c>
      <c r="C130" s="851" t="s">
        <v>845</v>
      </c>
      <c r="D130" s="851"/>
      <c r="E130" s="851"/>
      <c r="F130" s="565" t="s">
        <v>846</v>
      </c>
      <c r="G130" s="565"/>
      <c r="H130" s="565"/>
      <c r="I130" s="565"/>
      <c r="J130" s="565"/>
      <c r="K130" s="69">
        <v>44161</v>
      </c>
      <c r="L130" s="69">
        <v>45153</v>
      </c>
      <c r="M130" s="70" t="s">
        <v>178</v>
      </c>
      <c r="N130" s="70" t="s">
        <v>178</v>
      </c>
      <c r="O130" s="70" t="s">
        <v>178</v>
      </c>
      <c r="P130" s="70" t="s">
        <v>178</v>
      </c>
      <c r="Q130" s="70" t="s">
        <v>178</v>
      </c>
      <c r="R130" s="70" t="s">
        <v>178</v>
      </c>
      <c r="S130" s="71" t="str">
        <f>IF(C130&lt;&gt;"",IF(COUNTIF(M130:R130,"CUMPLE")=6,"CUMPLE","NO CUMPLE"),"")</f>
        <v>CUMPLE</v>
      </c>
      <c r="T130" s="72" t="s">
        <v>22</v>
      </c>
      <c r="U130" s="622" t="s">
        <v>178</v>
      </c>
      <c r="V130" s="622"/>
      <c r="W130" s="622"/>
      <c r="X130" s="73" t="str">
        <f t="shared" si="54"/>
        <v>CUMPLE</v>
      </c>
      <c r="Y130" s="59" t="s">
        <v>847</v>
      </c>
      <c r="Z130" s="74" t="str">
        <f t="shared" si="57"/>
        <v xml:space="preserve">-HV Lider MOREQ2.PDF Pág 19
</v>
      </c>
      <c r="AA130" s="59" t="s">
        <v>848</v>
      </c>
      <c r="AB130" s="75" t="str">
        <f t="shared" si="55"/>
        <v xml:space="preserve">Experiencia No. 5: Si bien la cerfificación asocia el instrumento archivístico Moreq, no es posible acreditar con la información suministrada, que resultado de dicha contratación se obtuviese el instrumento archivístico Moreq
</v>
      </c>
      <c r="AC130" s="76">
        <f t="shared" si="58"/>
        <v>0</v>
      </c>
      <c r="AD130" s="76">
        <f t="shared" si="59"/>
        <v>0</v>
      </c>
      <c r="AE130" s="76">
        <f t="shared" si="60"/>
        <v>0</v>
      </c>
      <c r="AF130" s="69">
        <v>44161</v>
      </c>
      <c r="AG130" s="69">
        <v>45153</v>
      </c>
      <c r="AH130" s="77">
        <f t="shared" ref="AH130:AH145" si="61">IF(X130="CUMPLE",DAYS360(AF130,AG130,)/365,0)</f>
        <v>2.6821917808219178</v>
      </c>
    </row>
    <row r="131" spans="1:34" s="46" customFormat="1" ht="12.75" hidden="1" customHeight="1">
      <c r="A131" s="607"/>
      <c r="B131" s="68">
        <v>6</v>
      </c>
      <c r="C131" s="564"/>
      <c r="D131" s="564"/>
      <c r="E131" s="564"/>
      <c r="F131" s="565"/>
      <c r="G131" s="565"/>
      <c r="H131" s="565"/>
      <c r="I131" s="565"/>
      <c r="J131" s="565"/>
      <c r="K131" s="69"/>
      <c r="L131" s="69"/>
      <c r="M131" s="70"/>
      <c r="N131" s="70"/>
      <c r="O131" s="70"/>
      <c r="P131" s="70"/>
      <c r="Q131" s="70"/>
      <c r="R131" s="70"/>
      <c r="S131" s="71" t="str">
        <f t="shared" ref="S131:S145" si="62">IF(C131&lt;&gt;"",IF(COUNTIF(M131:R131,"CUMPLE")=7,"CUMPLE","NO CUMPLE"),"")</f>
        <v/>
      </c>
      <c r="T131" s="72"/>
      <c r="U131" s="622"/>
      <c r="V131" s="622"/>
      <c r="W131" s="622"/>
      <c r="X131" s="73" t="str">
        <f t="shared" si="54"/>
        <v/>
      </c>
      <c r="Y131" s="59"/>
      <c r="Z131" s="74" t="str">
        <f t="shared" si="57"/>
        <v/>
      </c>
      <c r="AA131" s="59"/>
      <c r="AB131" s="75" t="str">
        <f t="shared" si="55"/>
        <v/>
      </c>
      <c r="AC131" s="76">
        <f t="shared" si="58"/>
        <v>0</v>
      </c>
      <c r="AD131" s="76">
        <f t="shared" si="59"/>
        <v>0</v>
      </c>
      <c r="AE131" s="76">
        <f t="shared" si="60"/>
        <v>0</v>
      </c>
      <c r="AF131" s="78"/>
      <c r="AG131" s="78"/>
      <c r="AH131" s="77">
        <f t="shared" si="61"/>
        <v>0</v>
      </c>
    </row>
    <row r="132" spans="1:34" s="46" customFormat="1" ht="12.75" hidden="1" customHeight="1">
      <c r="A132" s="607"/>
      <c r="B132" s="68">
        <v>7</v>
      </c>
      <c r="C132" s="564"/>
      <c r="D132" s="564"/>
      <c r="E132" s="564"/>
      <c r="F132" s="565"/>
      <c r="G132" s="565"/>
      <c r="H132" s="565"/>
      <c r="I132" s="565"/>
      <c r="J132" s="565"/>
      <c r="K132" s="69"/>
      <c r="L132" s="69"/>
      <c r="M132" s="70"/>
      <c r="N132" s="70"/>
      <c r="O132" s="70"/>
      <c r="P132" s="70"/>
      <c r="Q132" s="70"/>
      <c r="R132" s="70"/>
      <c r="S132" s="71" t="str">
        <f t="shared" si="62"/>
        <v/>
      </c>
      <c r="T132" s="72"/>
      <c r="U132" s="622"/>
      <c r="V132" s="622"/>
      <c r="W132" s="622"/>
      <c r="X132" s="73" t="str">
        <f t="shared" si="54"/>
        <v/>
      </c>
      <c r="Y132" s="59"/>
      <c r="Z132" s="74" t="str">
        <f t="shared" si="57"/>
        <v/>
      </c>
      <c r="AA132" s="59"/>
      <c r="AB132" s="75" t="str">
        <f t="shared" si="55"/>
        <v/>
      </c>
      <c r="AC132" s="76">
        <f t="shared" si="58"/>
        <v>0</v>
      </c>
      <c r="AD132" s="76">
        <f t="shared" si="59"/>
        <v>0</v>
      </c>
      <c r="AE132" s="76">
        <f t="shared" si="60"/>
        <v>0</v>
      </c>
      <c r="AF132" s="78"/>
      <c r="AG132" s="78"/>
      <c r="AH132" s="77">
        <f t="shared" si="61"/>
        <v>0</v>
      </c>
    </row>
    <row r="133" spans="1:34" s="46" customFormat="1" ht="12.75" hidden="1" customHeight="1">
      <c r="A133" s="607"/>
      <c r="B133" s="68">
        <v>8</v>
      </c>
      <c r="C133" s="564"/>
      <c r="D133" s="564"/>
      <c r="E133" s="564"/>
      <c r="F133" s="565"/>
      <c r="G133" s="565"/>
      <c r="H133" s="565"/>
      <c r="I133" s="565"/>
      <c r="J133" s="565"/>
      <c r="K133" s="69"/>
      <c r="L133" s="69"/>
      <c r="M133" s="70"/>
      <c r="N133" s="70"/>
      <c r="O133" s="70"/>
      <c r="P133" s="70"/>
      <c r="Q133" s="70"/>
      <c r="R133" s="70"/>
      <c r="S133" s="71" t="str">
        <f t="shared" si="62"/>
        <v/>
      </c>
      <c r="T133" s="72"/>
      <c r="U133" s="622"/>
      <c r="V133" s="622"/>
      <c r="W133" s="622"/>
      <c r="X133" s="73" t="str">
        <f t="shared" si="54"/>
        <v/>
      </c>
      <c r="Y133" s="59"/>
      <c r="Z133" s="74" t="str">
        <f t="shared" si="57"/>
        <v/>
      </c>
      <c r="AA133" s="59"/>
      <c r="AB133" s="75" t="str">
        <f t="shared" si="55"/>
        <v/>
      </c>
      <c r="AC133" s="76">
        <f t="shared" si="58"/>
        <v>0</v>
      </c>
      <c r="AD133" s="76">
        <f t="shared" si="59"/>
        <v>0</v>
      </c>
      <c r="AE133" s="76">
        <f t="shared" si="60"/>
        <v>0</v>
      </c>
      <c r="AF133" s="78"/>
      <c r="AG133" s="78"/>
      <c r="AH133" s="77">
        <f t="shared" si="61"/>
        <v>0</v>
      </c>
    </row>
    <row r="134" spans="1:34" s="46" customFormat="1" ht="12.75" hidden="1" customHeight="1">
      <c r="A134" s="607"/>
      <c r="B134" s="68">
        <v>9</v>
      </c>
      <c r="C134" s="564"/>
      <c r="D134" s="564"/>
      <c r="E134" s="564"/>
      <c r="F134" s="565"/>
      <c r="G134" s="565"/>
      <c r="H134" s="565"/>
      <c r="I134" s="565"/>
      <c r="J134" s="565"/>
      <c r="K134" s="69"/>
      <c r="L134" s="69"/>
      <c r="M134" s="70"/>
      <c r="N134" s="70"/>
      <c r="O134" s="70"/>
      <c r="P134" s="70"/>
      <c r="Q134" s="70"/>
      <c r="R134" s="70"/>
      <c r="S134" s="71" t="str">
        <f t="shared" si="62"/>
        <v/>
      </c>
      <c r="T134" s="72"/>
      <c r="U134" s="622"/>
      <c r="V134" s="622"/>
      <c r="W134" s="622"/>
      <c r="X134" s="73" t="str">
        <f t="shared" si="54"/>
        <v/>
      </c>
      <c r="Y134" s="59"/>
      <c r="Z134" s="74" t="str">
        <f t="shared" si="57"/>
        <v/>
      </c>
      <c r="AA134" s="59"/>
      <c r="AB134" s="75" t="str">
        <f t="shared" si="55"/>
        <v/>
      </c>
      <c r="AC134" s="76">
        <f t="shared" si="58"/>
        <v>0</v>
      </c>
      <c r="AD134" s="76">
        <f t="shared" si="59"/>
        <v>0</v>
      </c>
      <c r="AE134" s="76">
        <f t="shared" si="60"/>
        <v>0</v>
      </c>
      <c r="AF134" s="78"/>
      <c r="AG134" s="78"/>
      <c r="AH134" s="77">
        <f t="shared" si="61"/>
        <v>0</v>
      </c>
    </row>
    <row r="135" spans="1:34" s="46" customFormat="1" ht="12.75" hidden="1" customHeight="1">
      <c r="A135" s="607"/>
      <c r="B135" s="68">
        <v>10</v>
      </c>
      <c r="C135" s="564"/>
      <c r="D135" s="564"/>
      <c r="E135" s="564"/>
      <c r="F135" s="565"/>
      <c r="G135" s="565"/>
      <c r="H135" s="565"/>
      <c r="I135" s="565"/>
      <c r="J135" s="565"/>
      <c r="K135" s="69"/>
      <c r="L135" s="69"/>
      <c r="M135" s="70"/>
      <c r="N135" s="70"/>
      <c r="O135" s="70"/>
      <c r="P135" s="70"/>
      <c r="Q135" s="70"/>
      <c r="R135" s="70"/>
      <c r="S135" s="71" t="str">
        <f t="shared" si="62"/>
        <v/>
      </c>
      <c r="T135" s="72"/>
      <c r="U135" s="622"/>
      <c r="V135" s="622"/>
      <c r="W135" s="622"/>
      <c r="X135" s="73" t="str">
        <f t="shared" si="54"/>
        <v/>
      </c>
      <c r="Y135" s="59"/>
      <c r="Z135" s="74" t="str">
        <f t="shared" si="57"/>
        <v/>
      </c>
      <c r="AA135" s="59"/>
      <c r="AB135" s="75" t="str">
        <f t="shared" si="55"/>
        <v/>
      </c>
      <c r="AC135" s="76">
        <f t="shared" si="58"/>
        <v>0</v>
      </c>
      <c r="AD135" s="76">
        <f t="shared" si="59"/>
        <v>0</v>
      </c>
      <c r="AE135" s="76">
        <f t="shared" si="60"/>
        <v>0</v>
      </c>
      <c r="AF135" s="78"/>
      <c r="AG135" s="78"/>
      <c r="AH135" s="77">
        <f t="shared" si="61"/>
        <v>0</v>
      </c>
    </row>
    <row r="136" spans="1:34" s="46" customFormat="1" ht="12.75" hidden="1" customHeight="1">
      <c r="A136" s="607"/>
      <c r="B136" s="68">
        <v>11</v>
      </c>
      <c r="C136" s="564"/>
      <c r="D136" s="564"/>
      <c r="E136" s="564"/>
      <c r="F136" s="565"/>
      <c r="G136" s="565"/>
      <c r="H136" s="565"/>
      <c r="I136" s="565"/>
      <c r="J136" s="565"/>
      <c r="K136" s="69"/>
      <c r="L136" s="69"/>
      <c r="M136" s="70"/>
      <c r="N136" s="70"/>
      <c r="O136" s="70"/>
      <c r="P136" s="70"/>
      <c r="Q136" s="70"/>
      <c r="R136" s="70"/>
      <c r="S136" s="71" t="str">
        <f t="shared" si="62"/>
        <v/>
      </c>
      <c r="T136" s="72"/>
      <c r="U136" s="622"/>
      <c r="V136" s="622"/>
      <c r="W136" s="622"/>
      <c r="X136" s="73" t="str">
        <f t="shared" si="54"/>
        <v/>
      </c>
      <c r="Y136" s="59"/>
      <c r="Z136" s="74" t="str">
        <f t="shared" si="57"/>
        <v/>
      </c>
      <c r="AA136" s="59"/>
      <c r="AB136" s="75" t="str">
        <f t="shared" si="55"/>
        <v/>
      </c>
      <c r="AC136" s="76">
        <f t="shared" si="58"/>
        <v>0</v>
      </c>
      <c r="AD136" s="76">
        <f t="shared" si="59"/>
        <v>0</v>
      </c>
      <c r="AE136" s="76">
        <f t="shared" si="60"/>
        <v>0</v>
      </c>
      <c r="AF136" s="78"/>
      <c r="AG136" s="78"/>
      <c r="AH136" s="77">
        <f t="shared" si="61"/>
        <v>0</v>
      </c>
    </row>
    <row r="137" spans="1:34" s="46" customFormat="1" ht="12.75" hidden="1" customHeight="1">
      <c r="A137" s="607"/>
      <c r="B137" s="68">
        <v>12</v>
      </c>
      <c r="C137" s="564"/>
      <c r="D137" s="564"/>
      <c r="E137" s="564"/>
      <c r="F137" s="565"/>
      <c r="G137" s="565"/>
      <c r="H137" s="565"/>
      <c r="I137" s="565"/>
      <c r="J137" s="565"/>
      <c r="K137" s="69"/>
      <c r="L137" s="69"/>
      <c r="M137" s="70"/>
      <c r="N137" s="70"/>
      <c r="O137" s="70"/>
      <c r="P137" s="70"/>
      <c r="Q137" s="70"/>
      <c r="R137" s="70"/>
      <c r="S137" s="71" t="str">
        <f t="shared" si="62"/>
        <v/>
      </c>
      <c r="T137" s="72"/>
      <c r="U137" s="622"/>
      <c r="V137" s="622"/>
      <c r="W137" s="622"/>
      <c r="X137" s="73" t="str">
        <f t="shared" si="54"/>
        <v/>
      </c>
      <c r="Y137" s="59"/>
      <c r="Z137" s="74" t="str">
        <f t="shared" si="57"/>
        <v/>
      </c>
      <c r="AA137" s="59"/>
      <c r="AB137" s="75" t="str">
        <f t="shared" si="55"/>
        <v/>
      </c>
      <c r="AC137" s="76">
        <f t="shared" si="58"/>
        <v>0</v>
      </c>
      <c r="AD137" s="76">
        <f t="shared" si="59"/>
        <v>0</v>
      </c>
      <c r="AE137" s="76">
        <f t="shared" si="60"/>
        <v>0</v>
      </c>
      <c r="AF137" s="78"/>
      <c r="AG137" s="78"/>
      <c r="AH137" s="77">
        <f t="shared" si="61"/>
        <v>0</v>
      </c>
    </row>
    <row r="138" spans="1:34" s="46" customFormat="1" ht="12.75" hidden="1" customHeight="1">
      <c r="A138" s="607"/>
      <c r="B138" s="68">
        <v>13</v>
      </c>
      <c r="C138" s="564"/>
      <c r="D138" s="564"/>
      <c r="E138" s="564"/>
      <c r="F138" s="565"/>
      <c r="G138" s="565"/>
      <c r="H138" s="565"/>
      <c r="I138" s="565"/>
      <c r="J138" s="565"/>
      <c r="K138" s="69"/>
      <c r="L138" s="69"/>
      <c r="M138" s="70"/>
      <c r="N138" s="70"/>
      <c r="O138" s="70"/>
      <c r="P138" s="70"/>
      <c r="Q138" s="70"/>
      <c r="R138" s="70"/>
      <c r="S138" s="71" t="str">
        <f t="shared" si="62"/>
        <v/>
      </c>
      <c r="T138" s="72"/>
      <c r="U138" s="622"/>
      <c r="V138" s="622"/>
      <c r="W138" s="622"/>
      <c r="X138" s="73" t="str">
        <f t="shared" si="54"/>
        <v/>
      </c>
      <c r="Y138" s="59"/>
      <c r="Z138" s="74" t="str">
        <f t="shared" si="57"/>
        <v/>
      </c>
      <c r="AA138" s="59"/>
      <c r="AB138" s="75" t="str">
        <f t="shared" si="55"/>
        <v/>
      </c>
      <c r="AC138" s="76">
        <f t="shared" si="58"/>
        <v>0</v>
      </c>
      <c r="AD138" s="76">
        <f t="shared" si="59"/>
        <v>0</v>
      </c>
      <c r="AE138" s="76">
        <f t="shared" si="60"/>
        <v>0</v>
      </c>
      <c r="AF138" s="78"/>
      <c r="AG138" s="78"/>
      <c r="AH138" s="77">
        <f t="shared" si="61"/>
        <v>0</v>
      </c>
    </row>
    <row r="139" spans="1:34" s="46" customFormat="1" ht="12.75" hidden="1" customHeight="1">
      <c r="A139" s="607"/>
      <c r="B139" s="68">
        <v>14</v>
      </c>
      <c r="C139" s="564"/>
      <c r="D139" s="564"/>
      <c r="E139" s="564"/>
      <c r="F139" s="565"/>
      <c r="G139" s="565"/>
      <c r="H139" s="565"/>
      <c r="I139" s="565"/>
      <c r="J139" s="565"/>
      <c r="K139" s="69"/>
      <c r="L139" s="69"/>
      <c r="M139" s="70"/>
      <c r="N139" s="70"/>
      <c r="O139" s="70"/>
      <c r="P139" s="70"/>
      <c r="Q139" s="70"/>
      <c r="R139" s="70"/>
      <c r="S139" s="71" t="str">
        <f t="shared" si="62"/>
        <v/>
      </c>
      <c r="T139" s="72"/>
      <c r="U139" s="622"/>
      <c r="V139" s="622"/>
      <c r="W139" s="622"/>
      <c r="X139" s="73" t="str">
        <f t="shared" si="54"/>
        <v/>
      </c>
      <c r="Y139" s="59"/>
      <c r="Z139" s="74" t="str">
        <f t="shared" si="57"/>
        <v/>
      </c>
      <c r="AA139" s="59"/>
      <c r="AB139" s="75" t="str">
        <f t="shared" si="55"/>
        <v/>
      </c>
      <c r="AC139" s="76">
        <f t="shared" si="58"/>
        <v>0</v>
      </c>
      <c r="AD139" s="76">
        <f t="shared" si="59"/>
        <v>0</v>
      </c>
      <c r="AE139" s="76">
        <f t="shared" si="60"/>
        <v>0</v>
      </c>
      <c r="AF139" s="78"/>
      <c r="AG139" s="78"/>
      <c r="AH139" s="77">
        <f t="shared" si="61"/>
        <v>0</v>
      </c>
    </row>
    <row r="140" spans="1:34" s="46" customFormat="1" ht="12.75" hidden="1" customHeight="1">
      <c r="A140" s="607"/>
      <c r="B140" s="68">
        <v>15</v>
      </c>
      <c r="C140" s="564"/>
      <c r="D140" s="564"/>
      <c r="E140" s="564"/>
      <c r="F140" s="565"/>
      <c r="G140" s="565"/>
      <c r="H140" s="565"/>
      <c r="I140" s="565"/>
      <c r="J140" s="565"/>
      <c r="K140" s="69"/>
      <c r="L140" s="69"/>
      <c r="M140" s="70"/>
      <c r="N140" s="70"/>
      <c r="O140" s="70"/>
      <c r="P140" s="70"/>
      <c r="Q140" s="70"/>
      <c r="R140" s="70"/>
      <c r="S140" s="71" t="str">
        <f t="shared" si="62"/>
        <v/>
      </c>
      <c r="T140" s="72"/>
      <c r="U140" s="622"/>
      <c r="V140" s="622"/>
      <c r="W140" s="622"/>
      <c r="X140" s="73" t="str">
        <f t="shared" si="54"/>
        <v/>
      </c>
      <c r="Y140" s="59"/>
      <c r="Z140" s="74" t="str">
        <f t="shared" si="57"/>
        <v/>
      </c>
      <c r="AA140" s="59"/>
      <c r="AB140" s="75" t="str">
        <f t="shared" si="55"/>
        <v/>
      </c>
      <c r="AC140" s="76">
        <f t="shared" si="58"/>
        <v>0</v>
      </c>
      <c r="AD140" s="76">
        <f t="shared" si="59"/>
        <v>0</v>
      </c>
      <c r="AE140" s="76">
        <f t="shared" si="60"/>
        <v>0</v>
      </c>
      <c r="AF140" s="78"/>
      <c r="AG140" s="78"/>
      <c r="AH140" s="77">
        <f t="shared" si="61"/>
        <v>0</v>
      </c>
    </row>
    <row r="141" spans="1:34" s="46" customFormat="1" ht="12.75" hidden="1" customHeight="1">
      <c r="A141" s="607"/>
      <c r="B141" s="68">
        <v>16</v>
      </c>
      <c r="C141" s="564"/>
      <c r="D141" s="564"/>
      <c r="E141" s="564"/>
      <c r="F141" s="565"/>
      <c r="G141" s="565"/>
      <c r="H141" s="565"/>
      <c r="I141" s="565"/>
      <c r="J141" s="565"/>
      <c r="K141" s="69"/>
      <c r="L141" s="69"/>
      <c r="M141" s="70"/>
      <c r="N141" s="70"/>
      <c r="O141" s="70"/>
      <c r="P141" s="70"/>
      <c r="Q141" s="70"/>
      <c r="R141" s="70"/>
      <c r="S141" s="71" t="str">
        <f t="shared" si="62"/>
        <v/>
      </c>
      <c r="T141" s="72"/>
      <c r="U141" s="622"/>
      <c r="V141" s="622"/>
      <c r="W141" s="622"/>
      <c r="X141" s="73" t="str">
        <f t="shared" si="54"/>
        <v/>
      </c>
      <c r="Y141" s="59"/>
      <c r="Z141" s="74" t="str">
        <f t="shared" si="57"/>
        <v/>
      </c>
      <c r="AA141" s="59"/>
      <c r="AB141" s="75" t="str">
        <f t="shared" si="55"/>
        <v/>
      </c>
      <c r="AC141" s="76">
        <f t="shared" si="58"/>
        <v>0</v>
      </c>
      <c r="AD141" s="76">
        <f t="shared" si="59"/>
        <v>0</v>
      </c>
      <c r="AE141" s="76">
        <f t="shared" si="60"/>
        <v>0</v>
      </c>
      <c r="AF141" s="78"/>
      <c r="AG141" s="78"/>
      <c r="AH141" s="77">
        <f t="shared" si="61"/>
        <v>0</v>
      </c>
    </row>
    <row r="142" spans="1:34" s="46" customFormat="1" ht="12.75" hidden="1" customHeight="1">
      <c r="A142" s="607"/>
      <c r="B142" s="68">
        <v>17</v>
      </c>
      <c r="C142" s="564"/>
      <c r="D142" s="564"/>
      <c r="E142" s="564"/>
      <c r="F142" s="565"/>
      <c r="G142" s="565"/>
      <c r="H142" s="565"/>
      <c r="I142" s="565"/>
      <c r="J142" s="565"/>
      <c r="K142" s="69"/>
      <c r="L142" s="69"/>
      <c r="M142" s="70"/>
      <c r="N142" s="70"/>
      <c r="O142" s="70"/>
      <c r="P142" s="70"/>
      <c r="Q142" s="70"/>
      <c r="R142" s="70"/>
      <c r="S142" s="71" t="str">
        <f t="shared" si="62"/>
        <v/>
      </c>
      <c r="T142" s="72"/>
      <c r="U142" s="622"/>
      <c r="V142" s="622"/>
      <c r="W142" s="622"/>
      <c r="X142" s="73" t="str">
        <f t="shared" si="54"/>
        <v/>
      </c>
      <c r="Y142" s="59"/>
      <c r="Z142" s="74" t="str">
        <f t="shared" si="57"/>
        <v/>
      </c>
      <c r="AA142" s="59"/>
      <c r="AB142" s="75" t="str">
        <f t="shared" si="55"/>
        <v/>
      </c>
      <c r="AC142" s="76">
        <f t="shared" si="58"/>
        <v>0</v>
      </c>
      <c r="AD142" s="76">
        <f t="shared" si="59"/>
        <v>0</v>
      </c>
      <c r="AE142" s="76">
        <f t="shared" si="60"/>
        <v>0</v>
      </c>
      <c r="AF142" s="78"/>
      <c r="AG142" s="78"/>
      <c r="AH142" s="77">
        <f t="shared" si="61"/>
        <v>0</v>
      </c>
    </row>
    <row r="143" spans="1:34" s="46" customFormat="1" ht="12.75" hidden="1" customHeight="1">
      <c r="A143" s="607"/>
      <c r="B143" s="68">
        <v>18</v>
      </c>
      <c r="C143" s="564"/>
      <c r="D143" s="564"/>
      <c r="E143" s="564"/>
      <c r="F143" s="565"/>
      <c r="G143" s="565"/>
      <c r="H143" s="565"/>
      <c r="I143" s="565"/>
      <c r="J143" s="565"/>
      <c r="K143" s="69"/>
      <c r="L143" s="69"/>
      <c r="M143" s="70"/>
      <c r="N143" s="70"/>
      <c r="O143" s="70"/>
      <c r="P143" s="70"/>
      <c r="Q143" s="70"/>
      <c r="R143" s="70"/>
      <c r="S143" s="71" t="str">
        <f t="shared" si="62"/>
        <v/>
      </c>
      <c r="T143" s="72"/>
      <c r="U143" s="622"/>
      <c r="V143" s="622"/>
      <c r="W143" s="622"/>
      <c r="X143" s="73" t="str">
        <f t="shared" si="54"/>
        <v/>
      </c>
      <c r="Y143" s="59"/>
      <c r="Z143" s="74" t="str">
        <f t="shared" si="57"/>
        <v/>
      </c>
      <c r="AA143" s="59"/>
      <c r="AB143" s="75" t="str">
        <f t="shared" si="55"/>
        <v/>
      </c>
      <c r="AC143" s="76">
        <f t="shared" si="58"/>
        <v>0</v>
      </c>
      <c r="AD143" s="76">
        <f t="shared" si="59"/>
        <v>0</v>
      </c>
      <c r="AE143" s="76">
        <f t="shared" si="60"/>
        <v>0</v>
      </c>
      <c r="AF143" s="78"/>
      <c r="AG143" s="78"/>
      <c r="AH143" s="77">
        <f t="shared" si="61"/>
        <v>0</v>
      </c>
    </row>
    <row r="144" spans="1:34" s="46" customFormat="1" ht="12.75" hidden="1" customHeight="1">
      <c r="A144" s="607"/>
      <c r="B144" s="68">
        <v>19</v>
      </c>
      <c r="C144" s="583"/>
      <c r="D144" s="583"/>
      <c r="E144" s="583"/>
      <c r="F144" s="584"/>
      <c r="G144" s="584"/>
      <c r="H144" s="584"/>
      <c r="I144" s="584"/>
      <c r="J144" s="584"/>
      <c r="K144" s="69"/>
      <c r="L144" s="69"/>
      <c r="M144" s="70"/>
      <c r="N144" s="70"/>
      <c r="O144" s="70"/>
      <c r="P144" s="70"/>
      <c r="Q144" s="70"/>
      <c r="R144" s="70"/>
      <c r="S144" s="71" t="str">
        <f t="shared" si="62"/>
        <v/>
      </c>
      <c r="T144" s="72"/>
      <c r="U144" s="622"/>
      <c r="V144" s="622"/>
      <c r="W144" s="622"/>
      <c r="X144" s="73" t="str">
        <f t="shared" si="54"/>
        <v/>
      </c>
      <c r="Y144" s="59"/>
      <c r="Z144" s="74" t="str">
        <f t="shared" si="57"/>
        <v/>
      </c>
      <c r="AA144" s="59"/>
      <c r="AB144" s="75" t="str">
        <f t="shared" si="55"/>
        <v/>
      </c>
      <c r="AC144" s="76">
        <f t="shared" si="58"/>
        <v>0</v>
      </c>
      <c r="AD144" s="76">
        <f t="shared" si="59"/>
        <v>0</v>
      </c>
      <c r="AE144" s="76">
        <f t="shared" si="60"/>
        <v>0</v>
      </c>
      <c r="AF144" s="78"/>
      <c r="AG144" s="78"/>
      <c r="AH144" s="77">
        <f t="shared" si="61"/>
        <v>0</v>
      </c>
    </row>
    <row r="145" spans="1:34" s="46" customFormat="1" ht="8.25" hidden="1" customHeight="1">
      <c r="A145" s="607"/>
      <c r="B145" s="68">
        <v>20</v>
      </c>
      <c r="C145" s="583"/>
      <c r="D145" s="583"/>
      <c r="E145" s="583"/>
      <c r="F145" s="584"/>
      <c r="G145" s="584"/>
      <c r="H145" s="584"/>
      <c r="I145" s="584"/>
      <c r="J145" s="584"/>
      <c r="K145" s="69"/>
      <c r="L145" s="69"/>
      <c r="M145" s="70"/>
      <c r="N145" s="70"/>
      <c r="O145" s="70"/>
      <c r="P145" s="70"/>
      <c r="Q145" s="70"/>
      <c r="R145" s="70"/>
      <c r="S145" s="71" t="str">
        <f t="shared" si="62"/>
        <v/>
      </c>
      <c r="T145" s="72"/>
      <c r="U145" s="622"/>
      <c r="V145" s="622"/>
      <c r="W145" s="622"/>
      <c r="X145" s="73" t="str">
        <f t="shared" si="54"/>
        <v/>
      </c>
      <c r="Y145" s="79"/>
      <c r="Z145" s="74" t="str">
        <f t="shared" si="57"/>
        <v/>
      </c>
      <c r="AA145" s="59"/>
      <c r="AB145" s="75" t="str">
        <f t="shared" si="55"/>
        <v/>
      </c>
      <c r="AC145" s="76">
        <f t="shared" si="58"/>
        <v>0</v>
      </c>
      <c r="AD145" s="76">
        <f t="shared" si="59"/>
        <v>0</v>
      </c>
      <c r="AE145" s="76">
        <f t="shared" si="60"/>
        <v>0</v>
      </c>
      <c r="AF145" s="78"/>
      <c r="AG145" s="78"/>
      <c r="AH145" s="77">
        <f t="shared" si="61"/>
        <v>0</v>
      </c>
    </row>
    <row r="146" spans="1:34" s="46" customFormat="1" ht="18.75" customHeight="1">
      <c r="A146" s="607"/>
      <c r="B146" s="585" t="s">
        <v>299</v>
      </c>
      <c r="C146" s="585"/>
      <c r="D146" s="585"/>
      <c r="E146" s="585"/>
      <c r="F146" s="80" t="s">
        <v>300</v>
      </c>
      <c r="G146" s="588" t="s">
        <v>301</v>
      </c>
      <c r="H146" s="588"/>
      <c r="I146" s="590" t="s">
        <v>302</v>
      </c>
      <c r="J146" s="590"/>
      <c r="K146" s="590"/>
      <c r="L146" s="590"/>
      <c r="M146" s="590"/>
      <c r="N146" s="590"/>
      <c r="O146" s="590"/>
      <c r="P146" s="590"/>
      <c r="Q146" s="590"/>
      <c r="R146" s="590"/>
      <c r="S146" s="590"/>
      <c r="T146" s="590"/>
      <c r="U146" s="590"/>
      <c r="V146" s="590"/>
      <c r="W146" s="590"/>
      <c r="X146" s="590"/>
      <c r="Y146" s="57"/>
      <c r="Z146" s="81"/>
      <c r="AA146" s="82"/>
      <c r="AB146" s="81"/>
      <c r="AC146" s="83"/>
      <c r="AD146" s="83"/>
      <c r="AE146" s="83"/>
      <c r="AF146" s="84"/>
      <c r="AG146" s="84"/>
      <c r="AH146" s="85"/>
    </row>
    <row r="147" spans="1:34" s="46" customFormat="1" ht="27" customHeight="1">
      <c r="A147" s="607"/>
      <c r="B147" s="575" t="s">
        <v>303</v>
      </c>
      <c r="C147" s="575"/>
      <c r="D147" s="575"/>
      <c r="E147" s="87">
        <v>3</v>
      </c>
      <c r="F147" s="88">
        <f>COUNTIF(X126:X145,"CUMPLE")</f>
        <v>1</v>
      </c>
      <c r="G147" s="578" t="str">
        <f>IF(F147&gt;=E147,"REQUISITO ACREDITADO","REQUISITO NO ACREDITADO")</f>
        <v>REQUISITO NO ACREDITADO</v>
      </c>
      <c r="H147" s="578"/>
      <c r="I147" s="579" t="str">
        <f>_xlfn.CONCAT(Z126:Z130)</f>
        <v xml:space="preserve">-HV Lider MOREQ2.PDF Pág 11 - 12
-HV Lider MOREQ2.PDF Pág 13 - 14
-HV Lider MOREQ2.PDF Pág 15 - 16
-HV Lider MOREQ2.PDF Pág 17 - 18
-HV Lider MOREQ2.PDF Pág 19
</v>
      </c>
      <c r="J147" s="579"/>
      <c r="K147" s="579"/>
      <c r="L147" s="579"/>
      <c r="M147" s="579"/>
      <c r="N147" s="579"/>
      <c r="O147" s="579"/>
      <c r="P147" s="579"/>
      <c r="Q147" s="579"/>
      <c r="R147" s="579"/>
      <c r="S147" s="579"/>
      <c r="T147" s="579"/>
      <c r="U147" s="579"/>
      <c r="V147" s="579"/>
      <c r="W147" s="579"/>
      <c r="X147" s="579"/>
      <c r="AC147" s="45"/>
      <c r="AD147" s="45"/>
      <c r="AE147" s="45"/>
    </row>
    <row r="148" spans="1:34" s="46" customFormat="1" ht="55.5" customHeight="1">
      <c r="A148" s="607"/>
      <c r="B148" s="578" t="s">
        <v>304</v>
      </c>
      <c r="C148" s="578"/>
      <c r="D148" s="578"/>
      <c r="E148" s="89">
        <v>1</v>
      </c>
      <c r="F148" s="852">
        <f>SUMIFS(AH126:AH145,X126:X145,"CUMPLE")</f>
        <v>2.6821917808219178</v>
      </c>
      <c r="G148" s="650" t="str">
        <f>IF(F148&gt;=E148,"REQUISITO ACREDITADO","REQUISITO NO ACREDITADO")</f>
        <v>REQUISITO ACREDITADO</v>
      </c>
      <c r="H148" s="650"/>
      <c r="I148" s="579"/>
      <c r="J148" s="579"/>
      <c r="K148" s="579"/>
      <c r="L148" s="579"/>
      <c r="M148" s="579"/>
      <c r="N148" s="579"/>
      <c r="O148" s="579"/>
      <c r="P148" s="579"/>
      <c r="Q148" s="579"/>
      <c r="R148" s="579"/>
      <c r="S148" s="579"/>
      <c r="T148" s="579"/>
      <c r="U148" s="579"/>
      <c r="V148" s="579"/>
      <c r="W148" s="579"/>
      <c r="X148" s="579"/>
      <c r="AC148" s="45"/>
      <c r="AD148" s="45"/>
      <c r="AE148" s="45"/>
    </row>
    <row r="149" spans="1:34" s="46" customFormat="1" ht="67.5" customHeight="1">
      <c r="A149" s="607"/>
      <c r="B149" s="578" t="s">
        <v>305</v>
      </c>
      <c r="C149" s="578"/>
      <c r="D149" s="578"/>
      <c r="E149" s="86">
        <v>2</v>
      </c>
      <c r="F149" s="852"/>
      <c r="G149" s="650" t="str">
        <f>IF(F148&gt;=E149,"REQUISITO ACREDITADO","REQUISITO NO ACREDITADO")</f>
        <v>REQUISITO ACREDITADO</v>
      </c>
      <c r="H149" s="650"/>
      <c r="I149" s="91" t="s">
        <v>306</v>
      </c>
      <c r="J149" s="91"/>
      <c r="K149" s="579" t="s">
        <v>849</v>
      </c>
      <c r="L149" s="579"/>
      <c r="M149" s="579"/>
      <c r="N149" s="579"/>
      <c r="O149" s="579"/>
      <c r="P149" s="579"/>
      <c r="Q149" s="579"/>
      <c r="R149" s="579"/>
      <c r="S149" s="579"/>
      <c r="T149" s="579"/>
      <c r="U149" s="579"/>
      <c r="V149" s="579"/>
      <c r="W149" s="579"/>
      <c r="X149" s="579"/>
      <c r="AC149" s="45"/>
      <c r="AD149" s="45"/>
      <c r="AE149" s="45"/>
    </row>
    <row r="150" spans="1:34" s="46" customFormat="1" ht="33.75" customHeight="1">
      <c r="A150" s="607"/>
      <c r="B150" s="590" t="s">
        <v>307</v>
      </c>
      <c r="C150" s="590"/>
      <c r="D150" s="590"/>
      <c r="E150" s="590"/>
      <c r="F150" s="850" t="s">
        <v>738</v>
      </c>
      <c r="G150" s="850"/>
      <c r="H150" s="850"/>
      <c r="I150" s="850"/>
      <c r="J150" s="850"/>
      <c r="K150" s="850"/>
      <c r="L150" s="850"/>
      <c r="M150" s="850"/>
      <c r="N150" s="850"/>
      <c r="O150" s="850"/>
      <c r="P150" s="850"/>
      <c r="Q150" s="850"/>
      <c r="R150" s="850"/>
      <c r="S150" s="850"/>
      <c r="T150" s="850"/>
      <c r="U150" s="850"/>
      <c r="V150" s="850"/>
      <c r="W150" s="850"/>
      <c r="X150" s="850"/>
      <c r="AC150" s="45"/>
      <c r="AD150" s="45"/>
      <c r="AE150" s="45"/>
    </row>
    <row r="151" spans="1:34" s="46" customFormat="1" ht="20.25" customHeight="1">
      <c r="A151" s="607"/>
      <c r="B151" s="594" t="s">
        <v>178</v>
      </c>
      <c r="C151" s="594"/>
      <c r="D151" s="594"/>
      <c r="E151" s="594"/>
      <c r="F151" s="594"/>
      <c r="G151" s="594"/>
      <c r="H151" s="594"/>
      <c r="I151" s="594"/>
      <c r="J151" s="594"/>
      <c r="K151" s="594"/>
      <c r="L151" s="594"/>
      <c r="M151" s="594"/>
      <c r="N151" s="594"/>
      <c r="O151" s="594"/>
      <c r="P151" s="594"/>
      <c r="Q151" s="594"/>
      <c r="R151" s="594"/>
      <c r="S151" s="594"/>
      <c r="T151" s="594"/>
      <c r="U151" s="594"/>
      <c r="V151" s="594"/>
      <c r="W151" s="594"/>
      <c r="X151" s="594"/>
      <c r="AC151" s="45"/>
      <c r="AD151" s="45"/>
      <c r="AE151" s="45"/>
    </row>
    <row r="152" spans="1:34" s="46" customFormat="1" ht="13">
      <c r="A152" s="597" t="s">
        <v>348</v>
      </c>
      <c r="B152" s="598" t="s">
        <v>349</v>
      </c>
      <c r="C152" s="598"/>
      <c r="D152" s="598"/>
      <c r="E152" s="598"/>
      <c r="F152" s="598"/>
      <c r="G152" s="598"/>
      <c r="H152" s="598"/>
      <c r="I152" s="598"/>
      <c r="J152" s="598"/>
      <c r="K152" s="598"/>
      <c r="L152" s="598"/>
      <c r="M152" s="598"/>
      <c r="N152" s="598"/>
      <c r="O152" s="598"/>
      <c r="P152" s="598"/>
      <c r="Q152" s="598"/>
      <c r="R152" s="598"/>
      <c r="S152" s="598"/>
      <c r="T152" s="598"/>
      <c r="U152" s="598"/>
      <c r="V152" s="598"/>
      <c r="W152" s="598"/>
      <c r="X152" s="598"/>
      <c r="AC152" s="45"/>
      <c r="AD152" s="45"/>
      <c r="AE152" s="45"/>
    </row>
    <row r="153" spans="1:34" s="46" customFormat="1" ht="25.5" customHeight="1">
      <c r="A153" s="597"/>
      <c r="B153" s="47" t="s">
        <v>209</v>
      </c>
      <c r="C153" s="48" t="s">
        <v>210</v>
      </c>
      <c r="D153" s="599" t="s">
        <v>211</v>
      </c>
      <c r="E153" s="599"/>
      <c r="F153" s="600" t="s">
        <v>212</v>
      </c>
      <c r="G153" s="600"/>
      <c r="H153" s="600"/>
      <c r="I153" s="600"/>
      <c r="J153" s="600"/>
      <c r="K153" s="600"/>
      <c r="L153" s="600"/>
      <c r="M153" s="599" t="s">
        <v>214</v>
      </c>
      <c r="N153" s="599"/>
      <c r="O153" s="599"/>
      <c r="P153" s="599"/>
      <c r="Q153" s="599"/>
      <c r="R153" s="599"/>
      <c r="S153" s="599"/>
      <c r="T153" s="599"/>
      <c r="U153" s="599"/>
      <c r="V153" s="599"/>
      <c r="W153" s="599"/>
      <c r="X153" s="599"/>
      <c r="AC153" s="45"/>
      <c r="AD153" s="45"/>
      <c r="AE153" s="45"/>
    </row>
    <row r="154" spans="1:34" s="46" customFormat="1" ht="83.25" customHeight="1">
      <c r="A154" s="597"/>
      <c r="B154" s="49">
        <v>4</v>
      </c>
      <c r="C154" s="49">
        <v>1</v>
      </c>
      <c r="D154" s="603" t="s">
        <v>350</v>
      </c>
      <c r="E154" s="603"/>
      <c r="F154" s="604" t="s">
        <v>351</v>
      </c>
      <c r="G154" s="604"/>
      <c r="H154" s="604"/>
      <c r="I154" s="604"/>
      <c r="J154" s="604"/>
      <c r="K154" s="604"/>
      <c r="L154" s="604"/>
      <c r="M154" s="610" t="s">
        <v>352</v>
      </c>
      <c r="N154" s="610"/>
      <c r="O154" s="610"/>
      <c r="P154" s="610"/>
      <c r="Q154" s="610"/>
      <c r="R154" s="610"/>
      <c r="S154" s="610"/>
      <c r="T154" s="610"/>
      <c r="U154" s="610"/>
      <c r="V154" s="610"/>
      <c r="W154" s="610"/>
      <c r="X154" s="610"/>
      <c r="AC154" s="45"/>
      <c r="AD154" s="45"/>
      <c r="AE154" s="45"/>
    </row>
    <row r="155" spans="1:34" s="46" customFormat="1" ht="12.75" customHeight="1">
      <c r="A155" s="597"/>
      <c r="B155" s="530" t="s">
        <v>219</v>
      </c>
      <c r="C155" s="530"/>
      <c r="D155" s="530"/>
      <c r="E155" s="530"/>
      <c r="F155" s="530"/>
      <c r="G155" s="530"/>
      <c r="H155" s="530"/>
      <c r="I155" s="530"/>
      <c r="J155" s="530"/>
      <c r="K155" s="530"/>
      <c r="L155" s="530"/>
      <c r="M155" s="530"/>
      <c r="N155" s="530"/>
      <c r="O155" s="530"/>
      <c r="P155" s="530"/>
      <c r="Q155" s="530"/>
      <c r="R155" s="530"/>
      <c r="S155" s="530"/>
      <c r="T155" s="530"/>
      <c r="U155" s="530"/>
      <c r="V155" s="530"/>
      <c r="W155" s="530"/>
      <c r="X155" s="530"/>
      <c r="AC155" s="45"/>
      <c r="AD155" s="45"/>
      <c r="AE155" s="45"/>
    </row>
    <row r="156" spans="1:34" s="46" customFormat="1" ht="12.75" customHeight="1">
      <c r="A156" s="597"/>
      <c r="B156" s="530" t="s">
        <v>220</v>
      </c>
      <c r="C156" s="530"/>
      <c r="D156" s="530"/>
      <c r="E156" s="530"/>
      <c r="F156" s="530"/>
      <c r="G156" s="530"/>
      <c r="H156" s="530"/>
      <c r="I156" s="530"/>
      <c r="J156" s="530"/>
      <c r="K156" s="530"/>
      <c r="L156" s="530"/>
      <c r="M156" s="530"/>
      <c r="N156" s="530"/>
      <c r="O156" s="530"/>
      <c r="P156" s="530"/>
      <c r="Q156" s="530"/>
      <c r="R156" s="530"/>
      <c r="S156" s="530"/>
      <c r="T156" s="530"/>
      <c r="U156" s="530"/>
      <c r="V156" s="530"/>
      <c r="W156" s="530"/>
      <c r="X156" s="530"/>
      <c r="AC156" s="45"/>
      <c r="AD156" s="45"/>
      <c r="AE156" s="45"/>
    </row>
    <row r="157" spans="1:34" s="46" customFormat="1" ht="27" customHeight="1">
      <c r="A157" s="597"/>
      <c r="B157" s="531" t="s">
        <v>221</v>
      </c>
      <c r="C157" s="531"/>
      <c r="D157" s="531"/>
      <c r="E157" s="532" t="s">
        <v>850</v>
      </c>
      <c r="F157" s="532"/>
      <c r="G157" s="532"/>
      <c r="H157" s="532"/>
      <c r="I157" s="533" t="s">
        <v>223</v>
      </c>
      <c r="J157" s="533"/>
      <c r="K157" s="842" t="s">
        <v>224</v>
      </c>
      <c r="L157" s="842"/>
      <c r="M157" s="52" t="s">
        <v>225</v>
      </c>
      <c r="N157" s="535">
        <v>40040957</v>
      </c>
      <c r="O157" s="535"/>
      <c r="P157" s="536" t="s">
        <v>851</v>
      </c>
      <c r="Q157" s="536"/>
      <c r="R157" s="536"/>
      <c r="S157" s="536"/>
      <c r="T157" s="536"/>
      <c r="U157" s="536"/>
      <c r="V157" s="536"/>
      <c r="W157" s="536"/>
      <c r="X157" s="536"/>
      <c r="AC157" s="45"/>
      <c r="AD157" s="45"/>
      <c r="AE157" s="45"/>
    </row>
    <row r="158" spans="1:34" s="46" customFormat="1" ht="12.75" customHeight="1">
      <c r="A158" s="597"/>
      <c r="B158" s="525" t="s">
        <v>226</v>
      </c>
      <c r="C158" s="525"/>
      <c r="D158" s="525"/>
      <c r="E158" s="525"/>
      <c r="F158" s="525"/>
      <c r="G158" s="525"/>
      <c r="H158" s="53" t="s">
        <v>227</v>
      </c>
      <c r="I158" s="526" t="s">
        <v>228</v>
      </c>
      <c r="J158" s="526"/>
      <c r="K158" s="526"/>
      <c r="L158" s="525" t="s">
        <v>226</v>
      </c>
      <c r="M158" s="525"/>
      <c r="N158" s="525"/>
      <c r="O158" s="54" t="s">
        <v>227</v>
      </c>
      <c r="P158" s="525" t="s">
        <v>228</v>
      </c>
      <c r="Q158" s="525"/>
      <c r="R158" s="525"/>
      <c r="S158" s="525"/>
      <c r="T158" s="525"/>
      <c r="U158" s="525"/>
      <c r="V158" s="525"/>
      <c r="W158" s="525"/>
      <c r="X158" s="525"/>
      <c r="AC158" s="45"/>
      <c r="AD158" s="45"/>
      <c r="AE158" s="45"/>
    </row>
    <row r="159" spans="1:34" s="46" customFormat="1" ht="12.75" customHeight="1">
      <c r="A159" s="597"/>
      <c r="B159" s="611" t="s">
        <v>229</v>
      </c>
      <c r="C159" s="611"/>
      <c r="D159" s="611"/>
      <c r="E159" s="611"/>
      <c r="F159" s="611"/>
      <c r="G159" s="611"/>
      <c r="H159" s="801" t="s">
        <v>230</v>
      </c>
      <c r="I159" s="386" t="s">
        <v>852</v>
      </c>
      <c r="J159" s="386"/>
      <c r="K159" s="386"/>
      <c r="L159" s="529" t="s">
        <v>232</v>
      </c>
      <c r="M159" s="529"/>
      <c r="N159" s="529"/>
      <c r="O159" s="55" t="s">
        <v>230</v>
      </c>
      <c r="P159" s="379" t="s">
        <v>853</v>
      </c>
      <c r="Q159" s="379"/>
      <c r="R159" s="379"/>
      <c r="S159" s="379"/>
      <c r="T159" s="379"/>
      <c r="U159" s="379"/>
      <c r="V159" s="379"/>
      <c r="W159" s="379"/>
      <c r="X159" s="379"/>
      <c r="AC159" s="45"/>
      <c r="AD159" s="45"/>
      <c r="AE159" s="45"/>
    </row>
    <row r="160" spans="1:34" s="46" customFormat="1" ht="12.75" customHeight="1">
      <c r="A160" s="597"/>
      <c r="B160" s="611"/>
      <c r="C160" s="611"/>
      <c r="D160" s="611"/>
      <c r="E160" s="611"/>
      <c r="F160" s="611"/>
      <c r="G160" s="611"/>
      <c r="H160" s="802"/>
      <c r="I160" s="386"/>
      <c r="J160" s="386"/>
      <c r="K160" s="386"/>
      <c r="L160" s="529" t="s">
        <v>236</v>
      </c>
      <c r="M160" s="529"/>
      <c r="N160" s="529"/>
      <c r="O160" s="55" t="s">
        <v>241</v>
      </c>
      <c r="P160" s="379" t="s">
        <v>745</v>
      </c>
      <c r="Q160" s="379"/>
      <c r="R160" s="379"/>
      <c r="S160" s="379"/>
      <c r="T160" s="379"/>
      <c r="U160" s="379"/>
      <c r="V160" s="379"/>
      <c r="W160" s="379"/>
      <c r="X160" s="379"/>
      <c r="Y160" s="57"/>
      <c r="Z160" s="57"/>
      <c r="AA160" s="57"/>
      <c r="AB160" s="57"/>
      <c r="AC160" s="45"/>
      <c r="AD160" s="45"/>
      <c r="AE160" s="45"/>
    </row>
    <row r="161" spans="1:34" s="46" customFormat="1" ht="25.5" customHeight="1">
      <c r="A161" s="597"/>
      <c r="B161" s="527" t="s">
        <v>238</v>
      </c>
      <c r="C161" s="527"/>
      <c r="D161" s="527"/>
      <c r="E161" s="527"/>
      <c r="F161" s="527"/>
      <c r="G161" s="527"/>
      <c r="H161" s="58" t="s">
        <v>230</v>
      </c>
      <c r="I161" s="538" t="s">
        <v>398</v>
      </c>
      <c r="J161" s="538"/>
      <c r="K161" s="538"/>
      <c r="L161" s="527" t="s">
        <v>240</v>
      </c>
      <c r="M161" s="527"/>
      <c r="N161" s="527"/>
      <c r="O161" s="55" t="s">
        <v>230</v>
      </c>
      <c r="P161" s="379" t="s">
        <v>564</v>
      </c>
      <c r="Q161" s="379"/>
      <c r="R161" s="379"/>
      <c r="S161" s="379"/>
      <c r="T161" s="379"/>
      <c r="U161" s="379"/>
      <c r="V161" s="379"/>
      <c r="W161" s="379"/>
      <c r="X161" s="379"/>
      <c r="AC161" s="45"/>
      <c r="AD161" s="45"/>
      <c r="AE161" s="45"/>
    </row>
    <row r="162" spans="1:34" s="46" customFormat="1" ht="17.25" customHeight="1">
      <c r="A162" s="597"/>
      <c r="B162" s="525" t="s">
        <v>243</v>
      </c>
      <c r="C162" s="525"/>
      <c r="D162" s="525"/>
      <c r="E162" s="525"/>
      <c r="F162" s="525"/>
      <c r="G162" s="525"/>
      <c r="H162" s="525"/>
      <c r="I162" s="525"/>
      <c r="J162" s="525"/>
      <c r="K162" s="525"/>
      <c r="L162" s="525"/>
      <c r="M162" s="525"/>
      <c r="N162" s="525"/>
      <c r="O162" s="525"/>
      <c r="P162" s="525"/>
      <c r="Q162" s="525"/>
      <c r="R162" s="525"/>
      <c r="S162" s="525"/>
      <c r="T162" s="525"/>
      <c r="U162" s="525"/>
      <c r="V162" s="525"/>
      <c r="W162" s="525"/>
      <c r="X162" s="525"/>
      <c r="AC162" s="45"/>
      <c r="AD162" s="45"/>
      <c r="AE162" s="45"/>
    </row>
    <row r="163" spans="1:34" s="46" customFormat="1" ht="15" customHeight="1">
      <c r="A163" s="597"/>
      <c r="B163" s="537" t="s">
        <v>244</v>
      </c>
      <c r="C163" s="537"/>
      <c r="D163" s="537"/>
      <c r="E163" s="538" t="s">
        <v>854</v>
      </c>
      <c r="F163" s="538"/>
      <c r="G163" s="538"/>
      <c r="H163" s="538"/>
      <c r="I163" s="61" t="s">
        <v>226</v>
      </c>
      <c r="J163" s="539" t="s">
        <v>855</v>
      </c>
      <c r="K163" s="539"/>
      <c r="L163" s="539"/>
      <c r="M163" s="539"/>
      <c r="N163" s="539"/>
      <c r="O163" s="62" t="s">
        <v>248</v>
      </c>
      <c r="P163" s="540">
        <v>38527</v>
      </c>
      <c r="Q163" s="540"/>
      <c r="R163" s="542" t="s">
        <v>249</v>
      </c>
      <c r="S163" s="542"/>
      <c r="T163" s="542"/>
      <c r="U163" s="542"/>
      <c r="V163" s="542"/>
      <c r="W163" s="542"/>
      <c r="X163" s="542"/>
      <c r="AC163" s="45"/>
      <c r="AD163" s="45"/>
      <c r="AE163" s="45"/>
    </row>
    <row r="164" spans="1:34" s="46" customFormat="1" ht="13">
      <c r="A164" s="597"/>
      <c r="B164" s="545" t="s">
        <v>256</v>
      </c>
      <c r="C164" s="545"/>
      <c r="D164" s="545"/>
      <c r="E164" s="538">
        <v>118460</v>
      </c>
      <c r="F164" s="538"/>
      <c r="G164" s="546" t="s">
        <v>258</v>
      </c>
      <c r="H164" s="546"/>
      <c r="I164" s="547">
        <v>41473</v>
      </c>
      <c r="J164" s="547"/>
      <c r="K164" s="843" t="s">
        <v>40</v>
      </c>
      <c r="L164" s="843"/>
      <c r="M164" s="550" t="s">
        <v>259</v>
      </c>
      <c r="N164" s="550"/>
      <c r="O164" s="550"/>
      <c r="P164" s="550"/>
      <c r="Q164" s="550"/>
      <c r="R164" s="550"/>
      <c r="S164" s="550"/>
      <c r="T164" s="550"/>
      <c r="U164" s="550"/>
      <c r="V164" s="550"/>
      <c r="W164" s="550"/>
      <c r="X164" s="550"/>
      <c r="AC164" s="45"/>
      <c r="AD164" s="45"/>
      <c r="AE164" s="45"/>
    </row>
    <row r="165" spans="1:34" s="46" customFormat="1" ht="15" customHeight="1">
      <c r="A165" s="597"/>
      <c r="B165" s="525" t="s">
        <v>260</v>
      </c>
      <c r="C165" s="525"/>
      <c r="D165" s="525"/>
      <c r="E165" s="525"/>
      <c r="F165" s="525"/>
      <c r="G165" s="525"/>
      <c r="H165" s="525"/>
      <c r="I165" s="525"/>
      <c r="J165" s="525"/>
      <c r="K165" s="525"/>
      <c r="L165" s="525"/>
      <c r="M165" s="525"/>
      <c r="N165" s="525"/>
      <c r="O165" s="525"/>
      <c r="P165" s="525"/>
      <c r="Q165" s="525"/>
      <c r="R165" s="525"/>
      <c r="S165" s="525"/>
      <c r="T165" s="525"/>
      <c r="U165" s="525"/>
      <c r="V165" s="525"/>
      <c r="W165" s="525"/>
      <c r="X165" s="525"/>
      <c r="AC165" s="45"/>
      <c r="AD165" s="45"/>
      <c r="AE165" s="45"/>
    </row>
    <row r="166" spans="1:34" s="46" customFormat="1" ht="28.5" customHeight="1">
      <c r="A166" s="597"/>
      <c r="B166" s="53"/>
      <c r="C166" s="525" t="s">
        <v>261</v>
      </c>
      <c r="D166" s="525"/>
      <c r="E166" s="525"/>
      <c r="F166" s="525"/>
      <c r="G166" s="525"/>
      <c r="H166" s="525"/>
      <c r="I166" s="525"/>
      <c r="J166" s="525"/>
      <c r="K166" s="525"/>
      <c r="L166" s="525"/>
      <c r="M166" s="561" t="s">
        <v>262</v>
      </c>
      <c r="N166" s="561"/>
      <c r="O166" s="561"/>
      <c r="P166" s="561"/>
      <c r="Q166" s="561"/>
      <c r="R166" s="561"/>
      <c r="S166" s="562" t="s">
        <v>263</v>
      </c>
      <c r="T166" s="562" t="s">
        <v>264</v>
      </c>
      <c r="U166" s="563" t="s">
        <v>265</v>
      </c>
      <c r="V166" s="563"/>
      <c r="W166" s="563"/>
      <c r="X166" s="562" t="s">
        <v>38</v>
      </c>
      <c r="Y166" s="556" t="s">
        <v>266</v>
      </c>
      <c r="Z166" s="556"/>
      <c r="AA166" s="556"/>
      <c r="AB166" s="556"/>
      <c r="AC166" s="557" t="s">
        <v>267</v>
      </c>
      <c r="AD166" s="557"/>
      <c r="AE166" s="557"/>
      <c r="AF166" s="710" t="s">
        <v>268</v>
      </c>
      <c r="AG166" s="710"/>
      <c r="AH166" s="649" t="s">
        <v>269</v>
      </c>
    </row>
    <row r="167" spans="1:34" s="46" customFormat="1" ht="87" customHeight="1">
      <c r="A167" s="597"/>
      <c r="B167" s="60" t="s">
        <v>6</v>
      </c>
      <c r="C167" s="560" t="s">
        <v>270</v>
      </c>
      <c r="D167" s="560"/>
      <c r="E167" s="560"/>
      <c r="F167" s="560" t="s">
        <v>271</v>
      </c>
      <c r="G167" s="560"/>
      <c r="H167" s="560"/>
      <c r="I167" s="560"/>
      <c r="J167" s="560"/>
      <c r="K167" s="58" t="s">
        <v>272</v>
      </c>
      <c r="L167" s="58" t="s">
        <v>273</v>
      </c>
      <c r="M167" s="63" t="s">
        <v>274</v>
      </c>
      <c r="N167" s="63" t="s">
        <v>275</v>
      </c>
      <c r="O167" s="63" t="s">
        <v>276</v>
      </c>
      <c r="P167" s="63" t="s">
        <v>277</v>
      </c>
      <c r="Q167" s="63" t="s">
        <v>278</v>
      </c>
      <c r="R167" s="63" t="s">
        <v>279</v>
      </c>
      <c r="S167" s="562"/>
      <c r="T167" s="562"/>
      <c r="U167" s="619" t="s">
        <v>353</v>
      </c>
      <c r="V167" s="619"/>
      <c r="W167" s="619"/>
      <c r="X167" s="562"/>
      <c r="Y167" s="64" t="s">
        <v>283</v>
      </c>
      <c r="Z167" s="65" t="s">
        <v>284</v>
      </c>
      <c r="AA167" s="65" t="s">
        <v>285</v>
      </c>
      <c r="AB167" s="66" t="s">
        <v>286</v>
      </c>
      <c r="AC167" s="63" t="s">
        <v>287</v>
      </c>
      <c r="AD167" s="63" t="s">
        <v>288</v>
      </c>
      <c r="AE167" s="63" t="s">
        <v>289</v>
      </c>
      <c r="AF167" s="67" t="s">
        <v>290</v>
      </c>
      <c r="AG167" s="67" t="s">
        <v>291</v>
      </c>
      <c r="AH167" s="649"/>
    </row>
    <row r="168" spans="1:34" s="46" customFormat="1" ht="126" customHeight="1">
      <c r="A168" s="597"/>
      <c r="B168" s="68">
        <v>1</v>
      </c>
      <c r="C168" s="564" t="s">
        <v>856</v>
      </c>
      <c r="D168" s="564"/>
      <c r="E168" s="564"/>
      <c r="F168" s="565" t="s">
        <v>857</v>
      </c>
      <c r="G168" s="565"/>
      <c r="H168" s="565"/>
      <c r="I168" s="565"/>
      <c r="J168" s="565"/>
      <c r="K168" s="69">
        <v>41611</v>
      </c>
      <c r="L168" s="69">
        <v>41732</v>
      </c>
      <c r="M168" s="70" t="s">
        <v>178</v>
      </c>
      <c r="N168" s="70" t="s">
        <v>178</v>
      </c>
      <c r="O168" s="70" t="s">
        <v>178</v>
      </c>
      <c r="P168" s="70" t="s">
        <v>178</v>
      </c>
      <c r="Q168" s="70" t="s">
        <v>178</v>
      </c>
      <c r="R168" s="70" t="s">
        <v>178</v>
      </c>
      <c r="S168" s="71" t="str">
        <f t="shared" ref="S168:S176" si="63">IF(C168&lt;&gt;"",IF(COUNTIF(M168:R168,"CUMPLE")=6,"CUMPLE","NO CUMPLE"),"")</f>
        <v>CUMPLE</v>
      </c>
      <c r="T168" s="72" t="s">
        <v>22</v>
      </c>
      <c r="U168" s="853" t="s">
        <v>178</v>
      </c>
      <c r="V168" s="853"/>
      <c r="W168" s="853"/>
      <c r="X168" s="73" t="str">
        <f t="shared" ref="X168:X187" si="64">IF(C168&lt;&gt;"",IF(OR(AND(U168="CUMPLE",S168="CUMPLE",T168="N/A"),AND(T168="SI",U168="CUMPLE")),"CUMPLE","NO CUMPLE"),"")</f>
        <v>CUMPLE</v>
      </c>
      <c r="Y168" s="59" t="s">
        <v>858</v>
      </c>
      <c r="Z168" s="74" t="str">
        <f>IF(Y168&lt;&gt;"","-"&amp;Y168&amp;CHAR(10),"")</f>
        <v xml:space="preserve">-HV Gestion del Conocimiento2.PDF Pág 15
</v>
      </c>
      <c r="AA168" s="56" t="s">
        <v>859</v>
      </c>
      <c r="AB168" s="75" t="str">
        <f t="shared" ref="AB168:AB187" si="65">IF(AA168&lt;&gt;"","Experiencia No. "&amp;B168&amp;": "&amp;AA168&amp;CHAR(10),"")</f>
        <v xml:space="preserve">Experiencia No. 1: La experiencia se traslapa completamente con el ítem 8 acreditado, por cuanto no se contabiliza para el control de tiempos de experiencia pero si, para la cantidad de proyectos.
</v>
      </c>
      <c r="AC168" s="76">
        <f>IF(C168&lt;&gt;"",COUNTIFS(K$168:K$187,"&lt;="&amp;K168,L$168:L$187,"&gt;"&amp;K168)-1,0)</f>
        <v>1</v>
      </c>
      <c r="AD168" s="76">
        <f>IF(C168&lt;&gt;"",COUNTIFS(K$168:K$187,"&lt;="&amp;L168,L$168:L$187,"&gt;="&amp;L168)-1,0)</f>
        <v>1</v>
      </c>
      <c r="AE168" s="76">
        <f>IF(C168&lt;&gt;"",COUNTIFS(K$168:K$187,"&gt;&lt;"&amp;"",K$168:K$187,"&lt;="&amp;K168,L$168:L$187,"&gt;="&amp;L168),0)</f>
        <v>0</v>
      </c>
      <c r="AF168" s="69"/>
      <c r="AG168" s="69"/>
      <c r="AH168" s="95">
        <f t="shared" ref="AH168:AH170" si="66">ROUND(IF(X168="CUMPLE",DAYS360(AF168,AG168,)/365,0),1)</f>
        <v>0</v>
      </c>
    </row>
    <row r="169" spans="1:34" s="46" customFormat="1" ht="135.75" customHeight="1">
      <c r="A169" s="597"/>
      <c r="B169" s="68">
        <v>2</v>
      </c>
      <c r="C169" s="564" t="s">
        <v>860</v>
      </c>
      <c r="D169" s="564"/>
      <c r="E169" s="564"/>
      <c r="F169" s="565" t="s">
        <v>861</v>
      </c>
      <c r="G169" s="565"/>
      <c r="H169" s="565"/>
      <c r="I169" s="565"/>
      <c r="J169" s="565"/>
      <c r="K169" s="69">
        <v>42349</v>
      </c>
      <c r="L169" s="69">
        <v>42487</v>
      </c>
      <c r="M169" s="70" t="s">
        <v>178</v>
      </c>
      <c r="N169" s="70" t="s">
        <v>178</v>
      </c>
      <c r="O169" s="70" t="s">
        <v>178</v>
      </c>
      <c r="P169" s="70" t="s">
        <v>178</v>
      </c>
      <c r="Q169" s="70" t="s">
        <v>178</v>
      </c>
      <c r="R169" s="70" t="s">
        <v>178</v>
      </c>
      <c r="S169" s="71" t="str">
        <f t="shared" si="63"/>
        <v>CUMPLE</v>
      </c>
      <c r="T169" s="72" t="s">
        <v>22</v>
      </c>
      <c r="U169" s="853" t="s">
        <v>178</v>
      </c>
      <c r="V169" s="853"/>
      <c r="W169" s="853"/>
      <c r="X169" s="73" t="str">
        <f t="shared" si="64"/>
        <v>CUMPLE</v>
      </c>
      <c r="Y169" s="59" t="s">
        <v>862</v>
      </c>
      <c r="Z169" s="74" t="str">
        <f t="shared" ref="Z169:Z187" si="67">IF(Y169&lt;&gt;"","-"&amp;Y169&amp;CHAR(10),"")</f>
        <v xml:space="preserve">-HV Gestion del Conocimiento2.PDF Pág 16-17
</v>
      </c>
      <c r="AA169" s="59"/>
      <c r="AB169" s="75" t="str">
        <f t="shared" si="65"/>
        <v/>
      </c>
      <c r="AC169" s="76">
        <f t="shared" ref="AC169:AC187" si="68">IF(C169&lt;&gt;"",COUNTIFS(K$168:K$187,"&lt;="&amp;K169,L$168:L$187,"&gt;"&amp;K169)-1,0)</f>
        <v>0</v>
      </c>
      <c r="AD169" s="76">
        <f t="shared" ref="AD169:AD187" si="69">IF(C169&lt;&gt;"",COUNTIFS(K$168:K$187,"&lt;="&amp;L169,L$168:L$187,"&gt;="&amp;L169)-1,0)</f>
        <v>0</v>
      </c>
      <c r="AE169" s="76">
        <f t="shared" ref="AE169:AE187" si="70">IF(C169&lt;&gt;"",COUNTIFS(K$168:K$187,"&gt;&lt;"&amp;"",K$168:K$187,"&lt;="&amp;K169,L$168:L$187,"&gt;="&amp;L169),0)</f>
        <v>0</v>
      </c>
      <c r="AF169" s="69">
        <f t="shared" ref="AF169:AF175" si="71">K169</f>
        <v>42349</v>
      </c>
      <c r="AG169" s="69">
        <f t="shared" ref="AG169:AG176" si="72">L169</f>
        <v>42487</v>
      </c>
      <c r="AH169" s="95">
        <f t="shared" si="66"/>
        <v>0.4</v>
      </c>
    </row>
    <row r="170" spans="1:34" s="46" customFormat="1" ht="99" customHeight="1">
      <c r="A170" s="597"/>
      <c r="B170" s="68">
        <v>3</v>
      </c>
      <c r="C170" s="564" t="s">
        <v>863</v>
      </c>
      <c r="D170" s="564"/>
      <c r="E170" s="564"/>
      <c r="F170" s="565" t="s">
        <v>864</v>
      </c>
      <c r="G170" s="565"/>
      <c r="H170" s="565"/>
      <c r="I170" s="565"/>
      <c r="J170" s="565"/>
      <c r="K170" s="69">
        <v>44377</v>
      </c>
      <c r="L170" s="69">
        <v>44866</v>
      </c>
      <c r="M170" s="70" t="s">
        <v>178</v>
      </c>
      <c r="N170" s="70" t="s">
        <v>178</v>
      </c>
      <c r="O170" s="70" t="s">
        <v>178</v>
      </c>
      <c r="P170" s="70" t="s">
        <v>178</v>
      </c>
      <c r="Q170" s="70" t="s">
        <v>178</v>
      </c>
      <c r="R170" s="70" t="s">
        <v>178</v>
      </c>
      <c r="S170" s="71" t="str">
        <f t="shared" si="63"/>
        <v>CUMPLE</v>
      </c>
      <c r="T170" s="72" t="s">
        <v>22</v>
      </c>
      <c r="U170" s="622" t="s">
        <v>178</v>
      </c>
      <c r="V170" s="622"/>
      <c r="W170" s="622"/>
      <c r="X170" s="73" t="str">
        <f t="shared" si="64"/>
        <v>CUMPLE</v>
      </c>
      <c r="Y170" s="59" t="s">
        <v>865</v>
      </c>
      <c r="Z170" s="74" t="str">
        <f t="shared" si="67"/>
        <v xml:space="preserve">-HV Gestion del Conocimiento2.PDF Pág 18
</v>
      </c>
      <c r="AA170" s="56" t="s">
        <v>866</v>
      </c>
      <c r="AB170" s="75" t="str">
        <f t="shared" si="65"/>
        <v xml:space="preserve">Experiencia No. 3: 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v>
      </c>
      <c r="AC170" s="76">
        <f t="shared" si="68"/>
        <v>0</v>
      </c>
      <c r="AD170" s="76">
        <f t="shared" si="69"/>
        <v>1</v>
      </c>
      <c r="AE170" s="76">
        <f t="shared" si="70"/>
        <v>0</v>
      </c>
      <c r="AF170" s="69">
        <f t="shared" si="71"/>
        <v>44377</v>
      </c>
      <c r="AG170" s="69">
        <f t="shared" si="72"/>
        <v>44866</v>
      </c>
      <c r="AH170" s="95">
        <f t="shared" si="66"/>
        <v>1.3</v>
      </c>
    </row>
    <row r="171" spans="1:34" s="46" customFormat="1" ht="136.5" customHeight="1">
      <c r="A171" s="597"/>
      <c r="B171" s="68">
        <v>4</v>
      </c>
      <c r="C171" s="564" t="s">
        <v>867</v>
      </c>
      <c r="D171" s="564"/>
      <c r="E171" s="564"/>
      <c r="F171" s="565" t="s">
        <v>868</v>
      </c>
      <c r="G171" s="565"/>
      <c r="H171" s="565"/>
      <c r="I171" s="565"/>
      <c r="J171" s="565"/>
      <c r="K171" s="69">
        <v>44712</v>
      </c>
      <c r="L171" s="69">
        <v>44986</v>
      </c>
      <c r="M171" s="70" t="s">
        <v>178</v>
      </c>
      <c r="N171" s="70" t="s">
        <v>178</v>
      </c>
      <c r="O171" s="70" t="s">
        <v>178</v>
      </c>
      <c r="P171" s="70" t="s">
        <v>178</v>
      </c>
      <c r="Q171" s="70" t="s">
        <v>178</v>
      </c>
      <c r="R171" s="70" t="s">
        <v>178</v>
      </c>
      <c r="S171" s="71" t="str">
        <f t="shared" si="63"/>
        <v>CUMPLE</v>
      </c>
      <c r="T171" s="72" t="s">
        <v>22</v>
      </c>
      <c r="U171" s="622" t="s">
        <v>85</v>
      </c>
      <c r="V171" s="622"/>
      <c r="W171" s="622"/>
      <c r="X171" s="73" t="str">
        <f t="shared" si="64"/>
        <v>NO CUMPLE</v>
      </c>
      <c r="Y171" s="59" t="s">
        <v>869</v>
      </c>
      <c r="Z171" s="74" t="str">
        <f t="shared" si="67"/>
        <v xml:space="preserve">-HV Gestion del Conocimiento2.PDF Pág 24
</v>
      </c>
      <c r="AA171" s="56" t="s">
        <v>870</v>
      </c>
      <c r="AB171" s="75" t="str">
        <f t="shared" si="65"/>
        <v xml:space="preserve">Experiencia No. 4: 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La documentación aportada no permite inferir el pleno cumplimiento de los requisitos solicitados en el perfil en relación a la participación en proyectos de las características indicadas dentro de la experiencia específica.
</v>
      </c>
      <c r="AC171" s="76">
        <f t="shared" si="68"/>
        <v>1</v>
      </c>
      <c r="AD171" s="76">
        <f t="shared" si="69"/>
        <v>0</v>
      </c>
      <c r="AE171" s="76">
        <f t="shared" si="70"/>
        <v>0</v>
      </c>
      <c r="AF171" s="69">
        <f t="shared" si="71"/>
        <v>44712</v>
      </c>
      <c r="AG171" s="69">
        <f t="shared" si="72"/>
        <v>44986</v>
      </c>
      <c r="AH171" s="77">
        <f t="shared" ref="AH171:AH187" si="73">IF(X171="CUMPLE",DAYS360(AF171,AG171,)/365,0)</f>
        <v>0</v>
      </c>
    </row>
    <row r="172" spans="1:34" s="46" customFormat="1" ht="69" customHeight="1">
      <c r="A172" s="597"/>
      <c r="B172" s="68">
        <v>5</v>
      </c>
      <c r="C172" s="564" t="s">
        <v>871</v>
      </c>
      <c r="D172" s="564"/>
      <c r="E172" s="564"/>
      <c r="F172" s="565" t="s">
        <v>872</v>
      </c>
      <c r="G172" s="565"/>
      <c r="H172" s="565"/>
      <c r="I172" s="565"/>
      <c r="J172" s="565"/>
      <c r="K172" s="69">
        <v>42825</v>
      </c>
      <c r="L172" s="69">
        <v>43191</v>
      </c>
      <c r="M172" s="70" t="s">
        <v>178</v>
      </c>
      <c r="N172" s="70" t="s">
        <v>178</v>
      </c>
      <c r="O172" s="70" t="s">
        <v>178</v>
      </c>
      <c r="P172" s="70" t="s">
        <v>178</v>
      </c>
      <c r="Q172" s="70" t="s">
        <v>178</v>
      </c>
      <c r="R172" s="70" t="s">
        <v>178</v>
      </c>
      <c r="S172" s="71" t="str">
        <f t="shared" si="63"/>
        <v>CUMPLE</v>
      </c>
      <c r="T172" s="72" t="s">
        <v>22</v>
      </c>
      <c r="U172" s="622" t="s">
        <v>178</v>
      </c>
      <c r="V172" s="622"/>
      <c r="W172" s="622"/>
      <c r="X172" s="73" t="str">
        <f t="shared" si="64"/>
        <v>CUMPLE</v>
      </c>
      <c r="Y172" s="59" t="s">
        <v>873</v>
      </c>
      <c r="Z172" s="74" t="str">
        <f t="shared" si="67"/>
        <v xml:space="preserve">-HV Gestion del Conocimiento2.PDF Pág 28
</v>
      </c>
      <c r="AA172" s="56" t="s">
        <v>866</v>
      </c>
      <c r="AB172" s="75" t="str">
        <f t="shared" si="65"/>
        <v xml:space="preserve">Experiencia No. 5: La certificación no indica para los datos de fecha de inicio y fin, los días, solo los meses, por cuanto se aplica lo dispuesto en el Pliego de Condiciones numeral 4.1.3.3. en este sentido. Titulo : Reglas aplicables a las certificaciones. Experiencia Habilitante del proponente. Literal "o". 
</v>
      </c>
      <c r="AC172" s="76">
        <f t="shared" si="68"/>
        <v>0</v>
      </c>
      <c r="AD172" s="76">
        <f t="shared" si="69"/>
        <v>0</v>
      </c>
      <c r="AE172" s="76">
        <f t="shared" si="70"/>
        <v>0</v>
      </c>
      <c r="AF172" s="69">
        <f t="shared" si="71"/>
        <v>42825</v>
      </c>
      <c r="AG172" s="69">
        <f t="shared" si="72"/>
        <v>43191</v>
      </c>
      <c r="AH172" s="77">
        <f t="shared" si="73"/>
        <v>0.989041095890411</v>
      </c>
    </row>
    <row r="173" spans="1:34" s="46" customFormat="1" ht="64.5" customHeight="1">
      <c r="A173" s="597"/>
      <c r="B173" s="68">
        <v>6</v>
      </c>
      <c r="C173" s="564" t="s">
        <v>874</v>
      </c>
      <c r="D173" s="564"/>
      <c r="E173" s="564"/>
      <c r="F173" s="565" t="s">
        <v>875</v>
      </c>
      <c r="G173" s="565"/>
      <c r="H173" s="565"/>
      <c r="I173" s="565"/>
      <c r="J173" s="565"/>
      <c r="K173" s="69">
        <v>43222</v>
      </c>
      <c r="L173" s="69">
        <v>43595</v>
      </c>
      <c r="M173" s="70" t="s">
        <v>178</v>
      </c>
      <c r="N173" s="70" t="s">
        <v>178</v>
      </c>
      <c r="O173" s="70" t="s">
        <v>178</v>
      </c>
      <c r="P173" s="70" t="s">
        <v>178</v>
      </c>
      <c r="Q173" s="70" t="s">
        <v>178</v>
      </c>
      <c r="R173" s="70" t="s">
        <v>178</v>
      </c>
      <c r="S173" s="71" t="str">
        <f t="shared" si="63"/>
        <v>CUMPLE</v>
      </c>
      <c r="T173" s="72" t="s">
        <v>22</v>
      </c>
      <c r="U173" s="622" t="s">
        <v>178</v>
      </c>
      <c r="V173" s="622"/>
      <c r="W173" s="622"/>
      <c r="X173" s="73" t="str">
        <f t="shared" si="64"/>
        <v>CUMPLE</v>
      </c>
      <c r="Y173" s="59" t="s">
        <v>876</v>
      </c>
      <c r="Z173" s="74" t="str">
        <f t="shared" si="67"/>
        <v xml:space="preserve">-HV Gestion del Conocimiento2.PDF Pág 29
</v>
      </c>
      <c r="AA173" s="59"/>
      <c r="AB173" s="75" t="str">
        <f t="shared" si="65"/>
        <v/>
      </c>
      <c r="AC173" s="76">
        <f t="shared" si="68"/>
        <v>0</v>
      </c>
      <c r="AD173" s="76">
        <f t="shared" si="69"/>
        <v>0</v>
      </c>
      <c r="AE173" s="76">
        <f t="shared" si="70"/>
        <v>0</v>
      </c>
      <c r="AF173" s="69">
        <f t="shared" si="71"/>
        <v>43222</v>
      </c>
      <c r="AG173" s="69">
        <f t="shared" si="72"/>
        <v>43595</v>
      </c>
      <c r="AH173" s="77">
        <f t="shared" si="73"/>
        <v>1.0082191780821919</v>
      </c>
    </row>
    <row r="174" spans="1:34" s="46" customFormat="1" ht="81.75" customHeight="1">
      <c r="A174" s="597"/>
      <c r="B174" s="68">
        <v>7</v>
      </c>
      <c r="C174" s="564" t="s">
        <v>874</v>
      </c>
      <c r="D174" s="564"/>
      <c r="E174" s="564"/>
      <c r="F174" s="565" t="s">
        <v>877</v>
      </c>
      <c r="G174" s="565"/>
      <c r="H174" s="565"/>
      <c r="I174" s="565"/>
      <c r="J174" s="565"/>
      <c r="K174" s="69">
        <v>43878</v>
      </c>
      <c r="L174" s="69">
        <v>44211</v>
      </c>
      <c r="M174" s="70" t="s">
        <v>178</v>
      </c>
      <c r="N174" s="70" t="s">
        <v>178</v>
      </c>
      <c r="O174" s="70" t="s">
        <v>178</v>
      </c>
      <c r="P174" s="70" t="s">
        <v>178</v>
      </c>
      <c r="Q174" s="70" t="s">
        <v>178</v>
      </c>
      <c r="R174" s="70" t="s">
        <v>178</v>
      </c>
      <c r="S174" s="71" t="str">
        <f t="shared" si="63"/>
        <v>CUMPLE</v>
      </c>
      <c r="T174" s="72" t="s">
        <v>22</v>
      </c>
      <c r="U174" s="622" t="s">
        <v>178</v>
      </c>
      <c r="V174" s="622"/>
      <c r="W174" s="622"/>
      <c r="X174" s="73" t="str">
        <f t="shared" si="64"/>
        <v>CUMPLE</v>
      </c>
      <c r="Y174" s="59" t="s">
        <v>878</v>
      </c>
      <c r="Z174" s="74" t="str">
        <f t="shared" si="67"/>
        <v xml:space="preserve">-HV Gestion del Conocimiento2.PDF Pág 30-31
</v>
      </c>
      <c r="AA174" s="59"/>
      <c r="AB174" s="75" t="str">
        <f t="shared" si="65"/>
        <v/>
      </c>
      <c r="AC174" s="76">
        <f t="shared" si="68"/>
        <v>0</v>
      </c>
      <c r="AD174" s="76">
        <f t="shared" si="69"/>
        <v>0</v>
      </c>
      <c r="AE174" s="76">
        <f t="shared" si="70"/>
        <v>0</v>
      </c>
      <c r="AF174" s="69">
        <f t="shared" si="71"/>
        <v>43878</v>
      </c>
      <c r="AG174" s="69">
        <f t="shared" si="72"/>
        <v>44211</v>
      </c>
      <c r="AH174" s="77">
        <f t="shared" si="73"/>
        <v>0.89863013698630134</v>
      </c>
    </row>
    <row r="175" spans="1:34" s="46" customFormat="1" ht="60.75" customHeight="1">
      <c r="A175" s="597"/>
      <c r="B175" s="68">
        <v>8</v>
      </c>
      <c r="C175" s="564" t="s">
        <v>879</v>
      </c>
      <c r="D175" s="564"/>
      <c r="E175" s="564"/>
      <c r="F175" s="565" t="s">
        <v>880</v>
      </c>
      <c r="G175" s="565"/>
      <c r="H175" s="565"/>
      <c r="I175" s="565"/>
      <c r="J175" s="565"/>
      <c r="K175" s="69">
        <v>41284</v>
      </c>
      <c r="L175" s="69">
        <v>41845</v>
      </c>
      <c r="M175" s="70" t="s">
        <v>178</v>
      </c>
      <c r="N175" s="70" t="s">
        <v>178</v>
      </c>
      <c r="O175" s="70" t="s">
        <v>178</v>
      </c>
      <c r="P175" s="70" t="s">
        <v>178</v>
      </c>
      <c r="Q175" s="70" t="s">
        <v>178</v>
      </c>
      <c r="R175" s="70" t="s">
        <v>178</v>
      </c>
      <c r="S175" s="71" t="str">
        <f t="shared" si="63"/>
        <v>CUMPLE</v>
      </c>
      <c r="T175" s="72" t="s">
        <v>22</v>
      </c>
      <c r="U175" s="622" t="s">
        <v>178</v>
      </c>
      <c r="V175" s="622"/>
      <c r="W175" s="622"/>
      <c r="X175" s="73" t="str">
        <f t="shared" si="64"/>
        <v>CUMPLE</v>
      </c>
      <c r="Y175" s="59" t="s">
        <v>881</v>
      </c>
      <c r="Z175" s="74" t="str">
        <f t="shared" si="67"/>
        <v xml:space="preserve">-HV Gestion del Conocimiento2.PDF Pág 33-34
</v>
      </c>
      <c r="AA175" s="59"/>
      <c r="AB175" s="75" t="str">
        <f t="shared" si="65"/>
        <v/>
      </c>
      <c r="AC175" s="76">
        <f t="shared" si="68"/>
        <v>0</v>
      </c>
      <c r="AD175" s="76">
        <f t="shared" si="69"/>
        <v>1</v>
      </c>
      <c r="AE175" s="76">
        <f t="shared" si="70"/>
        <v>0</v>
      </c>
      <c r="AF175" s="69">
        <f t="shared" si="71"/>
        <v>41284</v>
      </c>
      <c r="AG175" s="69">
        <f t="shared" si="72"/>
        <v>41845</v>
      </c>
      <c r="AH175" s="77">
        <f t="shared" si="73"/>
        <v>1.5205479452054795</v>
      </c>
    </row>
    <row r="176" spans="1:34" s="46" customFormat="1" ht="110.25" customHeight="1">
      <c r="A176" s="597"/>
      <c r="B176" s="68">
        <v>9</v>
      </c>
      <c r="C176" s="564" t="s">
        <v>882</v>
      </c>
      <c r="D176" s="564"/>
      <c r="E176" s="564"/>
      <c r="F176" s="565" t="s">
        <v>883</v>
      </c>
      <c r="G176" s="565"/>
      <c r="H176" s="565"/>
      <c r="I176" s="565"/>
      <c r="J176" s="565"/>
      <c r="K176" s="69">
        <v>41808</v>
      </c>
      <c r="L176" s="69">
        <v>41852</v>
      </c>
      <c r="M176" s="70" t="s">
        <v>178</v>
      </c>
      <c r="N176" s="70" t="s">
        <v>178</v>
      </c>
      <c r="O176" s="70" t="s">
        <v>178</v>
      </c>
      <c r="P176" s="70" t="s">
        <v>178</v>
      </c>
      <c r="Q176" s="70" t="s">
        <v>178</v>
      </c>
      <c r="R176" s="70" t="s">
        <v>178</v>
      </c>
      <c r="S176" s="71" t="str">
        <f t="shared" si="63"/>
        <v>CUMPLE</v>
      </c>
      <c r="T176" s="72" t="s">
        <v>22</v>
      </c>
      <c r="U176" s="622" t="s">
        <v>85</v>
      </c>
      <c r="V176" s="622"/>
      <c r="W176" s="622"/>
      <c r="X176" s="73" t="str">
        <f t="shared" si="64"/>
        <v>NO CUMPLE</v>
      </c>
      <c r="Y176" s="59" t="s">
        <v>884</v>
      </c>
      <c r="Z176" s="74" t="str">
        <f t="shared" si="67"/>
        <v xml:space="preserve">-HV Gestion del Conocimiento2.PDF Pág 35-36
</v>
      </c>
      <c r="AA176" s="56" t="s">
        <v>885</v>
      </c>
      <c r="AB176" s="75" t="str">
        <f t="shared" si="65"/>
        <v xml:space="preserve">Experiencia No. 9: La experiencia se traslapa parcialmente con los ítem 1 y 8 acreditados, por cuanto no se contemplan los tiempos traslapados.
La documentación aportada no permite inferir el pleno cumplimiento de los requisitos solicitados en el perfil en relación a la participación en proyectos de las características indicadas dentro de la experiencia específica.
</v>
      </c>
      <c r="AC176" s="76">
        <f t="shared" si="68"/>
        <v>1</v>
      </c>
      <c r="AD176" s="76">
        <f t="shared" si="69"/>
        <v>0</v>
      </c>
      <c r="AE176" s="76">
        <f t="shared" si="70"/>
        <v>0</v>
      </c>
      <c r="AF176" s="69">
        <f>L168+1</f>
        <v>41733</v>
      </c>
      <c r="AG176" s="69">
        <f t="shared" si="72"/>
        <v>41852</v>
      </c>
      <c r="AH176" s="77">
        <f t="shared" si="73"/>
        <v>0</v>
      </c>
    </row>
    <row r="177" spans="1:34" s="46" customFormat="1" ht="15" hidden="1" customHeight="1">
      <c r="A177" s="597"/>
      <c r="B177" s="68">
        <v>10</v>
      </c>
      <c r="C177" s="564"/>
      <c r="D177" s="564"/>
      <c r="E177" s="564"/>
      <c r="F177" s="565"/>
      <c r="G177" s="565"/>
      <c r="H177" s="565"/>
      <c r="I177" s="565"/>
      <c r="J177" s="565"/>
      <c r="K177" s="69"/>
      <c r="L177" s="69"/>
      <c r="M177" s="70"/>
      <c r="N177" s="70"/>
      <c r="O177" s="70"/>
      <c r="P177" s="70"/>
      <c r="Q177" s="70"/>
      <c r="R177" s="70"/>
      <c r="S177" s="71" t="str">
        <f t="shared" ref="S177:S187" si="74">IF(C177&lt;&gt;"",IF(COUNTIF(M177:R177,"CUMPLE")=7,"CUMPLE","NO CUMPLE"),"")</f>
        <v/>
      </c>
      <c r="T177" s="72"/>
      <c r="U177" s="622"/>
      <c r="V177" s="622"/>
      <c r="W177" s="622"/>
      <c r="X177" s="73" t="str">
        <f t="shared" si="64"/>
        <v/>
      </c>
      <c r="Y177" s="59"/>
      <c r="Z177" s="74" t="str">
        <f t="shared" si="67"/>
        <v/>
      </c>
      <c r="AA177" s="59"/>
      <c r="AB177" s="75" t="str">
        <f t="shared" si="65"/>
        <v/>
      </c>
      <c r="AC177" s="76">
        <f t="shared" si="68"/>
        <v>0</v>
      </c>
      <c r="AD177" s="76">
        <f t="shared" si="69"/>
        <v>0</v>
      </c>
      <c r="AE177" s="76">
        <f t="shared" si="70"/>
        <v>0</v>
      </c>
      <c r="AF177" s="69"/>
      <c r="AG177" s="69"/>
      <c r="AH177" s="77">
        <f t="shared" si="73"/>
        <v>0</v>
      </c>
    </row>
    <row r="178" spans="1:34" s="46" customFormat="1" ht="15" hidden="1" customHeight="1">
      <c r="A178" s="597"/>
      <c r="B178" s="68">
        <v>11</v>
      </c>
      <c r="C178" s="564"/>
      <c r="D178" s="564"/>
      <c r="E178" s="564"/>
      <c r="F178" s="565"/>
      <c r="G178" s="565"/>
      <c r="H178" s="565"/>
      <c r="I178" s="565"/>
      <c r="J178" s="565"/>
      <c r="K178" s="69"/>
      <c r="L178" s="69"/>
      <c r="M178" s="70"/>
      <c r="N178" s="70"/>
      <c r="O178" s="70"/>
      <c r="P178" s="70"/>
      <c r="Q178" s="70"/>
      <c r="R178" s="70"/>
      <c r="S178" s="71" t="str">
        <f t="shared" si="74"/>
        <v/>
      </c>
      <c r="T178" s="72"/>
      <c r="U178" s="622"/>
      <c r="V178" s="622"/>
      <c r="W178" s="622"/>
      <c r="X178" s="73" t="str">
        <f t="shared" si="64"/>
        <v/>
      </c>
      <c r="Y178" s="59"/>
      <c r="Z178" s="74" t="str">
        <f t="shared" si="67"/>
        <v/>
      </c>
      <c r="AA178" s="59"/>
      <c r="AB178" s="75" t="str">
        <f t="shared" si="65"/>
        <v/>
      </c>
      <c r="AC178" s="76">
        <f t="shared" si="68"/>
        <v>0</v>
      </c>
      <c r="AD178" s="76">
        <f t="shared" si="69"/>
        <v>0</v>
      </c>
      <c r="AE178" s="76">
        <f t="shared" si="70"/>
        <v>0</v>
      </c>
      <c r="AF178" s="69"/>
      <c r="AG178" s="69"/>
      <c r="AH178" s="77">
        <f t="shared" si="73"/>
        <v>0</v>
      </c>
    </row>
    <row r="179" spans="1:34" s="46" customFormat="1" ht="15" hidden="1" customHeight="1">
      <c r="A179" s="597"/>
      <c r="B179" s="68">
        <v>12</v>
      </c>
      <c r="C179" s="564"/>
      <c r="D179" s="564"/>
      <c r="E179" s="564"/>
      <c r="F179" s="565"/>
      <c r="G179" s="565"/>
      <c r="H179" s="565"/>
      <c r="I179" s="565"/>
      <c r="J179" s="565"/>
      <c r="K179" s="69"/>
      <c r="L179" s="69"/>
      <c r="M179" s="70"/>
      <c r="N179" s="70"/>
      <c r="O179" s="70"/>
      <c r="P179" s="70"/>
      <c r="Q179" s="70"/>
      <c r="R179" s="70"/>
      <c r="S179" s="71" t="str">
        <f t="shared" si="74"/>
        <v/>
      </c>
      <c r="T179" s="72"/>
      <c r="U179" s="622"/>
      <c r="V179" s="622"/>
      <c r="W179" s="622"/>
      <c r="X179" s="73" t="str">
        <f t="shared" si="64"/>
        <v/>
      </c>
      <c r="Y179" s="59"/>
      <c r="Z179" s="74" t="str">
        <f t="shared" si="67"/>
        <v/>
      </c>
      <c r="AA179" s="59"/>
      <c r="AB179" s="75" t="str">
        <f t="shared" si="65"/>
        <v/>
      </c>
      <c r="AC179" s="76">
        <f t="shared" si="68"/>
        <v>0</v>
      </c>
      <c r="AD179" s="76">
        <f t="shared" si="69"/>
        <v>0</v>
      </c>
      <c r="AE179" s="76">
        <f t="shared" si="70"/>
        <v>0</v>
      </c>
      <c r="AF179" s="69"/>
      <c r="AG179" s="69"/>
      <c r="AH179" s="77">
        <f t="shared" si="73"/>
        <v>0</v>
      </c>
    </row>
    <row r="180" spans="1:34" s="46" customFormat="1" ht="15" hidden="1" customHeight="1">
      <c r="A180" s="597"/>
      <c r="B180" s="68">
        <v>13</v>
      </c>
      <c r="C180" s="564"/>
      <c r="D180" s="564"/>
      <c r="E180" s="564"/>
      <c r="F180" s="565"/>
      <c r="G180" s="565"/>
      <c r="H180" s="565"/>
      <c r="I180" s="565"/>
      <c r="J180" s="565"/>
      <c r="K180" s="69"/>
      <c r="L180" s="69"/>
      <c r="M180" s="70"/>
      <c r="N180" s="70"/>
      <c r="O180" s="70"/>
      <c r="P180" s="70"/>
      <c r="Q180" s="70"/>
      <c r="R180" s="70"/>
      <c r="S180" s="71" t="str">
        <f t="shared" si="74"/>
        <v/>
      </c>
      <c r="T180" s="72"/>
      <c r="U180" s="622"/>
      <c r="V180" s="622"/>
      <c r="W180" s="622"/>
      <c r="X180" s="73" t="str">
        <f t="shared" si="64"/>
        <v/>
      </c>
      <c r="Y180" s="59"/>
      <c r="Z180" s="74" t="str">
        <f t="shared" si="67"/>
        <v/>
      </c>
      <c r="AA180" s="59"/>
      <c r="AB180" s="75" t="str">
        <f t="shared" si="65"/>
        <v/>
      </c>
      <c r="AC180" s="76">
        <f t="shared" si="68"/>
        <v>0</v>
      </c>
      <c r="AD180" s="76">
        <f t="shared" si="69"/>
        <v>0</v>
      </c>
      <c r="AE180" s="76">
        <f t="shared" si="70"/>
        <v>0</v>
      </c>
      <c r="AF180" s="69"/>
      <c r="AG180" s="69"/>
      <c r="AH180" s="77">
        <f t="shared" si="73"/>
        <v>0</v>
      </c>
    </row>
    <row r="181" spans="1:34" s="46" customFormat="1" ht="15" hidden="1" customHeight="1">
      <c r="A181" s="597"/>
      <c r="B181" s="68">
        <v>14</v>
      </c>
      <c r="C181" s="564"/>
      <c r="D181" s="564"/>
      <c r="E181" s="564"/>
      <c r="F181" s="565"/>
      <c r="G181" s="565"/>
      <c r="H181" s="565"/>
      <c r="I181" s="565"/>
      <c r="J181" s="565"/>
      <c r="K181" s="69"/>
      <c r="L181" s="69"/>
      <c r="M181" s="70"/>
      <c r="N181" s="70"/>
      <c r="O181" s="70"/>
      <c r="P181" s="70"/>
      <c r="Q181" s="70"/>
      <c r="R181" s="70"/>
      <c r="S181" s="71" t="str">
        <f t="shared" si="74"/>
        <v/>
      </c>
      <c r="T181" s="72"/>
      <c r="U181" s="622"/>
      <c r="V181" s="622"/>
      <c r="W181" s="622"/>
      <c r="X181" s="73" t="str">
        <f t="shared" si="64"/>
        <v/>
      </c>
      <c r="Y181" s="59"/>
      <c r="Z181" s="74" t="str">
        <f t="shared" si="67"/>
        <v/>
      </c>
      <c r="AA181" s="59"/>
      <c r="AB181" s="75" t="str">
        <f t="shared" si="65"/>
        <v/>
      </c>
      <c r="AC181" s="76">
        <f t="shared" si="68"/>
        <v>0</v>
      </c>
      <c r="AD181" s="76">
        <f t="shared" si="69"/>
        <v>0</v>
      </c>
      <c r="AE181" s="76">
        <f t="shared" si="70"/>
        <v>0</v>
      </c>
      <c r="AF181" s="69"/>
      <c r="AG181" s="69"/>
      <c r="AH181" s="77">
        <f t="shared" si="73"/>
        <v>0</v>
      </c>
    </row>
    <row r="182" spans="1:34" s="46" customFormat="1" ht="15" hidden="1" customHeight="1">
      <c r="A182" s="597"/>
      <c r="B182" s="68">
        <v>15</v>
      </c>
      <c r="C182" s="564"/>
      <c r="D182" s="564"/>
      <c r="E182" s="564"/>
      <c r="F182" s="565"/>
      <c r="G182" s="565"/>
      <c r="H182" s="565"/>
      <c r="I182" s="565"/>
      <c r="J182" s="565"/>
      <c r="K182" s="69"/>
      <c r="L182" s="69"/>
      <c r="M182" s="70"/>
      <c r="N182" s="70"/>
      <c r="O182" s="70"/>
      <c r="P182" s="70"/>
      <c r="Q182" s="70"/>
      <c r="R182" s="70"/>
      <c r="S182" s="71" t="str">
        <f t="shared" si="74"/>
        <v/>
      </c>
      <c r="T182" s="72"/>
      <c r="U182" s="622"/>
      <c r="V182" s="622"/>
      <c r="W182" s="622"/>
      <c r="X182" s="73" t="str">
        <f t="shared" si="64"/>
        <v/>
      </c>
      <c r="Y182" s="59"/>
      <c r="Z182" s="74" t="str">
        <f t="shared" si="67"/>
        <v/>
      </c>
      <c r="AA182" s="59"/>
      <c r="AB182" s="75" t="str">
        <f t="shared" si="65"/>
        <v/>
      </c>
      <c r="AC182" s="76">
        <f t="shared" si="68"/>
        <v>0</v>
      </c>
      <c r="AD182" s="76">
        <f t="shared" si="69"/>
        <v>0</v>
      </c>
      <c r="AE182" s="76">
        <f t="shared" si="70"/>
        <v>0</v>
      </c>
      <c r="AF182" s="69"/>
      <c r="AG182" s="69"/>
      <c r="AH182" s="77">
        <f t="shared" si="73"/>
        <v>0</v>
      </c>
    </row>
    <row r="183" spans="1:34" s="46" customFormat="1" ht="15" hidden="1" customHeight="1">
      <c r="A183" s="597"/>
      <c r="B183" s="68">
        <v>16</v>
      </c>
      <c r="C183" s="564"/>
      <c r="D183" s="564"/>
      <c r="E183" s="564"/>
      <c r="F183" s="565"/>
      <c r="G183" s="565"/>
      <c r="H183" s="565"/>
      <c r="I183" s="565"/>
      <c r="J183" s="565"/>
      <c r="K183" s="69"/>
      <c r="L183" s="69"/>
      <c r="M183" s="70"/>
      <c r="N183" s="70"/>
      <c r="O183" s="70"/>
      <c r="P183" s="70"/>
      <c r="Q183" s="70"/>
      <c r="R183" s="70"/>
      <c r="S183" s="71" t="str">
        <f t="shared" si="74"/>
        <v/>
      </c>
      <c r="T183" s="72"/>
      <c r="U183" s="622"/>
      <c r="V183" s="622"/>
      <c r="W183" s="622"/>
      <c r="X183" s="73" t="str">
        <f t="shared" si="64"/>
        <v/>
      </c>
      <c r="Y183" s="59"/>
      <c r="Z183" s="74" t="str">
        <f t="shared" si="67"/>
        <v/>
      </c>
      <c r="AA183" s="59"/>
      <c r="AB183" s="75" t="str">
        <f t="shared" si="65"/>
        <v/>
      </c>
      <c r="AC183" s="76">
        <f t="shared" si="68"/>
        <v>0</v>
      </c>
      <c r="AD183" s="76">
        <f t="shared" si="69"/>
        <v>0</v>
      </c>
      <c r="AE183" s="76">
        <f t="shared" si="70"/>
        <v>0</v>
      </c>
      <c r="AF183" s="69"/>
      <c r="AG183" s="69"/>
      <c r="AH183" s="77">
        <f t="shared" si="73"/>
        <v>0</v>
      </c>
    </row>
    <row r="184" spans="1:34" s="46" customFormat="1" ht="15" hidden="1" customHeight="1">
      <c r="A184" s="597"/>
      <c r="B184" s="68">
        <v>17</v>
      </c>
      <c r="C184" s="564"/>
      <c r="D184" s="564"/>
      <c r="E184" s="564"/>
      <c r="F184" s="565"/>
      <c r="G184" s="565"/>
      <c r="H184" s="565"/>
      <c r="I184" s="565"/>
      <c r="J184" s="565"/>
      <c r="K184" s="69"/>
      <c r="L184" s="69"/>
      <c r="M184" s="70"/>
      <c r="N184" s="70"/>
      <c r="O184" s="70"/>
      <c r="P184" s="70"/>
      <c r="Q184" s="70"/>
      <c r="R184" s="70"/>
      <c r="S184" s="71" t="str">
        <f t="shared" si="74"/>
        <v/>
      </c>
      <c r="T184" s="72"/>
      <c r="U184" s="622"/>
      <c r="V184" s="622"/>
      <c r="W184" s="622"/>
      <c r="X184" s="73" t="str">
        <f t="shared" si="64"/>
        <v/>
      </c>
      <c r="Y184" s="59"/>
      <c r="Z184" s="74" t="str">
        <f t="shared" si="67"/>
        <v/>
      </c>
      <c r="AA184" s="59"/>
      <c r="AB184" s="75" t="str">
        <f t="shared" si="65"/>
        <v/>
      </c>
      <c r="AC184" s="76">
        <f t="shared" si="68"/>
        <v>0</v>
      </c>
      <c r="AD184" s="76">
        <f t="shared" si="69"/>
        <v>0</v>
      </c>
      <c r="AE184" s="76">
        <f t="shared" si="70"/>
        <v>0</v>
      </c>
      <c r="AF184" s="69"/>
      <c r="AG184" s="69"/>
      <c r="AH184" s="77">
        <f t="shared" si="73"/>
        <v>0</v>
      </c>
    </row>
    <row r="185" spans="1:34" s="46" customFormat="1" ht="15" hidden="1" customHeight="1">
      <c r="A185" s="597"/>
      <c r="B185" s="68">
        <v>18</v>
      </c>
      <c r="C185" s="564"/>
      <c r="D185" s="564"/>
      <c r="E185" s="564"/>
      <c r="F185" s="565"/>
      <c r="G185" s="565"/>
      <c r="H185" s="565"/>
      <c r="I185" s="565"/>
      <c r="J185" s="565"/>
      <c r="K185" s="69"/>
      <c r="L185" s="69"/>
      <c r="M185" s="70"/>
      <c r="N185" s="70"/>
      <c r="O185" s="70"/>
      <c r="P185" s="70"/>
      <c r="Q185" s="70"/>
      <c r="R185" s="70"/>
      <c r="S185" s="71" t="str">
        <f t="shared" si="74"/>
        <v/>
      </c>
      <c r="T185" s="72"/>
      <c r="U185" s="622"/>
      <c r="V185" s="622"/>
      <c r="W185" s="622"/>
      <c r="X185" s="73" t="str">
        <f t="shared" si="64"/>
        <v/>
      </c>
      <c r="Y185" s="59"/>
      <c r="Z185" s="74" t="str">
        <f t="shared" si="67"/>
        <v/>
      </c>
      <c r="AA185" s="59"/>
      <c r="AB185" s="75" t="str">
        <f t="shared" si="65"/>
        <v/>
      </c>
      <c r="AC185" s="76">
        <f t="shared" si="68"/>
        <v>0</v>
      </c>
      <c r="AD185" s="76">
        <f t="shared" si="69"/>
        <v>0</v>
      </c>
      <c r="AE185" s="76">
        <f t="shared" si="70"/>
        <v>0</v>
      </c>
      <c r="AF185" s="69"/>
      <c r="AG185" s="69"/>
      <c r="AH185" s="77">
        <f t="shared" si="73"/>
        <v>0</v>
      </c>
    </row>
    <row r="186" spans="1:34" s="46" customFormat="1" ht="15" hidden="1" customHeight="1">
      <c r="A186" s="597"/>
      <c r="B186" s="68">
        <v>19</v>
      </c>
      <c r="C186" s="583"/>
      <c r="D186" s="583"/>
      <c r="E186" s="583"/>
      <c r="F186" s="584"/>
      <c r="G186" s="584"/>
      <c r="H186" s="584"/>
      <c r="I186" s="584"/>
      <c r="J186" s="584"/>
      <c r="K186" s="69"/>
      <c r="L186" s="69"/>
      <c r="M186" s="70"/>
      <c r="N186" s="70"/>
      <c r="O186" s="70"/>
      <c r="P186" s="70"/>
      <c r="Q186" s="70"/>
      <c r="R186" s="70"/>
      <c r="S186" s="71" t="str">
        <f t="shared" si="74"/>
        <v/>
      </c>
      <c r="T186" s="72"/>
      <c r="U186" s="622"/>
      <c r="V186" s="622"/>
      <c r="W186" s="622"/>
      <c r="X186" s="73" t="str">
        <f t="shared" si="64"/>
        <v/>
      </c>
      <c r="Y186" s="59"/>
      <c r="Z186" s="74" t="str">
        <f t="shared" si="67"/>
        <v/>
      </c>
      <c r="AA186" s="59"/>
      <c r="AB186" s="75" t="str">
        <f t="shared" si="65"/>
        <v/>
      </c>
      <c r="AC186" s="76">
        <f t="shared" si="68"/>
        <v>0</v>
      </c>
      <c r="AD186" s="76">
        <f t="shared" si="69"/>
        <v>0</v>
      </c>
      <c r="AE186" s="76">
        <f t="shared" si="70"/>
        <v>0</v>
      </c>
      <c r="AF186" s="69"/>
      <c r="AG186" s="69"/>
      <c r="AH186" s="77">
        <f t="shared" si="73"/>
        <v>0</v>
      </c>
    </row>
    <row r="187" spans="1:34" s="46" customFormat="1" ht="14.25" hidden="1" customHeight="1">
      <c r="A187" s="597"/>
      <c r="B187" s="68">
        <v>20</v>
      </c>
      <c r="C187" s="583"/>
      <c r="D187" s="583"/>
      <c r="E187" s="583"/>
      <c r="F187" s="584"/>
      <c r="G187" s="584"/>
      <c r="H187" s="584"/>
      <c r="I187" s="584"/>
      <c r="J187" s="584"/>
      <c r="K187" s="69"/>
      <c r="L187" s="69"/>
      <c r="M187" s="70"/>
      <c r="N187" s="70"/>
      <c r="O187" s="70"/>
      <c r="P187" s="70"/>
      <c r="Q187" s="70"/>
      <c r="R187" s="70"/>
      <c r="S187" s="71" t="str">
        <f t="shared" si="74"/>
        <v/>
      </c>
      <c r="T187" s="72"/>
      <c r="U187" s="622"/>
      <c r="V187" s="622"/>
      <c r="W187" s="622"/>
      <c r="X187" s="73" t="str">
        <f t="shared" si="64"/>
        <v/>
      </c>
      <c r="Y187" s="79"/>
      <c r="Z187" s="74" t="str">
        <f t="shared" si="67"/>
        <v/>
      </c>
      <c r="AA187" s="59"/>
      <c r="AB187" s="75" t="str">
        <f t="shared" si="65"/>
        <v/>
      </c>
      <c r="AC187" s="76">
        <f t="shared" si="68"/>
        <v>0</v>
      </c>
      <c r="AD187" s="76">
        <f t="shared" si="69"/>
        <v>0</v>
      </c>
      <c r="AE187" s="76">
        <f t="shared" si="70"/>
        <v>0</v>
      </c>
      <c r="AF187" s="69"/>
      <c r="AG187" s="69"/>
      <c r="AH187" s="77">
        <f t="shared" si="73"/>
        <v>0</v>
      </c>
    </row>
    <row r="188" spans="1:34" s="46" customFormat="1" ht="18.75" customHeight="1">
      <c r="A188" s="597"/>
      <c r="B188" s="585" t="s">
        <v>299</v>
      </c>
      <c r="C188" s="585"/>
      <c r="D188" s="585"/>
      <c r="E188" s="585"/>
      <c r="F188" s="80" t="s">
        <v>300</v>
      </c>
      <c r="G188" s="588" t="s">
        <v>301</v>
      </c>
      <c r="H188" s="588"/>
      <c r="I188" s="590" t="s">
        <v>302</v>
      </c>
      <c r="J188" s="590"/>
      <c r="K188" s="590"/>
      <c r="L188" s="590"/>
      <c r="M188" s="590"/>
      <c r="N188" s="590"/>
      <c r="O188" s="590"/>
      <c r="P188" s="590"/>
      <c r="Q188" s="590"/>
      <c r="R188" s="590"/>
      <c r="S188" s="590"/>
      <c r="T188" s="590"/>
      <c r="U188" s="590"/>
      <c r="V188" s="590"/>
      <c r="W188" s="590"/>
      <c r="X188" s="590"/>
      <c r="Y188" s="57"/>
      <c r="Z188" s="81"/>
      <c r="AA188" s="82"/>
      <c r="AB188" s="81"/>
      <c r="AC188" s="83"/>
      <c r="AD188" s="83"/>
      <c r="AE188" s="83"/>
      <c r="AF188" s="84"/>
      <c r="AG188" s="84"/>
      <c r="AH188" s="85"/>
    </row>
    <row r="189" spans="1:34" s="46" customFormat="1" ht="27" customHeight="1">
      <c r="A189" s="597"/>
      <c r="B189" s="671" t="s">
        <v>303</v>
      </c>
      <c r="C189" s="671"/>
      <c r="D189" s="671"/>
      <c r="E189" s="87">
        <v>2</v>
      </c>
      <c r="F189" s="88">
        <f>COUNTIF(X168:X187,"CUMPLE")</f>
        <v>7</v>
      </c>
      <c r="G189" s="650" t="str">
        <f>IF(F189&gt;=E189,"REQUISITO ACREDITADO","REQUISITO NO ACREDITADO")</f>
        <v>REQUISITO ACREDITADO</v>
      </c>
      <c r="H189" s="650"/>
      <c r="I189" s="579" t="str">
        <f>_xlfn.CONCAT(Z168:Z176)</f>
        <v xml:space="preserve">-HV Gestion del Conocimiento2.PDF Pág 15
-HV Gestion del Conocimiento2.PDF Pág 16-17
-HV Gestion del Conocimiento2.PDF Pág 18
-HV Gestion del Conocimiento2.PDF Pág 24
-HV Gestion del Conocimiento2.PDF Pág 28
-HV Gestion del Conocimiento2.PDF Pág 29
-HV Gestion del Conocimiento2.PDF Pág 30-31
-HV Gestion del Conocimiento2.PDF Pág 33-34
-HV Gestion del Conocimiento2.PDF Pág 35-36
</v>
      </c>
      <c r="J189" s="579"/>
      <c r="K189" s="579"/>
      <c r="L189" s="579"/>
      <c r="M189" s="579"/>
      <c r="N189" s="579"/>
      <c r="O189" s="579"/>
      <c r="P189" s="579"/>
      <c r="Q189" s="579"/>
      <c r="R189" s="579"/>
      <c r="S189" s="579"/>
      <c r="T189" s="579"/>
      <c r="U189" s="579"/>
      <c r="V189" s="579"/>
      <c r="W189" s="579"/>
      <c r="X189" s="579"/>
      <c r="AC189" s="45"/>
      <c r="AD189" s="45"/>
      <c r="AE189" s="45"/>
    </row>
    <row r="190" spans="1:34" s="46" customFormat="1" ht="88.5" customHeight="1">
      <c r="A190" s="597"/>
      <c r="B190" s="674" t="s">
        <v>304</v>
      </c>
      <c r="C190" s="674"/>
      <c r="D190" s="674"/>
      <c r="E190" s="680">
        <v>1</v>
      </c>
      <c r="F190" s="743">
        <f>SUMIFS(AH168:AH187,X168:X187,"CUMPLE")</f>
        <v>6.1164383561643838</v>
      </c>
      <c r="G190" s="684" t="str">
        <f>IF(F190&gt;=E190,"REQUISITO ACREDITADO","REQUISITO NO ACREDITADO")</f>
        <v>REQUISITO ACREDITADO</v>
      </c>
      <c r="H190" s="684"/>
      <c r="I190" s="579"/>
      <c r="J190" s="579"/>
      <c r="K190" s="579"/>
      <c r="L190" s="579"/>
      <c r="M190" s="579"/>
      <c r="N190" s="579"/>
      <c r="O190" s="579"/>
      <c r="P190" s="579"/>
      <c r="Q190" s="579"/>
      <c r="R190" s="579"/>
      <c r="S190" s="579"/>
      <c r="T190" s="579"/>
      <c r="U190" s="579"/>
      <c r="V190" s="579"/>
      <c r="W190" s="579"/>
      <c r="X190" s="579"/>
      <c r="AC190" s="45"/>
      <c r="AD190" s="45"/>
      <c r="AE190" s="45"/>
    </row>
    <row r="191" spans="1:34" s="46" customFormat="1" ht="207" customHeight="1">
      <c r="A191" s="597"/>
      <c r="B191" s="674"/>
      <c r="C191" s="674"/>
      <c r="D191" s="674"/>
      <c r="E191" s="680"/>
      <c r="F191" s="743"/>
      <c r="G191" s="684"/>
      <c r="H191" s="684"/>
      <c r="I191" s="91" t="s">
        <v>306</v>
      </c>
      <c r="J191" s="91"/>
      <c r="K191" s="579" t="s">
        <v>886</v>
      </c>
      <c r="L191" s="579"/>
      <c r="M191" s="579"/>
      <c r="N191" s="579"/>
      <c r="O191" s="579"/>
      <c r="P191" s="579"/>
      <c r="Q191" s="579"/>
      <c r="R191" s="579"/>
      <c r="S191" s="579"/>
      <c r="T191" s="579"/>
      <c r="U191" s="579"/>
      <c r="V191" s="579"/>
      <c r="W191" s="579"/>
      <c r="X191" s="579"/>
      <c r="AC191" s="45"/>
      <c r="AD191" s="45"/>
      <c r="AE191" s="45"/>
    </row>
    <row r="192" spans="1:34" s="46" customFormat="1" ht="19.5" customHeight="1">
      <c r="A192" s="597"/>
      <c r="B192" s="590" t="s">
        <v>307</v>
      </c>
      <c r="C192" s="590"/>
      <c r="D192" s="590"/>
      <c r="E192" s="590"/>
      <c r="F192" s="854"/>
      <c r="G192" s="854"/>
      <c r="H192" s="854"/>
      <c r="I192" s="854"/>
      <c r="J192" s="854"/>
      <c r="K192" s="854"/>
      <c r="L192" s="854"/>
      <c r="M192" s="854"/>
      <c r="N192" s="854"/>
      <c r="O192" s="854"/>
      <c r="P192" s="854"/>
      <c r="Q192" s="854"/>
      <c r="R192" s="854"/>
      <c r="S192" s="854"/>
      <c r="T192" s="854"/>
      <c r="U192" s="854"/>
      <c r="V192" s="854"/>
      <c r="W192" s="854"/>
      <c r="X192" s="854"/>
      <c r="AC192" s="45"/>
      <c r="AD192" s="45"/>
      <c r="AE192" s="45"/>
    </row>
    <row r="193" spans="1:34" s="46" customFormat="1" ht="20.25" customHeight="1">
      <c r="A193" s="597"/>
      <c r="B193" s="855" t="s">
        <v>178</v>
      </c>
      <c r="C193" s="855"/>
      <c r="D193" s="855"/>
      <c r="E193" s="855"/>
      <c r="F193" s="855"/>
      <c r="G193" s="855"/>
      <c r="H193" s="855"/>
      <c r="I193" s="855"/>
      <c r="J193" s="855"/>
      <c r="K193" s="855"/>
      <c r="L193" s="855"/>
      <c r="M193" s="855"/>
      <c r="N193" s="855"/>
      <c r="O193" s="855"/>
      <c r="P193" s="855"/>
      <c r="Q193" s="855"/>
      <c r="R193" s="855"/>
      <c r="S193" s="855"/>
      <c r="T193" s="855"/>
      <c r="U193" s="855"/>
      <c r="V193" s="855"/>
      <c r="W193" s="855"/>
      <c r="X193" s="855"/>
      <c r="AC193" s="45"/>
      <c r="AD193" s="45"/>
      <c r="AE193" s="45"/>
    </row>
    <row r="194" spans="1:34" s="46" customFormat="1" ht="13">
      <c r="A194" s="607" t="s">
        <v>355</v>
      </c>
      <c r="B194" s="598" t="s">
        <v>356</v>
      </c>
      <c r="C194" s="598"/>
      <c r="D194" s="598"/>
      <c r="E194" s="598"/>
      <c r="F194" s="598"/>
      <c r="G194" s="598"/>
      <c r="H194" s="598"/>
      <c r="I194" s="598"/>
      <c r="J194" s="598"/>
      <c r="K194" s="598"/>
      <c r="L194" s="598"/>
      <c r="M194" s="598"/>
      <c r="N194" s="598"/>
      <c r="O194" s="598"/>
      <c r="P194" s="598"/>
      <c r="Q194" s="598"/>
      <c r="R194" s="598"/>
      <c r="S194" s="598"/>
      <c r="T194" s="598"/>
      <c r="U194" s="598"/>
      <c r="V194" s="598"/>
      <c r="W194" s="598"/>
      <c r="X194" s="598"/>
      <c r="AC194" s="45"/>
      <c r="AD194" s="45"/>
      <c r="AE194" s="45"/>
    </row>
    <row r="195" spans="1:34" s="46" customFormat="1" ht="25.5" customHeight="1">
      <c r="A195" s="607"/>
      <c r="B195" s="47" t="s">
        <v>209</v>
      </c>
      <c r="C195" s="48" t="s">
        <v>210</v>
      </c>
      <c r="D195" s="599" t="s">
        <v>211</v>
      </c>
      <c r="E195" s="599"/>
      <c r="F195" s="600" t="s">
        <v>212</v>
      </c>
      <c r="G195" s="600"/>
      <c r="H195" s="600"/>
      <c r="I195" s="600"/>
      <c r="J195" s="600"/>
      <c r="K195" s="600"/>
      <c r="L195" s="600"/>
      <c r="M195" s="599" t="s">
        <v>214</v>
      </c>
      <c r="N195" s="599"/>
      <c r="O195" s="599"/>
      <c r="P195" s="599"/>
      <c r="Q195" s="599"/>
      <c r="R195" s="599"/>
      <c r="S195" s="599"/>
      <c r="T195" s="599"/>
      <c r="U195" s="599"/>
      <c r="V195" s="599"/>
      <c r="W195" s="599"/>
      <c r="X195" s="599"/>
      <c r="AC195" s="45"/>
      <c r="AD195" s="45"/>
      <c r="AE195" s="45"/>
    </row>
    <row r="196" spans="1:34" s="46" customFormat="1" ht="82.5" customHeight="1">
      <c r="A196" s="607"/>
      <c r="B196" s="49">
        <v>5</v>
      </c>
      <c r="C196" s="49">
        <v>1</v>
      </c>
      <c r="D196" s="603" t="s">
        <v>357</v>
      </c>
      <c r="E196" s="603"/>
      <c r="F196" s="604" t="s">
        <v>358</v>
      </c>
      <c r="G196" s="604"/>
      <c r="H196" s="604"/>
      <c r="I196" s="604"/>
      <c r="J196" s="604"/>
      <c r="K196" s="604"/>
      <c r="L196" s="604"/>
      <c r="M196" s="610" t="s">
        <v>359</v>
      </c>
      <c r="N196" s="610"/>
      <c r="O196" s="610"/>
      <c r="P196" s="610"/>
      <c r="Q196" s="610"/>
      <c r="R196" s="610"/>
      <c r="S196" s="610"/>
      <c r="T196" s="610"/>
      <c r="U196" s="610"/>
      <c r="V196" s="610"/>
      <c r="W196" s="610"/>
      <c r="X196" s="610"/>
      <c r="AC196" s="45"/>
      <c r="AD196" s="45"/>
      <c r="AE196" s="45"/>
    </row>
    <row r="197" spans="1:34" s="46" customFormat="1" ht="12.75" customHeight="1">
      <c r="A197" s="607"/>
      <c r="B197" s="530" t="s">
        <v>219</v>
      </c>
      <c r="C197" s="530"/>
      <c r="D197" s="530"/>
      <c r="E197" s="530"/>
      <c r="F197" s="530"/>
      <c r="G197" s="530"/>
      <c r="H197" s="530"/>
      <c r="I197" s="530"/>
      <c r="J197" s="530"/>
      <c r="K197" s="530"/>
      <c r="L197" s="530"/>
      <c r="M197" s="530"/>
      <c r="N197" s="530"/>
      <c r="O197" s="530"/>
      <c r="P197" s="530"/>
      <c r="Q197" s="530"/>
      <c r="R197" s="530"/>
      <c r="S197" s="530"/>
      <c r="T197" s="530"/>
      <c r="U197" s="530"/>
      <c r="V197" s="530"/>
      <c r="W197" s="530"/>
      <c r="X197" s="530"/>
      <c r="AC197" s="45"/>
      <c r="AD197" s="45"/>
      <c r="AE197" s="45"/>
    </row>
    <row r="198" spans="1:34" s="46" customFormat="1" ht="12.75" customHeight="1">
      <c r="A198" s="607"/>
      <c r="B198" s="530" t="s">
        <v>220</v>
      </c>
      <c r="C198" s="530"/>
      <c r="D198" s="530"/>
      <c r="E198" s="530"/>
      <c r="F198" s="530"/>
      <c r="G198" s="530"/>
      <c r="H198" s="530"/>
      <c r="I198" s="530"/>
      <c r="J198" s="530"/>
      <c r="K198" s="530"/>
      <c r="L198" s="530"/>
      <c r="M198" s="530"/>
      <c r="N198" s="530"/>
      <c r="O198" s="530"/>
      <c r="P198" s="530"/>
      <c r="Q198" s="530"/>
      <c r="R198" s="530"/>
      <c r="S198" s="530"/>
      <c r="T198" s="530"/>
      <c r="U198" s="530"/>
      <c r="V198" s="530"/>
      <c r="W198" s="530"/>
      <c r="X198" s="530"/>
      <c r="AC198" s="45"/>
      <c r="AD198" s="45"/>
      <c r="AE198" s="45"/>
    </row>
    <row r="199" spans="1:34" s="46" customFormat="1" ht="27" customHeight="1">
      <c r="A199" s="607"/>
      <c r="B199" s="531" t="s">
        <v>221</v>
      </c>
      <c r="C199" s="531"/>
      <c r="D199" s="531"/>
      <c r="E199" s="532" t="s">
        <v>887</v>
      </c>
      <c r="F199" s="532"/>
      <c r="G199" s="532"/>
      <c r="H199" s="532"/>
      <c r="I199" s="533" t="s">
        <v>223</v>
      </c>
      <c r="J199" s="533"/>
      <c r="K199" s="842" t="s">
        <v>224</v>
      </c>
      <c r="L199" s="842"/>
      <c r="M199" s="52" t="s">
        <v>225</v>
      </c>
      <c r="N199" s="535">
        <v>52158118</v>
      </c>
      <c r="O199" s="535"/>
      <c r="P199" s="536" t="s">
        <v>888</v>
      </c>
      <c r="Q199" s="536"/>
      <c r="R199" s="536"/>
      <c r="S199" s="536"/>
      <c r="T199" s="536"/>
      <c r="U199" s="536"/>
      <c r="V199" s="536"/>
      <c r="W199" s="536"/>
      <c r="X199" s="536"/>
      <c r="AC199" s="45"/>
      <c r="AD199" s="45"/>
      <c r="AE199" s="45"/>
    </row>
    <row r="200" spans="1:34" s="46" customFormat="1" ht="12.75" customHeight="1">
      <c r="A200" s="607"/>
      <c r="B200" s="525" t="s">
        <v>226</v>
      </c>
      <c r="C200" s="525"/>
      <c r="D200" s="525"/>
      <c r="E200" s="525"/>
      <c r="F200" s="525"/>
      <c r="G200" s="525"/>
      <c r="H200" s="53" t="s">
        <v>227</v>
      </c>
      <c r="I200" s="526" t="s">
        <v>228</v>
      </c>
      <c r="J200" s="526"/>
      <c r="K200" s="526"/>
      <c r="L200" s="525" t="s">
        <v>226</v>
      </c>
      <c r="M200" s="525"/>
      <c r="N200" s="525"/>
      <c r="O200" s="54" t="s">
        <v>227</v>
      </c>
      <c r="P200" s="525" t="s">
        <v>228</v>
      </c>
      <c r="Q200" s="525"/>
      <c r="R200" s="525"/>
      <c r="S200" s="525"/>
      <c r="T200" s="525"/>
      <c r="U200" s="525"/>
      <c r="V200" s="525"/>
      <c r="W200" s="525"/>
      <c r="X200" s="525"/>
      <c r="AC200" s="45"/>
      <c r="AD200" s="45"/>
      <c r="AE200" s="45"/>
    </row>
    <row r="201" spans="1:34" s="46" customFormat="1" ht="12.75" customHeight="1">
      <c r="A201" s="607"/>
      <c r="B201" s="611" t="s">
        <v>229</v>
      </c>
      <c r="C201" s="611"/>
      <c r="D201" s="611"/>
      <c r="E201" s="611"/>
      <c r="F201" s="611"/>
      <c r="G201" s="611"/>
      <c r="H201" s="801" t="s">
        <v>230</v>
      </c>
      <c r="I201" s="386" t="s">
        <v>889</v>
      </c>
      <c r="J201" s="386"/>
      <c r="K201" s="386"/>
      <c r="L201" s="529" t="s">
        <v>232</v>
      </c>
      <c r="M201" s="529"/>
      <c r="N201" s="529"/>
      <c r="O201" s="55" t="s">
        <v>230</v>
      </c>
      <c r="P201" s="379" t="s">
        <v>890</v>
      </c>
      <c r="Q201" s="379"/>
      <c r="R201" s="379"/>
      <c r="S201" s="379"/>
      <c r="T201" s="379"/>
      <c r="U201" s="379"/>
      <c r="V201" s="379"/>
      <c r="W201" s="379"/>
      <c r="X201" s="379"/>
      <c r="AC201" s="45"/>
      <c r="AD201" s="45"/>
      <c r="AE201" s="45"/>
    </row>
    <row r="202" spans="1:34" s="46" customFormat="1" ht="12.75" customHeight="1">
      <c r="A202" s="607"/>
      <c r="B202" s="611"/>
      <c r="C202" s="611"/>
      <c r="D202" s="611"/>
      <c r="E202" s="611"/>
      <c r="F202" s="611"/>
      <c r="G202" s="611"/>
      <c r="H202" s="802"/>
      <c r="I202" s="386"/>
      <c r="J202" s="386"/>
      <c r="K202" s="386"/>
      <c r="L202" s="529" t="s">
        <v>236</v>
      </c>
      <c r="M202" s="529"/>
      <c r="N202" s="529"/>
      <c r="O202" s="55" t="s">
        <v>230</v>
      </c>
      <c r="P202" s="379" t="s">
        <v>891</v>
      </c>
      <c r="Q202" s="379"/>
      <c r="R202" s="379"/>
      <c r="S202" s="379"/>
      <c r="T202" s="379"/>
      <c r="U202" s="379"/>
      <c r="V202" s="379"/>
      <c r="W202" s="379"/>
      <c r="X202" s="379"/>
      <c r="Y202" s="57"/>
      <c r="Z202" s="57"/>
      <c r="AA202" s="57"/>
      <c r="AB202" s="57"/>
      <c r="AC202" s="45"/>
      <c r="AD202" s="45"/>
      <c r="AE202" s="45"/>
    </row>
    <row r="203" spans="1:34" s="46" customFormat="1" ht="25.5" customHeight="1">
      <c r="A203" s="607"/>
      <c r="B203" s="527" t="s">
        <v>238</v>
      </c>
      <c r="C203" s="527"/>
      <c r="D203" s="527"/>
      <c r="E203" s="527"/>
      <c r="F203" s="527"/>
      <c r="G203" s="527"/>
      <c r="H203" s="58" t="s">
        <v>230</v>
      </c>
      <c r="I203" s="538" t="s">
        <v>398</v>
      </c>
      <c r="J203" s="538"/>
      <c r="K203" s="538"/>
      <c r="L203" s="527" t="s">
        <v>240</v>
      </c>
      <c r="M203" s="527"/>
      <c r="N203" s="527"/>
      <c r="O203" s="55" t="s">
        <v>230</v>
      </c>
      <c r="P203" s="379" t="s">
        <v>564</v>
      </c>
      <c r="Q203" s="379"/>
      <c r="R203" s="379"/>
      <c r="S203" s="379"/>
      <c r="T203" s="379"/>
      <c r="U203" s="379"/>
      <c r="V203" s="379"/>
      <c r="W203" s="379"/>
      <c r="X203" s="379"/>
      <c r="AC203" s="45"/>
      <c r="AD203" s="45"/>
      <c r="AE203" s="45"/>
    </row>
    <row r="204" spans="1:34" s="46" customFormat="1" ht="17.25" customHeight="1">
      <c r="A204" s="607"/>
      <c r="B204" s="525" t="s">
        <v>243</v>
      </c>
      <c r="C204" s="525"/>
      <c r="D204" s="525"/>
      <c r="E204" s="525"/>
      <c r="F204" s="525"/>
      <c r="G204" s="525"/>
      <c r="H204" s="525"/>
      <c r="I204" s="525"/>
      <c r="J204" s="525"/>
      <c r="K204" s="525"/>
      <c r="L204" s="525"/>
      <c r="M204" s="525"/>
      <c r="N204" s="525"/>
      <c r="O204" s="525"/>
      <c r="P204" s="525"/>
      <c r="Q204" s="525"/>
      <c r="R204" s="525"/>
      <c r="S204" s="525"/>
      <c r="T204" s="525"/>
      <c r="U204" s="525"/>
      <c r="V204" s="525"/>
      <c r="W204" s="525"/>
      <c r="X204" s="525"/>
      <c r="AC204" s="45"/>
      <c r="AD204" s="45"/>
      <c r="AE204" s="45"/>
    </row>
    <row r="205" spans="1:34" s="46" customFormat="1" ht="15" customHeight="1">
      <c r="A205" s="607"/>
      <c r="B205" s="537" t="s">
        <v>244</v>
      </c>
      <c r="C205" s="537"/>
      <c r="D205" s="537"/>
      <c r="E205" s="538" t="s">
        <v>892</v>
      </c>
      <c r="F205" s="538"/>
      <c r="G205" s="538"/>
      <c r="H205" s="538"/>
      <c r="I205" s="61" t="s">
        <v>246</v>
      </c>
      <c r="J205" s="539" t="s">
        <v>339</v>
      </c>
      <c r="K205" s="539"/>
      <c r="L205" s="539"/>
      <c r="M205" s="539"/>
      <c r="N205" s="539"/>
      <c r="O205" s="62" t="s">
        <v>248</v>
      </c>
      <c r="P205" s="540">
        <v>36217</v>
      </c>
      <c r="Q205" s="540"/>
      <c r="R205" s="542" t="s">
        <v>249</v>
      </c>
      <c r="S205" s="542"/>
      <c r="T205" s="542"/>
      <c r="U205" s="542"/>
      <c r="V205" s="542"/>
      <c r="W205" s="542"/>
      <c r="X205" s="542"/>
      <c r="AC205" s="45"/>
      <c r="AD205" s="45"/>
      <c r="AE205" s="45"/>
    </row>
    <row r="206" spans="1:34" s="46" customFormat="1" ht="13">
      <c r="A206" s="607"/>
      <c r="B206" s="545" t="s">
        <v>256</v>
      </c>
      <c r="C206" s="545"/>
      <c r="D206" s="545"/>
      <c r="E206" s="538">
        <v>476</v>
      </c>
      <c r="F206" s="538"/>
      <c r="G206" s="546" t="s">
        <v>258</v>
      </c>
      <c r="H206" s="546"/>
      <c r="I206" s="547">
        <v>42333</v>
      </c>
      <c r="J206" s="547"/>
      <c r="K206" s="843" t="s">
        <v>40</v>
      </c>
      <c r="L206" s="843"/>
      <c r="M206" s="550" t="s">
        <v>259</v>
      </c>
      <c r="N206" s="550"/>
      <c r="O206" s="550"/>
      <c r="P206" s="550"/>
      <c r="Q206" s="550"/>
      <c r="R206" s="550"/>
      <c r="S206" s="550"/>
      <c r="T206" s="550"/>
      <c r="U206" s="550"/>
      <c r="V206" s="550"/>
      <c r="W206" s="550"/>
      <c r="X206" s="550"/>
      <c r="AC206" s="45"/>
      <c r="AD206" s="45"/>
      <c r="AE206" s="45"/>
    </row>
    <row r="207" spans="1:34" s="46" customFormat="1" ht="15" customHeight="1">
      <c r="A207" s="607"/>
      <c r="B207" s="525" t="s">
        <v>260</v>
      </c>
      <c r="C207" s="525"/>
      <c r="D207" s="525"/>
      <c r="E207" s="525"/>
      <c r="F207" s="525"/>
      <c r="G207" s="525"/>
      <c r="H207" s="525"/>
      <c r="I207" s="525"/>
      <c r="J207" s="525"/>
      <c r="K207" s="525"/>
      <c r="L207" s="525"/>
      <c r="M207" s="525"/>
      <c r="N207" s="525"/>
      <c r="O207" s="525"/>
      <c r="P207" s="525"/>
      <c r="Q207" s="525"/>
      <c r="R207" s="525"/>
      <c r="S207" s="525"/>
      <c r="T207" s="525"/>
      <c r="U207" s="525"/>
      <c r="V207" s="525"/>
      <c r="W207" s="525"/>
      <c r="X207" s="525"/>
      <c r="AC207" s="45"/>
      <c r="AD207" s="45"/>
      <c r="AE207" s="45"/>
    </row>
    <row r="208" spans="1:34" s="46" customFormat="1" ht="28.5" customHeight="1">
      <c r="A208" s="607"/>
      <c r="B208" s="53"/>
      <c r="C208" s="525" t="s">
        <v>261</v>
      </c>
      <c r="D208" s="525"/>
      <c r="E208" s="525"/>
      <c r="F208" s="525"/>
      <c r="G208" s="525"/>
      <c r="H208" s="525"/>
      <c r="I208" s="525"/>
      <c r="J208" s="525"/>
      <c r="K208" s="525"/>
      <c r="L208" s="525"/>
      <c r="M208" s="561" t="s">
        <v>262</v>
      </c>
      <c r="N208" s="561"/>
      <c r="O208" s="561"/>
      <c r="P208" s="561"/>
      <c r="Q208" s="561"/>
      <c r="R208" s="561"/>
      <c r="S208" s="562" t="s">
        <v>263</v>
      </c>
      <c r="T208" s="562" t="s">
        <v>264</v>
      </c>
      <c r="U208" s="563" t="s">
        <v>265</v>
      </c>
      <c r="V208" s="563"/>
      <c r="W208" s="563"/>
      <c r="X208" s="562" t="s">
        <v>38</v>
      </c>
      <c r="Y208" s="556" t="s">
        <v>266</v>
      </c>
      <c r="Z208" s="556"/>
      <c r="AA208" s="556"/>
      <c r="AB208" s="556"/>
      <c r="AC208" s="557" t="s">
        <v>267</v>
      </c>
      <c r="AD208" s="557"/>
      <c r="AE208" s="557"/>
      <c r="AF208" s="710" t="s">
        <v>268</v>
      </c>
      <c r="AG208" s="710"/>
      <c r="AH208" s="649" t="s">
        <v>269</v>
      </c>
    </row>
    <row r="209" spans="1:34" s="46" customFormat="1" ht="87" customHeight="1">
      <c r="A209" s="607"/>
      <c r="B209" s="60" t="s">
        <v>6</v>
      </c>
      <c r="C209" s="560" t="s">
        <v>270</v>
      </c>
      <c r="D209" s="560"/>
      <c r="E209" s="560"/>
      <c r="F209" s="560" t="s">
        <v>271</v>
      </c>
      <c r="G209" s="560"/>
      <c r="H209" s="560"/>
      <c r="I209" s="560"/>
      <c r="J209" s="560"/>
      <c r="K209" s="58" t="s">
        <v>272</v>
      </c>
      <c r="L209" s="58" t="s">
        <v>273</v>
      </c>
      <c r="M209" s="63" t="s">
        <v>274</v>
      </c>
      <c r="N209" s="63" t="s">
        <v>275</v>
      </c>
      <c r="O209" s="63" t="s">
        <v>276</v>
      </c>
      <c r="P209" s="63" t="s">
        <v>277</v>
      </c>
      <c r="Q209" s="63" t="s">
        <v>278</v>
      </c>
      <c r="R209" s="63" t="s">
        <v>279</v>
      </c>
      <c r="S209" s="562"/>
      <c r="T209" s="562"/>
      <c r="U209" s="63" t="s">
        <v>367</v>
      </c>
      <c r="V209" s="619" t="s">
        <v>368</v>
      </c>
      <c r="W209" s="619"/>
      <c r="X209" s="562"/>
      <c r="Y209" s="64" t="s">
        <v>283</v>
      </c>
      <c r="Z209" s="65" t="s">
        <v>284</v>
      </c>
      <c r="AA209" s="65" t="s">
        <v>285</v>
      </c>
      <c r="AB209" s="66" t="s">
        <v>286</v>
      </c>
      <c r="AC209" s="63" t="s">
        <v>287</v>
      </c>
      <c r="AD209" s="63" t="s">
        <v>288</v>
      </c>
      <c r="AE209" s="63" t="s">
        <v>289</v>
      </c>
      <c r="AF209" s="67" t="s">
        <v>290</v>
      </c>
      <c r="AG209" s="67" t="s">
        <v>291</v>
      </c>
      <c r="AH209" s="649"/>
    </row>
    <row r="210" spans="1:34" s="46" customFormat="1" ht="62.25" customHeight="1">
      <c r="A210" s="607"/>
      <c r="B210" s="68">
        <v>1</v>
      </c>
      <c r="C210" s="564" t="s">
        <v>893</v>
      </c>
      <c r="D210" s="564"/>
      <c r="E210" s="564"/>
      <c r="F210" s="565" t="s">
        <v>894</v>
      </c>
      <c r="G210" s="565"/>
      <c r="H210" s="565"/>
      <c r="I210" s="565"/>
      <c r="J210" s="565"/>
      <c r="K210" s="69">
        <v>43753</v>
      </c>
      <c r="L210" s="69">
        <v>44043</v>
      </c>
      <c r="M210" s="70" t="s">
        <v>178</v>
      </c>
      <c r="N210" s="70" t="s">
        <v>178</v>
      </c>
      <c r="O210" s="70" t="s">
        <v>178</v>
      </c>
      <c r="P210" s="70" t="s">
        <v>178</v>
      </c>
      <c r="Q210" s="70" t="s">
        <v>178</v>
      </c>
      <c r="R210" s="70" t="s">
        <v>178</v>
      </c>
      <c r="S210" s="71" t="str">
        <f t="shared" ref="S210:S214" si="75">IF(C210&lt;&gt;"",IF(COUNTIF(M210:R210,"CUMPLE")=6,"CUMPLE","NO CUMPLE"),"")</f>
        <v>CUMPLE</v>
      </c>
      <c r="T210" s="72" t="s">
        <v>22</v>
      </c>
      <c r="U210" s="70" t="s">
        <v>178</v>
      </c>
      <c r="V210" s="622" t="s">
        <v>85</v>
      </c>
      <c r="W210" s="622"/>
      <c r="X210" s="73" t="str">
        <f t="shared" ref="X210:X229" si="76">IF(C210&lt;&gt;"",IF(OR(AND(OR(U210="CUMPLE",V210="CUMPLE"),S210="CUMPLE",T210="N/A"),AND(T210="SI",OR(U210="CUMPLE",V210="CUMPLE"))),"CUMPLE","NO CUMPLE"),"")</f>
        <v>CUMPLE</v>
      </c>
      <c r="Y210" s="59" t="s">
        <v>895</v>
      </c>
      <c r="Z210" s="74" t="str">
        <f>IF(Y210&lt;&gt;"","-"&amp;Y210&amp;CHAR(10),"")</f>
        <v xml:space="preserve">-HV Analista Documental2.PDF Pág. 11-12
</v>
      </c>
      <c r="AA210" s="59" t="s">
        <v>896</v>
      </c>
      <c r="AB210" s="75" t="str">
        <f t="shared" ref="AB210:AB229" si="77">IF(AA210&lt;&gt;"","Experiencia No. "&amp;B210&amp;": "&amp;AA210&amp;CHAR(10),"")</f>
        <v xml:space="preserve">Experiencia No. 1: La experiencia se traslapa completamente con el ítem 2 acreditado, por cuanto no se contabiliza para el control de tiempos.
</v>
      </c>
      <c r="AC210" s="76">
        <f>IF(C210&lt;&gt;"",COUNTIFS(K$210:K$229,"&lt;="&amp;K210,L$210:L$229,"&gt;"&amp;K210)-1,0)</f>
        <v>1</v>
      </c>
      <c r="AD210" s="76">
        <f>IF(C210&lt;&gt;"",COUNTIFS(K$210:K$229,"&lt;="&amp;L210,L$210:L$229,"&gt;="&amp;L210)-1,0)</f>
        <v>1</v>
      </c>
      <c r="AE210" s="76">
        <f>IF(C210&lt;&gt;"",COUNTIFS(K$210:K$229,"&gt;&lt;"&amp;"",K$210:K$229,"&lt;="&amp;K210,L$210:L$229,"&gt;="&amp;L210),0)</f>
        <v>0</v>
      </c>
      <c r="AF210" s="69"/>
      <c r="AG210" s="69"/>
      <c r="AH210" s="95">
        <f t="shared" ref="AH210:AH229" si="78">ROUND(IF(X210="CUMPLE",DAYS360(AF210,AG210,)/365,0),1)</f>
        <v>0</v>
      </c>
    </row>
    <row r="211" spans="1:34" s="46" customFormat="1" ht="126.75" customHeight="1">
      <c r="A211" s="607"/>
      <c r="B211" s="68">
        <v>2</v>
      </c>
      <c r="C211" s="564" t="s">
        <v>897</v>
      </c>
      <c r="D211" s="564"/>
      <c r="E211" s="564"/>
      <c r="F211" s="565" t="s">
        <v>898</v>
      </c>
      <c r="G211" s="565"/>
      <c r="H211" s="565"/>
      <c r="I211" s="565"/>
      <c r="J211" s="565"/>
      <c r="K211" s="69">
        <v>42582</v>
      </c>
      <c r="L211" s="69">
        <v>44089</v>
      </c>
      <c r="M211" s="70" t="s">
        <v>178</v>
      </c>
      <c r="N211" s="70" t="s">
        <v>178</v>
      </c>
      <c r="O211" s="70" t="s">
        <v>178</v>
      </c>
      <c r="P211" s="70" t="s">
        <v>178</v>
      </c>
      <c r="Q211" s="70" t="s">
        <v>178</v>
      </c>
      <c r="R211" s="70" t="s">
        <v>178</v>
      </c>
      <c r="S211" s="71" t="str">
        <f t="shared" si="75"/>
        <v>CUMPLE</v>
      </c>
      <c r="T211" s="72" t="s">
        <v>22</v>
      </c>
      <c r="U211" s="70" t="s">
        <v>178</v>
      </c>
      <c r="V211" s="622" t="s">
        <v>85</v>
      </c>
      <c r="W211" s="622"/>
      <c r="X211" s="73" t="str">
        <f t="shared" si="76"/>
        <v>CUMPLE</v>
      </c>
      <c r="Y211" s="59" t="s">
        <v>899</v>
      </c>
      <c r="Z211" s="74" t="str">
        <f t="shared" ref="Z211:Z229" si="79">IF(Y211&lt;&gt;"","-"&amp;Y211&amp;CHAR(10),"")</f>
        <v xml:space="preserve">-HV Analista Documental2.PDF Pág. 13-14
</v>
      </c>
      <c r="AA211" s="59" t="s">
        <v>900</v>
      </c>
      <c r="AB211" s="75" t="str">
        <f t="shared" si="77"/>
        <v xml:space="preserve">Experiencia No. 2: La certificación no indica para el dato de fecha de inicio, los días, solo los meses, por cuanto se aplica lo dispuesto en el Pliego de Condiciones numeral 4.1.3.3. en este sentido. Titulo : Reglas aplicables a las certificaciones. Experiencia Habilitante del proponente. Literal "o". 
La experiencia se traslapa con el ítem 3 acreditado, se contabilizan términos no traslapados.
</v>
      </c>
      <c r="AC211" s="76">
        <f t="shared" ref="AC211:AC229" si="80">IF(C211&lt;&gt;"",COUNTIFS(K$210:K$229,"&lt;="&amp;K211,L$210:L$229,"&gt;"&amp;K211)-1,0)</f>
        <v>0</v>
      </c>
      <c r="AD211" s="76">
        <f t="shared" ref="AD211:AD229" si="81">IF(C211&lt;&gt;"",COUNTIFS(K$210:K$229,"&lt;="&amp;L211,L$210:L$229,"&gt;="&amp;L211)-1,0)</f>
        <v>0</v>
      </c>
      <c r="AE211" s="76">
        <f t="shared" ref="AE211:AE229" si="82">IF(C211&lt;&gt;"",COUNTIFS(K$210:K$229,"&gt;&lt;"&amp;"",K$210:K$229,"&lt;="&amp;K211,L$210:L$229,"&gt;="&amp;L211),0)</f>
        <v>0</v>
      </c>
      <c r="AF211" s="69">
        <f>K211</f>
        <v>42582</v>
      </c>
      <c r="AG211" s="69">
        <f>L211</f>
        <v>44089</v>
      </c>
      <c r="AH211" s="95">
        <f t="shared" si="78"/>
        <v>4.0999999999999996</v>
      </c>
    </row>
    <row r="212" spans="1:34" s="46" customFormat="1" ht="146.25" customHeight="1">
      <c r="A212" s="607"/>
      <c r="B212" s="566">
        <v>3</v>
      </c>
      <c r="C212" s="564" t="s">
        <v>901</v>
      </c>
      <c r="D212" s="564"/>
      <c r="E212" s="564"/>
      <c r="F212" s="565" t="s">
        <v>902</v>
      </c>
      <c r="G212" s="565"/>
      <c r="H212" s="565"/>
      <c r="I212" s="565"/>
      <c r="J212" s="565"/>
      <c r="K212" s="69">
        <v>44092</v>
      </c>
      <c r="L212" s="69">
        <v>44454</v>
      </c>
      <c r="M212" s="70" t="s">
        <v>178</v>
      </c>
      <c r="N212" s="70" t="s">
        <v>178</v>
      </c>
      <c r="O212" s="70" t="s">
        <v>178</v>
      </c>
      <c r="P212" s="70" t="s">
        <v>178</v>
      </c>
      <c r="Q212" s="70" t="s">
        <v>178</v>
      </c>
      <c r="R212" s="70" t="s">
        <v>178</v>
      </c>
      <c r="S212" s="71" t="str">
        <f t="shared" si="75"/>
        <v>CUMPLE</v>
      </c>
      <c r="T212" s="72" t="s">
        <v>22</v>
      </c>
      <c r="U212" s="70" t="s">
        <v>178</v>
      </c>
      <c r="V212" s="622" t="s">
        <v>85</v>
      </c>
      <c r="W212" s="622"/>
      <c r="X212" s="73" t="str">
        <f t="shared" si="76"/>
        <v>CUMPLE</v>
      </c>
      <c r="Y212" s="59" t="s">
        <v>903</v>
      </c>
      <c r="Z212" s="74" t="str">
        <f t="shared" si="79"/>
        <v xml:space="preserve">-HV Analista Documental2.PDF Pág. 15-17
</v>
      </c>
      <c r="AA212" s="59" t="s">
        <v>904</v>
      </c>
      <c r="AB212" s="75" t="str">
        <f t="shared" si="77"/>
        <v xml:space="preserve">Experiencia No. 3: 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experiencia se traslapa parcialmente con el ítem 2 acreditado, por cuanto se fija como fecha de inicio del ítem 3 experiencia 1, un día posterior a la finalización de la experiencia 2
</v>
      </c>
      <c r="AC212" s="76">
        <f t="shared" si="80"/>
        <v>0</v>
      </c>
      <c r="AD212" s="76">
        <f t="shared" si="81"/>
        <v>1</v>
      </c>
      <c r="AE212" s="76">
        <f t="shared" si="82"/>
        <v>0</v>
      </c>
      <c r="AF212" s="69">
        <f>L211+1</f>
        <v>44090</v>
      </c>
      <c r="AG212" s="69">
        <f t="shared" ref="AG212:AG213" si="83">L212</f>
        <v>44454</v>
      </c>
      <c r="AH212" s="95">
        <f t="shared" si="78"/>
        <v>1</v>
      </c>
    </row>
    <row r="213" spans="1:34" s="46" customFormat="1" ht="172.5" customHeight="1">
      <c r="A213" s="607"/>
      <c r="B213" s="567"/>
      <c r="C213" s="564" t="s">
        <v>901</v>
      </c>
      <c r="D213" s="564"/>
      <c r="E213" s="564"/>
      <c r="F213" s="565" t="s">
        <v>905</v>
      </c>
      <c r="G213" s="565"/>
      <c r="H213" s="565"/>
      <c r="I213" s="565"/>
      <c r="J213" s="565"/>
      <c r="K213" s="69">
        <v>44375</v>
      </c>
      <c r="L213" s="69">
        <v>44739</v>
      </c>
      <c r="M213" s="70" t="s">
        <v>178</v>
      </c>
      <c r="N213" s="70" t="s">
        <v>178</v>
      </c>
      <c r="O213" s="70" t="s">
        <v>178</v>
      </c>
      <c r="P213" s="70" t="s">
        <v>178</v>
      </c>
      <c r="Q213" s="70" t="s">
        <v>178</v>
      </c>
      <c r="R213" s="70" t="s">
        <v>178</v>
      </c>
      <c r="S213" s="71" t="str">
        <f t="shared" si="75"/>
        <v>CUMPLE</v>
      </c>
      <c r="T213" s="72" t="s">
        <v>22</v>
      </c>
      <c r="U213" s="70" t="s">
        <v>178</v>
      </c>
      <c r="V213" s="622" t="s">
        <v>85</v>
      </c>
      <c r="W213" s="622"/>
      <c r="X213" s="73" t="str">
        <f t="shared" si="76"/>
        <v>CUMPLE</v>
      </c>
      <c r="Y213" s="59" t="s">
        <v>903</v>
      </c>
      <c r="Z213" s="74" t="str">
        <f t="shared" si="79"/>
        <v xml:space="preserve">-HV Analista Documental2.PDF Pág. 15-17
</v>
      </c>
      <c r="AA213" s="59" t="s">
        <v>906</v>
      </c>
      <c r="AB213" s="75" t="str">
        <f t="shared" si="77"/>
        <v xml:space="preserve">Experiencia No. : 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experiencia se traslapa parcialmente con el ítem 3  Experiencia 1 acreditado, por cuanto se fija como fecha de inicio de esta experiencia, un día posterior a la finalización de la experiencia 1 de esta misma certificación.
</v>
      </c>
      <c r="AC213" s="76">
        <f t="shared" si="80"/>
        <v>1</v>
      </c>
      <c r="AD213" s="76">
        <f t="shared" si="81"/>
        <v>0</v>
      </c>
      <c r="AE213" s="76">
        <f t="shared" si="82"/>
        <v>0</v>
      </c>
      <c r="AF213" s="69">
        <f>AG212+1</f>
        <v>44455</v>
      </c>
      <c r="AG213" s="69">
        <f t="shared" si="83"/>
        <v>44739</v>
      </c>
      <c r="AH213" s="95">
        <f t="shared" si="78"/>
        <v>0.8</v>
      </c>
    </row>
    <row r="214" spans="1:34" s="46" customFormat="1" ht="249" customHeight="1">
      <c r="A214" s="607"/>
      <c r="B214" s="568"/>
      <c r="C214" s="564" t="s">
        <v>901</v>
      </c>
      <c r="D214" s="564"/>
      <c r="E214" s="564"/>
      <c r="F214" s="565" t="s">
        <v>907</v>
      </c>
      <c r="G214" s="565"/>
      <c r="H214" s="565"/>
      <c r="I214" s="565"/>
      <c r="J214" s="565"/>
      <c r="K214" s="69">
        <v>44469</v>
      </c>
      <c r="L214" s="69">
        <v>44650</v>
      </c>
      <c r="M214" s="70" t="s">
        <v>178</v>
      </c>
      <c r="N214" s="70" t="s">
        <v>178</v>
      </c>
      <c r="O214" s="70" t="s">
        <v>178</v>
      </c>
      <c r="P214" s="70" t="s">
        <v>178</v>
      </c>
      <c r="Q214" s="70" t="s">
        <v>178</v>
      </c>
      <c r="R214" s="70" t="s">
        <v>178</v>
      </c>
      <c r="S214" s="71" t="str">
        <f t="shared" si="75"/>
        <v>CUMPLE</v>
      </c>
      <c r="T214" s="72" t="s">
        <v>22</v>
      </c>
      <c r="U214" s="70" t="s">
        <v>178</v>
      </c>
      <c r="V214" s="622" t="s">
        <v>85</v>
      </c>
      <c r="W214" s="622"/>
      <c r="X214" s="73" t="str">
        <f t="shared" si="76"/>
        <v>CUMPLE</v>
      </c>
      <c r="Y214" s="59" t="s">
        <v>903</v>
      </c>
      <c r="Z214" s="74" t="str">
        <f t="shared" si="79"/>
        <v xml:space="preserve">-HV Analista Documental2.PDF Pág. 15-17
</v>
      </c>
      <c r="AA214" s="59" t="s">
        <v>908</v>
      </c>
      <c r="AB214" s="75" t="str">
        <f t="shared" si="77"/>
        <v xml:space="preserve">Experiencia No. : 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certificación no indica para el dato de fecha de inicio, los días, solo los meses, por cuanto se aplica lo dispuesto en el Pliego de Condiciones numeral 4.1.3.3. en este sentido. Titulo : Reglas aplicables a las certificaciones. Experiencia Habilitante del proponente. Literal "o". 
La experiencia se traslapa completamente con la experiencia 2 del ítem 3,por cuanto no se contabiliza para fines de cálculo traslapado. 
</v>
      </c>
      <c r="AC214" s="76">
        <f t="shared" si="80"/>
        <v>1</v>
      </c>
      <c r="AD214" s="76">
        <f t="shared" si="81"/>
        <v>1</v>
      </c>
      <c r="AE214" s="76">
        <f t="shared" si="82"/>
        <v>0</v>
      </c>
      <c r="AF214" s="69"/>
      <c r="AG214" s="69"/>
      <c r="AH214" s="95">
        <f t="shared" si="78"/>
        <v>0</v>
      </c>
    </row>
    <row r="215" spans="1:34" s="46" customFormat="1" ht="69" customHeight="1">
      <c r="A215" s="607"/>
      <c r="B215" s="68">
        <v>4</v>
      </c>
      <c r="C215" s="564" t="s">
        <v>909</v>
      </c>
      <c r="D215" s="564"/>
      <c r="E215" s="564"/>
      <c r="F215" s="565" t="s">
        <v>910</v>
      </c>
      <c r="G215" s="565"/>
      <c r="H215" s="565"/>
      <c r="I215" s="565"/>
      <c r="J215" s="565"/>
      <c r="K215" s="69">
        <v>42370</v>
      </c>
      <c r="L215" s="69">
        <v>42475</v>
      </c>
      <c r="M215" s="70" t="s">
        <v>178</v>
      </c>
      <c r="N215" s="70" t="s">
        <v>178</v>
      </c>
      <c r="O215" s="70" t="s">
        <v>178</v>
      </c>
      <c r="P215" s="70" t="s">
        <v>178</v>
      </c>
      <c r="Q215" s="70" t="s">
        <v>178</v>
      </c>
      <c r="R215" s="70" t="s">
        <v>178</v>
      </c>
      <c r="S215" s="71" t="str">
        <f t="shared" ref="S215:S218" si="84">IF(C215&lt;&gt;"",IF(COUNTIF(M215:R215,"CUMPLE")=6,"CUMPLE","NO CUMPLE"),"")</f>
        <v>CUMPLE</v>
      </c>
      <c r="T215" s="72" t="s">
        <v>22</v>
      </c>
      <c r="U215" s="70" t="s">
        <v>178</v>
      </c>
      <c r="V215" s="622" t="s">
        <v>85</v>
      </c>
      <c r="W215" s="622"/>
      <c r="X215" s="73" t="str">
        <f t="shared" ref="X215:X218" si="85">IF(C215&lt;&gt;"",IF(OR(AND(OR(U215="CUMPLE",V215="CUMPLE"),S215="CUMPLE",T215="N/A"),AND(T215="SI",OR(U215="CUMPLE",V215="CUMPLE"))),"CUMPLE","NO CUMPLE"),"")</f>
        <v>CUMPLE</v>
      </c>
      <c r="Y215" s="59" t="s">
        <v>911</v>
      </c>
      <c r="Z215" s="74" t="str">
        <f t="shared" ref="Z215:Z218" si="86">IF(Y215&lt;&gt;"","-"&amp;Y215&amp;CHAR(10),"")</f>
        <v xml:space="preserve">-HV Analista Documental2.PDF Pág 18
</v>
      </c>
      <c r="AA215" s="59"/>
      <c r="AB215" s="75" t="str">
        <f t="shared" ref="AB215:AB218" si="87">IF(AA215&lt;&gt;"","Experiencia No. "&amp;B215&amp;": "&amp;AA215&amp;CHAR(10),"")</f>
        <v/>
      </c>
      <c r="AC215" s="76">
        <f t="shared" si="80"/>
        <v>0</v>
      </c>
      <c r="AD215" s="76">
        <f t="shared" si="81"/>
        <v>0</v>
      </c>
      <c r="AE215" s="76">
        <f t="shared" si="82"/>
        <v>0</v>
      </c>
      <c r="AF215" s="69">
        <f t="shared" ref="AF215:AF216" si="88">K215</f>
        <v>42370</v>
      </c>
      <c r="AG215" s="69">
        <f t="shared" ref="AG215:AG216" si="89">L215</f>
        <v>42475</v>
      </c>
      <c r="AH215" s="95">
        <f t="shared" si="78"/>
        <v>0.3</v>
      </c>
    </row>
    <row r="216" spans="1:34" s="46" customFormat="1" ht="72.75" customHeight="1">
      <c r="A216" s="607"/>
      <c r="B216" s="68">
        <v>5</v>
      </c>
      <c r="C216" s="564" t="s">
        <v>909</v>
      </c>
      <c r="D216" s="564"/>
      <c r="E216" s="564"/>
      <c r="F216" s="565" t="s">
        <v>912</v>
      </c>
      <c r="G216" s="565"/>
      <c r="H216" s="565"/>
      <c r="I216" s="565"/>
      <c r="J216" s="565"/>
      <c r="K216" s="69">
        <v>42186</v>
      </c>
      <c r="L216" s="69">
        <v>42369</v>
      </c>
      <c r="M216" s="70" t="s">
        <v>178</v>
      </c>
      <c r="N216" s="70" t="s">
        <v>178</v>
      </c>
      <c r="O216" s="70" t="s">
        <v>178</v>
      </c>
      <c r="P216" s="70" t="s">
        <v>178</v>
      </c>
      <c r="Q216" s="70" t="s">
        <v>178</v>
      </c>
      <c r="R216" s="70" t="s">
        <v>178</v>
      </c>
      <c r="S216" s="71" t="str">
        <f t="shared" si="84"/>
        <v>CUMPLE</v>
      </c>
      <c r="T216" s="72" t="s">
        <v>22</v>
      </c>
      <c r="U216" s="70" t="s">
        <v>178</v>
      </c>
      <c r="V216" s="622" t="s">
        <v>85</v>
      </c>
      <c r="W216" s="622"/>
      <c r="X216" s="73" t="str">
        <f t="shared" si="85"/>
        <v>CUMPLE</v>
      </c>
      <c r="Y216" s="59" t="s">
        <v>913</v>
      </c>
      <c r="Z216" s="74" t="str">
        <f t="shared" si="86"/>
        <v xml:space="preserve">-HV Analista Documental2.PDF Pág 19
</v>
      </c>
      <c r="AA216" s="59"/>
      <c r="AB216" s="75" t="str">
        <f t="shared" si="87"/>
        <v/>
      </c>
      <c r="AC216" s="76">
        <f t="shared" si="80"/>
        <v>0</v>
      </c>
      <c r="AD216" s="76">
        <f t="shared" si="81"/>
        <v>0</v>
      </c>
      <c r="AE216" s="76">
        <f t="shared" si="82"/>
        <v>0</v>
      </c>
      <c r="AF216" s="69">
        <f t="shared" si="88"/>
        <v>42186</v>
      </c>
      <c r="AG216" s="69">
        <f t="shared" si="89"/>
        <v>42369</v>
      </c>
      <c r="AH216" s="95">
        <f t="shared" si="78"/>
        <v>0.5</v>
      </c>
    </row>
    <row r="217" spans="1:34" s="46" customFormat="1" ht="100.5" customHeight="1">
      <c r="A217" s="607"/>
      <c r="B217" s="68">
        <v>6</v>
      </c>
      <c r="C217" s="569" t="s">
        <v>914</v>
      </c>
      <c r="D217" s="570"/>
      <c r="E217" s="571"/>
      <c r="F217" s="711" t="s">
        <v>915</v>
      </c>
      <c r="G217" s="712"/>
      <c r="H217" s="712"/>
      <c r="I217" s="712"/>
      <c r="J217" s="713"/>
      <c r="K217" s="69">
        <v>41564</v>
      </c>
      <c r="L217" s="69">
        <v>42036</v>
      </c>
      <c r="M217" s="70" t="s">
        <v>178</v>
      </c>
      <c r="N217" s="70" t="s">
        <v>178</v>
      </c>
      <c r="O217" s="70" t="s">
        <v>178</v>
      </c>
      <c r="P217" s="70" t="s">
        <v>178</v>
      </c>
      <c r="Q217" s="70" t="s">
        <v>178</v>
      </c>
      <c r="R217" s="70" t="s">
        <v>178</v>
      </c>
      <c r="S217" s="71" t="str">
        <f t="shared" si="84"/>
        <v>CUMPLE</v>
      </c>
      <c r="T217" s="72" t="s">
        <v>22</v>
      </c>
      <c r="U217" s="70" t="s">
        <v>178</v>
      </c>
      <c r="V217" s="622" t="s">
        <v>85</v>
      </c>
      <c r="W217" s="624"/>
      <c r="X217" s="73" t="str">
        <f t="shared" si="85"/>
        <v>CUMPLE</v>
      </c>
      <c r="Y217" s="59" t="s">
        <v>916</v>
      </c>
      <c r="Z217" s="74" t="str">
        <f t="shared" si="86"/>
        <v xml:space="preserve">-HV Analista Documental2.PDF Pág 20 - 28
</v>
      </c>
      <c r="AA217" s="59" t="s">
        <v>917</v>
      </c>
      <c r="AB217" s="75" t="str">
        <f t="shared" si="87"/>
        <v xml:space="preserve">Experiencia No. 6: La certificación especifica como fechas de cumplimiento de las funciones requeridas en el perfil acreditadas a partir del nombramiento realizado mediante la Resolución 908 de 2014 con inicio de ejecución a partir del 15 de diciembre de 2014, por cuanto el tiempo que se acredita se contabiliza a partir de esa asignación
</v>
      </c>
      <c r="AC217" s="76">
        <f t="shared" si="80"/>
        <v>0</v>
      </c>
      <c r="AD217" s="76">
        <f t="shared" si="81"/>
        <v>0</v>
      </c>
      <c r="AE217" s="76">
        <f t="shared" si="82"/>
        <v>0</v>
      </c>
      <c r="AF217" s="69">
        <v>41988</v>
      </c>
      <c r="AG217" s="69">
        <f>L217</f>
        <v>42036</v>
      </c>
      <c r="AH217" s="95">
        <f t="shared" si="78"/>
        <v>0.1</v>
      </c>
    </row>
    <row r="218" spans="1:34" s="46" customFormat="1" ht="62.5">
      <c r="A218" s="607"/>
      <c r="B218" s="68">
        <v>7</v>
      </c>
      <c r="C218" s="569" t="s">
        <v>918</v>
      </c>
      <c r="D218" s="570"/>
      <c r="E218" s="571"/>
      <c r="F218" s="711" t="s">
        <v>919</v>
      </c>
      <c r="G218" s="712"/>
      <c r="H218" s="712"/>
      <c r="I218" s="712"/>
      <c r="J218" s="713"/>
      <c r="K218" s="69">
        <v>45113</v>
      </c>
      <c r="L218" s="69">
        <v>45229</v>
      </c>
      <c r="M218" s="70" t="s">
        <v>178</v>
      </c>
      <c r="N218" s="70" t="s">
        <v>178</v>
      </c>
      <c r="O218" s="70" t="s">
        <v>178</v>
      </c>
      <c r="P218" s="70" t="s">
        <v>178</v>
      </c>
      <c r="Q218" s="70" t="s">
        <v>178</v>
      </c>
      <c r="R218" s="70" t="s">
        <v>178</v>
      </c>
      <c r="S218" s="71" t="str">
        <f t="shared" si="84"/>
        <v>CUMPLE</v>
      </c>
      <c r="T218" s="72" t="s">
        <v>22</v>
      </c>
      <c r="U218" s="70" t="s">
        <v>85</v>
      </c>
      <c r="V218" s="622" t="s">
        <v>85</v>
      </c>
      <c r="W218" s="624"/>
      <c r="X218" s="73" t="str">
        <f t="shared" si="85"/>
        <v>NO CUMPLE</v>
      </c>
      <c r="Y218" s="59" t="s">
        <v>920</v>
      </c>
      <c r="Z218" s="74" t="str">
        <f t="shared" si="86"/>
        <v xml:space="preserve">-HV Analista Documental2.PDF Pág 29
</v>
      </c>
      <c r="AA218" s="59" t="s">
        <v>842</v>
      </c>
      <c r="AB218" s="75" t="str">
        <f t="shared" si="87"/>
        <v xml:space="preserve">Experiencia No. 7: La documentación aportada no permite inferir el pleno cumplimiento de los requisitos solicitados en el perfil en relación a la participación en proyectos de las características indicadas dentro de la experiencia específica.
</v>
      </c>
      <c r="AC218" s="76">
        <f t="shared" si="80"/>
        <v>0</v>
      </c>
      <c r="AD218" s="76">
        <f t="shared" si="81"/>
        <v>0</v>
      </c>
      <c r="AE218" s="76">
        <f t="shared" si="82"/>
        <v>0</v>
      </c>
      <c r="AF218" s="69">
        <f>K218</f>
        <v>45113</v>
      </c>
      <c r="AG218" s="69">
        <f>L218</f>
        <v>45229</v>
      </c>
      <c r="AH218" s="95">
        <f t="shared" si="78"/>
        <v>0</v>
      </c>
    </row>
    <row r="219" spans="1:34" s="46" customFormat="1" ht="12.75" hidden="1" customHeight="1">
      <c r="A219" s="607"/>
      <c r="B219" s="68">
        <v>10</v>
      </c>
      <c r="C219" s="564"/>
      <c r="D219" s="564"/>
      <c r="E219" s="564"/>
      <c r="F219" s="565"/>
      <c r="G219" s="565"/>
      <c r="H219" s="565"/>
      <c r="I219" s="565"/>
      <c r="J219" s="565"/>
      <c r="K219" s="69"/>
      <c r="L219" s="69"/>
      <c r="M219" s="70"/>
      <c r="N219" s="70"/>
      <c r="O219" s="70"/>
      <c r="P219" s="70"/>
      <c r="Q219" s="70"/>
      <c r="R219" s="70"/>
      <c r="S219" s="71" t="str">
        <f t="shared" ref="S219:S229" si="90">IF(C219&lt;&gt;"",IF(COUNTIF(M219:R219,"CUMPLE")=7,"CUMPLE","NO CUMPLE"),"")</f>
        <v/>
      </c>
      <c r="T219" s="72"/>
      <c r="U219" s="70"/>
      <c r="V219" s="622"/>
      <c r="W219" s="622"/>
      <c r="X219" s="73" t="str">
        <f t="shared" si="76"/>
        <v/>
      </c>
      <c r="Y219" s="59"/>
      <c r="Z219" s="74" t="str">
        <f t="shared" si="79"/>
        <v/>
      </c>
      <c r="AA219" s="59"/>
      <c r="AB219" s="75" t="str">
        <f t="shared" si="77"/>
        <v/>
      </c>
      <c r="AC219" s="76">
        <f t="shared" si="80"/>
        <v>0</v>
      </c>
      <c r="AD219" s="76">
        <f t="shared" si="81"/>
        <v>0</v>
      </c>
      <c r="AE219" s="76">
        <f t="shared" si="82"/>
        <v>0</v>
      </c>
      <c r="AF219" s="69"/>
      <c r="AG219" s="69"/>
      <c r="AH219" s="95">
        <f t="shared" si="78"/>
        <v>0</v>
      </c>
    </row>
    <row r="220" spans="1:34" s="46" customFormat="1" ht="12.75" hidden="1" customHeight="1">
      <c r="A220" s="607"/>
      <c r="B220" s="68">
        <v>11</v>
      </c>
      <c r="C220" s="564"/>
      <c r="D220" s="564"/>
      <c r="E220" s="564"/>
      <c r="F220" s="565"/>
      <c r="G220" s="565"/>
      <c r="H220" s="565"/>
      <c r="I220" s="565"/>
      <c r="J220" s="565"/>
      <c r="K220" s="69"/>
      <c r="L220" s="69"/>
      <c r="M220" s="70"/>
      <c r="N220" s="70"/>
      <c r="O220" s="70"/>
      <c r="P220" s="70"/>
      <c r="Q220" s="70"/>
      <c r="R220" s="70"/>
      <c r="S220" s="71" t="str">
        <f t="shared" si="90"/>
        <v/>
      </c>
      <c r="T220" s="72"/>
      <c r="U220" s="70"/>
      <c r="V220" s="622"/>
      <c r="W220" s="622"/>
      <c r="X220" s="73" t="str">
        <f t="shared" si="76"/>
        <v/>
      </c>
      <c r="Y220" s="59"/>
      <c r="Z220" s="74" t="str">
        <f t="shared" si="79"/>
        <v/>
      </c>
      <c r="AA220" s="59"/>
      <c r="AB220" s="75" t="str">
        <f t="shared" si="77"/>
        <v/>
      </c>
      <c r="AC220" s="76">
        <f t="shared" si="80"/>
        <v>0</v>
      </c>
      <c r="AD220" s="76">
        <f t="shared" si="81"/>
        <v>0</v>
      </c>
      <c r="AE220" s="76">
        <f t="shared" si="82"/>
        <v>0</v>
      </c>
      <c r="AF220" s="69"/>
      <c r="AG220" s="69"/>
      <c r="AH220" s="95">
        <f t="shared" si="78"/>
        <v>0</v>
      </c>
    </row>
    <row r="221" spans="1:34" s="46" customFormat="1" ht="12.75" hidden="1" customHeight="1">
      <c r="A221" s="607"/>
      <c r="B221" s="68">
        <v>12</v>
      </c>
      <c r="C221" s="564"/>
      <c r="D221" s="564"/>
      <c r="E221" s="564"/>
      <c r="F221" s="565"/>
      <c r="G221" s="565"/>
      <c r="H221" s="565"/>
      <c r="I221" s="565"/>
      <c r="J221" s="565"/>
      <c r="K221" s="69"/>
      <c r="L221" s="69"/>
      <c r="M221" s="70"/>
      <c r="N221" s="70"/>
      <c r="O221" s="70"/>
      <c r="P221" s="70"/>
      <c r="Q221" s="70"/>
      <c r="R221" s="70"/>
      <c r="S221" s="71" t="str">
        <f t="shared" si="90"/>
        <v/>
      </c>
      <c r="T221" s="72"/>
      <c r="U221" s="70"/>
      <c r="V221" s="622"/>
      <c r="W221" s="622"/>
      <c r="X221" s="73" t="str">
        <f t="shared" si="76"/>
        <v/>
      </c>
      <c r="Y221" s="59"/>
      <c r="Z221" s="74" t="str">
        <f t="shared" si="79"/>
        <v/>
      </c>
      <c r="AA221" s="59"/>
      <c r="AB221" s="75" t="str">
        <f t="shared" si="77"/>
        <v/>
      </c>
      <c r="AC221" s="76">
        <f t="shared" si="80"/>
        <v>0</v>
      </c>
      <c r="AD221" s="76">
        <f t="shared" si="81"/>
        <v>0</v>
      </c>
      <c r="AE221" s="76">
        <f t="shared" si="82"/>
        <v>0</v>
      </c>
      <c r="AF221" s="69"/>
      <c r="AG221" s="69"/>
      <c r="AH221" s="95">
        <f t="shared" si="78"/>
        <v>0</v>
      </c>
    </row>
    <row r="222" spans="1:34" s="46" customFormat="1" ht="12.75" hidden="1" customHeight="1">
      <c r="A222" s="607"/>
      <c r="B222" s="68">
        <v>13</v>
      </c>
      <c r="C222" s="564"/>
      <c r="D222" s="564"/>
      <c r="E222" s="564"/>
      <c r="F222" s="565"/>
      <c r="G222" s="565"/>
      <c r="H222" s="565"/>
      <c r="I222" s="565"/>
      <c r="J222" s="565"/>
      <c r="K222" s="69"/>
      <c r="L222" s="69"/>
      <c r="M222" s="70"/>
      <c r="N222" s="70"/>
      <c r="O222" s="70"/>
      <c r="P222" s="70"/>
      <c r="Q222" s="70"/>
      <c r="R222" s="70"/>
      <c r="S222" s="71" t="str">
        <f t="shared" si="90"/>
        <v/>
      </c>
      <c r="T222" s="72"/>
      <c r="U222" s="70"/>
      <c r="V222" s="622"/>
      <c r="W222" s="622"/>
      <c r="X222" s="73" t="str">
        <f t="shared" si="76"/>
        <v/>
      </c>
      <c r="Y222" s="59"/>
      <c r="Z222" s="74" t="str">
        <f t="shared" si="79"/>
        <v/>
      </c>
      <c r="AA222" s="59"/>
      <c r="AB222" s="75" t="str">
        <f t="shared" si="77"/>
        <v/>
      </c>
      <c r="AC222" s="76">
        <f t="shared" si="80"/>
        <v>0</v>
      </c>
      <c r="AD222" s="76">
        <f t="shared" si="81"/>
        <v>0</v>
      </c>
      <c r="AE222" s="76">
        <f t="shared" si="82"/>
        <v>0</v>
      </c>
      <c r="AF222" s="69"/>
      <c r="AG222" s="69"/>
      <c r="AH222" s="95">
        <f t="shared" si="78"/>
        <v>0</v>
      </c>
    </row>
    <row r="223" spans="1:34" s="46" customFormat="1" ht="12.75" hidden="1" customHeight="1">
      <c r="A223" s="607"/>
      <c r="B223" s="68">
        <v>14</v>
      </c>
      <c r="C223" s="564"/>
      <c r="D223" s="564"/>
      <c r="E223" s="564"/>
      <c r="F223" s="565"/>
      <c r="G223" s="565"/>
      <c r="H223" s="565"/>
      <c r="I223" s="565"/>
      <c r="J223" s="565"/>
      <c r="K223" s="69"/>
      <c r="L223" s="69"/>
      <c r="M223" s="70"/>
      <c r="N223" s="70"/>
      <c r="O223" s="70"/>
      <c r="P223" s="70"/>
      <c r="Q223" s="70"/>
      <c r="R223" s="70"/>
      <c r="S223" s="71" t="str">
        <f t="shared" si="90"/>
        <v/>
      </c>
      <c r="T223" s="72"/>
      <c r="U223" s="70"/>
      <c r="V223" s="622"/>
      <c r="W223" s="622"/>
      <c r="X223" s="73" t="str">
        <f t="shared" si="76"/>
        <v/>
      </c>
      <c r="Y223" s="59"/>
      <c r="Z223" s="74" t="str">
        <f t="shared" si="79"/>
        <v/>
      </c>
      <c r="AA223" s="59"/>
      <c r="AB223" s="75" t="str">
        <f t="shared" si="77"/>
        <v/>
      </c>
      <c r="AC223" s="76">
        <f t="shared" si="80"/>
        <v>0</v>
      </c>
      <c r="AD223" s="76">
        <f t="shared" si="81"/>
        <v>0</v>
      </c>
      <c r="AE223" s="76">
        <f t="shared" si="82"/>
        <v>0</v>
      </c>
      <c r="AF223" s="69"/>
      <c r="AG223" s="69"/>
      <c r="AH223" s="95">
        <f t="shared" si="78"/>
        <v>0</v>
      </c>
    </row>
    <row r="224" spans="1:34" s="46" customFormat="1" ht="12.75" hidden="1" customHeight="1">
      <c r="A224" s="607"/>
      <c r="B224" s="68">
        <v>15</v>
      </c>
      <c r="C224" s="564"/>
      <c r="D224" s="564"/>
      <c r="E224" s="564"/>
      <c r="F224" s="565"/>
      <c r="G224" s="565"/>
      <c r="H224" s="565"/>
      <c r="I224" s="565"/>
      <c r="J224" s="565"/>
      <c r="K224" s="69"/>
      <c r="L224" s="69"/>
      <c r="M224" s="70"/>
      <c r="N224" s="70"/>
      <c r="O224" s="70"/>
      <c r="P224" s="70"/>
      <c r="Q224" s="70"/>
      <c r="R224" s="70"/>
      <c r="S224" s="71" t="str">
        <f t="shared" si="90"/>
        <v/>
      </c>
      <c r="T224" s="72"/>
      <c r="U224" s="70"/>
      <c r="V224" s="622"/>
      <c r="W224" s="622"/>
      <c r="X224" s="73" t="str">
        <f t="shared" si="76"/>
        <v/>
      </c>
      <c r="Y224" s="59"/>
      <c r="Z224" s="74" t="str">
        <f t="shared" si="79"/>
        <v/>
      </c>
      <c r="AA224" s="59"/>
      <c r="AB224" s="75" t="str">
        <f t="shared" si="77"/>
        <v/>
      </c>
      <c r="AC224" s="76">
        <f t="shared" si="80"/>
        <v>0</v>
      </c>
      <c r="AD224" s="76">
        <f t="shared" si="81"/>
        <v>0</v>
      </c>
      <c r="AE224" s="76">
        <f t="shared" si="82"/>
        <v>0</v>
      </c>
      <c r="AF224" s="69"/>
      <c r="AG224" s="69"/>
      <c r="AH224" s="95">
        <f t="shared" si="78"/>
        <v>0</v>
      </c>
    </row>
    <row r="225" spans="1:34" s="46" customFormat="1" ht="12.75" hidden="1" customHeight="1">
      <c r="A225" s="607"/>
      <c r="B225" s="68">
        <v>16</v>
      </c>
      <c r="C225" s="564"/>
      <c r="D225" s="564"/>
      <c r="E225" s="564"/>
      <c r="F225" s="565"/>
      <c r="G225" s="565"/>
      <c r="H225" s="565"/>
      <c r="I225" s="565"/>
      <c r="J225" s="565"/>
      <c r="K225" s="69"/>
      <c r="L225" s="69"/>
      <c r="M225" s="70"/>
      <c r="N225" s="70"/>
      <c r="O225" s="70"/>
      <c r="P225" s="70"/>
      <c r="Q225" s="70"/>
      <c r="R225" s="70"/>
      <c r="S225" s="71" t="str">
        <f t="shared" si="90"/>
        <v/>
      </c>
      <c r="T225" s="72"/>
      <c r="U225" s="70"/>
      <c r="V225" s="622"/>
      <c r="W225" s="622"/>
      <c r="X225" s="73" t="str">
        <f t="shared" si="76"/>
        <v/>
      </c>
      <c r="Y225" s="59"/>
      <c r="Z225" s="74" t="str">
        <f t="shared" si="79"/>
        <v/>
      </c>
      <c r="AA225" s="59"/>
      <c r="AB225" s="75" t="str">
        <f t="shared" si="77"/>
        <v/>
      </c>
      <c r="AC225" s="76">
        <f t="shared" si="80"/>
        <v>0</v>
      </c>
      <c r="AD225" s="76">
        <f t="shared" si="81"/>
        <v>0</v>
      </c>
      <c r="AE225" s="76">
        <f t="shared" si="82"/>
        <v>0</v>
      </c>
      <c r="AF225" s="69"/>
      <c r="AG225" s="69"/>
      <c r="AH225" s="95">
        <f t="shared" si="78"/>
        <v>0</v>
      </c>
    </row>
    <row r="226" spans="1:34" s="46" customFormat="1" ht="12.75" hidden="1" customHeight="1">
      <c r="A226" s="607"/>
      <c r="B226" s="68">
        <v>17</v>
      </c>
      <c r="C226" s="564"/>
      <c r="D226" s="564"/>
      <c r="E226" s="564"/>
      <c r="F226" s="565"/>
      <c r="G226" s="565"/>
      <c r="H226" s="565"/>
      <c r="I226" s="565"/>
      <c r="J226" s="565"/>
      <c r="K226" s="69"/>
      <c r="L226" s="69"/>
      <c r="M226" s="70"/>
      <c r="N226" s="70"/>
      <c r="O226" s="70"/>
      <c r="P226" s="70"/>
      <c r="Q226" s="70"/>
      <c r="R226" s="70"/>
      <c r="S226" s="71" t="str">
        <f t="shared" si="90"/>
        <v/>
      </c>
      <c r="T226" s="72"/>
      <c r="U226" s="70"/>
      <c r="V226" s="622"/>
      <c r="W226" s="622"/>
      <c r="X226" s="73" t="str">
        <f t="shared" si="76"/>
        <v/>
      </c>
      <c r="Y226" s="59"/>
      <c r="Z226" s="74" t="str">
        <f t="shared" si="79"/>
        <v/>
      </c>
      <c r="AA226" s="59"/>
      <c r="AB226" s="75" t="str">
        <f t="shared" si="77"/>
        <v/>
      </c>
      <c r="AC226" s="76">
        <f t="shared" si="80"/>
        <v>0</v>
      </c>
      <c r="AD226" s="76">
        <f t="shared" si="81"/>
        <v>0</v>
      </c>
      <c r="AE226" s="76">
        <f t="shared" si="82"/>
        <v>0</v>
      </c>
      <c r="AF226" s="69"/>
      <c r="AG226" s="69"/>
      <c r="AH226" s="95">
        <f t="shared" si="78"/>
        <v>0</v>
      </c>
    </row>
    <row r="227" spans="1:34" s="46" customFormat="1" ht="12.75" hidden="1" customHeight="1">
      <c r="A227" s="607"/>
      <c r="B227" s="68">
        <v>18</v>
      </c>
      <c r="C227" s="564"/>
      <c r="D227" s="564"/>
      <c r="E227" s="564"/>
      <c r="F227" s="565"/>
      <c r="G227" s="565"/>
      <c r="H227" s="565"/>
      <c r="I227" s="565"/>
      <c r="J227" s="565"/>
      <c r="K227" s="69"/>
      <c r="L227" s="69"/>
      <c r="M227" s="70"/>
      <c r="N227" s="70"/>
      <c r="O227" s="70"/>
      <c r="P227" s="70"/>
      <c r="Q227" s="70"/>
      <c r="R227" s="70"/>
      <c r="S227" s="71" t="str">
        <f t="shared" si="90"/>
        <v/>
      </c>
      <c r="T227" s="72"/>
      <c r="U227" s="70"/>
      <c r="V227" s="622"/>
      <c r="W227" s="622"/>
      <c r="X227" s="73" t="str">
        <f t="shared" si="76"/>
        <v/>
      </c>
      <c r="Y227" s="59"/>
      <c r="Z227" s="74" t="str">
        <f t="shared" si="79"/>
        <v/>
      </c>
      <c r="AA227" s="59"/>
      <c r="AB227" s="75" t="str">
        <f t="shared" si="77"/>
        <v/>
      </c>
      <c r="AC227" s="76">
        <f t="shared" si="80"/>
        <v>0</v>
      </c>
      <c r="AD227" s="76">
        <f t="shared" si="81"/>
        <v>0</v>
      </c>
      <c r="AE227" s="76">
        <f t="shared" si="82"/>
        <v>0</v>
      </c>
      <c r="AF227" s="69"/>
      <c r="AG227" s="69"/>
      <c r="AH227" s="95">
        <f t="shared" si="78"/>
        <v>0</v>
      </c>
    </row>
    <row r="228" spans="1:34" s="46" customFormat="1" ht="12.75" hidden="1" customHeight="1">
      <c r="A228" s="607"/>
      <c r="B228" s="68">
        <v>19</v>
      </c>
      <c r="C228" s="583"/>
      <c r="D228" s="583"/>
      <c r="E228" s="583"/>
      <c r="F228" s="584"/>
      <c r="G228" s="584"/>
      <c r="H228" s="584"/>
      <c r="I228" s="584"/>
      <c r="J228" s="584"/>
      <c r="K228" s="69"/>
      <c r="L228" s="69"/>
      <c r="M228" s="70"/>
      <c r="N228" s="70"/>
      <c r="O228" s="70"/>
      <c r="P228" s="70"/>
      <c r="Q228" s="70"/>
      <c r="R228" s="70"/>
      <c r="S228" s="71" t="str">
        <f t="shared" si="90"/>
        <v/>
      </c>
      <c r="T228" s="72"/>
      <c r="U228" s="70"/>
      <c r="V228" s="622"/>
      <c r="W228" s="622"/>
      <c r="X228" s="73" t="str">
        <f t="shared" si="76"/>
        <v/>
      </c>
      <c r="Y228" s="59"/>
      <c r="Z228" s="74" t="str">
        <f t="shared" si="79"/>
        <v/>
      </c>
      <c r="AA228" s="59"/>
      <c r="AB228" s="75" t="str">
        <f t="shared" si="77"/>
        <v/>
      </c>
      <c r="AC228" s="76">
        <f t="shared" si="80"/>
        <v>0</v>
      </c>
      <c r="AD228" s="76">
        <f t="shared" si="81"/>
        <v>0</v>
      </c>
      <c r="AE228" s="76">
        <f t="shared" si="82"/>
        <v>0</v>
      </c>
      <c r="AF228" s="69"/>
      <c r="AG228" s="69"/>
      <c r="AH228" s="95">
        <f t="shared" si="78"/>
        <v>0</v>
      </c>
    </row>
    <row r="229" spans="1:34" s="46" customFormat="1" ht="12.75" hidden="1" customHeight="1">
      <c r="A229" s="607"/>
      <c r="B229" s="68">
        <v>20</v>
      </c>
      <c r="C229" s="583"/>
      <c r="D229" s="583"/>
      <c r="E229" s="583"/>
      <c r="F229" s="584"/>
      <c r="G229" s="584"/>
      <c r="H229" s="584"/>
      <c r="I229" s="584"/>
      <c r="J229" s="584"/>
      <c r="K229" s="69"/>
      <c r="L229" s="69"/>
      <c r="M229" s="70"/>
      <c r="N229" s="70"/>
      <c r="O229" s="70"/>
      <c r="P229" s="70"/>
      <c r="Q229" s="70"/>
      <c r="R229" s="70"/>
      <c r="S229" s="71" t="str">
        <f t="shared" si="90"/>
        <v/>
      </c>
      <c r="T229" s="72"/>
      <c r="U229" s="70"/>
      <c r="V229" s="622"/>
      <c r="W229" s="622"/>
      <c r="X229" s="73" t="str">
        <f t="shared" si="76"/>
        <v/>
      </c>
      <c r="Y229" s="79"/>
      <c r="Z229" s="74" t="str">
        <f t="shared" si="79"/>
        <v/>
      </c>
      <c r="AA229" s="59"/>
      <c r="AB229" s="75" t="str">
        <f t="shared" si="77"/>
        <v/>
      </c>
      <c r="AC229" s="76">
        <f t="shared" si="80"/>
        <v>0</v>
      </c>
      <c r="AD229" s="76">
        <f t="shared" si="81"/>
        <v>0</v>
      </c>
      <c r="AE229" s="76">
        <f t="shared" si="82"/>
        <v>0</v>
      </c>
      <c r="AF229" s="69"/>
      <c r="AG229" s="69"/>
      <c r="AH229" s="95">
        <f t="shared" si="78"/>
        <v>0</v>
      </c>
    </row>
    <row r="230" spans="1:34" s="46" customFormat="1" ht="18.75" customHeight="1">
      <c r="A230" s="607"/>
      <c r="B230" s="585" t="s">
        <v>299</v>
      </c>
      <c r="C230" s="585"/>
      <c r="D230" s="585"/>
      <c r="E230" s="585"/>
      <c r="F230" s="80" t="s">
        <v>300</v>
      </c>
      <c r="G230" s="588" t="s">
        <v>301</v>
      </c>
      <c r="H230" s="588"/>
      <c r="I230" s="628" t="s">
        <v>302</v>
      </c>
      <c r="J230" s="628"/>
      <c r="K230" s="628"/>
      <c r="L230" s="628"/>
      <c r="M230" s="628"/>
      <c r="N230" s="628"/>
      <c r="O230" s="628"/>
      <c r="P230" s="628"/>
      <c r="Q230" s="628"/>
      <c r="R230" s="628"/>
      <c r="S230" s="628"/>
      <c r="T230" s="628"/>
      <c r="U230" s="628"/>
      <c r="V230" s="628"/>
      <c r="W230" s="628"/>
      <c r="X230" s="628"/>
      <c r="Y230" s="57"/>
      <c r="Z230" s="81"/>
      <c r="AA230" s="82"/>
      <c r="AB230" s="81"/>
      <c r="AC230" s="83"/>
      <c r="AD230" s="83"/>
      <c r="AE230" s="83"/>
      <c r="AF230" s="84"/>
      <c r="AG230" s="84"/>
      <c r="AH230" s="85"/>
    </row>
    <row r="231" spans="1:34" s="46" customFormat="1" ht="116.25" customHeight="1">
      <c r="A231" s="607"/>
      <c r="B231" s="695" t="s">
        <v>372</v>
      </c>
      <c r="C231" s="695"/>
      <c r="D231" s="695"/>
      <c r="E231" s="680">
        <v>2</v>
      </c>
      <c r="F231" s="728">
        <f>SUMIFS(AH210:AH229,X210:X229,"CUMPLE")</f>
        <v>6.7999999999999989</v>
      </c>
      <c r="G231" s="674" t="str">
        <f>IF(F231&gt;=E231,"REQUISITO ACREDITADO","REQUISITO NO ACREDITADO")</f>
        <v>REQUISITO ACREDITADO</v>
      </c>
      <c r="H231" s="674"/>
      <c r="I231" s="631" t="str">
        <f>_xlfn.CONCAT(Z210:Z218)</f>
        <v xml:space="preserve">-HV Analista Documental2.PDF Pág. 11-12
-HV Analista Documental2.PDF Pág. 13-14
-HV Analista Documental2.PDF Pág. 15-17
-HV Analista Documental2.PDF Pág. 15-17
-HV Analista Documental2.PDF Pág. 15-17
-HV Analista Documental2.PDF Pág 18
-HV Analista Documental2.PDF Pág 19
-HV Analista Documental2.PDF Pág 20 - 28
-HV Analista Documental2.PDF Pág 29
</v>
      </c>
      <c r="J231" s="631"/>
      <c r="K231" s="631"/>
      <c r="L231" s="631"/>
      <c r="M231" s="631"/>
      <c r="N231" s="631"/>
      <c r="O231" s="631"/>
      <c r="P231" s="631"/>
      <c r="Q231" s="631"/>
      <c r="R231" s="631"/>
      <c r="S231" s="631"/>
      <c r="T231" s="631"/>
      <c r="U231" s="631"/>
      <c r="V231" s="631"/>
      <c r="W231" s="631"/>
      <c r="X231" s="631"/>
      <c r="AC231" s="45"/>
      <c r="AD231" s="45"/>
      <c r="AE231" s="45"/>
    </row>
    <row r="232" spans="1:34" s="46" customFormat="1" ht="408.75" customHeight="1">
      <c r="A232" s="607"/>
      <c r="B232" s="695"/>
      <c r="C232" s="695"/>
      <c r="D232" s="695"/>
      <c r="E232" s="680"/>
      <c r="F232" s="728"/>
      <c r="G232" s="674"/>
      <c r="H232" s="674"/>
      <c r="I232" s="91" t="s">
        <v>306</v>
      </c>
      <c r="J232" s="91"/>
      <c r="K232" s="730" t="str">
        <f>_xlfn.CONCAT(AB210:AB229)</f>
        <v xml:space="preserve">Experiencia No. 1: La experiencia se traslapa completamente con el ítem 2 acreditado, por cuanto no se contabiliza para el control de tiempos.
Experiencia No. 2: La certificación no indica para el dato de fecha de inicio, los días, solo los meses, por cuanto se aplica lo dispuesto en el Pliego de Condiciones numeral 4.1.3.3. en este sentido. Titulo : Reglas aplicables a las certificaciones. Experiencia Habilitante del proponente. Literal "o". 
La experiencia se traslapa con el ítem 3 acreditado, se contabilizan términos no traslapados.
Experiencia No. 3: 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experiencia se traslapa parcialmente con el ítem 2 acreditado, por cuanto se fija como fecha de inicio del ítem 3 experiencia 1, un día posterior a la finalización de la experiencia 2
Experiencia No. : 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experiencia se traslapa parcialmente con el ítem 3  Experiencia 1 acreditado, por cuanto se fija como fecha de inicio de esta experiencia, un día posterior a la finalización de la experiencia 1 de esta misma certificación.
Experiencia No. : Experiencia acreditada mediante la ejecución de proyectos con temporalidad específica en el marco de vinculación con la empresa certificante. Para fines de acreditación se contabilizan los tiempos específicos en donde se evidencia el cumplimiento de los requisitos indicados en el Pliego de Condiciones y Adenda.
La certificación no indica para el dato de fecha de inicio, los días, solo los meses, por cuanto se aplica lo dispuesto en el Pliego de Condiciones numeral 4.1.3.3. en este sentido. Titulo : Reglas aplicables a las certificaciones. Experiencia Habilitante del proponente. Literal "o". 
La experiencia se traslapa completamente con la experiencia 2 del ítem 3,por cuanto no se contabiliza para fines de cálculo traslapado. 
Experiencia No. 6: La certificación especifica como fechas de cumplimiento de las funciones requeridas en el perfil acreditadas a partir del nombramiento realizado mediante la Resolución 908 de 2014 con inicio de ejecución a partir del 15 de diciembre de 2014, por cuanto el tiempo que se acredita se contabiliza a partir de esa asignación
Experiencia No. 7: La documentación aportada no permite inferir el pleno cumplimiento de los requisitos solicitados en el perfil en relación a la participación en proyectos de las características indicadas dentro de la experiencia específica.
</v>
      </c>
      <c r="L232" s="730"/>
      <c r="M232" s="730"/>
      <c r="N232" s="730"/>
      <c r="O232" s="730"/>
      <c r="P232" s="730"/>
      <c r="Q232" s="730"/>
      <c r="R232" s="730"/>
      <c r="S232" s="730"/>
      <c r="T232" s="730"/>
      <c r="U232" s="730"/>
      <c r="V232" s="730"/>
      <c r="W232" s="730"/>
      <c r="X232" s="730"/>
      <c r="AC232" s="45"/>
      <c r="AD232" s="45"/>
      <c r="AE232" s="45"/>
    </row>
    <row r="233" spans="1:34" s="46" customFormat="1" ht="12.5">
      <c r="A233" s="607"/>
      <c r="B233" s="590" t="s">
        <v>307</v>
      </c>
      <c r="C233" s="590"/>
      <c r="D233" s="590"/>
      <c r="E233" s="590"/>
      <c r="F233" s="803"/>
      <c r="G233" s="803"/>
      <c r="H233" s="803"/>
      <c r="I233" s="803"/>
      <c r="J233" s="803"/>
      <c r="K233" s="803"/>
      <c r="L233" s="803"/>
      <c r="M233" s="803"/>
      <c r="N233" s="803"/>
      <c r="O233" s="803"/>
      <c r="P233" s="803"/>
      <c r="Q233" s="803"/>
      <c r="R233" s="803"/>
      <c r="S233" s="803"/>
      <c r="T233" s="803"/>
      <c r="U233" s="803"/>
      <c r="V233" s="803"/>
      <c r="W233" s="803"/>
      <c r="X233" s="803"/>
      <c r="AC233" s="45"/>
      <c r="AD233" s="45"/>
      <c r="AE233" s="45"/>
    </row>
    <row r="234" spans="1:34" s="46" customFormat="1" ht="20">
      <c r="A234" s="607"/>
      <c r="B234" s="856" t="s">
        <v>178</v>
      </c>
      <c r="C234" s="856"/>
      <c r="D234" s="856"/>
      <c r="E234" s="856"/>
      <c r="F234" s="856"/>
      <c r="G234" s="856"/>
      <c r="H234" s="856"/>
      <c r="I234" s="856"/>
      <c r="J234" s="856"/>
      <c r="K234" s="856"/>
      <c r="L234" s="856"/>
      <c r="M234" s="856"/>
      <c r="N234" s="856"/>
      <c r="O234" s="856"/>
      <c r="P234" s="856"/>
      <c r="Q234" s="856"/>
      <c r="R234" s="856"/>
      <c r="S234" s="856"/>
      <c r="T234" s="856"/>
      <c r="U234" s="856"/>
      <c r="V234" s="856"/>
      <c r="W234" s="856"/>
      <c r="X234" s="856"/>
      <c r="AC234" s="45"/>
      <c r="AD234" s="45"/>
      <c r="AE234" s="45"/>
    </row>
    <row r="235" spans="1:34" s="46" customFormat="1" ht="13">
      <c r="A235" s="857" t="s">
        <v>373</v>
      </c>
      <c r="B235" s="598" t="s">
        <v>374</v>
      </c>
      <c r="C235" s="598"/>
      <c r="D235" s="598"/>
      <c r="E235" s="598"/>
      <c r="F235" s="598"/>
      <c r="G235" s="598"/>
      <c r="H235" s="598"/>
      <c r="I235" s="598"/>
      <c r="J235" s="598"/>
      <c r="K235" s="598"/>
      <c r="L235" s="598"/>
      <c r="M235" s="598"/>
      <c r="N235" s="598"/>
      <c r="O235" s="598"/>
      <c r="P235" s="598"/>
      <c r="Q235" s="598"/>
      <c r="R235" s="598"/>
      <c r="S235" s="598"/>
      <c r="T235" s="598"/>
      <c r="U235" s="598"/>
      <c r="V235" s="598"/>
      <c r="W235" s="598"/>
      <c r="X235" s="598"/>
      <c r="AC235" s="45"/>
      <c r="AD235" s="45"/>
      <c r="AE235" s="45"/>
    </row>
    <row r="236" spans="1:34" s="46" customFormat="1" ht="25.5" customHeight="1">
      <c r="A236" s="857"/>
      <c r="B236" s="47" t="s">
        <v>209</v>
      </c>
      <c r="C236" s="48" t="s">
        <v>210</v>
      </c>
      <c r="D236" s="599" t="s">
        <v>211</v>
      </c>
      <c r="E236" s="599"/>
      <c r="F236" s="608" t="s">
        <v>212</v>
      </c>
      <c r="G236" s="608"/>
      <c r="H236" s="608"/>
      <c r="I236" s="608"/>
      <c r="J236" s="608"/>
      <c r="K236" s="608"/>
      <c r="L236" s="608"/>
      <c r="M236" s="599" t="s">
        <v>214</v>
      </c>
      <c r="N236" s="599"/>
      <c r="O236" s="599"/>
      <c r="P236" s="599"/>
      <c r="Q236" s="599"/>
      <c r="R236" s="599"/>
      <c r="S236" s="599"/>
      <c r="T236" s="599"/>
      <c r="U236" s="599"/>
      <c r="V236" s="599"/>
      <c r="W236" s="599"/>
      <c r="X236" s="599"/>
      <c r="AC236" s="45"/>
      <c r="AD236" s="45"/>
      <c r="AE236" s="45"/>
    </row>
    <row r="237" spans="1:34" s="46" customFormat="1" ht="84.75" customHeight="1">
      <c r="A237" s="857"/>
      <c r="B237" s="49">
        <v>6</v>
      </c>
      <c r="C237" s="49">
        <v>1</v>
      </c>
      <c r="D237" s="603" t="s">
        <v>375</v>
      </c>
      <c r="E237" s="603"/>
      <c r="F237" s="610" t="s">
        <v>376</v>
      </c>
      <c r="G237" s="610"/>
      <c r="H237" s="610"/>
      <c r="I237" s="610"/>
      <c r="J237" s="610"/>
      <c r="K237" s="610"/>
      <c r="L237" s="610"/>
      <c r="M237" s="610" t="s">
        <v>377</v>
      </c>
      <c r="N237" s="610"/>
      <c r="O237" s="610"/>
      <c r="P237" s="610"/>
      <c r="Q237" s="610"/>
      <c r="R237" s="610"/>
      <c r="S237" s="610"/>
      <c r="T237" s="610"/>
      <c r="U237" s="610"/>
      <c r="V237" s="610"/>
      <c r="W237" s="610"/>
      <c r="X237" s="610"/>
      <c r="AC237" s="45"/>
      <c r="AD237" s="45"/>
      <c r="AE237" s="45"/>
    </row>
    <row r="238" spans="1:34" s="46" customFormat="1" ht="12.75" customHeight="1">
      <c r="A238" s="857"/>
      <c r="B238" s="530" t="s">
        <v>219</v>
      </c>
      <c r="C238" s="530"/>
      <c r="D238" s="530"/>
      <c r="E238" s="530"/>
      <c r="F238" s="530"/>
      <c r="G238" s="530"/>
      <c r="H238" s="530"/>
      <c r="I238" s="530"/>
      <c r="J238" s="530"/>
      <c r="K238" s="530"/>
      <c r="L238" s="530"/>
      <c r="M238" s="530"/>
      <c r="N238" s="530"/>
      <c r="O238" s="530"/>
      <c r="P238" s="530"/>
      <c r="Q238" s="530"/>
      <c r="R238" s="530"/>
      <c r="S238" s="530"/>
      <c r="T238" s="530"/>
      <c r="U238" s="530"/>
      <c r="V238" s="530"/>
      <c r="W238" s="530"/>
      <c r="X238" s="530"/>
      <c r="AC238" s="45"/>
      <c r="AD238" s="45"/>
      <c r="AE238" s="45"/>
    </row>
    <row r="239" spans="1:34" s="46" customFormat="1" ht="12.75" customHeight="1">
      <c r="A239" s="857"/>
      <c r="B239" s="530" t="s">
        <v>220</v>
      </c>
      <c r="C239" s="530"/>
      <c r="D239" s="530"/>
      <c r="E239" s="530"/>
      <c r="F239" s="530"/>
      <c r="G239" s="530"/>
      <c r="H239" s="530"/>
      <c r="I239" s="530"/>
      <c r="J239" s="530"/>
      <c r="K239" s="530"/>
      <c r="L239" s="530"/>
      <c r="M239" s="530"/>
      <c r="N239" s="530"/>
      <c r="O239" s="530"/>
      <c r="P239" s="530"/>
      <c r="Q239" s="530"/>
      <c r="R239" s="530"/>
      <c r="S239" s="530"/>
      <c r="T239" s="530"/>
      <c r="U239" s="530"/>
      <c r="V239" s="530"/>
      <c r="W239" s="530"/>
      <c r="X239" s="530"/>
      <c r="AC239" s="45"/>
      <c r="AD239" s="45"/>
      <c r="AE239" s="45"/>
    </row>
    <row r="240" spans="1:34" s="46" customFormat="1" ht="27" customHeight="1">
      <c r="A240" s="857"/>
      <c r="B240" s="531" t="s">
        <v>221</v>
      </c>
      <c r="C240" s="531"/>
      <c r="D240" s="531"/>
      <c r="E240" s="532" t="s">
        <v>921</v>
      </c>
      <c r="F240" s="532"/>
      <c r="G240" s="532"/>
      <c r="H240" s="532"/>
      <c r="I240" s="533" t="s">
        <v>223</v>
      </c>
      <c r="J240" s="533"/>
      <c r="K240" s="842" t="s">
        <v>224</v>
      </c>
      <c r="L240" s="842"/>
      <c r="M240" s="52" t="s">
        <v>225</v>
      </c>
      <c r="N240" s="535">
        <v>19279226</v>
      </c>
      <c r="O240" s="535"/>
      <c r="P240" s="536"/>
      <c r="Q240" s="536"/>
      <c r="R240" s="536"/>
      <c r="S240" s="536"/>
      <c r="T240" s="536"/>
      <c r="U240" s="536"/>
      <c r="V240" s="536"/>
      <c r="W240" s="536"/>
      <c r="X240" s="536"/>
      <c r="AC240" s="45"/>
      <c r="AD240" s="45"/>
      <c r="AE240" s="45"/>
    </row>
    <row r="241" spans="1:34" s="46" customFormat="1" ht="12.75" customHeight="1">
      <c r="A241" s="857"/>
      <c r="B241" s="525" t="s">
        <v>226</v>
      </c>
      <c r="C241" s="525"/>
      <c r="D241" s="525"/>
      <c r="E241" s="525"/>
      <c r="F241" s="525"/>
      <c r="G241" s="525"/>
      <c r="H241" s="53" t="s">
        <v>227</v>
      </c>
      <c r="I241" s="526" t="s">
        <v>228</v>
      </c>
      <c r="J241" s="526"/>
      <c r="K241" s="526"/>
      <c r="L241" s="525" t="s">
        <v>226</v>
      </c>
      <c r="M241" s="525"/>
      <c r="N241" s="525"/>
      <c r="O241" s="54" t="s">
        <v>227</v>
      </c>
      <c r="P241" s="525" t="s">
        <v>228</v>
      </c>
      <c r="Q241" s="525"/>
      <c r="R241" s="525"/>
      <c r="S241" s="525"/>
      <c r="T241" s="525"/>
      <c r="U241" s="525"/>
      <c r="V241" s="525"/>
      <c r="W241" s="525"/>
      <c r="X241" s="525"/>
      <c r="AC241" s="45"/>
      <c r="AD241" s="45"/>
      <c r="AE241" s="45"/>
    </row>
    <row r="242" spans="1:34" s="46" customFormat="1" ht="12.75" customHeight="1">
      <c r="A242" s="857"/>
      <c r="B242" s="527" t="s">
        <v>229</v>
      </c>
      <c r="C242" s="527"/>
      <c r="D242" s="527"/>
      <c r="E242" s="527"/>
      <c r="F242" s="527"/>
      <c r="G242" s="527"/>
      <c r="H242" s="842" t="s">
        <v>230</v>
      </c>
      <c r="I242" s="379" t="s">
        <v>922</v>
      </c>
      <c r="J242" s="379"/>
      <c r="K242" s="379"/>
      <c r="L242" s="529" t="s">
        <v>232</v>
      </c>
      <c r="M242" s="529"/>
      <c r="N242" s="529"/>
      <c r="O242" s="55" t="s">
        <v>230</v>
      </c>
      <c r="P242" s="379" t="s">
        <v>923</v>
      </c>
      <c r="Q242" s="379"/>
      <c r="R242" s="379"/>
      <c r="S242" s="379"/>
      <c r="T242" s="379"/>
      <c r="U242" s="379"/>
      <c r="V242" s="379"/>
      <c r="W242" s="379"/>
      <c r="X242" s="379"/>
      <c r="AC242" s="45"/>
      <c r="AD242" s="45"/>
      <c r="AE242" s="45"/>
    </row>
    <row r="243" spans="1:34" s="46" customFormat="1" ht="12.75" customHeight="1">
      <c r="A243" s="857"/>
      <c r="B243" s="527"/>
      <c r="C243" s="527"/>
      <c r="D243" s="527"/>
      <c r="E243" s="527"/>
      <c r="F243" s="527"/>
      <c r="G243" s="527"/>
      <c r="H243" s="842"/>
      <c r="I243" s="379"/>
      <c r="J243" s="379"/>
      <c r="K243" s="379"/>
      <c r="L243" s="529" t="s">
        <v>236</v>
      </c>
      <c r="M243" s="529"/>
      <c r="N243" s="529"/>
      <c r="O243" s="55" t="s">
        <v>230</v>
      </c>
      <c r="P243" s="379" t="s">
        <v>924</v>
      </c>
      <c r="Q243" s="379"/>
      <c r="R243" s="379"/>
      <c r="S243" s="379"/>
      <c r="T243" s="379"/>
      <c r="U243" s="379"/>
      <c r="V243" s="379"/>
      <c r="W243" s="379"/>
      <c r="X243" s="379"/>
      <c r="Y243" s="57"/>
      <c r="Z243" s="57"/>
      <c r="AA243" s="57"/>
      <c r="AB243" s="57"/>
      <c r="AC243" s="45"/>
      <c r="AD243" s="45"/>
      <c r="AE243" s="45"/>
    </row>
    <row r="244" spans="1:34" s="46" customFormat="1" ht="25.5" customHeight="1">
      <c r="A244" s="857"/>
      <c r="B244" s="527" t="s">
        <v>238</v>
      </c>
      <c r="C244" s="527"/>
      <c r="D244" s="527"/>
      <c r="E244" s="527"/>
      <c r="F244" s="527"/>
      <c r="G244" s="527"/>
      <c r="H244" s="58" t="s">
        <v>230</v>
      </c>
      <c r="I244" s="538" t="s">
        <v>398</v>
      </c>
      <c r="J244" s="538"/>
      <c r="K244" s="538"/>
      <c r="L244" s="527" t="s">
        <v>240</v>
      </c>
      <c r="M244" s="527"/>
      <c r="N244" s="527"/>
      <c r="O244" s="55" t="s">
        <v>230</v>
      </c>
      <c r="P244" s="379" t="s">
        <v>564</v>
      </c>
      <c r="Q244" s="379"/>
      <c r="R244" s="379"/>
      <c r="S244" s="379"/>
      <c r="T244" s="379"/>
      <c r="U244" s="379"/>
      <c r="V244" s="379"/>
      <c r="W244" s="379"/>
      <c r="X244" s="379"/>
      <c r="AC244" s="45"/>
      <c r="AD244" s="45"/>
      <c r="AE244" s="45"/>
    </row>
    <row r="245" spans="1:34" s="46" customFormat="1" ht="17.25" customHeight="1">
      <c r="A245" s="857"/>
      <c r="B245" s="525" t="s">
        <v>243</v>
      </c>
      <c r="C245" s="525"/>
      <c r="D245" s="525"/>
      <c r="E245" s="525"/>
      <c r="F245" s="525"/>
      <c r="G245" s="525"/>
      <c r="H245" s="525"/>
      <c r="I245" s="525"/>
      <c r="J245" s="525"/>
      <c r="K245" s="525"/>
      <c r="L245" s="525"/>
      <c r="M245" s="525"/>
      <c r="N245" s="525"/>
      <c r="O245" s="525"/>
      <c r="P245" s="525"/>
      <c r="Q245" s="525"/>
      <c r="R245" s="525"/>
      <c r="S245" s="525"/>
      <c r="T245" s="525"/>
      <c r="U245" s="525"/>
      <c r="V245" s="525"/>
      <c r="W245" s="525"/>
      <c r="X245" s="525"/>
      <c r="AC245" s="45"/>
      <c r="AD245" s="45"/>
      <c r="AE245" s="45"/>
    </row>
    <row r="246" spans="1:34" s="46" customFormat="1" ht="15" customHeight="1">
      <c r="A246" s="857"/>
      <c r="B246" s="537" t="s">
        <v>244</v>
      </c>
      <c r="C246" s="537"/>
      <c r="D246" s="537"/>
      <c r="E246" s="538" t="s">
        <v>381</v>
      </c>
      <c r="F246" s="538"/>
      <c r="G246" s="538"/>
      <c r="H246" s="538"/>
      <c r="I246" s="61" t="s">
        <v>226</v>
      </c>
      <c r="J246" s="539" t="s">
        <v>381</v>
      </c>
      <c r="K246" s="539"/>
      <c r="L246" s="539"/>
      <c r="M246" s="539"/>
      <c r="N246" s="539"/>
      <c r="O246" s="62" t="s">
        <v>248</v>
      </c>
      <c r="P246" s="858">
        <v>35874</v>
      </c>
      <c r="Q246" s="858"/>
      <c r="R246" s="542" t="s">
        <v>249</v>
      </c>
      <c r="S246" s="542"/>
      <c r="T246" s="542"/>
      <c r="U246" s="542"/>
      <c r="V246" s="542"/>
      <c r="W246" s="542"/>
      <c r="X246" s="542"/>
      <c r="AC246" s="45"/>
      <c r="AD246" s="45"/>
      <c r="AE246" s="45"/>
    </row>
    <row r="247" spans="1:34" s="46" customFormat="1" ht="13">
      <c r="A247" s="857"/>
      <c r="B247" s="545" t="s">
        <v>256</v>
      </c>
      <c r="C247" s="545"/>
      <c r="D247" s="545"/>
      <c r="E247" s="538">
        <v>90830</v>
      </c>
      <c r="F247" s="538"/>
      <c r="G247" s="546" t="s">
        <v>258</v>
      </c>
      <c r="H247" s="546"/>
      <c r="I247" s="859">
        <v>35885</v>
      </c>
      <c r="J247" s="859"/>
      <c r="K247" s="843" t="s">
        <v>40</v>
      </c>
      <c r="L247" s="843"/>
      <c r="M247" s="550" t="s">
        <v>259</v>
      </c>
      <c r="N247" s="550"/>
      <c r="O247" s="550"/>
      <c r="P247" s="550"/>
      <c r="Q247" s="550"/>
      <c r="R247" s="550"/>
      <c r="S247" s="550"/>
      <c r="T247" s="550"/>
      <c r="U247" s="550"/>
      <c r="V247" s="550"/>
      <c r="W247" s="550"/>
      <c r="X247" s="550"/>
      <c r="AC247" s="45"/>
      <c r="AD247" s="45"/>
      <c r="AE247" s="45"/>
    </row>
    <row r="248" spans="1:34" s="46" customFormat="1" ht="15" customHeight="1">
      <c r="A248" s="857"/>
      <c r="B248" s="525" t="s">
        <v>260</v>
      </c>
      <c r="C248" s="525"/>
      <c r="D248" s="525"/>
      <c r="E248" s="525"/>
      <c r="F248" s="525"/>
      <c r="G248" s="525"/>
      <c r="H248" s="525"/>
      <c r="I248" s="525"/>
      <c r="J248" s="525"/>
      <c r="K248" s="525"/>
      <c r="L248" s="525"/>
      <c r="M248" s="525"/>
      <c r="N248" s="525"/>
      <c r="O248" s="525"/>
      <c r="P248" s="525"/>
      <c r="Q248" s="525"/>
      <c r="R248" s="525"/>
      <c r="S248" s="525"/>
      <c r="T248" s="525"/>
      <c r="U248" s="525"/>
      <c r="V248" s="525"/>
      <c r="W248" s="525"/>
      <c r="X248" s="525"/>
      <c r="AC248" s="45"/>
      <c r="AD248" s="45"/>
      <c r="AE248" s="45"/>
    </row>
    <row r="249" spans="1:34" s="46" customFormat="1" ht="28.5" customHeight="1">
      <c r="A249" s="857"/>
      <c r="B249" s="53"/>
      <c r="C249" s="525" t="s">
        <v>261</v>
      </c>
      <c r="D249" s="525"/>
      <c r="E249" s="525"/>
      <c r="F249" s="525"/>
      <c r="G249" s="525"/>
      <c r="H249" s="525"/>
      <c r="I249" s="525"/>
      <c r="J249" s="525"/>
      <c r="K249" s="525"/>
      <c r="L249" s="525"/>
      <c r="M249" s="561" t="s">
        <v>262</v>
      </c>
      <c r="N249" s="561"/>
      <c r="O249" s="561"/>
      <c r="P249" s="561"/>
      <c r="Q249" s="561"/>
      <c r="R249" s="561"/>
      <c r="S249" s="562" t="s">
        <v>263</v>
      </c>
      <c r="T249" s="562" t="s">
        <v>264</v>
      </c>
      <c r="U249" s="563" t="s">
        <v>265</v>
      </c>
      <c r="V249" s="563"/>
      <c r="W249" s="563"/>
      <c r="X249" s="562" t="s">
        <v>38</v>
      </c>
      <c r="Y249" s="860" t="s">
        <v>266</v>
      </c>
      <c r="Z249" s="556"/>
      <c r="AA249" s="556"/>
      <c r="AB249" s="556"/>
      <c r="AC249" s="557" t="s">
        <v>267</v>
      </c>
      <c r="AD249" s="557"/>
      <c r="AE249" s="557"/>
      <c r="AF249" s="710" t="s">
        <v>268</v>
      </c>
      <c r="AG249" s="710"/>
      <c r="AH249" s="649" t="s">
        <v>269</v>
      </c>
    </row>
    <row r="250" spans="1:34" s="46" customFormat="1" ht="87" customHeight="1">
      <c r="A250" s="857"/>
      <c r="B250" s="60" t="s">
        <v>6</v>
      </c>
      <c r="C250" s="560" t="s">
        <v>270</v>
      </c>
      <c r="D250" s="560"/>
      <c r="E250" s="560"/>
      <c r="F250" s="560" t="s">
        <v>271</v>
      </c>
      <c r="G250" s="560"/>
      <c r="H250" s="560"/>
      <c r="I250" s="560"/>
      <c r="J250" s="560"/>
      <c r="K250" s="58" t="s">
        <v>272</v>
      </c>
      <c r="L250" s="58" t="s">
        <v>273</v>
      </c>
      <c r="M250" s="63" t="s">
        <v>274</v>
      </c>
      <c r="N250" s="63" t="s">
        <v>275</v>
      </c>
      <c r="O250" s="63" t="s">
        <v>276</v>
      </c>
      <c r="P250" s="63" t="s">
        <v>277</v>
      </c>
      <c r="Q250" s="63" t="s">
        <v>278</v>
      </c>
      <c r="R250" s="63" t="s">
        <v>279</v>
      </c>
      <c r="S250" s="562"/>
      <c r="T250" s="562"/>
      <c r="U250" s="63" t="s">
        <v>383</v>
      </c>
      <c r="V250" s="63" t="s">
        <v>384</v>
      </c>
      <c r="W250" s="63" t="s">
        <v>385</v>
      </c>
      <c r="X250" s="562"/>
      <c r="Y250" s="115" t="s">
        <v>283</v>
      </c>
      <c r="Z250" s="65" t="s">
        <v>284</v>
      </c>
      <c r="AA250" s="65" t="s">
        <v>285</v>
      </c>
      <c r="AB250" s="66" t="s">
        <v>286</v>
      </c>
      <c r="AC250" s="63" t="s">
        <v>287</v>
      </c>
      <c r="AD250" s="63" t="s">
        <v>288</v>
      </c>
      <c r="AE250" s="63" t="s">
        <v>289</v>
      </c>
      <c r="AF250" s="67" t="s">
        <v>290</v>
      </c>
      <c r="AG250" s="67" t="s">
        <v>291</v>
      </c>
      <c r="AH250" s="649"/>
    </row>
    <row r="251" spans="1:34" s="46" customFormat="1" ht="62.5">
      <c r="A251" s="857"/>
      <c r="B251" s="68">
        <v>1</v>
      </c>
      <c r="C251" s="564" t="s">
        <v>925</v>
      </c>
      <c r="D251" s="564"/>
      <c r="E251" s="564"/>
      <c r="F251" s="565" t="s">
        <v>926</v>
      </c>
      <c r="G251" s="565"/>
      <c r="H251" s="565"/>
      <c r="I251" s="565"/>
      <c r="J251" s="565"/>
      <c r="K251" s="69">
        <v>36391</v>
      </c>
      <c r="L251" s="69">
        <v>42264</v>
      </c>
      <c r="M251" s="70" t="s">
        <v>178</v>
      </c>
      <c r="N251" s="70" t="s">
        <v>178</v>
      </c>
      <c r="O251" s="70" t="s">
        <v>178</v>
      </c>
      <c r="P251" s="70" t="s">
        <v>178</v>
      </c>
      <c r="Q251" s="70" t="s">
        <v>178</v>
      </c>
      <c r="R251" s="70" t="s">
        <v>178</v>
      </c>
      <c r="S251" s="71" t="str">
        <f>IF(C251&lt;&gt;"",IF(COUNTIF(M251:R251,"CUMPLE")=6,"CUMPLE","NO CUMPLE"),"")</f>
        <v>CUMPLE</v>
      </c>
      <c r="T251" s="72" t="s">
        <v>22</v>
      </c>
      <c r="U251" s="70" t="s">
        <v>85</v>
      </c>
      <c r="V251" s="70" t="s">
        <v>85</v>
      </c>
      <c r="W251" s="70" t="s">
        <v>85</v>
      </c>
      <c r="X251" s="73" t="str">
        <f t="shared" ref="X251:X270" si="91">IF(C251&lt;&gt;"",IF(OR(AND(OR(U251="CUMPLE",V251="CUMPLE",W251="CUMPLE"),S251="CUMPLE",T251="N/A"),AND(T251="SI",OR(U251="CUMPLE",V251="CUMPLE",W251="CUMPLE"))),"CUMPLE","NO CUMPLE"),"")</f>
        <v>NO CUMPLE</v>
      </c>
      <c r="Y251" s="116" t="s">
        <v>927</v>
      </c>
      <c r="Z251" s="74" t="str">
        <f>IF(Y251&lt;&gt;"","-"&amp;Y251&amp;CHAR(10),"")</f>
        <v xml:space="preserve">-HV Lider de Valoracion2.pdf Pág.14-19	
</v>
      </c>
      <c r="AA251" s="59" t="s">
        <v>842</v>
      </c>
      <c r="AB251" s="75" t="str">
        <f t="shared" ref="AB251:AB270" si="92">IF(AA251&lt;&gt;"","Experiencia No. "&amp;B251&amp;": "&amp;AA251&amp;CHAR(10),"")</f>
        <v xml:space="preserve">Experiencia No. 1: La documentación aportada no permite inferir el pleno cumplimiento de los requisitos solicitados en el perfil en relación a la participación en proyectos de las características indicadas dentro de la experiencia específica.
</v>
      </c>
      <c r="AC251" s="76">
        <f>IF(C251&lt;&gt;"",COUNTIFS(K$251:K$270,"&lt;="&amp;K251,L$251:L$270,"&gt;"&amp;K251)-1,0)</f>
        <v>0</v>
      </c>
      <c r="AD251" s="76">
        <f>IF(C251&lt;&gt;"",COUNTIFS(K$251:K$270,"&lt;="&amp;L251,L$251:L$270,"&gt;="&amp;L251)-1,0)</f>
        <v>0</v>
      </c>
      <c r="AE251" s="76">
        <f>IF(C251&lt;&gt;"",COUNTIFS(K$251:K$270,"&gt;&lt;"&amp;"",K$251:K$270,"&lt;="&amp;K251,L$251:L$270,"&gt;="&amp;L251),0)</f>
        <v>0</v>
      </c>
      <c r="AF251" s="69"/>
      <c r="AG251" s="69"/>
      <c r="AH251" s="95">
        <f t="shared" ref="AH251:AH253" si="93">ROUND(IF(X251="CUMPLE",DAYS360(AF251,AG251,)/365,0),1)</f>
        <v>0</v>
      </c>
    </row>
    <row r="252" spans="1:34" s="46" customFormat="1" ht="86.25" customHeight="1">
      <c r="A252" s="857"/>
      <c r="B252" s="68">
        <v>2</v>
      </c>
      <c r="C252" s="564" t="s">
        <v>928</v>
      </c>
      <c r="D252" s="564"/>
      <c r="E252" s="564"/>
      <c r="F252" s="565" t="s">
        <v>929</v>
      </c>
      <c r="G252" s="565"/>
      <c r="H252" s="565"/>
      <c r="I252" s="565"/>
      <c r="J252" s="565"/>
      <c r="K252" s="69">
        <v>43437</v>
      </c>
      <c r="L252" s="69">
        <v>44104</v>
      </c>
      <c r="M252" s="70" t="s">
        <v>178</v>
      </c>
      <c r="N252" s="70" t="s">
        <v>178</v>
      </c>
      <c r="O252" s="70" t="s">
        <v>178</v>
      </c>
      <c r="P252" s="70" t="s">
        <v>178</v>
      </c>
      <c r="Q252" s="70" t="s">
        <v>178</v>
      </c>
      <c r="R252" s="70" t="s">
        <v>178</v>
      </c>
      <c r="S252" s="71" t="str">
        <f>IF(C252&lt;&gt;"",IF(COUNTIF(M252:R252,"CUMPLE")=6,"CUMPLE","NO CUMPLE"),"")</f>
        <v>CUMPLE</v>
      </c>
      <c r="T252" s="72" t="s">
        <v>22</v>
      </c>
      <c r="U252" s="70" t="s">
        <v>178</v>
      </c>
      <c r="V252" s="70" t="s">
        <v>178</v>
      </c>
      <c r="W252" s="70" t="s">
        <v>178</v>
      </c>
      <c r="X252" s="73" t="str">
        <f t="shared" si="91"/>
        <v>CUMPLE</v>
      </c>
      <c r="Y252" s="116" t="s">
        <v>930</v>
      </c>
      <c r="Z252" s="74" t="str">
        <f t="shared" ref="Z252:Z270" si="94">IF(Y252&lt;&gt;"","-"&amp;Y252&amp;CHAR(10),"")</f>
        <v xml:space="preserve">-HV Lider de Valoracion2.pdf Pág.20
</v>
      </c>
      <c r="AA252" s="59"/>
      <c r="AB252" s="75" t="str">
        <f t="shared" si="92"/>
        <v/>
      </c>
      <c r="AC252" s="76">
        <f t="shared" ref="AC252:AC270" si="95">IF(C252&lt;&gt;"",COUNTIFS(K$251:K$270,"&lt;="&amp;K252,L$251:L$270,"&gt;"&amp;K252)-1,0)</f>
        <v>0</v>
      </c>
      <c r="AD252" s="76">
        <f t="shared" ref="AD252:AD270" si="96">IF(C252&lt;&gt;"",COUNTIFS(K$251:K$270,"&lt;="&amp;L252,L$251:L$270,"&gt;="&amp;L252)-1,0)</f>
        <v>0</v>
      </c>
      <c r="AE252" s="76">
        <f t="shared" ref="AE252:AE270" si="97">IF(C252&lt;&gt;"",COUNTIFS(K$251:K$270,"&gt;&lt;"&amp;"",K$251:K$270,"&lt;="&amp;K252,L$251:L$270,"&gt;="&amp;L252),0)</f>
        <v>0</v>
      </c>
      <c r="AF252" s="69">
        <f>K252</f>
        <v>43437</v>
      </c>
      <c r="AG252" s="69">
        <f>L252</f>
        <v>44104</v>
      </c>
      <c r="AH252" s="95">
        <f t="shared" si="93"/>
        <v>1.8</v>
      </c>
    </row>
    <row r="253" spans="1:34" s="46" customFormat="1" ht="86.25" customHeight="1">
      <c r="A253" s="857"/>
      <c r="B253" s="68">
        <v>3</v>
      </c>
      <c r="C253" s="564" t="s">
        <v>928</v>
      </c>
      <c r="D253" s="564"/>
      <c r="E253" s="564"/>
      <c r="F253" s="565" t="s">
        <v>931</v>
      </c>
      <c r="G253" s="565"/>
      <c r="H253" s="565"/>
      <c r="I253" s="565"/>
      <c r="J253" s="565"/>
      <c r="K253" s="69">
        <v>44956</v>
      </c>
      <c r="L253" s="69">
        <v>45473</v>
      </c>
      <c r="M253" s="70" t="s">
        <v>178</v>
      </c>
      <c r="N253" s="70" t="s">
        <v>178</v>
      </c>
      <c r="O253" s="70" t="s">
        <v>178</v>
      </c>
      <c r="P253" s="70" t="s">
        <v>178</v>
      </c>
      <c r="Q253" s="70" t="s">
        <v>178</v>
      </c>
      <c r="R253" s="70" t="s">
        <v>178</v>
      </c>
      <c r="S253" s="71" t="str">
        <f>IF(C253&lt;&gt;"",IF(COUNTIF(M253:R253,"CUMPLE")=6,"CUMPLE","NO CUMPLE"),"")</f>
        <v>CUMPLE</v>
      </c>
      <c r="T253" s="72" t="s">
        <v>22</v>
      </c>
      <c r="U253" s="70" t="s">
        <v>178</v>
      </c>
      <c r="V253" s="70" t="s">
        <v>178</v>
      </c>
      <c r="W253" s="70" t="s">
        <v>178</v>
      </c>
      <c r="X253" s="73" t="str">
        <f t="shared" si="91"/>
        <v>CUMPLE</v>
      </c>
      <c r="Y253" s="116" t="s">
        <v>930</v>
      </c>
      <c r="Z253" s="74" t="str">
        <f t="shared" si="94"/>
        <v xml:space="preserve">-HV Lider de Valoracion2.pdf Pág.20
</v>
      </c>
      <c r="AA253" s="59"/>
      <c r="AB253" s="75" t="str">
        <f t="shared" si="92"/>
        <v/>
      </c>
      <c r="AC253" s="76">
        <f t="shared" si="95"/>
        <v>0</v>
      </c>
      <c r="AD253" s="76">
        <f t="shared" si="96"/>
        <v>0</v>
      </c>
      <c r="AE253" s="76">
        <f t="shared" si="97"/>
        <v>0</v>
      </c>
      <c r="AF253" s="69">
        <f>K253</f>
        <v>44956</v>
      </c>
      <c r="AG253" s="69">
        <f>L253</f>
        <v>45473</v>
      </c>
      <c r="AH253" s="95">
        <f t="shared" si="93"/>
        <v>1.4</v>
      </c>
    </row>
    <row r="254" spans="1:34" s="46" customFormat="1" ht="12.75" hidden="1" customHeight="1">
      <c r="A254" s="857"/>
      <c r="B254" s="68">
        <v>4</v>
      </c>
      <c r="C254" s="564"/>
      <c r="D254" s="564"/>
      <c r="E254" s="564"/>
      <c r="F254" s="565"/>
      <c r="G254" s="565"/>
      <c r="H254" s="565"/>
      <c r="I254" s="565"/>
      <c r="J254" s="565"/>
      <c r="K254" s="69"/>
      <c r="L254" s="69"/>
      <c r="M254" s="70"/>
      <c r="N254" s="70"/>
      <c r="O254" s="70"/>
      <c r="P254" s="70"/>
      <c r="Q254" s="70"/>
      <c r="R254" s="70"/>
      <c r="S254" s="71" t="str">
        <f t="shared" ref="S254:S270" si="98">IF(C254&lt;&gt;"",IF(COUNTIF(M254:R254,"CUMPLE")=7,"CUMPLE","NO CUMPLE"),"")</f>
        <v/>
      </c>
      <c r="T254" s="72"/>
      <c r="U254" s="70"/>
      <c r="V254" s="70"/>
      <c r="W254" s="70"/>
      <c r="X254" s="73" t="str">
        <f t="shared" si="91"/>
        <v/>
      </c>
      <c r="Y254" s="116"/>
      <c r="Z254" s="74" t="str">
        <f t="shared" si="94"/>
        <v/>
      </c>
      <c r="AA254" s="59"/>
      <c r="AB254" s="75" t="str">
        <f t="shared" si="92"/>
        <v/>
      </c>
      <c r="AC254" s="76">
        <f t="shared" si="95"/>
        <v>0</v>
      </c>
      <c r="AD254" s="76">
        <f t="shared" si="96"/>
        <v>0</v>
      </c>
      <c r="AE254" s="76">
        <f t="shared" si="97"/>
        <v>0</v>
      </c>
      <c r="AF254" s="69"/>
      <c r="AG254" s="69"/>
      <c r="AH254" s="77">
        <f t="shared" ref="AH254:AH270" si="99">IF(X254="CUMPLE",DAYS360(AF254,AG254,)/365,0)</f>
        <v>0</v>
      </c>
    </row>
    <row r="255" spans="1:34" s="46" customFormat="1" ht="12.75" hidden="1" customHeight="1">
      <c r="A255" s="857"/>
      <c r="B255" s="68">
        <v>5</v>
      </c>
      <c r="C255" s="564"/>
      <c r="D255" s="564"/>
      <c r="E255" s="564"/>
      <c r="F255" s="565"/>
      <c r="G255" s="565"/>
      <c r="H255" s="565"/>
      <c r="I255" s="565"/>
      <c r="J255" s="565"/>
      <c r="K255" s="69"/>
      <c r="L255" s="69"/>
      <c r="M255" s="70"/>
      <c r="N255" s="70"/>
      <c r="O255" s="70"/>
      <c r="P255" s="70"/>
      <c r="Q255" s="70"/>
      <c r="R255" s="70"/>
      <c r="S255" s="71" t="str">
        <f t="shared" si="98"/>
        <v/>
      </c>
      <c r="T255" s="72"/>
      <c r="U255" s="70"/>
      <c r="V255" s="70"/>
      <c r="W255" s="70"/>
      <c r="X255" s="73" t="str">
        <f t="shared" si="91"/>
        <v/>
      </c>
      <c r="Y255" s="116"/>
      <c r="Z255" s="74" t="str">
        <f t="shared" si="94"/>
        <v/>
      </c>
      <c r="AA255" s="59"/>
      <c r="AB255" s="75" t="str">
        <f t="shared" si="92"/>
        <v/>
      </c>
      <c r="AC255" s="76">
        <f t="shared" si="95"/>
        <v>0</v>
      </c>
      <c r="AD255" s="76">
        <f t="shared" si="96"/>
        <v>0</v>
      </c>
      <c r="AE255" s="76">
        <f t="shared" si="97"/>
        <v>0</v>
      </c>
      <c r="AF255" s="69"/>
      <c r="AG255" s="69"/>
      <c r="AH255" s="77">
        <f t="shared" si="99"/>
        <v>0</v>
      </c>
    </row>
    <row r="256" spans="1:34" s="46" customFormat="1" ht="12.75" hidden="1" customHeight="1">
      <c r="A256" s="857"/>
      <c r="B256" s="68">
        <v>6</v>
      </c>
      <c r="C256" s="564"/>
      <c r="D256" s="564"/>
      <c r="E256" s="564"/>
      <c r="F256" s="565"/>
      <c r="G256" s="565"/>
      <c r="H256" s="565"/>
      <c r="I256" s="565"/>
      <c r="J256" s="565"/>
      <c r="K256" s="69"/>
      <c r="L256" s="69"/>
      <c r="M256" s="70"/>
      <c r="N256" s="70"/>
      <c r="O256" s="70"/>
      <c r="P256" s="70"/>
      <c r="Q256" s="70"/>
      <c r="R256" s="70"/>
      <c r="S256" s="71" t="str">
        <f t="shared" si="98"/>
        <v/>
      </c>
      <c r="T256" s="72"/>
      <c r="U256" s="70"/>
      <c r="V256" s="70"/>
      <c r="W256" s="70"/>
      <c r="X256" s="73" t="str">
        <f t="shared" si="91"/>
        <v/>
      </c>
      <c r="Y256" s="116"/>
      <c r="Z256" s="74" t="str">
        <f t="shared" si="94"/>
        <v/>
      </c>
      <c r="AA256" s="59"/>
      <c r="AB256" s="75" t="str">
        <f t="shared" si="92"/>
        <v/>
      </c>
      <c r="AC256" s="76">
        <f t="shared" si="95"/>
        <v>0</v>
      </c>
      <c r="AD256" s="76">
        <f t="shared" si="96"/>
        <v>0</v>
      </c>
      <c r="AE256" s="76">
        <f t="shared" si="97"/>
        <v>0</v>
      </c>
      <c r="AF256" s="69"/>
      <c r="AG256" s="69"/>
      <c r="AH256" s="77">
        <f t="shared" si="99"/>
        <v>0</v>
      </c>
    </row>
    <row r="257" spans="1:34" s="46" customFormat="1" ht="12.75" hidden="1" customHeight="1">
      <c r="A257" s="857"/>
      <c r="B257" s="68">
        <v>7</v>
      </c>
      <c r="C257" s="564"/>
      <c r="D257" s="564"/>
      <c r="E257" s="564"/>
      <c r="F257" s="565"/>
      <c r="G257" s="565"/>
      <c r="H257" s="565"/>
      <c r="I257" s="565"/>
      <c r="J257" s="565"/>
      <c r="K257" s="69"/>
      <c r="L257" s="69"/>
      <c r="M257" s="70"/>
      <c r="N257" s="70"/>
      <c r="O257" s="70"/>
      <c r="P257" s="70"/>
      <c r="Q257" s="70"/>
      <c r="R257" s="70"/>
      <c r="S257" s="71" t="str">
        <f t="shared" si="98"/>
        <v/>
      </c>
      <c r="T257" s="72"/>
      <c r="U257" s="70"/>
      <c r="V257" s="70"/>
      <c r="W257" s="70"/>
      <c r="X257" s="73" t="str">
        <f t="shared" si="91"/>
        <v/>
      </c>
      <c r="Y257" s="116"/>
      <c r="Z257" s="74" t="str">
        <f t="shared" si="94"/>
        <v/>
      </c>
      <c r="AA257" s="59"/>
      <c r="AB257" s="75" t="str">
        <f t="shared" si="92"/>
        <v/>
      </c>
      <c r="AC257" s="76">
        <f t="shared" si="95"/>
        <v>0</v>
      </c>
      <c r="AD257" s="76">
        <f t="shared" si="96"/>
        <v>0</v>
      </c>
      <c r="AE257" s="76">
        <f t="shared" si="97"/>
        <v>0</v>
      </c>
      <c r="AF257" s="78"/>
      <c r="AG257" s="78"/>
      <c r="AH257" s="77">
        <f t="shared" si="99"/>
        <v>0</v>
      </c>
    </row>
    <row r="258" spans="1:34" s="46" customFormat="1" ht="12.75" hidden="1" customHeight="1">
      <c r="A258" s="857"/>
      <c r="B258" s="68">
        <v>8</v>
      </c>
      <c r="C258" s="564"/>
      <c r="D258" s="564"/>
      <c r="E258" s="564"/>
      <c r="F258" s="565"/>
      <c r="G258" s="565"/>
      <c r="H258" s="565"/>
      <c r="I258" s="565"/>
      <c r="J258" s="565"/>
      <c r="K258" s="69"/>
      <c r="L258" s="69"/>
      <c r="M258" s="70"/>
      <c r="N258" s="70"/>
      <c r="O258" s="70"/>
      <c r="P258" s="70"/>
      <c r="Q258" s="70"/>
      <c r="R258" s="70"/>
      <c r="S258" s="71" t="str">
        <f t="shared" si="98"/>
        <v/>
      </c>
      <c r="T258" s="72"/>
      <c r="U258" s="70"/>
      <c r="V258" s="70"/>
      <c r="W258" s="70"/>
      <c r="X258" s="73" t="str">
        <f t="shared" si="91"/>
        <v/>
      </c>
      <c r="Y258" s="116"/>
      <c r="Z258" s="74" t="str">
        <f t="shared" si="94"/>
        <v/>
      </c>
      <c r="AA258" s="59"/>
      <c r="AB258" s="75" t="str">
        <f t="shared" si="92"/>
        <v/>
      </c>
      <c r="AC258" s="76">
        <f t="shared" si="95"/>
        <v>0</v>
      </c>
      <c r="AD258" s="76">
        <f t="shared" si="96"/>
        <v>0</v>
      </c>
      <c r="AE258" s="76">
        <f t="shared" si="97"/>
        <v>0</v>
      </c>
      <c r="AF258" s="78"/>
      <c r="AG258" s="78"/>
      <c r="AH258" s="77">
        <f t="shared" si="99"/>
        <v>0</v>
      </c>
    </row>
    <row r="259" spans="1:34" s="46" customFormat="1" ht="12.75" hidden="1" customHeight="1">
      <c r="A259" s="857"/>
      <c r="B259" s="68">
        <v>9</v>
      </c>
      <c r="C259" s="564"/>
      <c r="D259" s="564"/>
      <c r="E259" s="564"/>
      <c r="F259" s="565"/>
      <c r="G259" s="565"/>
      <c r="H259" s="565"/>
      <c r="I259" s="565"/>
      <c r="J259" s="565"/>
      <c r="K259" s="69"/>
      <c r="L259" s="69"/>
      <c r="M259" s="70"/>
      <c r="N259" s="70"/>
      <c r="O259" s="70"/>
      <c r="P259" s="70"/>
      <c r="Q259" s="70"/>
      <c r="R259" s="70"/>
      <c r="S259" s="71" t="str">
        <f t="shared" si="98"/>
        <v/>
      </c>
      <c r="T259" s="72"/>
      <c r="U259" s="70"/>
      <c r="V259" s="70"/>
      <c r="W259" s="70"/>
      <c r="X259" s="73" t="str">
        <f t="shared" si="91"/>
        <v/>
      </c>
      <c r="Y259" s="116"/>
      <c r="Z259" s="74" t="str">
        <f t="shared" si="94"/>
        <v/>
      </c>
      <c r="AA259" s="59"/>
      <c r="AB259" s="75" t="str">
        <f t="shared" si="92"/>
        <v/>
      </c>
      <c r="AC259" s="76">
        <f t="shared" si="95"/>
        <v>0</v>
      </c>
      <c r="AD259" s="76">
        <f t="shared" si="96"/>
        <v>0</v>
      </c>
      <c r="AE259" s="76">
        <f t="shared" si="97"/>
        <v>0</v>
      </c>
      <c r="AF259" s="78"/>
      <c r="AG259" s="78"/>
      <c r="AH259" s="77">
        <f t="shared" si="99"/>
        <v>0</v>
      </c>
    </row>
    <row r="260" spans="1:34" s="46" customFormat="1" ht="12.75" hidden="1" customHeight="1">
      <c r="A260" s="857"/>
      <c r="B260" s="68">
        <v>10</v>
      </c>
      <c r="C260" s="564"/>
      <c r="D260" s="564"/>
      <c r="E260" s="564"/>
      <c r="F260" s="565"/>
      <c r="G260" s="565"/>
      <c r="H260" s="565"/>
      <c r="I260" s="565"/>
      <c r="J260" s="565"/>
      <c r="K260" s="69"/>
      <c r="L260" s="69"/>
      <c r="M260" s="70"/>
      <c r="N260" s="70"/>
      <c r="O260" s="70"/>
      <c r="P260" s="70"/>
      <c r="Q260" s="70"/>
      <c r="R260" s="70"/>
      <c r="S260" s="71" t="str">
        <f t="shared" si="98"/>
        <v/>
      </c>
      <c r="T260" s="72"/>
      <c r="U260" s="70"/>
      <c r="V260" s="70"/>
      <c r="W260" s="70"/>
      <c r="X260" s="73" t="str">
        <f t="shared" si="91"/>
        <v/>
      </c>
      <c r="Y260" s="116"/>
      <c r="Z260" s="74" t="str">
        <f t="shared" si="94"/>
        <v/>
      </c>
      <c r="AA260" s="59"/>
      <c r="AB260" s="75" t="str">
        <f t="shared" si="92"/>
        <v/>
      </c>
      <c r="AC260" s="76">
        <f t="shared" si="95"/>
        <v>0</v>
      </c>
      <c r="AD260" s="76">
        <f t="shared" si="96"/>
        <v>0</v>
      </c>
      <c r="AE260" s="76">
        <f t="shared" si="97"/>
        <v>0</v>
      </c>
      <c r="AF260" s="78"/>
      <c r="AG260" s="78"/>
      <c r="AH260" s="77">
        <f t="shared" si="99"/>
        <v>0</v>
      </c>
    </row>
    <row r="261" spans="1:34" s="46" customFormat="1" ht="12.75" hidden="1" customHeight="1">
      <c r="A261" s="857"/>
      <c r="B261" s="68">
        <v>11</v>
      </c>
      <c r="C261" s="564"/>
      <c r="D261" s="564"/>
      <c r="E261" s="564"/>
      <c r="F261" s="565"/>
      <c r="G261" s="565"/>
      <c r="H261" s="565"/>
      <c r="I261" s="565"/>
      <c r="J261" s="565"/>
      <c r="K261" s="69"/>
      <c r="L261" s="69"/>
      <c r="M261" s="70"/>
      <c r="N261" s="70"/>
      <c r="O261" s="70"/>
      <c r="P261" s="70"/>
      <c r="Q261" s="70"/>
      <c r="R261" s="70"/>
      <c r="S261" s="71" t="str">
        <f t="shared" si="98"/>
        <v/>
      </c>
      <c r="T261" s="72"/>
      <c r="U261" s="70"/>
      <c r="V261" s="70"/>
      <c r="W261" s="70"/>
      <c r="X261" s="73" t="str">
        <f t="shared" si="91"/>
        <v/>
      </c>
      <c r="Y261" s="116"/>
      <c r="Z261" s="74" t="str">
        <f t="shared" si="94"/>
        <v/>
      </c>
      <c r="AA261" s="59"/>
      <c r="AB261" s="75" t="str">
        <f t="shared" si="92"/>
        <v/>
      </c>
      <c r="AC261" s="76">
        <f t="shared" si="95"/>
        <v>0</v>
      </c>
      <c r="AD261" s="76">
        <f t="shared" si="96"/>
        <v>0</v>
      </c>
      <c r="AE261" s="76">
        <f t="shared" si="97"/>
        <v>0</v>
      </c>
      <c r="AF261" s="78"/>
      <c r="AG261" s="78"/>
      <c r="AH261" s="77">
        <f t="shared" si="99"/>
        <v>0</v>
      </c>
    </row>
    <row r="262" spans="1:34" s="46" customFormat="1" ht="12.75" hidden="1" customHeight="1">
      <c r="A262" s="857"/>
      <c r="B262" s="68">
        <v>12</v>
      </c>
      <c r="C262" s="564"/>
      <c r="D262" s="564"/>
      <c r="E262" s="564"/>
      <c r="F262" s="565"/>
      <c r="G262" s="565"/>
      <c r="H262" s="565"/>
      <c r="I262" s="565"/>
      <c r="J262" s="565"/>
      <c r="K262" s="69"/>
      <c r="L262" s="69"/>
      <c r="M262" s="70"/>
      <c r="N262" s="70"/>
      <c r="O262" s="70"/>
      <c r="P262" s="70"/>
      <c r="Q262" s="70"/>
      <c r="R262" s="70"/>
      <c r="S262" s="71" t="str">
        <f t="shared" si="98"/>
        <v/>
      </c>
      <c r="T262" s="72"/>
      <c r="U262" s="70"/>
      <c r="V262" s="70"/>
      <c r="W262" s="70"/>
      <c r="X262" s="73" t="str">
        <f t="shared" si="91"/>
        <v/>
      </c>
      <c r="Y262" s="116"/>
      <c r="Z262" s="74" t="str">
        <f t="shared" si="94"/>
        <v/>
      </c>
      <c r="AA262" s="59"/>
      <c r="AB262" s="75" t="str">
        <f t="shared" si="92"/>
        <v/>
      </c>
      <c r="AC262" s="76">
        <f t="shared" si="95"/>
        <v>0</v>
      </c>
      <c r="AD262" s="76">
        <f t="shared" si="96"/>
        <v>0</v>
      </c>
      <c r="AE262" s="76">
        <f t="shared" si="97"/>
        <v>0</v>
      </c>
      <c r="AF262" s="78"/>
      <c r="AG262" s="78"/>
      <c r="AH262" s="77">
        <f t="shared" si="99"/>
        <v>0</v>
      </c>
    </row>
    <row r="263" spans="1:34" s="46" customFormat="1" ht="12.75" hidden="1" customHeight="1">
      <c r="A263" s="857"/>
      <c r="B263" s="68">
        <v>13</v>
      </c>
      <c r="C263" s="564"/>
      <c r="D263" s="564"/>
      <c r="E263" s="564"/>
      <c r="F263" s="565"/>
      <c r="G263" s="565"/>
      <c r="H263" s="565"/>
      <c r="I263" s="565"/>
      <c r="J263" s="565"/>
      <c r="K263" s="69"/>
      <c r="L263" s="69"/>
      <c r="M263" s="70"/>
      <c r="N263" s="70"/>
      <c r="O263" s="70"/>
      <c r="P263" s="70"/>
      <c r="Q263" s="70"/>
      <c r="R263" s="70"/>
      <c r="S263" s="71" t="str">
        <f t="shared" si="98"/>
        <v/>
      </c>
      <c r="T263" s="72"/>
      <c r="U263" s="70"/>
      <c r="V263" s="70"/>
      <c r="W263" s="70"/>
      <c r="X263" s="73" t="str">
        <f t="shared" si="91"/>
        <v/>
      </c>
      <c r="Y263" s="116"/>
      <c r="Z263" s="74" t="str">
        <f t="shared" si="94"/>
        <v/>
      </c>
      <c r="AA263" s="59"/>
      <c r="AB263" s="75" t="str">
        <f t="shared" si="92"/>
        <v/>
      </c>
      <c r="AC263" s="76">
        <f t="shared" si="95"/>
        <v>0</v>
      </c>
      <c r="AD263" s="76">
        <f t="shared" si="96"/>
        <v>0</v>
      </c>
      <c r="AE263" s="76">
        <f t="shared" si="97"/>
        <v>0</v>
      </c>
      <c r="AF263" s="78"/>
      <c r="AG263" s="78"/>
      <c r="AH263" s="77">
        <f t="shared" si="99"/>
        <v>0</v>
      </c>
    </row>
    <row r="264" spans="1:34" s="46" customFormat="1" ht="12.75" hidden="1" customHeight="1">
      <c r="A264" s="857"/>
      <c r="B264" s="68">
        <v>14</v>
      </c>
      <c r="C264" s="564"/>
      <c r="D264" s="564"/>
      <c r="E264" s="564"/>
      <c r="F264" s="565"/>
      <c r="G264" s="565"/>
      <c r="H264" s="565"/>
      <c r="I264" s="565"/>
      <c r="J264" s="565"/>
      <c r="K264" s="69"/>
      <c r="L264" s="69"/>
      <c r="M264" s="70"/>
      <c r="N264" s="70"/>
      <c r="O264" s="70"/>
      <c r="P264" s="70"/>
      <c r="Q264" s="70"/>
      <c r="R264" s="70"/>
      <c r="S264" s="71" t="str">
        <f t="shared" si="98"/>
        <v/>
      </c>
      <c r="T264" s="72"/>
      <c r="U264" s="70"/>
      <c r="V264" s="70"/>
      <c r="W264" s="70"/>
      <c r="X264" s="73" t="str">
        <f t="shared" si="91"/>
        <v/>
      </c>
      <c r="Y264" s="116"/>
      <c r="Z264" s="74" t="str">
        <f t="shared" si="94"/>
        <v/>
      </c>
      <c r="AA264" s="59"/>
      <c r="AB264" s="75" t="str">
        <f t="shared" si="92"/>
        <v/>
      </c>
      <c r="AC264" s="76">
        <f t="shared" si="95"/>
        <v>0</v>
      </c>
      <c r="AD264" s="76">
        <f t="shared" si="96"/>
        <v>0</v>
      </c>
      <c r="AE264" s="76">
        <f t="shared" si="97"/>
        <v>0</v>
      </c>
      <c r="AF264" s="78"/>
      <c r="AG264" s="78"/>
      <c r="AH264" s="77">
        <f t="shared" si="99"/>
        <v>0</v>
      </c>
    </row>
    <row r="265" spans="1:34" s="46" customFormat="1" ht="12.75" hidden="1" customHeight="1">
      <c r="A265" s="857"/>
      <c r="B265" s="68">
        <v>15</v>
      </c>
      <c r="C265" s="564"/>
      <c r="D265" s="564"/>
      <c r="E265" s="564"/>
      <c r="F265" s="565"/>
      <c r="G265" s="565"/>
      <c r="H265" s="565"/>
      <c r="I265" s="565"/>
      <c r="J265" s="565"/>
      <c r="K265" s="69"/>
      <c r="L265" s="69"/>
      <c r="M265" s="70"/>
      <c r="N265" s="70"/>
      <c r="O265" s="70"/>
      <c r="P265" s="70"/>
      <c r="Q265" s="70"/>
      <c r="R265" s="70"/>
      <c r="S265" s="71" t="str">
        <f t="shared" si="98"/>
        <v/>
      </c>
      <c r="T265" s="72"/>
      <c r="U265" s="70"/>
      <c r="V265" s="70"/>
      <c r="W265" s="70"/>
      <c r="X265" s="73" t="str">
        <f t="shared" si="91"/>
        <v/>
      </c>
      <c r="Y265" s="116"/>
      <c r="Z265" s="74" t="str">
        <f t="shared" si="94"/>
        <v/>
      </c>
      <c r="AA265" s="59"/>
      <c r="AB265" s="75" t="str">
        <f t="shared" si="92"/>
        <v/>
      </c>
      <c r="AC265" s="76">
        <f t="shared" si="95"/>
        <v>0</v>
      </c>
      <c r="AD265" s="76">
        <f t="shared" si="96"/>
        <v>0</v>
      </c>
      <c r="AE265" s="76">
        <f t="shared" si="97"/>
        <v>0</v>
      </c>
      <c r="AF265" s="78"/>
      <c r="AG265" s="78"/>
      <c r="AH265" s="77">
        <f t="shared" si="99"/>
        <v>0</v>
      </c>
    </row>
    <row r="266" spans="1:34" s="46" customFormat="1" ht="12.75" hidden="1" customHeight="1">
      <c r="A266" s="857"/>
      <c r="B266" s="68">
        <v>16</v>
      </c>
      <c r="C266" s="564"/>
      <c r="D266" s="564"/>
      <c r="E266" s="564"/>
      <c r="F266" s="565"/>
      <c r="G266" s="565"/>
      <c r="H266" s="565"/>
      <c r="I266" s="565"/>
      <c r="J266" s="565"/>
      <c r="K266" s="69"/>
      <c r="L266" s="69"/>
      <c r="M266" s="70"/>
      <c r="N266" s="70"/>
      <c r="O266" s="70"/>
      <c r="P266" s="70"/>
      <c r="Q266" s="70"/>
      <c r="R266" s="70"/>
      <c r="S266" s="71" t="str">
        <f t="shared" si="98"/>
        <v/>
      </c>
      <c r="T266" s="72"/>
      <c r="U266" s="70"/>
      <c r="V266" s="70"/>
      <c r="W266" s="70"/>
      <c r="X266" s="73" t="str">
        <f t="shared" si="91"/>
        <v/>
      </c>
      <c r="Y266" s="116"/>
      <c r="Z266" s="74" t="str">
        <f t="shared" si="94"/>
        <v/>
      </c>
      <c r="AA266" s="59"/>
      <c r="AB266" s="75" t="str">
        <f t="shared" si="92"/>
        <v/>
      </c>
      <c r="AC266" s="76">
        <f t="shared" si="95"/>
        <v>0</v>
      </c>
      <c r="AD266" s="76">
        <f t="shared" si="96"/>
        <v>0</v>
      </c>
      <c r="AE266" s="76">
        <f t="shared" si="97"/>
        <v>0</v>
      </c>
      <c r="AF266" s="78"/>
      <c r="AG266" s="78"/>
      <c r="AH266" s="77">
        <f t="shared" si="99"/>
        <v>0</v>
      </c>
    </row>
    <row r="267" spans="1:34" s="46" customFormat="1" ht="12.75" hidden="1" customHeight="1">
      <c r="A267" s="857"/>
      <c r="B267" s="68">
        <v>17</v>
      </c>
      <c r="C267" s="564"/>
      <c r="D267" s="564"/>
      <c r="E267" s="564"/>
      <c r="F267" s="565"/>
      <c r="G267" s="565"/>
      <c r="H267" s="565"/>
      <c r="I267" s="565"/>
      <c r="J267" s="565"/>
      <c r="K267" s="69"/>
      <c r="L267" s="69"/>
      <c r="M267" s="70"/>
      <c r="N267" s="70"/>
      <c r="O267" s="70"/>
      <c r="P267" s="70"/>
      <c r="Q267" s="70"/>
      <c r="R267" s="70"/>
      <c r="S267" s="71" t="str">
        <f t="shared" si="98"/>
        <v/>
      </c>
      <c r="T267" s="72"/>
      <c r="U267" s="70"/>
      <c r="V267" s="70"/>
      <c r="W267" s="70"/>
      <c r="X267" s="73" t="str">
        <f t="shared" si="91"/>
        <v/>
      </c>
      <c r="Y267" s="116"/>
      <c r="Z267" s="74" t="str">
        <f t="shared" si="94"/>
        <v/>
      </c>
      <c r="AA267" s="59"/>
      <c r="AB267" s="75" t="str">
        <f t="shared" si="92"/>
        <v/>
      </c>
      <c r="AC267" s="76">
        <f t="shared" si="95"/>
        <v>0</v>
      </c>
      <c r="AD267" s="76">
        <f t="shared" si="96"/>
        <v>0</v>
      </c>
      <c r="AE267" s="76">
        <f t="shared" si="97"/>
        <v>0</v>
      </c>
      <c r="AF267" s="78"/>
      <c r="AG267" s="78"/>
      <c r="AH267" s="77">
        <f t="shared" si="99"/>
        <v>0</v>
      </c>
    </row>
    <row r="268" spans="1:34" s="46" customFormat="1" ht="12.75" hidden="1" customHeight="1">
      <c r="A268" s="857"/>
      <c r="B268" s="68">
        <v>18</v>
      </c>
      <c r="C268" s="564"/>
      <c r="D268" s="564"/>
      <c r="E268" s="564"/>
      <c r="F268" s="565"/>
      <c r="G268" s="565"/>
      <c r="H268" s="565"/>
      <c r="I268" s="565"/>
      <c r="J268" s="565"/>
      <c r="K268" s="69"/>
      <c r="L268" s="69"/>
      <c r="M268" s="70"/>
      <c r="N268" s="70"/>
      <c r="O268" s="70"/>
      <c r="P268" s="70"/>
      <c r="Q268" s="70"/>
      <c r="R268" s="70"/>
      <c r="S268" s="71" t="str">
        <f t="shared" si="98"/>
        <v/>
      </c>
      <c r="T268" s="72"/>
      <c r="U268" s="70"/>
      <c r="V268" s="70"/>
      <c r="W268" s="70"/>
      <c r="X268" s="73" t="str">
        <f t="shared" si="91"/>
        <v/>
      </c>
      <c r="Y268" s="116"/>
      <c r="Z268" s="74" t="str">
        <f t="shared" si="94"/>
        <v/>
      </c>
      <c r="AA268" s="59"/>
      <c r="AB268" s="75" t="str">
        <f t="shared" si="92"/>
        <v/>
      </c>
      <c r="AC268" s="76">
        <f t="shared" si="95"/>
        <v>0</v>
      </c>
      <c r="AD268" s="76">
        <f t="shared" si="96"/>
        <v>0</v>
      </c>
      <c r="AE268" s="76">
        <f t="shared" si="97"/>
        <v>0</v>
      </c>
      <c r="AF268" s="78"/>
      <c r="AG268" s="78"/>
      <c r="AH268" s="77">
        <f t="shared" si="99"/>
        <v>0</v>
      </c>
    </row>
    <row r="269" spans="1:34" s="46" customFormat="1" ht="12.75" hidden="1" customHeight="1">
      <c r="A269" s="857"/>
      <c r="B269" s="68">
        <v>19</v>
      </c>
      <c r="C269" s="583"/>
      <c r="D269" s="583"/>
      <c r="E269" s="583"/>
      <c r="F269" s="584"/>
      <c r="G269" s="584"/>
      <c r="H269" s="584"/>
      <c r="I269" s="584"/>
      <c r="J269" s="584"/>
      <c r="K269" s="69"/>
      <c r="L269" s="69"/>
      <c r="M269" s="70"/>
      <c r="N269" s="70"/>
      <c r="O269" s="70"/>
      <c r="P269" s="70"/>
      <c r="Q269" s="70"/>
      <c r="R269" s="70"/>
      <c r="S269" s="71" t="str">
        <f t="shared" si="98"/>
        <v/>
      </c>
      <c r="T269" s="72"/>
      <c r="U269" s="70"/>
      <c r="V269" s="70"/>
      <c r="W269" s="70"/>
      <c r="X269" s="73" t="str">
        <f t="shared" si="91"/>
        <v/>
      </c>
      <c r="Y269" s="116"/>
      <c r="Z269" s="74" t="str">
        <f t="shared" si="94"/>
        <v/>
      </c>
      <c r="AA269" s="59"/>
      <c r="AB269" s="75" t="str">
        <f t="shared" si="92"/>
        <v/>
      </c>
      <c r="AC269" s="76">
        <f t="shared" si="95"/>
        <v>0</v>
      </c>
      <c r="AD269" s="76">
        <f t="shared" si="96"/>
        <v>0</v>
      </c>
      <c r="AE269" s="76">
        <f t="shared" si="97"/>
        <v>0</v>
      </c>
      <c r="AF269" s="78"/>
      <c r="AG269" s="78"/>
      <c r="AH269" s="77">
        <f t="shared" si="99"/>
        <v>0</v>
      </c>
    </row>
    <row r="270" spans="1:34" s="46" customFormat="1" ht="12.75" hidden="1" customHeight="1">
      <c r="A270" s="857"/>
      <c r="B270" s="68">
        <v>20</v>
      </c>
      <c r="C270" s="583"/>
      <c r="D270" s="583"/>
      <c r="E270" s="583"/>
      <c r="F270" s="584"/>
      <c r="G270" s="584"/>
      <c r="H270" s="584"/>
      <c r="I270" s="584"/>
      <c r="J270" s="584"/>
      <c r="K270" s="69"/>
      <c r="L270" s="69"/>
      <c r="M270" s="70"/>
      <c r="N270" s="70"/>
      <c r="O270" s="70"/>
      <c r="P270" s="70"/>
      <c r="Q270" s="70"/>
      <c r="R270" s="70"/>
      <c r="S270" s="71" t="str">
        <f t="shared" si="98"/>
        <v/>
      </c>
      <c r="T270" s="72"/>
      <c r="U270" s="70"/>
      <c r="V270" s="70"/>
      <c r="W270" s="70"/>
      <c r="X270" s="73" t="str">
        <f t="shared" si="91"/>
        <v/>
      </c>
      <c r="Y270" s="117"/>
      <c r="Z270" s="74" t="str">
        <f t="shared" si="94"/>
        <v/>
      </c>
      <c r="AA270" s="59"/>
      <c r="AB270" s="75" t="str">
        <f t="shared" si="92"/>
        <v/>
      </c>
      <c r="AC270" s="76">
        <f t="shared" si="95"/>
        <v>0</v>
      </c>
      <c r="AD270" s="76">
        <f t="shared" si="96"/>
        <v>0</v>
      </c>
      <c r="AE270" s="76">
        <f t="shared" si="97"/>
        <v>0</v>
      </c>
      <c r="AF270" s="78"/>
      <c r="AG270" s="78"/>
      <c r="AH270" s="77">
        <f t="shared" si="99"/>
        <v>0</v>
      </c>
    </row>
    <row r="271" spans="1:34" s="46" customFormat="1" ht="18.75" customHeight="1">
      <c r="A271" s="857"/>
      <c r="B271" s="861" t="s">
        <v>299</v>
      </c>
      <c r="C271" s="861"/>
      <c r="D271" s="861"/>
      <c r="E271" s="861"/>
      <c r="F271" s="80" t="s">
        <v>300</v>
      </c>
      <c r="G271" s="862" t="s">
        <v>301</v>
      </c>
      <c r="H271" s="862"/>
      <c r="I271" s="590" t="s">
        <v>302</v>
      </c>
      <c r="J271" s="590"/>
      <c r="K271" s="590"/>
      <c r="L271" s="590"/>
      <c r="M271" s="590"/>
      <c r="N271" s="590"/>
      <c r="O271" s="590"/>
      <c r="P271" s="590"/>
      <c r="Q271" s="590"/>
      <c r="R271" s="590"/>
      <c r="S271" s="590"/>
      <c r="T271" s="590"/>
      <c r="U271" s="590"/>
      <c r="V271" s="590"/>
      <c r="W271" s="590"/>
      <c r="X271" s="590"/>
      <c r="Y271" s="57"/>
      <c r="Z271" s="81"/>
      <c r="AA271" s="82"/>
      <c r="AB271" s="81"/>
      <c r="AC271" s="83"/>
      <c r="AD271" s="83"/>
      <c r="AE271" s="83"/>
      <c r="AF271" s="84"/>
      <c r="AG271" s="84"/>
      <c r="AH271" s="85"/>
    </row>
    <row r="272" spans="1:34" s="46" customFormat="1" ht="27" customHeight="1">
      <c r="A272" s="857"/>
      <c r="B272" s="863" t="s">
        <v>305</v>
      </c>
      <c r="C272" s="863"/>
      <c r="D272" s="863"/>
      <c r="E272" s="864">
        <v>1</v>
      </c>
      <c r="F272" s="865">
        <f>SUMIFS(AH251:AH270,X251:X270,"CUMPLE")</f>
        <v>3.2</v>
      </c>
      <c r="G272" s="866" t="str">
        <f>IF(F272&gt;=E272,"REQUISITO ACREDITADO","REQUISITO NO ACREDITADO")</f>
        <v>REQUISITO ACREDITADO</v>
      </c>
      <c r="H272" s="866"/>
      <c r="I272" s="867" t="str">
        <f>_xlfn.CONCAT(Z251:Z252)</f>
        <v xml:space="preserve">-HV Lider de Valoracion2.pdf Pág.14-19	
-HV Lider de Valoracion2.pdf Pág.20
</v>
      </c>
      <c r="J272" s="867"/>
      <c r="K272" s="867"/>
      <c r="L272" s="867"/>
      <c r="M272" s="867"/>
      <c r="N272" s="867"/>
      <c r="O272" s="867"/>
      <c r="P272" s="867"/>
      <c r="Q272" s="867"/>
      <c r="R272" s="867"/>
      <c r="S272" s="867"/>
      <c r="T272" s="867"/>
      <c r="U272" s="867"/>
      <c r="V272" s="867"/>
      <c r="W272" s="867"/>
      <c r="X272" s="867"/>
      <c r="AC272" s="45"/>
      <c r="AD272" s="45"/>
      <c r="AE272" s="45"/>
    </row>
    <row r="273" spans="1:31" s="46" customFormat="1" ht="48" customHeight="1">
      <c r="A273" s="857"/>
      <c r="B273" s="863"/>
      <c r="C273" s="863"/>
      <c r="D273" s="863"/>
      <c r="E273" s="864"/>
      <c r="F273" s="865"/>
      <c r="G273" s="866"/>
      <c r="H273" s="866"/>
      <c r="I273" s="91" t="s">
        <v>306</v>
      </c>
      <c r="J273" s="91"/>
      <c r="K273" s="579" t="str">
        <f>_xlfn.CONCAT(AB251:AB270)</f>
        <v xml:space="preserve">Experiencia No. 1: La documentación aportada no permite inferir el pleno cumplimiento de los requisitos solicitados en el perfil en relación a la participación en proyectos de las características indicadas dentro de la experiencia específica.
</v>
      </c>
      <c r="L273" s="579"/>
      <c r="M273" s="579"/>
      <c r="N273" s="579"/>
      <c r="O273" s="579"/>
      <c r="P273" s="579"/>
      <c r="Q273" s="579"/>
      <c r="R273" s="579"/>
      <c r="S273" s="579"/>
      <c r="T273" s="579"/>
      <c r="U273" s="579"/>
      <c r="V273" s="579"/>
      <c r="W273" s="579"/>
      <c r="X273" s="579"/>
      <c r="AC273" s="45"/>
      <c r="AD273" s="45"/>
      <c r="AE273" s="45"/>
    </row>
    <row r="274" spans="1:31" s="46" customFormat="1" ht="12.5">
      <c r="A274" s="857"/>
      <c r="B274" s="590" t="s">
        <v>307</v>
      </c>
      <c r="C274" s="590"/>
      <c r="D274" s="590"/>
      <c r="E274" s="590"/>
      <c r="F274" s="854"/>
      <c r="G274" s="854"/>
      <c r="H274" s="854"/>
      <c r="I274" s="854"/>
      <c r="J274" s="854"/>
      <c r="K274" s="854"/>
      <c r="L274" s="854"/>
      <c r="M274" s="854"/>
      <c r="N274" s="854"/>
      <c r="O274" s="854"/>
      <c r="P274" s="854"/>
      <c r="Q274" s="854"/>
      <c r="R274" s="854"/>
      <c r="S274" s="854"/>
      <c r="T274" s="854"/>
      <c r="U274" s="854"/>
      <c r="V274" s="854"/>
      <c r="W274" s="854"/>
      <c r="X274" s="854"/>
      <c r="AC274" s="45"/>
      <c r="AD274" s="45"/>
      <c r="AE274" s="45"/>
    </row>
    <row r="275" spans="1:31" s="46" customFormat="1" ht="20.25" customHeight="1">
      <c r="A275" s="857"/>
      <c r="B275" s="868" t="s">
        <v>178</v>
      </c>
      <c r="C275" s="868"/>
      <c r="D275" s="868"/>
      <c r="E275" s="868"/>
      <c r="F275" s="868"/>
      <c r="G275" s="868"/>
      <c r="H275" s="868"/>
      <c r="I275" s="868"/>
      <c r="J275" s="868"/>
      <c r="K275" s="868"/>
      <c r="L275" s="868"/>
      <c r="M275" s="868"/>
      <c r="N275" s="868"/>
      <c r="O275" s="868"/>
      <c r="P275" s="868"/>
      <c r="Q275" s="868"/>
      <c r="R275" s="868"/>
      <c r="S275" s="868"/>
      <c r="T275" s="868"/>
      <c r="U275" s="868"/>
      <c r="V275" s="868"/>
      <c r="W275" s="868"/>
      <c r="X275" s="868"/>
      <c r="AC275" s="45"/>
      <c r="AD275" s="45"/>
      <c r="AE275" s="45"/>
    </row>
    <row r="276" spans="1:31" s="46" customFormat="1" ht="23">
      <c r="A276" s="708" t="s">
        <v>16</v>
      </c>
      <c r="B276" s="708"/>
      <c r="C276" s="708"/>
      <c r="D276" s="708"/>
      <c r="E276" s="708"/>
      <c r="F276" s="708"/>
      <c r="G276" s="708"/>
      <c r="H276" s="708"/>
      <c r="I276" s="708"/>
      <c r="J276" s="708"/>
      <c r="K276" s="708"/>
      <c r="L276" s="708"/>
      <c r="M276" s="708"/>
      <c r="N276" s="708"/>
      <c r="O276" s="708"/>
      <c r="P276" s="708"/>
      <c r="Q276" s="708"/>
      <c r="R276" s="708"/>
      <c r="S276" s="708"/>
      <c r="T276" s="708"/>
      <c r="U276" s="708"/>
      <c r="V276" s="708"/>
      <c r="W276" s="708"/>
      <c r="X276" s="708"/>
      <c r="AC276" s="45"/>
      <c r="AD276" s="45"/>
      <c r="AE276" s="45"/>
    </row>
    <row r="277" spans="1:31" s="46" customFormat="1" ht="12.5">
      <c r="A277" s="45"/>
      <c r="AC277" s="45"/>
      <c r="AD277" s="45"/>
      <c r="AE277" s="45"/>
    </row>
    <row r="278" spans="1:31" s="46" customFormat="1" ht="12.5">
      <c r="A278" s="45"/>
      <c r="AC278" s="45"/>
      <c r="AD278" s="45"/>
      <c r="AE278" s="45"/>
    </row>
    <row r="279" spans="1:31" s="46" customFormat="1" ht="12.5">
      <c r="A279" s="45"/>
      <c r="AC279" s="45"/>
      <c r="AD279" s="45"/>
      <c r="AE279" s="45"/>
    </row>
    <row r="280" spans="1:31" s="46" customFormat="1" ht="12.5">
      <c r="A280" s="45"/>
      <c r="AC280" s="45"/>
      <c r="AD280" s="45"/>
      <c r="AE280" s="45"/>
    </row>
    <row r="281" spans="1:31" s="46" customFormat="1" ht="12.5">
      <c r="A281" s="45"/>
      <c r="AC281" s="45"/>
      <c r="AD281" s="45"/>
      <c r="AE281" s="45"/>
    </row>
    <row r="282" spans="1:31" s="46" customFormat="1" ht="12.5">
      <c r="A282" s="45"/>
      <c r="AC282" s="45"/>
      <c r="AD282" s="45"/>
      <c r="AE282" s="45"/>
    </row>
    <row r="283" spans="1:31" s="46" customFormat="1" ht="12.5">
      <c r="A283" s="45"/>
      <c r="AC283" s="45"/>
      <c r="AD283" s="45"/>
      <c r="AE283" s="45"/>
    </row>
    <row r="284" spans="1:31" s="46" customFormat="1" ht="12.5">
      <c r="A284" s="45"/>
      <c r="AC284" s="45"/>
      <c r="AD284" s="45"/>
      <c r="AE284" s="45"/>
    </row>
    <row r="285" spans="1:31" s="46" customFormat="1" ht="12.5">
      <c r="A285" s="45"/>
      <c r="AC285" s="45"/>
      <c r="AD285" s="45"/>
      <c r="AE285" s="45"/>
    </row>
    <row r="286" spans="1:31" s="46" customFormat="1" ht="12.5">
      <c r="A286" s="45"/>
      <c r="AC286" s="45"/>
      <c r="AD286" s="45"/>
      <c r="AE286" s="45"/>
    </row>
    <row r="287" spans="1:31" s="46" customFormat="1" ht="12.5">
      <c r="A287" s="45"/>
      <c r="AC287" s="45"/>
      <c r="AD287" s="45"/>
      <c r="AE287" s="45"/>
    </row>
    <row r="288" spans="1:31" s="46" customFormat="1" ht="12.5">
      <c r="A288" s="45"/>
      <c r="AC288" s="45"/>
      <c r="AD288" s="45"/>
      <c r="AE288" s="45"/>
    </row>
    <row r="289" spans="1:31" s="46" customFormat="1" ht="12.5">
      <c r="A289" s="45"/>
      <c r="AC289" s="45"/>
      <c r="AD289" s="45"/>
      <c r="AE289" s="45"/>
    </row>
    <row r="290" spans="1:31" s="46" customFormat="1" ht="12.5">
      <c r="A290" s="45"/>
      <c r="AC290" s="45"/>
      <c r="AD290" s="45"/>
      <c r="AE290" s="45"/>
    </row>
    <row r="291" spans="1:31" s="46" customFormat="1" ht="12.5">
      <c r="A291" s="45"/>
      <c r="AC291" s="45"/>
      <c r="AD291" s="45"/>
      <c r="AE291" s="45"/>
    </row>
    <row r="292" spans="1:31" s="46" customFormat="1" ht="12.5">
      <c r="A292" s="45"/>
      <c r="AC292" s="45"/>
      <c r="AD292" s="45"/>
      <c r="AE292" s="45"/>
    </row>
    <row r="293" spans="1:31" s="46" customFormat="1" ht="12.5">
      <c r="A293" s="45"/>
      <c r="AC293" s="45"/>
      <c r="AD293" s="45"/>
      <c r="AE293" s="45"/>
    </row>
    <row r="294" spans="1:31" s="46" customFormat="1" ht="12.5">
      <c r="A294" s="45"/>
      <c r="AC294" s="45"/>
      <c r="AD294" s="45"/>
      <c r="AE294" s="45"/>
    </row>
    <row r="295" spans="1:31" s="46" customFormat="1" ht="12.5">
      <c r="A295" s="45"/>
      <c r="AC295" s="45"/>
      <c r="AD295" s="45"/>
      <c r="AE295" s="45"/>
    </row>
    <row r="296" spans="1:31" s="46" customFormat="1" ht="12.5">
      <c r="A296" s="45"/>
      <c r="AC296" s="45"/>
      <c r="AD296" s="45"/>
      <c r="AE296" s="45"/>
    </row>
    <row r="297" spans="1:31" s="46" customFormat="1" ht="12.5">
      <c r="A297" s="45"/>
      <c r="AC297" s="45"/>
      <c r="AD297" s="45"/>
      <c r="AE297" s="45"/>
    </row>
    <row r="298" spans="1:31" s="46" customFormat="1" ht="12.5">
      <c r="A298" s="45"/>
      <c r="AC298" s="45"/>
      <c r="AD298" s="45"/>
      <c r="AE298" s="45"/>
    </row>
  </sheetData>
  <mergeCells count="814">
    <mergeCell ref="C47:E47"/>
    <mergeCell ref="F47:J47"/>
    <mergeCell ref="C46:E46"/>
    <mergeCell ref="F46:J46"/>
    <mergeCell ref="B212:B214"/>
    <mergeCell ref="K273:X273"/>
    <mergeCell ref="B274:E274"/>
    <mergeCell ref="F274:X274"/>
    <mergeCell ref="B275:X275"/>
    <mergeCell ref="C267:E267"/>
    <mergeCell ref="F267:J267"/>
    <mergeCell ref="C268:E268"/>
    <mergeCell ref="F268:J268"/>
    <mergeCell ref="C269:E269"/>
    <mergeCell ref="F269:J269"/>
    <mergeCell ref="C264:E264"/>
    <mergeCell ref="F264:J264"/>
    <mergeCell ref="C265:E265"/>
    <mergeCell ref="F265:J265"/>
    <mergeCell ref="C266:E266"/>
    <mergeCell ref="F266:J266"/>
    <mergeCell ref="C261:E261"/>
    <mergeCell ref="F261:J261"/>
    <mergeCell ref="C262:E262"/>
    <mergeCell ref="A276:X276"/>
    <mergeCell ref="C270:E270"/>
    <mergeCell ref="F270:J270"/>
    <mergeCell ref="B271:E271"/>
    <mergeCell ref="G271:H271"/>
    <mergeCell ref="I271:X271"/>
    <mergeCell ref="B272:D273"/>
    <mergeCell ref="E272:E273"/>
    <mergeCell ref="F272:F273"/>
    <mergeCell ref="G272:H273"/>
    <mergeCell ref="I272:X272"/>
    <mergeCell ref="F262:J262"/>
    <mergeCell ref="C263:E263"/>
    <mergeCell ref="F263:J263"/>
    <mergeCell ref="C258:E258"/>
    <mergeCell ref="F258:J258"/>
    <mergeCell ref="C259:E259"/>
    <mergeCell ref="F259:J259"/>
    <mergeCell ref="C260:E260"/>
    <mergeCell ref="F260:J260"/>
    <mergeCell ref="C255:E255"/>
    <mergeCell ref="F255:J255"/>
    <mergeCell ref="C256:E256"/>
    <mergeCell ref="F256:J256"/>
    <mergeCell ref="C257:E257"/>
    <mergeCell ref="F257:J257"/>
    <mergeCell ref="C252:E252"/>
    <mergeCell ref="F252:J252"/>
    <mergeCell ref="C253:E253"/>
    <mergeCell ref="F253:J253"/>
    <mergeCell ref="C254:E254"/>
    <mergeCell ref="F254:J254"/>
    <mergeCell ref="Y249:AB249"/>
    <mergeCell ref="AC249:AE249"/>
    <mergeCell ref="C250:E250"/>
    <mergeCell ref="F250:J250"/>
    <mergeCell ref="C251:E251"/>
    <mergeCell ref="F251:J251"/>
    <mergeCell ref="M247:X247"/>
    <mergeCell ref="B248:X248"/>
    <mergeCell ref="C249:L249"/>
    <mergeCell ref="M249:R249"/>
    <mergeCell ref="S249:S250"/>
    <mergeCell ref="T249:T250"/>
    <mergeCell ref="U249:W249"/>
    <mergeCell ref="X249:X250"/>
    <mergeCell ref="B246:D246"/>
    <mergeCell ref="E246:H246"/>
    <mergeCell ref="J246:N246"/>
    <mergeCell ref="P246:Q246"/>
    <mergeCell ref="R246:X246"/>
    <mergeCell ref="B247:D247"/>
    <mergeCell ref="E247:F247"/>
    <mergeCell ref="G247:H247"/>
    <mergeCell ref="I247:J247"/>
    <mergeCell ref="K247:L247"/>
    <mergeCell ref="B245:X245"/>
    <mergeCell ref="B241:G241"/>
    <mergeCell ref="I241:K241"/>
    <mergeCell ref="L241:N241"/>
    <mergeCell ref="P241:X241"/>
    <mergeCell ref="B242:G243"/>
    <mergeCell ref="H242:H243"/>
    <mergeCell ref="I242:K243"/>
    <mergeCell ref="L242:N242"/>
    <mergeCell ref="P242:X242"/>
    <mergeCell ref="L243:N243"/>
    <mergeCell ref="B233:E233"/>
    <mergeCell ref="F233:X233"/>
    <mergeCell ref="B234:X234"/>
    <mergeCell ref="A235:A275"/>
    <mergeCell ref="B235:X235"/>
    <mergeCell ref="D236:E236"/>
    <mergeCell ref="F236:L236"/>
    <mergeCell ref="M236:X236"/>
    <mergeCell ref="D237:E237"/>
    <mergeCell ref="F237:L237"/>
    <mergeCell ref="M237:X237"/>
    <mergeCell ref="B238:X238"/>
    <mergeCell ref="B239:X239"/>
    <mergeCell ref="B240:D240"/>
    <mergeCell ref="E240:H240"/>
    <mergeCell ref="I240:J240"/>
    <mergeCell ref="K240:L240"/>
    <mergeCell ref="N240:O240"/>
    <mergeCell ref="P240:X240"/>
    <mergeCell ref="P243:X243"/>
    <mergeCell ref="B244:G244"/>
    <mergeCell ref="I244:K244"/>
    <mergeCell ref="L244:N244"/>
    <mergeCell ref="P244:X244"/>
    <mergeCell ref="B230:E230"/>
    <mergeCell ref="G230:H230"/>
    <mergeCell ref="I230:X230"/>
    <mergeCell ref="B231:D232"/>
    <mergeCell ref="E231:E232"/>
    <mergeCell ref="F231:F232"/>
    <mergeCell ref="G231:H232"/>
    <mergeCell ref="I231:X231"/>
    <mergeCell ref="K232:X232"/>
    <mergeCell ref="C228:E228"/>
    <mergeCell ref="F228:J228"/>
    <mergeCell ref="V228:W228"/>
    <mergeCell ref="C229:E229"/>
    <mergeCell ref="F229:J229"/>
    <mergeCell ref="V229:W229"/>
    <mergeCell ref="C226:E226"/>
    <mergeCell ref="F226:J226"/>
    <mergeCell ref="V226:W226"/>
    <mergeCell ref="C227:E227"/>
    <mergeCell ref="F227:J227"/>
    <mergeCell ref="V227:W227"/>
    <mergeCell ref="C224:E224"/>
    <mergeCell ref="F224:J224"/>
    <mergeCell ref="V224:W224"/>
    <mergeCell ref="C225:E225"/>
    <mergeCell ref="F225:J225"/>
    <mergeCell ref="V225:W225"/>
    <mergeCell ref="C222:E222"/>
    <mergeCell ref="F222:J222"/>
    <mergeCell ref="V222:W222"/>
    <mergeCell ref="C223:E223"/>
    <mergeCell ref="F223:J223"/>
    <mergeCell ref="V223:W223"/>
    <mergeCell ref="C220:E220"/>
    <mergeCell ref="F220:J220"/>
    <mergeCell ref="V220:W220"/>
    <mergeCell ref="C221:E221"/>
    <mergeCell ref="F221:J221"/>
    <mergeCell ref="V221:W221"/>
    <mergeCell ref="C218:E218"/>
    <mergeCell ref="F218:J218"/>
    <mergeCell ref="V218:W218"/>
    <mergeCell ref="C219:E219"/>
    <mergeCell ref="F219:J219"/>
    <mergeCell ref="V219:W219"/>
    <mergeCell ref="C216:E216"/>
    <mergeCell ref="F216:J216"/>
    <mergeCell ref="V216:W216"/>
    <mergeCell ref="C217:E217"/>
    <mergeCell ref="F217:J217"/>
    <mergeCell ref="V217:W217"/>
    <mergeCell ref="C214:E214"/>
    <mergeCell ref="F214:J214"/>
    <mergeCell ref="V214:W214"/>
    <mergeCell ref="C215:E215"/>
    <mergeCell ref="F215:J215"/>
    <mergeCell ref="V215:W215"/>
    <mergeCell ref="C212:E212"/>
    <mergeCell ref="F212:J212"/>
    <mergeCell ref="V212:W212"/>
    <mergeCell ref="C213:E213"/>
    <mergeCell ref="F213:J213"/>
    <mergeCell ref="V213:W213"/>
    <mergeCell ref="C210:E210"/>
    <mergeCell ref="F210:J210"/>
    <mergeCell ref="V210:W210"/>
    <mergeCell ref="C211:E211"/>
    <mergeCell ref="F211:J211"/>
    <mergeCell ref="V211:W211"/>
    <mergeCell ref="C209:E209"/>
    <mergeCell ref="F209:J209"/>
    <mergeCell ref="V209:W209"/>
    <mergeCell ref="M206:X206"/>
    <mergeCell ref="B207:X207"/>
    <mergeCell ref="C208:L208"/>
    <mergeCell ref="M208:R208"/>
    <mergeCell ref="S208:S209"/>
    <mergeCell ref="T208:T209"/>
    <mergeCell ref="U208:W208"/>
    <mergeCell ref="X208:X209"/>
    <mergeCell ref="B205:D205"/>
    <mergeCell ref="E205:H205"/>
    <mergeCell ref="J205:N205"/>
    <mergeCell ref="P205:Q205"/>
    <mergeCell ref="R205:X205"/>
    <mergeCell ref="B206:D206"/>
    <mergeCell ref="E206:F206"/>
    <mergeCell ref="G206:H206"/>
    <mergeCell ref="I206:J206"/>
    <mergeCell ref="K206:L206"/>
    <mergeCell ref="B204:X204"/>
    <mergeCell ref="B200:G200"/>
    <mergeCell ref="I200:K200"/>
    <mergeCell ref="L200:N200"/>
    <mergeCell ref="P200:X200"/>
    <mergeCell ref="B201:G202"/>
    <mergeCell ref="H201:H202"/>
    <mergeCell ref="I201:K202"/>
    <mergeCell ref="L201:N201"/>
    <mergeCell ref="P201:X201"/>
    <mergeCell ref="L202:N202"/>
    <mergeCell ref="B192:E192"/>
    <mergeCell ref="F192:X192"/>
    <mergeCell ref="B193:X193"/>
    <mergeCell ref="A194:A234"/>
    <mergeCell ref="B194:X194"/>
    <mergeCell ref="D195:E195"/>
    <mergeCell ref="F195:L195"/>
    <mergeCell ref="M195:X195"/>
    <mergeCell ref="D196:E196"/>
    <mergeCell ref="F196:L196"/>
    <mergeCell ref="M196:X196"/>
    <mergeCell ref="B197:X197"/>
    <mergeCell ref="B198:X198"/>
    <mergeCell ref="B199:D199"/>
    <mergeCell ref="E199:H199"/>
    <mergeCell ref="I199:J199"/>
    <mergeCell ref="K199:L199"/>
    <mergeCell ref="N199:O199"/>
    <mergeCell ref="P199:X199"/>
    <mergeCell ref="P202:X202"/>
    <mergeCell ref="B203:G203"/>
    <mergeCell ref="I203:K203"/>
    <mergeCell ref="L203:N203"/>
    <mergeCell ref="P203:X203"/>
    <mergeCell ref="B188:E188"/>
    <mergeCell ref="G188:H188"/>
    <mergeCell ref="I188:X188"/>
    <mergeCell ref="B189:D189"/>
    <mergeCell ref="G189:H189"/>
    <mergeCell ref="I189:X190"/>
    <mergeCell ref="B190:D191"/>
    <mergeCell ref="E190:E191"/>
    <mergeCell ref="F190:F191"/>
    <mergeCell ref="G190:H191"/>
    <mergeCell ref="K191:X191"/>
    <mergeCell ref="C186:E186"/>
    <mergeCell ref="F186:J186"/>
    <mergeCell ref="U186:W186"/>
    <mergeCell ref="C187:E187"/>
    <mergeCell ref="F187:J187"/>
    <mergeCell ref="U187:W187"/>
    <mergeCell ref="C184:E184"/>
    <mergeCell ref="F184:J184"/>
    <mergeCell ref="U184:W184"/>
    <mergeCell ref="C185:E185"/>
    <mergeCell ref="F185:J185"/>
    <mergeCell ref="U185:W185"/>
    <mergeCell ref="C182:E182"/>
    <mergeCell ref="F182:J182"/>
    <mergeCell ref="U182:W182"/>
    <mergeCell ref="C183:E183"/>
    <mergeCell ref="F183:J183"/>
    <mergeCell ref="U183:W183"/>
    <mergeCell ref="C180:E180"/>
    <mergeCell ref="F180:J180"/>
    <mergeCell ref="U180:W180"/>
    <mergeCell ref="C181:E181"/>
    <mergeCell ref="F181:J181"/>
    <mergeCell ref="U181:W181"/>
    <mergeCell ref="C178:E178"/>
    <mergeCell ref="F178:J178"/>
    <mergeCell ref="U178:W178"/>
    <mergeCell ref="C179:E179"/>
    <mergeCell ref="F179:J179"/>
    <mergeCell ref="U179:W179"/>
    <mergeCell ref="C176:E176"/>
    <mergeCell ref="F176:J176"/>
    <mergeCell ref="U176:W176"/>
    <mergeCell ref="C177:E177"/>
    <mergeCell ref="F177:J177"/>
    <mergeCell ref="U177:W177"/>
    <mergeCell ref="C174:E174"/>
    <mergeCell ref="F174:J174"/>
    <mergeCell ref="U174:W174"/>
    <mergeCell ref="C175:E175"/>
    <mergeCell ref="F175:J175"/>
    <mergeCell ref="U175:W175"/>
    <mergeCell ref="C172:E172"/>
    <mergeCell ref="F172:J172"/>
    <mergeCell ref="U172:W172"/>
    <mergeCell ref="C173:E173"/>
    <mergeCell ref="F173:J173"/>
    <mergeCell ref="U173:W173"/>
    <mergeCell ref="C170:E170"/>
    <mergeCell ref="F170:J170"/>
    <mergeCell ref="U170:W170"/>
    <mergeCell ref="C171:E171"/>
    <mergeCell ref="F171:J171"/>
    <mergeCell ref="U171:W171"/>
    <mergeCell ref="C168:E168"/>
    <mergeCell ref="F168:J168"/>
    <mergeCell ref="U168:W168"/>
    <mergeCell ref="C169:E169"/>
    <mergeCell ref="F169:J169"/>
    <mergeCell ref="U169:W169"/>
    <mergeCell ref="C167:E167"/>
    <mergeCell ref="F167:J167"/>
    <mergeCell ref="U167:W167"/>
    <mergeCell ref="B165:X165"/>
    <mergeCell ref="C166:L166"/>
    <mergeCell ref="M166:R166"/>
    <mergeCell ref="S166:S167"/>
    <mergeCell ref="T166:T167"/>
    <mergeCell ref="U166:W166"/>
    <mergeCell ref="X166:X167"/>
    <mergeCell ref="B164:D164"/>
    <mergeCell ref="E164:F164"/>
    <mergeCell ref="G164:H164"/>
    <mergeCell ref="I164:J164"/>
    <mergeCell ref="K164:L164"/>
    <mergeCell ref="M164:X164"/>
    <mergeCell ref="B162:X162"/>
    <mergeCell ref="B163:D163"/>
    <mergeCell ref="E163:H163"/>
    <mergeCell ref="J163:N163"/>
    <mergeCell ref="P163:Q163"/>
    <mergeCell ref="R163:X163"/>
    <mergeCell ref="P157:X157"/>
    <mergeCell ref="B158:G158"/>
    <mergeCell ref="I158:K158"/>
    <mergeCell ref="L158:N158"/>
    <mergeCell ref="P158:X158"/>
    <mergeCell ref="B159:G160"/>
    <mergeCell ref="H159:H160"/>
    <mergeCell ref="I159:K160"/>
    <mergeCell ref="L159:N159"/>
    <mergeCell ref="P159:X159"/>
    <mergeCell ref="B150:E150"/>
    <mergeCell ref="F150:X150"/>
    <mergeCell ref="B151:X151"/>
    <mergeCell ref="A152:A193"/>
    <mergeCell ref="B152:X152"/>
    <mergeCell ref="D153:E153"/>
    <mergeCell ref="F153:L153"/>
    <mergeCell ref="M153:X153"/>
    <mergeCell ref="D154:E154"/>
    <mergeCell ref="F154:L154"/>
    <mergeCell ref="M154:X154"/>
    <mergeCell ref="B155:X155"/>
    <mergeCell ref="B156:X156"/>
    <mergeCell ref="B157:D157"/>
    <mergeCell ref="E157:H157"/>
    <mergeCell ref="I157:J157"/>
    <mergeCell ref="K157:L157"/>
    <mergeCell ref="N157:O157"/>
    <mergeCell ref="L160:N160"/>
    <mergeCell ref="P160:X160"/>
    <mergeCell ref="B161:G161"/>
    <mergeCell ref="I161:K161"/>
    <mergeCell ref="L161:N161"/>
    <mergeCell ref="P161:X161"/>
    <mergeCell ref="B146:E146"/>
    <mergeCell ref="G146:H146"/>
    <mergeCell ref="I146:X146"/>
    <mergeCell ref="B147:D147"/>
    <mergeCell ref="G147:H147"/>
    <mergeCell ref="I147:X148"/>
    <mergeCell ref="B148:D148"/>
    <mergeCell ref="F148:F149"/>
    <mergeCell ref="G148:H148"/>
    <mergeCell ref="B149:D149"/>
    <mergeCell ref="G149:H149"/>
    <mergeCell ref="K149:X149"/>
    <mergeCell ref="C144:E144"/>
    <mergeCell ref="F144:J144"/>
    <mergeCell ref="U144:W144"/>
    <mergeCell ref="C145:E145"/>
    <mergeCell ref="F145:J145"/>
    <mergeCell ref="U145:W145"/>
    <mergeCell ref="C142:E142"/>
    <mergeCell ref="F142:J142"/>
    <mergeCell ref="U142:W142"/>
    <mergeCell ref="C143:E143"/>
    <mergeCell ref="F143:J143"/>
    <mergeCell ref="U143:W143"/>
    <mergeCell ref="C140:E140"/>
    <mergeCell ref="F140:J140"/>
    <mergeCell ref="U140:W140"/>
    <mergeCell ref="C141:E141"/>
    <mergeCell ref="F141:J141"/>
    <mergeCell ref="U141:W141"/>
    <mergeCell ref="C138:E138"/>
    <mergeCell ref="F138:J138"/>
    <mergeCell ref="U138:W138"/>
    <mergeCell ref="C139:E139"/>
    <mergeCell ref="F139:J139"/>
    <mergeCell ref="U139:W139"/>
    <mergeCell ref="C136:E136"/>
    <mergeCell ref="F136:J136"/>
    <mergeCell ref="U136:W136"/>
    <mergeCell ref="C137:E137"/>
    <mergeCell ref="F137:J137"/>
    <mergeCell ref="U137:W137"/>
    <mergeCell ref="C134:E134"/>
    <mergeCell ref="F134:J134"/>
    <mergeCell ref="U134:W134"/>
    <mergeCell ref="C135:E135"/>
    <mergeCell ref="F135:J135"/>
    <mergeCell ref="U135:W135"/>
    <mergeCell ref="C132:E132"/>
    <mergeCell ref="F132:J132"/>
    <mergeCell ref="U132:W132"/>
    <mergeCell ref="C133:E133"/>
    <mergeCell ref="F133:J133"/>
    <mergeCell ref="U133:W133"/>
    <mergeCell ref="C130:E130"/>
    <mergeCell ref="F130:J130"/>
    <mergeCell ref="U130:W130"/>
    <mergeCell ref="C131:E131"/>
    <mergeCell ref="F131:J131"/>
    <mergeCell ref="U131:W131"/>
    <mergeCell ref="C128:E128"/>
    <mergeCell ref="F128:J128"/>
    <mergeCell ref="U128:W128"/>
    <mergeCell ref="C129:E129"/>
    <mergeCell ref="F129:J129"/>
    <mergeCell ref="U129:W129"/>
    <mergeCell ref="C126:E126"/>
    <mergeCell ref="F126:J126"/>
    <mergeCell ref="U126:W126"/>
    <mergeCell ref="C127:E127"/>
    <mergeCell ref="F127:J127"/>
    <mergeCell ref="U127:W127"/>
    <mergeCell ref="C125:E125"/>
    <mergeCell ref="F125:J125"/>
    <mergeCell ref="U125:W125"/>
    <mergeCell ref="B123:X123"/>
    <mergeCell ref="C124:L124"/>
    <mergeCell ref="M124:R124"/>
    <mergeCell ref="S124:S125"/>
    <mergeCell ref="T124:T125"/>
    <mergeCell ref="U124:W124"/>
    <mergeCell ref="X124:X125"/>
    <mergeCell ref="B122:D122"/>
    <mergeCell ref="E122:F122"/>
    <mergeCell ref="G122:H122"/>
    <mergeCell ref="I122:J122"/>
    <mergeCell ref="K122:L122"/>
    <mergeCell ref="M122:X122"/>
    <mergeCell ref="B121:D121"/>
    <mergeCell ref="E121:H121"/>
    <mergeCell ref="J121:N121"/>
    <mergeCell ref="P121:Q121"/>
    <mergeCell ref="R121:X121"/>
    <mergeCell ref="B119:X119"/>
    <mergeCell ref="B120:D120"/>
    <mergeCell ref="E120:H120"/>
    <mergeCell ref="J120:N120"/>
    <mergeCell ref="P120:Q120"/>
    <mergeCell ref="R120:X120"/>
    <mergeCell ref="B117:G117"/>
    <mergeCell ref="I117:K117"/>
    <mergeCell ref="L117:N117"/>
    <mergeCell ref="P117:X117"/>
    <mergeCell ref="B118:G118"/>
    <mergeCell ref="I118:K118"/>
    <mergeCell ref="L118:N118"/>
    <mergeCell ref="P118:X118"/>
    <mergeCell ref="P116:X116"/>
    <mergeCell ref="B112:X112"/>
    <mergeCell ref="B113:X113"/>
    <mergeCell ref="B114:D114"/>
    <mergeCell ref="E114:H114"/>
    <mergeCell ref="I114:J114"/>
    <mergeCell ref="K114:L114"/>
    <mergeCell ref="N114:O114"/>
    <mergeCell ref="P114:X114"/>
    <mergeCell ref="B106:E106"/>
    <mergeCell ref="F106:X106"/>
    <mergeCell ref="B107:X107"/>
    <mergeCell ref="A108:A151"/>
    <mergeCell ref="B108:X108"/>
    <mergeCell ref="D109:E109"/>
    <mergeCell ref="F109:G109"/>
    <mergeCell ref="H109:L109"/>
    <mergeCell ref="M109:X109"/>
    <mergeCell ref="B110:B111"/>
    <mergeCell ref="C110:C111"/>
    <mergeCell ref="D110:E111"/>
    <mergeCell ref="F110:G110"/>
    <mergeCell ref="H110:L110"/>
    <mergeCell ref="M110:X111"/>
    <mergeCell ref="F111:G111"/>
    <mergeCell ref="H111:L111"/>
    <mergeCell ref="B115:G115"/>
    <mergeCell ref="I115:K115"/>
    <mergeCell ref="L115:N115"/>
    <mergeCell ref="P115:X115"/>
    <mergeCell ref="B116:G116"/>
    <mergeCell ref="I116:K116"/>
    <mergeCell ref="L116:N116"/>
    <mergeCell ref="B102:E102"/>
    <mergeCell ref="G102:H102"/>
    <mergeCell ref="I102:X102"/>
    <mergeCell ref="B103:D103"/>
    <mergeCell ref="G103:H103"/>
    <mergeCell ref="I103:X104"/>
    <mergeCell ref="B104:D104"/>
    <mergeCell ref="F104:F105"/>
    <mergeCell ref="G104:H104"/>
    <mergeCell ref="B105:D105"/>
    <mergeCell ref="G105:H105"/>
    <mergeCell ref="K105:X105"/>
    <mergeCell ref="C100:E100"/>
    <mergeCell ref="F100:J100"/>
    <mergeCell ref="U100:W100"/>
    <mergeCell ref="C101:E101"/>
    <mergeCell ref="F101:J101"/>
    <mergeCell ref="U101:W101"/>
    <mergeCell ref="C98:E98"/>
    <mergeCell ref="F98:J98"/>
    <mergeCell ref="U98:W98"/>
    <mergeCell ref="C99:E99"/>
    <mergeCell ref="F99:J99"/>
    <mergeCell ref="U99:W99"/>
    <mergeCell ref="C96:E96"/>
    <mergeCell ref="F96:J96"/>
    <mergeCell ref="U96:W96"/>
    <mergeCell ref="C97:E97"/>
    <mergeCell ref="F97:J97"/>
    <mergeCell ref="U97:W97"/>
    <mergeCell ref="C94:E94"/>
    <mergeCell ref="F94:J94"/>
    <mergeCell ref="U94:W94"/>
    <mergeCell ref="C95:E95"/>
    <mergeCell ref="F95:J95"/>
    <mergeCell ref="U95:W95"/>
    <mergeCell ref="C92:E92"/>
    <mergeCell ref="F92:J92"/>
    <mergeCell ref="U92:W92"/>
    <mergeCell ref="C93:E93"/>
    <mergeCell ref="F93:J93"/>
    <mergeCell ref="U93:W93"/>
    <mergeCell ref="C90:E90"/>
    <mergeCell ref="F90:J90"/>
    <mergeCell ref="U90:W90"/>
    <mergeCell ref="C91:E91"/>
    <mergeCell ref="F91:J91"/>
    <mergeCell ref="U91:W91"/>
    <mergeCell ref="C88:E88"/>
    <mergeCell ref="F88:J88"/>
    <mergeCell ref="U88:W88"/>
    <mergeCell ref="C89:E89"/>
    <mergeCell ref="F89:J89"/>
    <mergeCell ref="U89:W89"/>
    <mergeCell ref="C86:E86"/>
    <mergeCell ref="F86:J86"/>
    <mergeCell ref="U86:W86"/>
    <mergeCell ref="C87:E87"/>
    <mergeCell ref="F87:J87"/>
    <mergeCell ref="U87:W87"/>
    <mergeCell ref="C84:E84"/>
    <mergeCell ref="F84:J84"/>
    <mergeCell ref="U84:W84"/>
    <mergeCell ref="C85:E85"/>
    <mergeCell ref="F85:J85"/>
    <mergeCell ref="U85:W85"/>
    <mergeCell ref="C82:E82"/>
    <mergeCell ref="F82:J82"/>
    <mergeCell ref="U82:W82"/>
    <mergeCell ref="C83:E83"/>
    <mergeCell ref="F83:J83"/>
    <mergeCell ref="U83:W83"/>
    <mergeCell ref="B78:D78"/>
    <mergeCell ref="E78:F78"/>
    <mergeCell ref="G78:H78"/>
    <mergeCell ref="I78:J78"/>
    <mergeCell ref="K78:L78"/>
    <mergeCell ref="Y80:AB80"/>
    <mergeCell ref="AC80:AE80"/>
    <mergeCell ref="C81:E81"/>
    <mergeCell ref="F81:J81"/>
    <mergeCell ref="U81:W81"/>
    <mergeCell ref="M78:X78"/>
    <mergeCell ref="B79:X79"/>
    <mergeCell ref="C80:L80"/>
    <mergeCell ref="M80:R80"/>
    <mergeCell ref="S80:S81"/>
    <mergeCell ref="T80:T81"/>
    <mergeCell ref="U80:W80"/>
    <mergeCell ref="X80:X81"/>
    <mergeCell ref="L72:N72"/>
    <mergeCell ref="P72:X72"/>
    <mergeCell ref="B73:G74"/>
    <mergeCell ref="H73:H74"/>
    <mergeCell ref="I73:K74"/>
    <mergeCell ref="L73:N73"/>
    <mergeCell ref="P73:X73"/>
    <mergeCell ref="L74:N74"/>
    <mergeCell ref="B77:D77"/>
    <mergeCell ref="E77:H77"/>
    <mergeCell ref="J77:N77"/>
    <mergeCell ref="P77:Q77"/>
    <mergeCell ref="R77:X77"/>
    <mergeCell ref="B71:D71"/>
    <mergeCell ref="E71:H71"/>
    <mergeCell ref="I71:J71"/>
    <mergeCell ref="K71:L71"/>
    <mergeCell ref="N71:O71"/>
    <mergeCell ref="P71:X71"/>
    <mergeCell ref="A66:A107"/>
    <mergeCell ref="B66:X66"/>
    <mergeCell ref="D67:E67"/>
    <mergeCell ref="F67:L67"/>
    <mergeCell ref="M67:X67"/>
    <mergeCell ref="D68:E68"/>
    <mergeCell ref="F68:L68"/>
    <mergeCell ref="M68:X68"/>
    <mergeCell ref="B69:X69"/>
    <mergeCell ref="B70:X70"/>
    <mergeCell ref="P74:X74"/>
    <mergeCell ref="B75:G75"/>
    <mergeCell ref="I75:K75"/>
    <mergeCell ref="L75:N75"/>
    <mergeCell ref="P75:X75"/>
    <mergeCell ref="B76:X76"/>
    <mergeCell ref="B72:G72"/>
    <mergeCell ref="I72:K72"/>
    <mergeCell ref="B64:X64"/>
    <mergeCell ref="C58:E58"/>
    <mergeCell ref="F58:J58"/>
    <mergeCell ref="B59:E59"/>
    <mergeCell ref="G59:H59"/>
    <mergeCell ref="I59:X59"/>
    <mergeCell ref="B60:D60"/>
    <mergeCell ref="G60:H60"/>
    <mergeCell ref="I60:X61"/>
    <mergeCell ref="B61:D61"/>
    <mergeCell ref="G61:H61"/>
    <mergeCell ref="F52:J52"/>
    <mergeCell ref="C53:E53"/>
    <mergeCell ref="F53:J53"/>
    <mergeCell ref="C54:E54"/>
    <mergeCell ref="F54:J54"/>
    <mergeCell ref="B62:D62"/>
    <mergeCell ref="G62:H62"/>
    <mergeCell ref="K62:X62"/>
    <mergeCell ref="B63:E63"/>
    <mergeCell ref="F63:X63"/>
    <mergeCell ref="C32:E32"/>
    <mergeCell ref="F32:J32"/>
    <mergeCell ref="C33:E33"/>
    <mergeCell ref="F33:J33"/>
    <mergeCell ref="C48:E48"/>
    <mergeCell ref="F48:J48"/>
    <mergeCell ref="C34:E34"/>
    <mergeCell ref="F34:J34"/>
    <mergeCell ref="C35:E35"/>
    <mergeCell ref="F35:J35"/>
    <mergeCell ref="C45:E45"/>
    <mergeCell ref="F45:J45"/>
    <mergeCell ref="C44:E44"/>
    <mergeCell ref="F44:J44"/>
    <mergeCell ref="C43:E43"/>
    <mergeCell ref="F43:J43"/>
    <mergeCell ref="C40:E40"/>
    <mergeCell ref="F40:J40"/>
    <mergeCell ref="C39:E39"/>
    <mergeCell ref="F39:J39"/>
    <mergeCell ref="C41:E41"/>
    <mergeCell ref="F41:J41"/>
    <mergeCell ref="C42:E42"/>
    <mergeCell ref="F42:J42"/>
    <mergeCell ref="C28:E28"/>
    <mergeCell ref="F28:J28"/>
    <mergeCell ref="C29:E29"/>
    <mergeCell ref="F29:J29"/>
    <mergeCell ref="C31:E31"/>
    <mergeCell ref="F31:J31"/>
    <mergeCell ref="C25:E25"/>
    <mergeCell ref="F25:J25"/>
    <mergeCell ref="C26:E26"/>
    <mergeCell ref="F26:J26"/>
    <mergeCell ref="C27:E27"/>
    <mergeCell ref="F27:J27"/>
    <mergeCell ref="C30:E30"/>
    <mergeCell ref="F30:J30"/>
    <mergeCell ref="C23:E23"/>
    <mergeCell ref="F23:J23"/>
    <mergeCell ref="C24:E24"/>
    <mergeCell ref="F24:J24"/>
    <mergeCell ref="B21:X21"/>
    <mergeCell ref="C22:L22"/>
    <mergeCell ref="M22:R22"/>
    <mergeCell ref="S22:S23"/>
    <mergeCell ref="T22:T23"/>
    <mergeCell ref="U22:W22"/>
    <mergeCell ref="X22:X23"/>
    <mergeCell ref="B20:D20"/>
    <mergeCell ref="E20:F20"/>
    <mergeCell ref="G20:H20"/>
    <mergeCell ref="I20:J20"/>
    <mergeCell ref="K20:L20"/>
    <mergeCell ref="M20:X20"/>
    <mergeCell ref="B19:D19"/>
    <mergeCell ref="E19:H19"/>
    <mergeCell ref="J19:N19"/>
    <mergeCell ref="P19:Q19"/>
    <mergeCell ref="R19:T19"/>
    <mergeCell ref="U19:X19"/>
    <mergeCell ref="A7:A64"/>
    <mergeCell ref="B7:X7"/>
    <mergeCell ref="D8:E8"/>
    <mergeCell ref="F8:G8"/>
    <mergeCell ref="H8:L8"/>
    <mergeCell ref="M8:X8"/>
    <mergeCell ref="D9:E9"/>
    <mergeCell ref="F9:G9"/>
    <mergeCell ref="H9:L9"/>
    <mergeCell ref="M9:X9"/>
    <mergeCell ref="B13:G13"/>
    <mergeCell ref="I13:K13"/>
    <mergeCell ref="L13:N13"/>
    <mergeCell ref="P13:X13"/>
    <mergeCell ref="B14:G14"/>
    <mergeCell ref="I14:K14"/>
    <mergeCell ref="L14:N14"/>
    <mergeCell ref="P14:X14"/>
    <mergeCell ref="B10:X10"/>
    <mergeCell ref="B11:X11"/>
    <mergeCell ref="B12:D12"/>
    <mergeCell ref="E12:H12"/>
    <mergeCell ref="I12:J12"/>
    <mergeCell ref="K12:L12"/>
    <mergeCell ref="B18:D18"/>
    <mergeCell ref="E18:H18"/>
    <mergeCell ref="J18:N18"/>
    <mergeCell ref="P18:Q18"/>
    <mergeCell ref="R18:X18"/>
    <mergeCell ref="B15:G15"/>
    <mergeCell ref="I15:K15"/>
    <mergeCell ref="L15:N15"/>
    <mergeCell ref="P15:X15"/>
    <mergeCell ref="B16:G16"/>
    <mergeCell ref="I16:K16"/>
    <mergeCell ref="L16:N16"/>
    <mergeCell ref="P16:X16"/>
    <mergeCell ref="B1:X1"/>
    <mergeCell ref="B2:X2"/>
    <mergeCell ref="B3:X3"/>
    <mergeCell ref="B4:X4"/>
    <mergeCell ref="B6:D6"/>
    <mergeCell ref="E6:X6"/>
    <mergeCell ref="N12:O12"/>
    <mergeCell ref="P12:X12"/>
    <mergeCell ref="B17:X17"/>
    <mergeCell ref="AH22:AH23"/>
    <mergeCell ref="AF22:AG22"/>
    <mergeCell ref="Y22:AB22"/>
    <mergeCell ref="AC22:AE22"/>
    <mergeCell ref="Y124:AB124"/>
    <mergeCell ref="AC124:AE124"/>
    <mergeCell ref="Y166:AB166"/>
    <mergeCell ref="AC166:AE166"/>
    <mergeCell ref="Y208:AB208"/>
    <mergeCell ref="AC208:AE208"/>
    <mergeCell ref="AF80:AG80"/>
    <mergeCell ref="AF124:AG124"/>
    <mergeCell ref="AF166:AG166"/>
    <mergeCell ref="AF208:AG208"/>
    <mergeCell ref="B36:B38"/>
    <mergeCell ref="C36:E38"/>
    <mergeCell ref="F36:J38"/>
    <mergeCell ref="K36:K38"/>
    <mergeCell ref="L36:L38"/>
    <mergeCell ref="AF249:AG249"/>
    <mergeCell ref="AH249:AH250"/>
    <mergeCell ref="AH208:AH209"/>
    <mergeCell ref="AH166:AH167"/>
    <mergeCell ref="AH124:AH125"/>
    <mergeCell ref="AH80:AH81"/>
    <mergeCell ref="C49:E49"/>
    <mergeCell ref="F49:J49"/>
    <mergeCell ref="C50:E50"/>
    <mergeCell ref="F50:J50"/>
    <mergeCell ref="C51:E51"/>
    <mergeCell ref="F51:J51"/>
    <mergeCell ref="C55:E55"/>
    <mergeCell ref="F55:J55"/>
    <mergeCell ref="C56:E56"/>
    <mergeCell ref="F56:J56"/>
    <mergeCell ref="C57:E57"/>
    <mergeCell ref="F57:J57"/>
    <mergeCell ref="C52:E52"/>
    <mergeCell ref="V36:V38"/>
    <mergeCell ref="W36:W38"/>
    <mergeCell ref="X36:X38"/>
    <mergeCell ref="Y36:Y38"/>
    <mergeCell ref="AA36:AA38"/>
    <mergeCell ref="M36:M38"/>
    <mergeCell ref="N36:N38"/>
    <mergeCell ref="O36:O38"/>
    <mergeCell ref="P36:P38"/>
    <mergeCell ref="Q36:Q38"/>
    <mergeCell ref="R36:R38"/>
    <mergeCell ref="S36:S38"/>
    <mergeCell ref="T36:T38"/>
    <mergeCell ref="U36:U38"/>
  </mergeCells>
  <conditionalFormatting sqref="B64">
    <cfRule type="containsBlanks" dxfId="225" priority="1">
      <formula>LEN(TRIM(B64))=0</formula>
    </cfRule>
  </conditionalFormatting>
  <conditionalFormatting sqref="E6 E12:G12 O14:Q16 E20:F20 M20 O73:Q75 O116:Q118 O159:Q161 O201:Q203 O242:Q244">
    <cfRule type="containsBlanks" dxfId="224" priority="122">
      <formula>LEN(TRIM(E6))=0</formula>
    </cfRule>
  </conditionalFormatting>
  <conditionalFormatting sqref="E18:E19 J18:J19">
    <cfRule type="containsBlanks" dxfId="223" priority="119">
      <formula>LEN(TRIM(E18))=0</formula>
    </cfRule>
  </conditionalFormatting>
  <conditionalFormatting sqref="E77 J77">
    <cfRule type="containsBlanks" dxfId="222" priority="105">
      <formula>LEN(TRIM(E77))=0</formula>
    </cfRule>
  </conditionalFormatting>
  <conditionalFormatting sqref="E120:E121 J120:J121">
    <cfRule type="containsBlanks" dxfId="221" priority="94">
      <formula>LEN(TRIM(E120))=0</formula>
    </cfRule>
  </conditionalFormatting>
  <conditionalFormatting sqref="E163 J163">
    <cfRule type="containsBlanks" dxfId="220" priority="82">
      <formula>LEN(TRIM(E163))=0</formula>
    </cfRule>
  </conditionalFormatting>
  <conditionalFormatting sqref="E205 J205">
    <cfRule type="containsBlanks" dxfId="219" priority="71">
      <formula>LEN(TRIM(E205))=0</formula>
    </cfRule>
  </conditionalFormatting>
  <conditionalFormatting sqref="E246 J246">
    <cfRule type="containsBlanks" dxfId="218" priority="60">
      <formula>LEN(TRIM(E246))=0</formula>
    </cfRule>
  </conditionalFormatting>
  <conditionalFormatting sqref="E71:G71 E78:F78 M78 B107 E114:G114 E122:F122 M122 B151 E157:G157 E164:F164 M164 B193 E199:G199 E206:F206 M206 B234 E240:G240 E247:F247 M247 B275">
    <cfRule type="containsBlanks" dxfId="217" priority="108">
      <formula>LEN(TRIM(B71))=0</formula>
    </cfRule>
  </conditionalFormatting>
  <conditionalFormatting sqref="H14:I16">
    <cfRule type="containsBlanks" dxfId="216" priority="120">
      <formula>LEN(TRIM(H14))=0</formula>
    </cfRule>
  </conditionalFormatting>
  <conditionalFormatting sqref="H73:I73">
    <cfRule type="containsBlanks" dxfId="215" priority="106">
      <formula>LEN(TRIM(H73))=0</formula>
    </cfRule>
  </conditionalFormatting>
  <conditionalFormatting sqref="H75:I75">
    <cfRule type="containsBlanks" dxfId="214" priority="46">
      <formula>LEN(TRIM(H75))=0</formula>
    </cfRule>
  </conditionalFormatting>
  <conditionalFormatting sqref="H116:I118">
    <cfRule type="containsBlanks" dxfId="213" priority="45">
      <formula>LEN(TRIM(H116))=0</formula>
    </cfRule>
  </conditionalFormatting>
  <conditionalFormatting sqref="H159:I159">
    <cfRule type="containsBlanks" dxfId="212" priority="36">
      <formula>LEN(TRIM(H159))=0</formula>
    </cfRule>
  </conditionalFormatting>
  <conditionalFormatting sqref="H161:I161">
    <cfRule type="containsBlanks" dxfId="211" priority="44">
      <formula>LEN(TRIM(H161))=0</formula>
    </cfRule>
  </conditionalFormatting>
  <conditionalFormatting sqref="H201:I201">
    <cfRule type="containsBlanks" dxfId="210" priority="35">
      <formula>LEN(TRIM(H201))=0</formula>
    </cfRule>
  </conditionalFormatting>
  <conditionalFormatting sqref="H203:I203">
    <cfRule type="containsBlanks" dxfId="209" priority="43">
      <formula>LEN(TRIM(H203))=0</formula>
    </cfRule>
  </conditionalFormatting>
  <conditionalFormatting sqref="H242:I242">
    <cfRule type="containsBlanks" dxfId="208" priority="61">
      <formula>LEN(TRIM(H242))=0</formula>
    </cfRule>
  </conditionalFormatting>
  <conditionalFormatting sqref="H244:I244">
    <cfRule type="containsBlanks" dxfId="207" priority="42">
      <formula>LEN(TRIM(H244))=0</formula>
    </cfRule>
  </conditionalFormatting>
  <conditionalFormatting sqref="I20">
    <cfRule type="containsBlanks" dxfId="206" priority="113">
      <formula>LEN(TRIM(I20))=0</formula>
    </cfRule>
  </conditionalFormatting>
  <conditionalFormatting sqref="I78">
    <cfRule type="containsBlanks" dxfId="205" priority="101">
      <formula>LEN(TRIM(I78))=0</formula>
    </cfRule>
  </conditionalFormatting>
  <conditionalFormatting sqref="I122">
    <cfRule type="containsBlanks" dxfId="204" priority="89">
      <formula>LEN(TRIM(I122))=0</formula>
    </cfRule>
  </conditionalFormatting>
  <conditionalFormatting sqref="I164">
    <cfRule type="containsBlanks" dxfId="203" priority="78">
      <formula>LEN(TRIM(I164))=0</formula>
    </cfRule>
  </conditionalFormatting>
  <conditionalFormatting sqref="I206">
    <cfRule type="containsBlanks" dxfId="202" priority="67">
      <formula>LEN(TRIM(I206))=0</formula>
    </cfRule>
  </conditionalFormatting>
  <conditionalFormatting sqref="I247">
    <cfRule type="containsBlanks" dxfId="201" priority="56">
      <formula>LEN(TRIM(I247))=0</formula>
    </cfRule>
  </conditionalFormatting>
  <conditionalFormatting sqref="M24">
    <cfRule type="expression" dxfId="200" priority="41">
      <formula>AND($C23&lt;&gt;"",M24="")</formula>
    </cfRule>
  </conditionalFormatting>
  <conditionalFormatting sqref="M25:N25">
    <cfRule type="expression" dxfId="199" priority="123">
      <formula>AND($C24&lt;&gt;"",M25="")</formula>
    </cfRule>
  </conditionalFormatting>
  <conditionalFormatting sqref="M24:R58 T24:X58">
    <cfRule type="cellIs" dxfId="198" priority="40" operator="equal">
      <formula>"NO CUMPLE"</formula>
    </cfRule>
  </conditionalFormatting>
  <conditionalFormatting sqref="M82:R101 M126:R145 M168:R187 M210:R229 M251:R270 O24:R25 T24:V58 M26:R58 F24:J35 F36:F38 F40:J58 F82:J101 F126:J145 F168:J187 F210:J216 F217:F218 F219:J229 F251:J270">
    <cfRule type="expression" dxfId="197" priority="109">
      <formula>AND($C24&lt;&gt;"",F24="")</formula>
    </cfRule>
  </conditionalFormatting>
  <conditionalFormatting sqref="N12">
    <cfRule type="containsBlanks" dxfId="196" priority="117">
      <formula>LEN(TRIM(N12))=0</formula>
    </cfRule>
  </conditionalFormatting>
  <conditionalFormatting sqref="N24">
    <cfRule type="expression" dxfId="195" priority="39">
      <formula>AND($C23&lt;&gt;"",N24="")</formula>
    </cfRule>
  </conditionalFormatting>
  <conditionalFormatting sqref="N71">
    <cfRule type="containsBlanks" dxfId="194" priority="103">
      <formula>LEN(TRIM(N71))=0</formula>
    </cfRule>
  </conditionalFormatting>
  <conditionalFormatting sqref="N114">
    <cfRule type="containsBlanks" dxfId="193" priority="92">
      <formula>LEN(TRIM(N114))=0</formula>
    </cfRule>
  </conditionalFormatting>
  <conditionalFormatting sqref="N157">
    <cfRule type="containsBlanks" dxfId="192" priority="80">
      <formula>LEN(TRIM(N157))=0</formula>
    </cfRule>
  </conditionalFormatting>
  <conditionalFormatting sqref="N199">
    <cfRule type="containsBlanks" dxfId="191" priority="69">
      <formula>LEN(TRIM(N199))=0</formula>
    </cfRule>
  </conditionalFormatting>
  <conditionalFormatting sqref="N240">
    <cfRule type="containsBlanks" dxfId="190" priority="58">
      <formula>LEN(TRIM(N240))=0</formula>
    </cfRule>
  </conditionalFormatting>
  <conditionalFormatting sqref="P18:P19 A276">
    <cfRule type="containsBlanks" dxfId="189" priority="121">
      <formula>LEN(TRIM(A18))=0</formula>
    </cfRule>
  </conditionalFormatting>
  <conditionalFormatting sqref="P77">
    <cfRule type="containsBlanks" dxfId="188" priority="107">
      <formula>LEN(TRIM(P77))=0</formula>
    </cfRule>
  </conditionalFormatting>
  <conditionalFormatting sqref="P120:P121">
    <cfRule type="containsBlanks" dxfId="187" priority="96">
      <formula>LEN(TRIM(P120))=0</formula>
    </cfRule>
  </conditionalFormatting>
  <conditionalFormatting sqref="P163">
    <cfRule type="containsBlanks" dxfId="186" priority="84">
      <formula>LEN(TRIM(P163))=0</formula>
    </cfRule>
  </conditionalFormatting>
  <conditionalFormatting sqref="P205">
    <cfRule type="containsBlanks" dxfId="185" priority="73">
      <formula>LEN(TRIM(P205))=0</formula>
    </cfRule>
  </conditionalFormatting>
  <conditionalFormatting sqref="P246">
    <cfRule type="containsBlanks" dxfId="184" priority="62">
      <formula>LEN(TRIM(P246))=0</formula>
    </cfRule>
  </conditionalFormatting>
  <conditionalFormatting sqref="T24:T58">
    <cfRule type="cellIs" dxfId="183" priority="115" operator="equal">
      <formula>"NO"</formula>
    </cfRule>
  </conditionalFormatting>
  <conditionalFormatting sqref="T82:T101">
    <cfRule type="cellIs" dxfId="182" priority="102" operator="equal">
      <formula>"NO"</formula>
    </cfRule>
  </conditionalFormatting>
  <conditionalFormatting sqref="T126:T145">
    <cfRule type="cellIs" dxfId="181" priority="91" operator="equal">
      <formula>"NO"</formula>
    </cfRule>
  </conditionalFormatting>
  <conditionalFormatting sqref="T168:T187">
    <cfRule type="cellIs" dxfId="180" priority="79" operator="equal">
      <formula>"NO"</formula>
    </cfRule>
  </conditionalFormatting>
  <conditionalFormatting sqref="T210:T229">
    <cfRule type="cellIs" dxfId="179" priority="68" operator="equal">
      <formula>"NO"</formula>
    </cfRule>
  </conditionalFormatting>
  <conditionalFormatting sqref="T251:T270">
    <cfRule type="cellIs" dxfId="178" priority="57" operator="equal">
      <formula>"NO"</formula>
    </cfRule>
  </conditionalFormatting>
  <conditionalFormatting sqref="T82:U101 M82:R101 X82:X101 M126:R145 M168:R187 M210:R229 M251:R270">
    <cfRule type="cellIs" dxfId="177" priority="100" operator="equal">
      <formula>"NO CUMPLE"</formula>
    </cfRule>
  </conditionalFormatting>
  <conditionalFormatting sqref="T82:U101">
    <cfRule type="expression" dxfId="176" priority="97">
      <formula>AND($C82&lt;&gt;"",T82="")</formula>
    </cfRule>
  </conditionalFormatting>
  <conditionalFormatting sqref="T126:U145">
    <cfRule type="expression" dxfId="175" priority="85">
      <formula>AND($C126&lt;&gt;"",T126="")</formula>
    </cfRule>
    <cfRule type="cellIs" dxfId="174" priority="88" operator="equal">
      <formula>"NO CUMPLE"</formula>
    </cfRule>
  </conditionalFormatting>
  <conditionalFormatting sqref="T168:U187">
    <cfRule type="cellIs" dxfId="173" priority="77" operator="equal">
      <formula>"NO CUMPLE"</formula>
    </cfRule>
    <cfRule type="expression" dxfId="172" priority="74">
      <formula>AND($C168&lt;&gt;"",T168="")</formula>
    </cfRule>
  </conditionalFormatting>
  <conditionalFormatting sqref="T210:V229">
    <cfRule type="cellIs" dxfId="171" priority="66" operator="equal">
      <formula>"NO CUMPLE"</formula>
    </cfRule>
    <cfRule type="expression" dxfId="170" priority="63">
      <formula>AND($C210&lt;&gt;"",T210="")</formula>
    </cfRule>
  </conditionalFormatting>
  <conditionalFormatting sqref="T251:W270">
    <cfRule type="cellIs" dxfId="169" priority="55" operator="equal">
      <formula>"NO CUMPLE"</formula>
    </cfRule>
    <cfRule type="expression" dxfId="168" priority="48">
      <formula>AND($C251&lt;&gt;"",T251="")</formula>
    </cfRule>
  </conditionalFormatting>
  <conditionalFormatting sqref="U19">
    <cfRule type="containsBlanks" dxfId="167" priority="114">
      <formula>LEN(TRIM(U19))=0</formula>
    </cfRule>
  </conditionalFormatting>
  <conditionalFormatting sqref="X5">
    <cfRule type="cellIs" dxfId="166" priority="112" operator="equal">
      <formula>"NO CUMPLE"</formula>
    </cfRule>
  </conditionalFormatting>
  <conditionalFormatting sqref="X65">
    <cfRule type="cellIs" dxfId="165" priority="116" operator="equal">
      <formula>"NO CUMPLE"</formula>
    </cfRule>
  </conditionalFormatting>
  <conditionalFormatting sqref="X126:X145">
    <cfRule type="cellIs" dxfId="164" priority="51" operator="equal">
      <formula>"NO CUMPLE"</formula>
    </cfRule>
  </conditionalFormatting>
  <conditionalFormatting sqref="X168:X187">
    <cfRule type="cellIs" dxfId="163" priority="50" operator="equal">
      <formula>"NO CUMPLE"</formula>
    </cfRule>
  </conditionalFormatting>
  <conditionalFormatting sqref="X210:X229">
    <cfRule type="cellIs" dxfId="162" priority="49" operator="equal">
      <formula>"NO CUMPLE"</formula>
    </cfRule>
  </conditionalFormatting>
  <conditionalFormatting sqref="X251:X270">
    <cfRule type="cellIs" dxfId="161" priority="47" operator="equal">
      <formula>"NO CUMPLE"</formula>
    </cfRule>
  </conditionalFormatting>
  <dataValidations count="27">
    <dataValidation allowBlank="1" showInputMessage="1" showErrorMessage="1" promptTitle="En caso de fechas incompletas" prompt="Si no tiene día de fin se toma el día 1" sqref="L82:L101 L126:L145 L168:L187 L210:L229 L251:L270 AG254:AG256 AG219:AG229 AG82:AG83 AG126:AG130 AG177:AG187 AG24:AG48 L24:L58"/>
    <dataValidation type="list" allowBlank="1" showInputMessage="1" showErrorMessage="1" sqref="B275 B107 B151 B193 B234 B64">
      <formula1>"CUMPLE,NO CUMPLE"</formula1>
    </dataValidation>
    <dataValidation type="list" allowBlank="1" showInputMessage="1" showErrorMessage="1" sqref="M20 M78 M122 M164 M206 M247">
      <formula1>"REQUISITOS ACADÉMICOS ACREDITADOS, REQUISITOS ACADÉMICOS NO ACREDITADOS"</formula1>
    </dataValidation>
    <dataValidation type="list" allowBlank="1" showInputMessage="1" showErrorMessage="1" sqref="O14:O16 H14:H16 O73:O75 H161 O116:O118 H75 O159:O161 H203 O201:O203 H116:H118 O242:O244 H73 H159 H201 H242 H244">
      <formula1>"SI,NO"</formula1>
    </dataValidation>
    <dataValidation type="list" allowBlank="1" showInputMessage="1" showErrorMessage="1" sqref="K12 K71 K114 K157 K199 K240">
      <formula1>"Cédula de ciudadanía, Cédula de extranjería, Pasaporte"</formula1>
    </dataValidation>
    <dataValidation errorStyle="warning" allowBlank="1" showInputMessage="1" showErrorMessage="1" error="Si no corresponda al listado. Se califica como incumplimiento" sqref="E18:E19 E77 E120:E121 E163 E205 E246"/>
    <dataValidation type="list" allowBlank="1" showInputMessage="1" showErrorMessage="1" sqref="A276">
      <formula1>"HABILITA, NO HABILITA"</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U126:U145 U82:U101 U168:U187 U251:W270 M251:R270 U210:V229 M168:R187 M126:R145 M82:R101 M210:R229 U24:V58 M24:R58">
      <formula1>"CUMPLE, NO CUMPLE"</formula1>
    </dataValidation>
    <dataValidation type="list" errorStyle="information" allowBlank="1" showInputMessage="1" showErrorMessage="1" errorTitle="No cumple" error="Si no esta en la lista no cumple el requisito" sqref="J18:N18">
      <formula1>"Ingeniería de Sistemas  Telemática y afines,Ingeniería Electrónica, Telecomunicaciones y Afines,Ingeniería Industrial y afines"</formula1>
    </dataValidation>
    <dataValidation type="list" errorStyle="information" allowBlank="1" showInputMessage="1" showErrorMessage="1" errorTitle="No cumple" error="Si no esta en la lista, no cumpe" sqref="J19:N19">
      <formula1>"Administración,Ingeniería de Sistemas, telemática y afines,Ingeniería industrial y afines"</formula1>
    </dataValidation>
    <dataValidation type="list" allowBlank="1" showInputMessage="1" showErrorMessage="1" sqref="U19">
      <formula1>"Dirección,Gerencia,Organización,Gestión,Administración"</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T251:T270 T82:T101 T126:T145 T168:T187 T210:T229 T24:T58">
      <formula1>"SI,NO,N/A"</formula1>
    </dataValidation>
    <dataValidation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51:X270 S126:S145 S168:S187 X210:X229 X126:X145 S82:S101 X82:X101 S251:S270 X168:X187 S210:S229 W24:W58 S24:S58"/>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K82:K101 K126:K145 K168:K187 AF219:AF229 K251:K270 AF251:AF256 K210:K229 AG168:AG176 AF168:AF187 AG251:AG253 AF126:AF130 AF82:AF83 AF24:AF30 K24:K30 AF36:AF37">
      <formula1>I20</formula1>
    </dataValidation>
    <dataValidation type="list" errorStyle="information" allowBlank="1" showInputMessage="1" showErrorMessage="1" errorTitle="No cumple" error="Si no esta en la lista no cumple el requisito" sqref="J77:N77">
      <formula1>"Administración,Ingeniería de Sistemas  Telemática y afines,Ingeniería Electrónica, Telecomunicaciones y Afines,Ingeniería Industrial y afines"</formula1>
    </dataValidation>
    <dataValidation type="list" errorStyle="information" allowBlank="1" showInputMessage="1" showErrorMessage="1" errorTitle="No cumple" error="Si no esta en la lista no cumple el requisito" sqref="J163:N163">
      <formula1>"Ingeniería,Administración de Empresas,Administración Pública,Psicología,Economía"</formula1>
    </dataValidation>
    <dataValidation type="list" errorStyle="information" allowBlank="1" showInputMessage="1" showErrorMessage="1" errorTitle="No cumple" error="Si no esta en la lista no cumple el requisito" sqref="J205:N205">
      <formula1>" Bibliotecología, otros de ciencias sociales y humanas,Ingeniería Industrial y Afines,Administración"</formula1>
    </dataValidation>
    <dataValidation type="list" errorStyle="information" allowBlank="1" showInputMessage="1" showErrorMessage="1" errorTitle="No cumple" error="Si no esta en la lista no cumple el requisito" sqref="J246:N246">
      <formula1>"Abogado"</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K39 K48:K58 AF48">
      <formula1>I20</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31:AF35 K31:K35 AF38">
      <formula1>I26</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41:AF45 K40:K45">
      <formula1>I26</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46:AF47 K46:K47">
      <formula1>I31</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39">
      <formula1>AD19</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40">
      <formula1>AD33</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K36:K37">
      <formula1>I25</formula1>
    </dataValidation>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K38">
      <formula1>I26</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4:X58">
      <formula1>"CUMPLE,NO CUMPLE"</formula1>
    </dataValidation>
  </dataValidations>
  <hyperlinks>
    <hyperlink ref="F8:G8" r:id="rId1" display="Formación académica pregrado"/>
    <hyperlink ref="H8:L8" r:id="rId2" display="Formación académica posgrado"/>
    <hyperlink ref="F67:G67" r:id="rId3" display="Formación académica pregrado"/>
    <hyperlink ref="F109:G109" r:id="rId4" display="Formación académica pregrado"/>
    <hyperlink ref="H109:L109" r:id="rId5" display="Formación académica posgrado"/>
    <hyperlink ref="F153:G153" r:id="rId6" display="Formación académica pregrado"/>
    <hyperlink ref="F195:G195" r:id="rId7" display="Formación académica pregrado"/>
    <hyperlink ref="F236:G236" r:id="rId8" display="Formación académica pregrado"/>
  </hyperlinks>
  <printOptions horizontalCentered="1"/>
  <pageMargins left="0.23622047244094491" right="0.23622047244094491" top="0.55118110236220474" bottom="0.35433070866141736" header="0.11811023622047245" footer="0.11811023622047245"/>
  <pageSetup paperSize="172" scale="70" fitToHeight="0" orientation="landscape" horizontalDpi="4294967294" verticalDpi="4294967294" r:id="rId9"/>
  <headerFooter>
    <oddHeader>&amp;LCMA-005-2024&amp;REvaluación Técnica - Habilitantes</oddHeader>
    <oddFooter>&amp;L&amp;A&amp;RPág. &amp;P de &amp;N</oddFooter>
  </headerFooter>
  <rowBreaks count="1" manualBreakCount="1">
    <brk id="20" max="21" man="1"/>
  </rowBreaks>
  <ignoredErrors>
    <ignoredError sqref="AF211:AG211 AF252:AG253 AG212 AG213" unlockedFormula="1"/>
    <ignoredError sqref="AF212" formula="1"/>
  </ignoredErrors>
  <legacyDrawing r:id="rId1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AK283"/>
  <sheetViews>
    <sheetView topLeftCell="A90" zoomScale="90" zoomScaleNormal="90" zoomScaleSheetLayoutView="91" workbookViewId="0">
      <selection activeCell="J106" sqref="J106:N106"/>
    </sheetView>
  </sheetViews>
  <sheetFormatPr baseColWidth="10" defaultColWidth="11.453125" defaultRowHeight="11.5"/>
  <cols>
    <col min="1" max="1" width="5.26953125" style="41" customWidth="1"/>
    <col min="2" max="2" width="5.54296875" style="42" customWidth="1"/>
    <col min="3" max="3" width="6.1796875" style="42" customWidth="1"/>
    <col min="4" max="4" width="10.54296875" style="42" customWidth="1"/>
    <col min="5" max="5" width="4.7265625" style="42" customWidth="1"/>
    <col min="6" max="6" width="14.1796875" style="42" customWidth="1"/>
    <col min="7" max="7" width="8.7265625" style="42" customWidth="1"/>
    <col min="8" max="8" width="14.453125" style="42" customWidth="1"/>
    <col min="9" max="9" width="12.81640625" style="42" customWidth="1"/>
    <col min="10" max="10" width="10.54296875" style="42" customWidth="1"/>
    <col min="11" max="11" width="11.81640625" style="42" customWidth="1"/>
    <col min="12" max="12" width="10.54296875" style="42" customWidth="1"/>
    <col min="13" max="13" width="8.7265625" style="42" customWidth="1"/>
    <col min="14" max="14" width="7.1796875" style="42" customWidth="1"/>
    <col min="15" max="15" width="9.7265625" style="42" customWidth="1"/>
    <col min="16" max="16" width="8" style="42" customWidth="1"/>
    <col min="17" max="17" width="4.453125" style="42" bestFit="1" customWidth="1"/>
    <col min="18" max="18" width="7.54296875" style="42" customWidth="1"/>
    <col min="19" max="19" width="4.26953125" style="42" customWidth="1"/>
    <col min="20" max="20" width="5.7265625" style="42" customWidth="1"/>
    <col min="21" max="21" width="6.1796875" style="42" customWidth="1"/>
    <col min="22" max="22" width="4.26953125" style="42" customWidth="1"/>
    <col min="23" max="23" width="5.26953125" style="42" customWidth="1"/>
    <col min="24" max="24" width="4.7265625" style="42" customWidth="1"/>
    <col min="25" max="25" width="75" style="42" customWidth="1"/>
    <col min="26" max="26" width="8" style="42" hidden="1" customWidth="1"/>
    <col min="27" max="27" width="59.81640625" style="42" customWidth="1"/>
    <col min="28" max="28" width="54.26953125" style="42" hidden="1" customWidth="1"/>
    <col min="29" max="31" width="3.7265625" style="41" hidden="1" customWidth="1"/>
    <col min="32" max="34" width="11.453125" style="42" customWidth="1"/>
    <col min="35" max="16384" width="11.453125" style="42"/>
  </cols>
  <sheetData>
    <row r="1" spans="1:31" ht="14">
      <c r="B1" s="357" t="s">
        <v>0</v>
      </c>
      <c r="C1" s="357"/>
      <c r="D1" s="357"/>
      <c r="E1" s="357"/>
      <c r="F1" s="357"/>
      <c r="G1" s="357"/>
      <c r="H1" s="357"/>
      <c r="I1" s="357"/>
      <c r="J1" s="357"/>
      <c r="K1" s="357"/>
      <c r="L1" s="357"/>
      <c r="M1" s="357"/>
      <c r="N1" s="357"/>
      <c r="O1" s="357"/>
      <c r="P1" s="357"/>
      <c r="Q1" s="357"/>
      <c r="R1" s="357"/>
      <c r="S1" s="357"/>
      <c r="T1" s="357"/>
      <c r="U1" s="357"/>
      <c r="V1" s="357"/>
      <c r="W1" s="357"/>
      <c r="X1" s="520"/>
    </row>
    <row r="2" spans="1:31" ht="14">
      <c r="B2" s="357" t="s">
        <v>2</v>
      </c>
      <c r="C2" s="357"/>
      <c r="D2" s="357"/>
      <c r="E2" s="357"/>
      <c r="F2" s="357"/>
      <c r="G2" s="357"/>
      <c r="H2" s="357"/>
      <c r="I2" s="357"/>
      <c r="J2" s="357"/>
      <c r="K2" s="357"/>
      <c r="L2" s="357"/>
      <c r="M2" s="357"/>
      <c r="N2" s="357"/>
      <c r="O2" s="357"/>
      <c r="P2" s="357"/>
      <c r="Q2" s="357"/>
      <c r="R2" s="357"/>
      <c r="S2" s="357"/>
      <c r="T2" s="357"/>
      <c r="U2" s="357"/>
      <c r="V2" s="357"/>
      <c r="W2" s="357"/>
      <c r="X2" s="520"/>
    </row>
    <row r="3" spans="1:31" ht="14">
      <c r="B3" s="357" t="s">
        <v>34</v>
      </c>
      <c r="C3" s="357"/>
      <c r="D3" s="357"/>
      <c r="E3" s="357"/>
      <c r="F3" s="357"/>
      <c r="G3" s="357"/>
      <c r="H3" s="357"/>
      <c r="I3" s="357"/>
      <c r="J3" s="357"/>
      <c r="K3" s="357"/>
      <c r="L3" s="357"/>
      <c r="M3" s="357"/>
      <c r="N3" s="357"/>
      <c r="O3" s="357"/>
      <c r="P3" s="357"/>
      <c r="Q3" s="357"/>
      <c r="R3" s="357"/>
      <c r="S3" s="357"/>
      <c r="T3" s="357"/>
      <c r="U3" s="357"/>
      <c r="V3" s="357"/>
      <c r="W3" s="357"/>
      <c r="X3" s="520"/>
    </row>
    <row r="4" spans="1:31" ht="14">
      <c r="B4" s="357" t="s">
        <v>11</v>
      </c>
      <c r="C4" s="357"/>
      <c r="D4" s="357"/>
      <c r="E4" s="357"/>
      <c r="F4" s="357"/>
      <c r="G4" s="357"/>
      <c r="H4" s="357"/>
      <c r="I4" s="357"/>
      <c r="J4" s="357"/>
      <c r="K4" s="357"/>
      <c r="L4" s="357"/>
      <c r="M4" s="357"/>
      <c r="N4" s="357"/>
      <c r="O4" s="357"/>
      <c r="P4" s="357"/>
      <c r="Q4" s="357"/>
      <c r="R4" s="357"/>
      <c r="S4" s="357"/>
      <c r="T4" s="357"/>
      <c r="U4" s="357"/>
      <c r="V4" s="357"/>
      <c r="W4" s="357"/>
      <c r="X4" s="520"/>
    </row>
    <row r="5" spans="1:31" ht="5.25" customHeight="1">
      <c r="B5" s="43"/>
      <c r="C5" s="43"/>
      <c r="D5" s="43"/>
      <c r="E5" s="43"/>
      <c r="F5" s="43"/>
      <c r="G5" s="43"/>
      <c r="H5" s="43"/>
      <c r="I5" s="43"/>
      <c r="J5" s="43"/>
      <c r="K5" s="43"/>
      <c r="L5" s="43"/>
      <c r="M5" s="43"/>
      <c r="N5" s="43"/>
      <c r="O5" s="43"/>
      <c r="P5" s="43"/>
      <c r="Q5" s="43"/>
      <c r="R5" s="43"/>
      <c r="S5" s="43"/>
      <c r="T5" s="43"/>
      <c r="U5" s="43"/>
      <c r="V5" s="43"/>
      <c r="W5" s="43"/>
      <c r="X5" s="44"/>
    </row>
    <row r="6" spans="1:31" s="46" customFormat="1" ht="13">
      <c r="A6" s="45"/>
      <c r="B6" s="521" t="s">
        <v>7</v>
      </c>
      <c r="C6" s="521"/>
      <c r="D6" s="521"/>
      <c r="E6" s="814" t="str">
        <f>'RESUMEN HABILITANTES '!C23</f>
        <v>SOFT Y DI LTDA</v>
      </c>
      <c r="F6" s="815"/>
      <c r="G6" s="815"/>
      <c r="H6" s="815"/>
      <c r="I6" s="815"/>
      <c r="J6" s="815"/>
      <c r="K6" s="815"/>
      <c r="L6" s="815"/>
      <c r="M6" s="815"/>
      <c r="N6" s="815"/>
      <c r="O6" s="815"/>
      <c r="P6" s="815"/>
      <c r="Q6" s="815"/>
      <c r="R6" s="815"/>
      <c r="S6" s="815"/>
      <c r="T6" s="815"/>
      <c r="U6" s="815"/>
      <c r="V6" s="815"/>
      <c r="W6" s="815"/>
      <c r="X6" s="816"/>
      <c r="AC6" s="45"/>
      <c r="AD6" s="45"/>
      <c r="AE6" s="45"/>
    </row>
    <row r="7" spans="1:31" s="46" customFormat="1" ht="13">
      <c r="A7" s="607" t="s">
        <v>207</v>
      </c>
      <c r="B7" s="598" t="s">
        <v>208</v>
      </c>
      <c r="C7" s="598"/>
      <c r="D7" s="598"/>
      <c r="E7" s="598"/>
      <c r="F7" s="598"/>
      <c r="G7" s="598"/>
      <c r="H7" s="598"/>
      <c r="I7" s="598"/>
      <c r="J7" s="598"/>
      <c r="K7" s="598"/>
      <c r="L7" s="598"/>
      <c r="M7" s="598"/>
      <c r="N7" s="598"/>
      <c r="O7" s="598"/>
      <c r="P7" s="598"/>
      <c r="Q7" s="598"/>
      <c r="R7" s="598"/>
      <c r="S7" s="598"/>
      <c r="T7" s="598"/>
      <c r="U7" s="598"/>
      <c r="V7" s="598"/>
      <c r="W7" s="598"/>
      <c r="X7" s="598"/>
      <c r="AC7" s="45"/>
      <c r="AD7" s="45"/>
      <c r="AE7" s="45"/>
    </row>
    <row r="8" spans="1:31" s="46" customFormat="1" ht="25.5" customHeight="1">
      <c r="A8" s="607"/>
      <c r="B8" s="47" t="s">
        <v>209</v>
      </c>
      <c r="C8" s="48" t="s">
        <v>210</v>
      </c>
      <c r="D8" s="599" t="s">
        <v>211</v>
      </c>
      <c r="E8" s="599"/>
      <c r="F8" s="608" t="s">
        <v>212</v>
      </c>
      <c r="G8" s="608"/>
      <c r="H8" s="609" t="s">
        <v>213</v>
      </c>
      <c r="I8" s="609"/>
      <c r="J8" s="609"/>
      <c r="K8" s="609"/>
      <c r="L8" s="609"/>
      <c r="M8" s="599" t="s">
        <v>214</v>
      </c>
      <c r="N8" s="599"/>
      <c r="O8" s="599"/>
      <c r="P8" s="599"/>
      <c r="Q8" s="599"/>
      <c r="R8" s="599"/>
      <c r="S8" s="599"/>
      <c r="T8" s="599"/>
      <c r="U8" s="599"/>
      <c r="V8" s="599"/>
      <c r="W8" s="599"/>
      <c r="X8" s="599"/>
      <c r="AC8" s="45"/>
      <c r="AD8" s="45"/>
      <c r="AE8" s="45"/>
    </row>
    <row r="9" spans="1:31" s="46" customFormat="1" ht="168" customHeight="1">
      <c r="A9" s="607"/>
      <c r="B9" s="49">
        <v>1</v>
      </c>
      <c r="C9" s="49">
        <v>1</v>
      </c>
      <c r="D9" s="603" t="s">
        <v>215</v>
      </c>
      <c r="E9" s="603"/>
      <c r="F9" s="610" t="s">
        <v>216</v>
      </c>
      <c r="G9" s="610"/>
      <c r="H9" s="890" t="s">
        <v>932</v>
      </c>
      <c r="I9" s="610"/>
      <c r="J9" s="610"/>
      <c r="K9" s="610"/>
      <c r="L9" s="610"/>
      <c r="M9" s="890" t="s">
        <v>933</v>
      </c>
      <c r="N9" s="610"/>
      <c r="O9" s="610"/>
      <c r="P9" s="610"/>
      <c r="Q9" s="610"/>
      <c r="R9" s="610"/>
      <c r="S9" s="610"/>
      <c r="T9" s="610"/>
      <c r="U9" s="610"/>
      <c r="V9" s="610"/>
      <c r="W9" s="610"/>
      <c r="X9" s="610"/>
      <c r="AA9" s="869"/>
      <c r="AC9" s="45"/>
      <c r="AD9" s="45"/>
      <c r="AE9" s="45"/>
    </row>
    <row r="10" spans="1:31" s="46" customFormat="1" ht="12.75" customHeight="1">
      <c r="A10" s="607"/>
      <c r="B10" s="530" t="s">
        <v>219</v>
      </c>
      <c r="C10" s="530"/>
      <c r="D10" s="530"/>
      <c r="E10" s="530"/>
      <c r="F10" s="530"/>
      <c r="G10" s="530"/>
      <c r="H10" s="530"/>
      <c r="I10" s="530"/>
      <c r="J10" s="530"/>
      <c r="K10" s="530"/>
      <c r="L10" s="530"/>
      <c r="M10" s="530"/>
      <c r="N10" s="530"/>
      <c r="O10" s="530"/>
      <c r="P10" s="530"/>
      <c r="Q10" s="530"/>
      <c r="R10" s="530"/>
      <c r="S10" s="530"/>
      <c r="T10" s="530"/>
      <c r="U10" s="530"/>
      <c r="V10" s="530"/>
      <c r="W10" s="530"/>
      <c r="X10" s="530"/>
      <c r="AA10" s="870"/>
      <c r="AC10" s="45"/>
      <c r="AD10" s="45"/>
      <c r="AE10" s="45"/>
    </row>
    <row r="11" spans="1:31" s="46" customFormat="1" ht="12.75" customHeight="1">
      <c r="A11" s="607"/>
      <c r="B11" s="530" t="s">
        <v>220</v>
      </c>
      <c r="C11" s="530"/>
      <c r="D11" s="530"/>
      <c r="E11" s="530"/>
      <c r="F11" s="530"/>
      <c r="G11" s="530"/>
      <c r="H11" s="530"/>
      <c r="I11" s="530"/>
      <c r="J11" s="530"/>
      <c r="K11" s="530"/>
      <c r="L11" s="530"/>
      <c r="M11" s="530"/>
      <c r="N11" s="530"/>
      <c r="O11" s="530"/>
      <c r="P11" s="530"/>
      <c r="Q11" s="530"/>
      <c r="R11" s="530"/>
      <c r="S11" s="530"/>
      <c r="T11" s="530"/>
      <c r="U11" s="530"/>
      <c r="V11" s="530"/>
      <c r="W11" s="530"/>
      <c r="X11" s="530"/>
      <c r="AC11" s="45"/>
      <c r="AD11" s="45"/>
      <c r="AE11" s="45"/>
    </row>
    <row r="12" spans="1:31" s="46" customFormat="1" ht="27" customHeight="1">
      <c r="A12" s="607"/>
      <c r="B12" s="531" t="s">
        <v>221</v>
      </c>
      <c r="C12" s="531"/>
      <c r="D12" s="531"/>
      <c r="E12" s="532" t="s">
        <v>934</v>
      </c>
      <c r="F12" s="532"/>
      <c r="G12" s="532"/>
      <c r="H12" s="532"/>
      <c r="I12" s="533" t="s">
        <v>223</v>
      </c>
      <c r="J12" s="533"/>
      <c r="K12" s="534" t="s">
        <v>224</v>
      </c>
      <c r="L12" s="534"/>
      <c r="M12" s="52" t="s">
        <v>225</v>
      </c>
      <c r="N12" s="535">
        <v>1122121862</v>
      </c>
      <c r="O12" s="535"/>
      <c r="P12" s="536"/>
      <c r="Q12" s="536"/>
      <c r="R12" s="536"/>
      <c r="S12" s="536"/>
      <c r="T12" s="536"/>
      <c r="U12" s="536"/>
      <c r="V12" s="536"/>
      <c r="W12" s="536"/>
      <c r="X12" s="536"/>
      <c r="AC12" s="45"/>
      <c r="AD12" s="45"/>
      <c r="AE12" s="45"/>
    </row>
    <row r="13" spans="1:31" s="46" customFormat="1" ht="12.75" customHeight="1">
      <c r="A13" s="607"/>
      <c r="B13" s="525" t="s">
        <v>226</v>
      </c>
      <c r="C13" s="525"/>
      <c r="D13" s="525"/>
      <c r="E13" s="525"/>
      <c r="F13" s="525"/>
      <c r="G13" s="525"/>
      <c r="H13" s="53" t="s">
        <v>227</v>
      </c>
      <c r="I13" s="526" t="s">
        <v>228</v>
      </c>
      <c r="J13" s="526"/>
      <c r="K13" s="526"/>
      <c r="L13" s="525" t="s">
        <v>226</v>
      </c>
      <c r="M13" s="525"/>
      <c r="N13" s="525"/>
      <c r="O13" s="54" t="s">
        <v>227</v>
      </c>
      <c r="P13" s="525" t="s">
        <v>228</v>
      </c>
      <c r="Q13" s="525"/>
      <c r="R13" s="525"/>
      <c r="S13" s="525"/>
      <c r="T13" s="525"/>
      <c r="U13" s="525"/>
      <c r="V13" s="525"/>
      <c r="W13" s="525"/>
      <c r="X13" s="525"/>
      <c r="AC13" s="45"/>
      <c r="AD13" s="45"/>
      <c r="AE13" s="45"/>
    </row>
    <row r="14" spans="1:31" s="46" customFormat="1" ht="33" customHeight="1">
      <c r="A14" s="607"/>
      <c r="B14" s="527" t="s">
        <v>229</v>
      </c>
      <c r="C14" s="527"/>
      <c r="D14" s="527"/>
      <c r="E14" s="527"/>
      <c r="F14" s="527"/>
      <c r="G14" s="527"/>
      <c r="H14" s="55" t="s">
        <v>230</v>
      </c>
      <c r="I14" s="528" t="s">
        <v>935</v>
      </c>
      <c r="J14" s="528"/>
      <c r="K14" s="528"/>
      <c r="L14" s="529" t="s">
        <v>232</v>
      </c>
      <c r="M14" s="529"/>
      <c r="N14" s="529"/>
      <c r="O14" s="55" t="s">
        <v>230</v>
      </c>
      <c r="P14" s="379" t="s">
        <v>936</v>
      </c>
      <c r="Q14" s="379"/>
      <c r="R14" s="379"/>
      <c r="S14" s="379"/>
      <c r="T14" s="379"/>
      <c r="U14" s="379"/>
      <c r="V14" s="379"/>
      <c r="W14" s="379"/>
      <c r="X14" s="379"/>
      <c r="AC14" s="45"/>
      <c r="AD14" s="45"/>
      <c r="AE14" s="45"/>
    </row>
    <row r="15" spans="1:31" s="46" customFormat="1" ht="26.25" customHeight="1">
      <c r="A15" s="607"/>
      <c r="B15" s="527" t="s">
        <v>234</v>
      </c>
      <c r="C15" s="527"/>
      <c r="D15" s="527"/>
      <c r="E15" s="527"/>
      <c r="F15" s="527"/>
      <c r="G15" s="527"/>
      <c r="H15" s="55" t="s">
        <v>230</v>
      </c>
      <c r="I15" s="528" t="s">
        <v>937</v>
      </c>
      <c r="J15" s="543"/>
      <c r="K15" s="543"/>
      <c r="L15" s="529" t="s">
        <v>236</v>
      </c>
      <c r="M15" s="529"/>
      <c r="N15" s="529"/>
      <c r="O15" s="55" t="s">
        <v>230</v>
      </c>
      <c r="P15" s="379" t="s">
        <v>938</v>
      </c>
      <c r="Q15" s="379"/>
      <c r="R15" s="379"/>
      <c r="S15" s="379"/>
      <c r="T15" s="379"/>
      <c r="U15" s="379"/>
      <c r="V15" s="379"/>
      <c r="W15" s="379"/>
      <c r="X15" s="379"/>
      <c r="Y15" s="57"/>
      <c r="Z15" s="57"/>
      <c r="AA15" s="57"/>
      <c r="AB15" s="57"/>
      <c r="AC15" s="45"/>
      <c r="AD15" s="45"/>
      <c r="AE15" s="45"/>
    </row>
    <row r="16" spans="1:31" s="46" customFormat="1" ht="25.5" customHeight="1">
      <c r="A16" s="607"/>
      <c r="B16" s="527" t="s">
        <v>238</v>
      </c>
      <c r="C16" s="527"/>
      <c r="D16" s="527"/>
      <c r="E16" s="527"/>
      <c r="F16" s="527"/>
      <c r="G16" s="527"/>
      <c r="H16" s="58" t="s">
        <v>230</v>
      </c>
      <c r="I16" s="538" t="s">
        <v>239</v>
      </c>
      <c r="J16" s="538"/>
      <c r="K16" s="538"/>
      <c r="L16" s="527" t="s">
        <v>240</v>
      </c>
      <c r="M16" s="527"/>
      <c r="N16" s="527"/>
      <c r="O16" s="55" t="s">
        <v>230</v>
      </c>
      <c r="P16" s="379" t="s">
        <v>564</v>
      </c>
      <c r="Q16" s="379"/>
      <c r="R16" s="379"/>
      <c r="S16" s="379"/>
      <c r="T16" s="379"/>
      <c r="U16" s="379"/>
      <c r="V16" s="379"/>
      <c r="W16" s="379"/>
      <c r="X16" s="379"/>
      <c r="AC16" s="45"/>
      <c r="AD16" s="45"/>
      <c r="AE16" s="45"/>
    </row>
    <row r="17" spans="1:37" s="46" customFormat="1" ht="17.25" customHeight="1">
      <c r="A17" s="607"/>
      <c r="B17" s="525" t="s">
        <v>243</v>
      </c>
      <c r="C17" s="525"/>
      <c r="D17" s="525"/>
      <c r="E17" s="525"/>
      <c r="F17" s="525"/>
      <c r="G17" s="525"/>
      <c r="H17" s="525"/>
      <c r="I17" s="525"/>
      <c r="J17" s="525"/>
      <c r="K17" s="525"/>
      <c r="L17" s="525"/>
      <c r="M17" s="525"/>
      <c r="N17" s="525"/>
      <c r="O17" s="525"/>
      <c r="P17" s="525"/>
      <c r="Q17" s="525"/>
      <c r="R17" s="525"/>
      <c r="S17" s="525"/>
      <c r="T17" s="525"/>
      <c r="U17" s="525"/>
      <c r="V17" s="525"/>
      <c r="W17" s="525"/>
      <c r="X17" s="525"/>
      <c r="AC17" s="45"/>
      <c r="AD17" s="45"/>
      <c r="AE17" s="45"/>
    </row>
    <row r="18" spans="1:37" s="46" customFormat="1" ht="15" customHeight="1">
      <c r="A18" s="607"/>
      <c r="B18" s="537" t="s">
        <v>244</v>
      </c>
      <c r="C18" s="537"/>
      <c r="D18" s="537"/>
      <c r="E18" s="538" t="s">
        <v>245</v>
      </c>
      <c r="F18" s="538"/>
      <c r="G18" s="538"/>
      <c r="H18" s="538"/>
      <c r="I18" s="61" t="s">
        <v>246</v>
      </c>
      <c r="J18" s="539" t="s">
        <v>247</v>
      </c>
      <c r="K18" s="539"/>
      <c r="L18" s="539"/>
      <c r="M18" s="539"/>
      <c r="N18" s="539"/>
      <c r="O18" s="62" t="s">
        <v>248</v>
      </c>
      <c r="P18" s="540">
        <v>41751</v>
      </c>
      <c r="Q18" s="541"/>
      <c r="R18" s="542" t="s">
        <v>249</v>
      </c>
      <c r="S18" s="542"/>
      <c r="T18" s="542"/>
      <c r="U18" s="542"/>
      <c r="V18" s="542"/>
      <c r="W18" s="542"/>
      <c r="X18" s="542"/>
      <c r="AC18" s="45"/>
      <c r="AD18" s="45"/>
      <c r="AE18" s="45"/>
    </row>
    <row r="19" spans="1:37" s="46" customFormat="1" ht="44.25" customHeight="1">
      <c r="A19" s="607"/>
      <c r="B19" s="537" t="s">
        <v>250</v>
      </c>
      <c r="C19" s="537"/>
      <c r="D19" s="537"/>
      <c r="E19" s="538" t="s">
        <v>939</v>
      </c>
      <c r="F19" s="538"/>
      <c r="G19" s="538"/>
      <c r="H19" s="538"/>
      <c r="I19" s="62" t="s">
        <v>252</v>
      </c>
      <c r="J19" s="532" t="s">
        <v>940</v>
      </c>
      <c r="K19" s="551"/>
      <c r="L19" s="551"/>
      <c r="M19" s="551"/>
      <c r="N19" s="551"/>
      <c r="O19" s="62" t="s">
        <v>248</v>
      </c>
      <c r="P19" s="540">
        <v>43207</v>
      </c>
      <c r="Q19" s="541"/>
      <c r="R19" s="552" t="s">
        <v>254</v>
      </c>
      <c r="S19" s="553"/>
      <c r="T19" s="554"/>
      <c r="U19" s="668" t="s">
        <v>941</v>
      </c>
      <c r="V19" s="891"/>
      <c r="W19" s="891"/>
      <c r="X19" s="669"/>
      <c r="AC19" s="45"/>
      <c r="AD19" s="45"/>
      <c r="AE19" s="45"/>
    </row>
    <row r="20" spans="1:37" s="46" customFormat="1" ht="77.25" customHeight="1">
      <c r="A20" s="607"/>
      <c r="B20" s="545" t="s">
        <v>256</v>
      </c>
      <c r="C20" s="545"/>
      <c r="D20" s="545"/>
      <c r="E20" s="538" t="s">
        <v>942</v>
      </c>
      <c r="F20" s="538"/>
      <c r="G20" s="546" t="s">
        <v>258</v>
      </c>
      <c r="H20" s="546"/>
      <c r="I20" s="547">
        <v>41913</v>
      </c>
      <c r="J20" s="548"/>
      <c r="K20" s="549" t="s">
        <v>40</v>
      </c>
      <c r="L20" s="549"/>
      <c r="M20" s="892" t="s">
        <v>943</v>
      </c>
      <c r="N20" s="670"/>
      <c r="O20" s="670"/>
      <c r="P20" s="670"/>
      <c r="Q20" s="670"/>
      <c r="R20" s="670"/>
      <c r="S20" s="670"/>
      <c r="T20" s="670"/>
      <c r="U20" s="670"/>
      <c r="V20" s="670"/>
      <c r="W20" s="670"/>
      <c r="X20" s="670"/>
      <c r="AC20" s="45"/>
      <c r="AD20" s="45"/>
      <c r="AE20" s="45"/>
    </row>
    <row r="21" spans="1:37" s="46" customFormat="1" ht="15" customHeight="1">
      <c r="A21" s="607"/>
      <c r="B21" s="525" t="s">
        <v>260</v>
      </c>
      <c r="C21" s="525"/>
      <c r="D21" s="525"/>
      <c r="E21" s="525"/>
      <c r="F21" s="525"/>
      <c r="G21" s="525"/>
      <c r="H21" s="525"/>
      <c r="I21" s="525"/>
      <c r="J21" s="525"/>
      <c r="K21" s="525"/>
      <c r="L21" s="525"/>
      <c r="M21" s="525"/>
      <c r="N21" s="525"/>
      <c r="O21" s="525"/>
      <c r="P21" s="525"/>
      <c r="Q21" s="525"/>
      <c r="R21" s="525"/>
      <c r="S21" s="525"/>
      <c r="T21" s="525"/>
      <c r="U21" s="525"/>
      <c r="V21" s="525"/>
      <c r="W21" s="525"/>
      <c r="X21" s="525"/>
      <c r="AC21" s="45"/>
      <c r="AD21" s="45"/>
      <c r="AE21" s="45"/>
    </row>
    <row r="22" spans="1:37" s="46" customFormat="1" ht="45" customHeight="1">
      <c r="A22" s="607"/>
      <c r="B22" s="53"/>
      <c r="C22" s="525" t="s">
        <v>261</v>
      </c>
      <c r="D22" s="525"/>
      <c r="E22" s="525"/>
      <c r="F22" s="525"/>
      <c r="G22" s="525"/>
      <c r="H22" s="525"/>
      <c r="I22" s="525"/>
      <c r="J22" s="525"/>
      <c r="K22" s="525"/>
      <c r="L22" s="525"/>
      <c r="M22" s="561" t="s">
        <v>262</v>
      </c>
      <c r="N22" s="561"/>
      <c r="O22" s="561"/>
      <c r="P22" s="561"/>
      <c r="Q22" s="561"/>
      <c r="R22" s="561"/>
      <c r="S22" s="562" t="s">
        <v>263</v>
      </c>
      <c r="T22" s="562" t="s">
        <v>264</v>
      </c>
      <c r="U22" s="563" t="s">
        <v>265</v>
      </c>
      <c r="V22" s="563"/>
      <c r="W22" s="563"/>
      <c r="X22" s="562" t="s">
        <v>38</v>
      </c>
      <c r="Y22" s="556" t="s">
        <v>266</v>
      </c>
      <c r="Z22" s="556"/>
      <c r="AA22" s="556"/>
      <c r="AB22" s="556"/>
      <c r="AC22" s="557" t="s">
        <v>267</v>
      </c>
      <c r="AD22" s="557"/>
      <c r="AE22" s="557"/>
      <c r="AF22" s="710" t="s">
        <v>944</v>
      </c>
      <c r="AG22" s="710"/>
      <c r="AH22" s="559" t="s">
        <v>269</v>
      </c>
      <c r="AI22" s="710" t="s">
        <v>945</v>
      </c>
      <c r="AJ22" s="710"/>
      <c r="AK22" s="559" t="s">
        <v>269</v>
      </c>
    </row>
    <row r="23" spans="1:37" s="46" customFormat="1" ht="87" customHeight="1">
      <c r="A23" s="607"/>
      <c r="B23" s="60" t="s">
        <v>6</v>
      </c>
      <c r="C23" s="560" t="s">
        <v>270</v>
      </c>
      <c r="D23" s="560"/>
      <c r="E23" s="560"/>
      <c r="F23" s="560" t="s">
        <v>271</v>
      </c>
      <c r="G23" s="560"/>
      <c r="H23" s="560"/>
      <c r="I23" s="560"/>
      <c r="J23" s="560"/>
      <c r="K23" s="52" t="s">
        <v>272</v>
      </c>
      <c r="L23" s="52" t="s">
        <v>273</v>
      </c>
      <c r="M23" s="63" t="s">
        <v>274</v>
      </c>
      <c r="N23" s="63" t="s">
        <v>275</v>
      </c>
      <c r="O23" s="63" t="s">
        <v>276</v>
      </c>
      <c r="P23" s="63" t="s">
        <v>277</v>
      </c>
      <c r="Q23" s="63" t="s">
        <v>278</v>
      </c>
      <c r="R23" s="63" t="s">
        <v>279</v>
      </c>
      <c r="S23" s="562"/>
      <c r="T23" s="562"/>
      <c r="U23" s="63" t="s">
        <v>280</v>
      </c>
      <c r="V23" s="63" t="s">
        <v>281</v>
      </c>
      <c r="W23" s="63" t="s">
        <v>282</v>
      </c>
      <c r="X23" s="562"/>
      <c r="Y23" s="64" t="s">
        <v>283</v>
      </c>
      <c r="Z23" s="65" t="s">
        <v>284</v>
      </c>
      <c r="AA23" s="65" t="s">
        <v>285</v>
      </c>
      <c r="AB23" s="66" t="s">
        <v>286</v>
      </c>
      <c r="AC23" s="63" t="s">
        <v>287</v>
      </c>
      <c r="AD23" s="63" t="s">
        <v>288</v>
      </c>
      <c r="AE23" s="63" t="s">
        <v>289</v>
      </c>
      <c r="AF23" s="67" t="s">
        <v>290</v>
      </c>
      <c r="AG23" s="67" t="s">
        <v>291</v>
      </c>
      <c r="AH23" s="559"/>
      <c r="AI23" s="67" t="s">
        <v>290</v>
      </c>
      <c r="AJ23" s="67" t="s">
        <v>291</v>
      </c>
      <c r="AK23" s="559"/>
    </row>
    <row r="24" spans="1:37" s="46" customFormat="1" ht="136.5" customHeight="1">
      <c r="A24" s="607"/>
      <c r="B24" s="68">
        <v>1</v>
      </c>
      <c r="C24" s="564" t="s">
        <v>946</v>
      </c>
      <c r="D24" s="564"/>
      <c r="E24" s="564"/>
      <c r="F24" s="719" t="s">
        <v>947</v>
      </c>
      <c r="G24" s="793"/>
      <c r="H24" s="793"/>
      <c r="I24" s="793"/>
      <c r="J24" s="793"/>
      <c r="K24" s="69">
        <v>43410</v>
      </c>
      <c r="L24" s="69">
        <v>43776</v>
      </c>
      <c r="M24" s="70" t="s">
        <v>178</v>
      </c>
      <c r="N24" s="70" t="s">
        <v>178</v>
      </c>
      <c r="O24" s="70" t="s">
        <v>178</v>
      </c>
      <c r="P24" s="70" t="s">
        <v>178</v>
      </c>
      <c r="Q24" s="70" t="s">
        <v>178</v>
      </c>
      <c r="R24" s="70" t="s">
        <v>178</v>
      </c>
      <c r="S24" s="71" t="str">
        <f>IF(C24&lt;&gt;"",IF(COUNTIF(M24:R24,"CUMPLE")=6,"CUMPLE","NO CUMPLE"),"")</f>
        <v>CUMPLE</v>
      </c>
      <c r="T24" s="72" t="s">
        <v>22</v>
      </c>
      <c r="U24" s="70" t="s">
        <v>178</v>
      </c>
      <c r="V24" s="70" t="s">
        <v>178</v>
      </c>
      <c r="W24" s="73" t="str">
        <f t="shared" ref="W24:W43" si="0">IF(C24&lt;&gt;"",IF(AND(U24="CUMPLE",V24="CUMPLE"),"ESPECIFICA","GENERAL"),"")</f>
        <v>ESPECIFICA</v>
      </c>
      <c r="X24" s="73" t="str">
        <f t="shared" ref="X24:X43" si="1">IF(C24&lt;&gt;"",IF(OR(AND(S24="CUMPLE",T24="N/A"),T24="SI"),"CUMPLE","NO CUMPLE"),"")</f>
        <v>CUMPLE</v>
      </c>
      <c r="Y24" s="59" t="s">
        <v>948</v>
      </c>
      <c r="Z24" s="74" t="str">
        <f>IF(Y24&lt;&gt;"","-"&amp;Y24&amp;CHAR(10),"")</f>
        <v xml:space="preserve">-1. Gerente Proyecto EXPERIENCIA - HABILITANTE_1.pdf Págs. 6-11
</v>
      </c>
      <c r="AA24" s="59" t="s">
        <v>949</v>
      </c>
      <c r="AB24" s="75" t="str">
        <f t="shared" ref="AB24:AB43" si="2">IF(AA24&lt;&gt;"","Experiencia No. "&amp;B24&amp;": "&amp;AA24&amp;CHAR(10),"")</f>
        <v xml:space="preserve">Experiencia No. 1: Observación en informe preliminar:
Páginas específicas de la información del Proyecto: 6 y 7
En la documentación aportada no especifica diferentes proyectos, por cuanto se contabiliza en cumplimiento de únicamente 1 proyecto
</v>
      </c>
      <c r="AC24" s="76">
        <f t="shared" ref="AC24:AC43" si="3">IF(C24&lt;&gt;"",COUNTIFS(K$24:K$43,"&lt;="&amp;K24,L$24:L$43,"&gt;"&amp;K24)-1,0)</f>
        <v>0</v>
      </c>
      <c r="AD24" s="76">
        <f t="shared" ref="AD24:AD43" si="4">IF(C24&lt;&gt;"",COUNTIFS(K$24:K$43,"&lt;="&amp;L24,L$24:L$43,"&gt;="&amp;L24)-1,0)</f>
        <v>2</v>
      </c>
      <c r="AE24" s="76">
        <f>IF(C24&lt;&gt;"",COUNTIFS(K$24:K$43,"&gt;&lt;"&amp;"",K$24:K$43,"&lt;="&amp;K24,L$24:L$43,"&gt;="&amp;L24),0)</f>
        <v>0</v>
      </c>
      <c r="AF24" s="69">
        <v>43410</v>
      </c>
      <c r="AG24" s="69">
        <v>43776</v>
      </c>
      <c r="AH24" s="77">
        <f>ROUND(IF(X24="CUMPLE",DAYS360(AF24,AG24,)/365,0),1)</f>
        <v>1</v>
      </c>
      <c r="AI24" s="69">
        <v>43410</v>
      </c>
      <c r="AJ24" s="69">
        <v>43776</v>
      </c>
      <c r="AK24" s="77">
        <f>ROUND(IF(AND(X24="CUMPLE",W24="ESPECIFICA"),DAYS360(AI24,AJ24,)/365,0),1)</f>
        <v>1</v>
      </c>
    </row>
    <row r="25" spans="1:37" s="46" customFormat="1" ht="408.75" customHeight="1">
      <c r="A25" s="607"/>
      <c r="B25" s="566">
        <v>2</v>
      </c>
      <c r="C25" s="379" t="s">
        <v>189</v>
      </c>
      <c r="D25" s="379"/>
      <c r="E25" s="379"/>
      <c r="F25" s="565" t="s">
        <v>950</v>
      </c>
      <c r="G25" s="565"/>
      <c r="H25" s="565"/>
      <c r="I25" s="565"/>
      <c r="J25" s="565"/>
      <c r="K25" s="69">
        <v>43647</v>
      </c>
      <c r="L25" s="69">
        <v>45519</v>
      </c>
      <c r="M25" s="70" t="s">
        <v>178</v>
      </c>
      <c r="N25" s="70" t="s">
        <v>178</v>
      </c>
      <c r="O25" s="70" t="s">
        <v>178</v>
      </c>
      <c r="P25" s="70" t="s">
        <v>178</v>
      </c>
      <c r="Q25" s="70" t="s">
        <v>178</v>
      </c>
      <c r="R25" s="70" t="s">
        <v>178</v>
      </c>
      <c r="S25" s="71" t="str">
        <f t="shared" ref="S25:S43" si="5">IF(C25&lt;&gt;"",IF(COUNTIF(M25:R25,"CUMPLE")=6,"CUMPLE","NO CUMPLE"),"")</f>
        <v>CUMPLE</v>
      </c>
      <c r="T25" s="72" t="s">
        <v>22</v>
      </c>
      <c r="U25" s="70" t="s">
        <v>85</v>
      </c>
      <c r="V25" s="70" t="s">
        <v>178</v>
      </c>
      <c r="W25" s="73" t="str">
        <f t="shared" si="0"/>
        <v>GENERAL</v>
      </c>
      <c r="X25" s="73" t="str">
        <f t="shared" si="1"/>
        <v>CUMPLE</v>
      </c>
      <c r="Y25" s="59" t="s">
        <v>951</v>
      </c>
      <c r="Z25" s="74" t="str">
        <f t="shared" ref="Z25:Z43" si="6">IF(Y25&lt;&gt;"","-"&amp;Y25&amp;CHAR(10),"")</f>
        <v xml:space="preserve">-1. Gerente Proyecto EXPERIENCIA - HABILITANTE_1.pdf Págs. 12-15
Observaciones-Subsanación_SoftyDI-CMA-005-2024.pdf (aportado en subsanación) pag.34-35 y 38-41
</v>
      </c>
      <c r="AA25" s="252" t="s">
        <v>952</v>
      </c>
      <c r="AB25" s="75" t="str">
        <f t="shared" si="2"/>
        <v xml:space="preserve">Experiencia No. 2: Observación en informe preliminar:
La experiencia se traslapa con la acreditada en el numeral 1 acreditado. Por cuanto para el cálculo de tiempo de la experiencia la fecha de inicio se establece un dia después a la fecha de finalización de la experiencia referida en el numeral 1; igualmente contiene las dos experiencias específicas relacionadas en este mismo numeral.
No se identifica claramente el cargo del firmante que expide la certificación.
Observaciones presentadas por el oferente en subsanación:(...)
Numeral 2.1.1: (...) Aclaración: Se adjunta subsanación con fecha actualizada de la certificación correspondiente(...) Anexo No. 4(...)
Numeral 2.1.2 (...) Variable evaluada: Proyecto en el que participa cumple con exp específica, (celda U25) Aclaración: Las certificaciones de la profesional Alejandra Guzmán evidencian tiempo de cumplimiento de acuerdo con el pliego de condiciones, en “Experiencia profesional mínima de cinco (5) años” con 5,9 años en total, como quedó registrado en el cuadro aportado al proceso (ANEXO 9 EQUIPO MINIMO DE TRABAJO – HABILITANTE, Hoja GERENTE DE PROYECTO (celda J37).(...)
Numeral 2.1.3 (...) Variable evaluada: Cumple rol de proyecto (Exp. Específica), (celda V25) Aclaración: La certificación aportada expresa de manera literal DIRECTORA DE PROYECTOS
para la suscrita profesional, condición que cumple específicamente con las reglas del pliego de condiciones que establece literalmente “Ejerciendo en dichos proyectos el rol o cargo de Gerente, Director, Coordinador o líder de proyecto”
Numeral 2.1.4 (...) Aclaración:El registro de las certificaciones expedidas por Adapting America sas, se diligenció omitiendo el traslape de fechas para hacer una contabilidad real del tiempo de experiencia atendiendo las reglas del pliego de condiciones. Por tanto, es claro que la sumatoria de los tres proyectos referidos como experiencia cumplen los requerimientos del proceso “Nota. La experiencia acreditada con la cantidad de proyectos indicada debe ser como mínimo de (12) doce meses No se contabilizan
tiempos traslapados”, que totalizan 2.3 años.
Para este cálculo no se tiene en cuenta los traslapes de fecha atendiendo la nota del pliego de condiciones, “Nota. La experiencia específica puede estar contenida dentro del término de la experiencia general certificada”(...)"
Observación en informe definitivo: La experiencia es acreditada como experiencia general para fines de contabilización en el presenteregistro. 
Se recalculan traslapes de acuerdo a las condiciones previstas en el Pliego de condiciones y Adenda con respecto a las experiencias acreditadas.
</v>
      </c>
      <c r="AC25" s="76">
        <f t="shared" si="3"/>
        <v>2</v>
      </c>
      <c r="AD25" s="76">
        <f t="shared" si="4"/>
        <v>0</v>
      </c>
      <c r="AE25" s="76">
        <f t="shared" ref="AE25:AE43" si="7">IF(C25&lt;&gt;"",COUNTIFS(K$24:K$43,"&gt;&lt;"&amp;"",K$24:K$43,"&lt;="&amp;K25,L$24:L$43,"&gt;="&amp;L25),0)</f>
        <v>0</v>
      </c>
      <c r="AF25" s="69">
        <v>43777</v>
      </c>
      <c r="AG25" s="69">
        <v>45519</v>
      </c>
      <c r="AH25" s="77">
        <f t="shared" ref="AH25:AH26" si="8">ROUND(IF(X25="CUMPLE",DAYS360(AF25,AG25,)/365,0),1)</f>
        <v>4.7</v>
      </c>
      <c r="AI25" s="69"/>
      <c r="AJ25" s="69"/>
      <c r="AK25" s="77">
        <f>ROUND(IF(AND(X25="CUMPLE",W25="ESPECIFICA"),DAYS360(AI25,AJ25,)/365,0),1)</f>
        <v>0</v>
      </c>
    </row>
    <row r="26" spans="1:37" s="46" customFormat="1" ht="407.25" customHeight="1">
      <c r="A26" s="607"/>
      <c r="B26" s="567"/>
      <c r="C26" s="379" t="s">
        <v>189</v>
      </c>
      <c r="D26" s="379"/>
      <c r="E26" s="379"/>
      <c r="F26" s="565" t="s">
        <v>953</v>
      </c>
      <c r="G26" s="565"/>
      <c r="H26" s="565"/>
      <c r="I26" s="565"/>
      <c r="J26" s="565"/>
      <c r="K26" s="69">
        <v>44958</v>
      </c>
      <c r="L26" s="69">
        <v>45168</v>
      </c>
      <c r="M26" s="70" t="s">
        <v>178</v>
      </c>
      <c r="N26" s="70" t="s">
        <v>178</v>
      </c>
      <c r="O26" s="70" t="s">
        <v>178</v>
      </c>
      <c r="P26" s="70" t="s">
        <v>178</v>
      </c>
      <c r="Q26" s="70" t="s">
        <v>178</v>
      </c>
      <c r="R26" s="70" t="s">
        <v>178</v>
      </c>
      <c r="S26" s="71" t="str">
        <f t="shared" si="5"/>
        <v>CUMPLE</v>
      </c>
      <c r="T26" s="72" t="s">
        <v>22</v>
      </c>
      <c r="U26" s="70" t="s">
        <v>178</v>
      </c>
      <c r="V26" s="70" t="s">
        <v>85</v>
      </c>
      <c r="W26" s="73" t="str">
        <f>IF(C26&lt;&gt;"",IF(AND(U26="CUMPLE",V26="CUMPLE"),"ESPECIFICA","GENERAL"),"")</f>
        <v>GENERAL</v>
      </c>
      <c r="X26" s="73" t="str">
        <f t="shared" si="1"/>
        <v>CUMPLE</v>
      </c>
      <c r="Y26" s="59" t="s">
        <v>954</v>
      </c>
      <c r="Z26" s="74" t="str">
        <f t="shared" si="6"/>
        <v xml:space="preserve">-1. Gerente Proyecto EXPERIENCIA - HABILITANTE_1.pdf Págs. 12-15
Observaciones-Subsanación_SoftyDI-CMA-005-2024.pdf (aportado en subsanación) pag.35 y 38-41
</v>
      </c>
      <c r="AA26" s="252" t="s">
        <v>955</v>
      </c>
      <c r="AB26" s="75" t="str">
        <f t="shared" si="2"/>
        <v xml:space="preserve">Experiencia No. : Observaciones en informe preliminar:
Páginas específicas de la información del Proyecto: 12 y 13.
En ANEXO 9 EQUIPO MINIMO DE TRABAJO - HABILITANTE_1 se relacionó como experiencia específica habilitante, sin embargo el cargo líder de implementación no hace parte de los roles o cargos establecidos para el cumplimiento de la experiencia específica.
No se identifica claramente el cargo del firmante que expide la certificación.
Esta experiencia experiencia específica para fines de contabilización de itempos, esta contenida en la experiencia general documentada en este mismo ítem.
Observaciones presentadas por el oferente en subsanación:(...)
Numeral 2.1.5: (...) Aclaración: Se adjunta subsanación con fecha actualizada de la certificación correspondiente. Subsanación Anexo No. 4(...)
Numeral 2.1.6 (...) Variable evaluada: Cumple rol de proyecto (Exp. Específica), (celda V26). Aclaración: El pliego de condiciones establece cargos directivos, gerenciales, coordinaciones o de liderazgo para las siguientes actividades: “Planeación estratégica de TI o Arquitectura empresarial o Planeación o implementación de Sistemas de información o Diseño o desarrollo software o Implementación de Sistemas de Gestión de Documentos Electrónicos de Archivo – SGDEA”, con lo que el cargo LÍDER DE IMPLEMENTACIÓN aplica de manera rigurosa con las especificaciones y reglas del pliego de condiciones del proceso(...)
Numeral 2.1.7: (...)Aclaración: Para este cálculo no se tiene en cuenta los traslapes de fecha atendiendo la nota del pliego de condiciones, “Nota. La experiencia específica puede estar contenida dentro del término de la experiencia general certificada”
Observación en informe definitivo: La experiencia es acreditada como experiencia general para fines de contabilización en el presente registro. El requisito establecido frente al rol implica (...)  Gerente, Director, Coordinador o líder de proyecto (...) por su parte la documentación acredita "Líder de implementación" sin que esto permita inferir homologación precisa de dichos roles.
Se recalculan traslapes de acuerdo a las condiciones previstas en el Pliego de condiciones y Adenda con respecto a las experiencias acreditadas.
</v>
      </c>
      <c r="AC26" s="76">
        <f t="shared" si="3"/>
        <v>1</v>
      </c>
      <c r="AD26" s="76">
        <f t="shared" si="4"/>
        <v>1</v>
      </c>
      <c r="AE26" s="76">
        <f t="shared" si="7"/>
        <v>0</v>
      </c>
      <c r="AF26" s="69">
        <v>44958</v>
      </c>
      <c r="AG26" s="69">
        <v>45168</v>
      </c>
      <c r="AH26" s="77">
        <f t="shared" si="8"/>
        <v>0.6</v>
      </c>
      <c r="AI26" s="69"/>
      <c r="AJ26" s="69"/>
      <c r="AK26" s="77">
        <f>ROUND(IF(AND(X26="CUMPLE",W26="ESPECIFICA"),DAYS360(AI26,AJ26,)/365,0),1)</f>
        <v>0</v>
      </c>
    </row>
    <row r="27" spans="1:37" s="46" customFormat="1" ht="259.5" customHeight="1">
      <c r="A27" s="607"/>
      <c r="B27" s="568"/>
      <c r="C27" s="379" t="s">
        <v>189</v>
      </c>
      <c r="D27" s="379"/>
      <c r="E27" s="379"/>
      <c r="F27" s="565" t="s">
        <v>956</v>
      </c>
      <c r="G27" s="565"/>
      <c r="H27" s="565"/>
      <c r="I27" s="565"/>
      <c r="J27" s="565"/>
      <c r="K27" s="69">
        <v>43647</v>
      </c>
      <c r="L27" s="69">
        <v>43824</v>
      </c>
      <c r="M27" s="70" t="s">
        <v>178</v>
      </c>
      <c r="N27" s="70" t="s">
        <v>178</v>
      </c>
      <c r="O27" s="70" t="s">
        <v>178</v>
      </c>
      <c r="P27" s="70" t="s">
        <v>178</v>
      </c>
      <c r="Q27" s="70" t="s">
        <v>178</v>
      </c>
      <c r="R27" s="70" t="s">
        <v>178</v>
      </c>
      <c r="S27" s="71" t="str">
        <f>IF(C27&lt;&gt;"",IF(COUNTIF(M27:R27,"CUMPLE")=6,"CUMPLE","NO CUMPLE"),"")</f>
        <v>CUMPLE</v>
      </c>
      <c r="T27" s="72" t="s">
        <v>22</v>
      </c>
      <c r="U27" s="70" t="s">
        <v>178</v>
      </c>
      <c r="V27" s="70" t="s">
        <v>178</v>
      </c>
      <c r="W27" s="73" t="str">
        <f>IF(C27&lt;&gt;"",IF(AND(U27="CUMPLE",V27="CUMPLE"),"ESPECIFICA","GENERAL"),"")</f>
        <v>ESPECIFICA</v>
      </c>
      <c r="X27" s="73" t="str">
        <f t="shared" si="1"/>
        <v>CUMPLE</v>
      </c>
      <c r="Y27" s="59" t="s">
        <v>957</v>
      </c>
      <c r="Z27" s="74" t="str">
        <f>IF(Y27&lt;&gt;"","-"&amp;Y27&amp;CHAR(10),"")</f>
        <v xml:space="preserve">-1. Gerente Proyecto EXPERIENCIA - HABILITANTE_1.pdf Págs. 12-15
Observaciones-Subsanación_SoftyDI-CMA-005-2024.pdf (aportado en subsanación) pag.36 y 38-41
</v>
      </c>
      <c r="AA27" s="59" t="s">
        <v>958</v>
      </c>
      <c r="AB27" s="75" t="str">
        <f>IF(AA27&lt;&gt;"","Experiencia No. "&amp;B27&amp;": "&amp;AA27&amp;CHAR(10),"")</f>
        <v xml:space="preserve">Experiencia No. : Observaciones en informe preliminar:
Páginas específicas de la información del Proyecto: 14
No se identifica claramente el cargo del firmante que expide la certificación.
Esta experiencia experiencia específica para fines de contabilización de itempos, esta contenida en la experiencia general documentada en este mismo ítem.
Observaciones presentadas por el oferente en subsanación:(...)
Numeral 2.1.8(...) Componente evaluado: Se adjunta subsanación con fecha actualizada de la certificación correspondiente(...) Numeral 2.1.9(...) Para este cálculo no se tiene en cuenta los traslapes de fecha atendiendo la nota del pliego de condiciones, “Nota. La experiencia específica puede estar contenida dentro del término de la experiencia general certificada”
Observación en informe definitivo: 
Se recalculan traslapes de acuerdo a las condiciones previstas en el Pliego de condiciones y Adenda con respecto a las experiencias acreditadas.
</v>
      </c>
      <c r="AC27" s="76">
        <f t="shared" si="3"/>
        <v>2</v>
      </c>
      <c r="AD27" s="76">
        <f t="shared" si="4"/>
        <v>1</v>
      </c>
      <c r="AE27" s="76">
        <f t="shared" si="7"/>
        <v>0</v>
      </c>
      <c r="AF27" s="69">
        <f>AJ24+1</f>
        <v>43777</v>
      </c>
      <c r="AG27" s="69">
        <f>L27</f>
        <v>43824</v>
      </c>
      <c r="AH27" s="77">
        <f>ROUND(IF(X27="CUMPLE",DAYS360(AF27,AG27,)/365,0),1)</f>
        <v>0.1</v>
      </c>
      <c r="AI27" s="69">
        <f>AJ24+1</f>
        <v>43777</v>
      </c>
      <c r="AJ27" s="69">
        <f>L27</f>
        <v>43824</v>
      </c>
      <c r="AK27" s="77">
        <f>ROUND(IF(AND(X27="CUMPLE",W27="ESPECIFICA"),DAYS360(AI27,AJ27,)/365,0),1)</f>
        <v>0.1</v>
      </c>
    </row>
    <row r="28" spans="1:37" s="46" customFormat="1" ht="15.75" hidden="1" customHeight="1">
      <c r="A28" s="607"/>
      <c r="B28" s="68">
        <v>5</v>
      </c>
      <c r="C28" s="564"/>
      <c r="D28" s="564"/>
      <c r="E28" s="564"/>
      <c r="F28" s="893"/>
      <c r="G28" s="893"/>
      <c r="H28" s="893"/>
      <c r="I28" s="893"/>
      <c r="J28" s="893"/>
      <c r="K28" s="69"/>
      <c r="L28" s="69"/>
      <c r="M28" s="70"/>
      <c r="N28" s="70"/>
      <c r="O28" s="70"/>
      <c r="P28" s="70"/>
      <c r="Q28" s="70"/>
      <c r="R28" s="70"/>
      <c r="S28" s="71" t="str">
        <f t="shared" si="5"/>
        <v/>
      </c>
      <c r="T28" s="72"/>
      <c r="U28" s="70"/>
      <c r="V28" s="70"/>
      <c r="W28" s="73" t="str">
        <f t="shared" si="0"/>
        <v/>
      </c>
      <c r="X28" s="73" t="str">
        <f t="shared" si="1"/>
        <v/>
      </c>
      <c r="Y28" s="59"/>
      <c r="Z28" s="74" t="str">
        <f t="shared" si="6"/>
        <v/>
      </c>
      <c r="AA28" s="59"/>
      <c r="AB28" s="75" t="str">
        <f t="shared" si="2"/>
        <v/>
      </c>
      <c r="AC28" s="76">
        <f t="shared" si="3"/>
        <v>0</v>
      </c>
      <c r="AD28" s="76">
        <f t="shared" si="4"/>
        <v>0</v>
      </c>
      <c r="AE28" s="76">
        <f t="shared" si="7"/>
        <v>0</v>
      </c>
      <c r="AF28" s="69"/>
      <c r="AG28" s="69"/>
      <c r="AH28" s="77">
        <f t="shared" ref="AH28:AH29" si="9">IF(X28="CUMPLE",DAYS360(AF28,AG28,)/365,0)</f>
        <v>0</v>
      </c>
      <c r="AI28" s="69"/>
      <c r="AJ28" s="69"/>
      <c r="AK28" s="77">
        <f>IF(AA28="CUMPLE",DAYS360(AI28,AJ28,)/365,0)</f>
        <v>0</v>
      </c>
    </row>
    <row r="29" spans="1:37" s="46" customFormat="1" ht="16.5" hidden="1" customHeight="1">
      <c r="A29" s="607"/>
      <c r="B29" s="68">
        <v>6</v>
      </c>
      <c r="C29" s="569"/>
      <c r="D29" s="570"/>
      <c r="E29" s="571"/>
      <c r="F29" s="845"/>
      <c r="G29" s="776"/>
      <c r="H29" s="776"/>
      <c r="I29" s="776"/>
      <c r="J29" s="777"/>
      <c r="K29" s="69"/>
      <c r="L29" s="69"/>
      <c r="M29" s="70"/>
      <c r="N29" s="70"/>
      <c r="O29" s="70"/>
      <c r="P29" s="70"/>
      <c r="Q29" s="70"/>
      <c r="R29" s="70"/>
      <c r="S29" s="71" t="str">
        <f>IF(C29&lt;&gt;"",IF(COUNTIF(M29:R29,"CUMPLE")=6,"CUMPLE","NO CUMPLE"),"")</f>
        <v/>
      </c>
      <c r="T29" s="72"/>
      <c r="U29" s="70"/>
      <c r="V29" s="70"/>
      <c r="W29" s="73" t="str">
        <f t="shared" si="0"/>
        <v/>
      </c>
      <c r="X29" s="73" t="str">
        <f t="shared" si="1"/>
        <v/>
      </c>
      <c r="Y29" s="59"/>
      <c r="Z29" s="74" t="str">
        <f t="shared" si="6"/>
        <v/>
      </c>
      <c r="AA29" s="59"/>
      <c r="AB29" s="75" t="str">
        <f t="shared" si="2"/>
        <v/>
      </c>
      <c r="AC29" s="76">
        <f t="shared" si="3"/>
        <v>0</v>
      </c>
      <c r="AD29" s="76">
        <f t="shared" si="4"/>
        <v>0</v>
      </c>
      <c r="AE29" s="76">
        <f t="shared" si="7"/>
        <v>0</v>
      </c>
      <c r="AF29" s="69"/>
      <c r="AG29" s="69"/>
      <c r="AH29" s="77">
        <f t="shared" si="9"/>
        <v>0</v>
      </c>
      <c r="AI29" s="69"/>
      <c r="AJ29" s="69"/>
      <c r="AK29" s="77">
        <f>IF(AA29="CUMPLE",DAYS360(AI29,AJ29,)/365,0)</f>
        <v>0</v>
      </c>
    </row>
    <row r="30" spans="1:37" s="46" customFormat="1" ht="12.5" hidden="1">
      <c r="A30" s="607"/>
      <c r="B30" s="68">
        <v>7</v>
      </c>
      <c r="C30" s="564"/>
      <c r="D30" s="564"/>
      <c r="E30" s="564"/>
      <c r="F30" s="889"/>
      <c r="G30" s="565"/>
      <c r="H30" s="565"/>
      <c r="I30" s="565"/>
      <c r="J30" s="565"/>
      <c r="K30" s="69"/>
      <c r="L30" s="69"/>
      <c r="M30" s="70"/>
      <c r="N30" s="70"/>
      <c r="O30" s="70"/>
      <c r="P30" s="70"/>
      <c r="Q30" s="70"/>
      <c r="R30" s="70"/>
      <c r="S30" s="71" t="str">
        <f t="shared" si="5"/>
        <v/>
      </c>
      <c r="T30" s="72"/>
      <c r="U30" s="70"/>
      <c r="V30" s="70"/>
      <c r="W30" s="73" t="str">
        <f t="shared" si="0"/>
        <v/>
      </c>
      <c r="X30" s="73" t="str">
        <f t="shared" si="1"/>
        <v/>
      </c>
      <c r="Y30" s="59"/>
      <c r="Z30" s="74" t="str">
        <f t="shared" si="6"/>
        <v/>
      </c>
      <c r="AA30" s="59"/>
      <c r="AB30" s="75" t="str">
        <f t="shared" si="2"/>
        <v/>
      </c>
      <c r="AC30" s="76">
        <f t="shared" si="3"/>
        <v>0</v>
      </c>
      <c r="AD30" s="76">
        <f t="shared" si="4"/>
        <v>0</v>
      </c>
      <c r="AE30" s="76">
        <f t="shared" si="7"/>
        <v>0</v>
      </c>
      <c r="AF30" s="69"/>
      <c r="AG30" s="69"/>
      <c r="AH30" s="77">
        <f t="shared" ref="AH30:AH43" si="10">IF(X30="CUMPLE",DAYS360(K30,L30,)/365,0)</f>
        <v>0</v>
      </c>
      <c r="AI30" s="69"/>
      <c r="AJ30" s="69"/>
      <c r="AK30" s="77">
        <f t="shared" ref="AK30:AK43" si="11">IF(AA30="CUMPLE",DAYS360(N30,O30,)/365,0)</f>
        <v>0</v>
      </c>
    </row>
    <row r="31" spans="1:37" s="46" customFormat="1" ht="12.5" hidden="1">
      <c r="A31" s="607"/>
      <c r="B31" s="68">
        <v>8</v>
      </c>
      <c r="C31" s="564"/>
      <c r="D31" s="564"/>
      <c r="E31" s="564"/>
      <c r="F31" s="889"/>
      <c r="G31" s="565"/>
      <c r="H31" s="565"/>
      <c r="I31" s="565"/>
      <c r="J31" s="565"/>
      <c r="K31" s="69"/>
      <c r="L31" s="69"/>
      <c r="M31" s="70"/>
      <c r="N31" s="70"/>
      <c r="O31" s="70"/>
      <c r="P31" s="70"/>
      <c r="Q31" s="70"/>
      <c r="R31" s="70"/>
      <c r="S31" s="71" t="str">
        <f t="shared" si="5"/>
        <v/>
      </c>
      <c r="T31" s="72"/>
      <c r="U31" s="70"/>
      <c r="V31" s="70"/>
      <c r="W31" s="73" t="str">
        <f t="shared" si="0"/>
        <v/>
      </c>
      <c r="X31" s="73" t="str">
        <f t="shared" si="1"/>
        <v/>
      </c>
      <c r="Y31" s="59"/>
      <c r="Z31" s="74" t="str">
        <f t="shared" si="6"/>
        <v/>
      </c>
      <c r="AA31" s="59"/>
      <c r="AB31" s="75" t="str">
        <f t="shared" si="2"/>
        <v/>
      </c>
      <c r="AC31" s="76">
        <f t="shared" si="3"/>
        <v>0</v>
      </c>
      <c r="AD31" s="76">
        <f t="shared" si="4"/>
        <v>0</v>
      </c>
      <c r="AE31" s="76">
        <f t="shared" si="7"/>
        <v>0</v>
      </c>
      <c r="AF31" s="69"/>
      <c r="AG31" s="69"/>
      <c r="AH31" s="77">
        <f t="shared" si="10"/>
        <v>0</v>
      </c>
      <c r="AI31" s="69"/>
      <c r="AJ31" s="69"/>
      <c r="AK31" s="77">
        <f t="shared" si="11"/>
        <v>0</v>
      </c>
    </row>
    <row r="32" spans="1:37" s="46" customFormat="1" ht="12.5" hidden="1">
      <c r="A32" s="607"/>
      <c r="B32" s="68">
        <v>9</v>
      </c>
      <c r="C32" s="564"/>
      <c r="D32" s="564"/>
      <c r="E32" s="564"/>
      <c r="F32" s="889"/>
      <c r="G32" s="565"/>
      <c r="H32" s="565"/>
      <c r="I32" s="565"/>
      <c r="J32" s="565"/>
      <c r="K32" s="69"/>
      <c r="L32" s="69"/>
      <c r="M32" s="70"/>
      <c r="N32" s="70"/>
      <c r="O32" s="70"/>
      <c r="P32" s="70"/>
      <c r="Q32" s="70"/>
      <c r="R32" s="70"/>
      <c r="S32" s="71" t="str">
        <f t="shared" si="5"/>
        <v/>
      </c>
      <c r="T32" s="72"/>
      <c r="U32" s="70"/>
      <c r="V32" s="70"/>
      <c r="W32" s="73" t="str">
        <f t="shared" si="0"/>
        <v/>
      </c>
      <c r="X32" s="73" t="str">
        <f t="shared" si="1"/>
        <v/>
      </c>
      <c r="Y32" s="59"/>
      <c r="Z32" s="74" t="str">
        <f t="shared" si="6"/>
        <v/>
      </c>
      <c r="AA32" s="59"/>
      <c r="AB32" s="75" t="str">
        <f t="shared" si="2"/>
        <v/>
      </c>
      <c r="AC32" s="76">
        <f t="shared" si="3"/>
        <v>0</v>
      </c>
      <c r="AD32" s="76">
        <f t="shared" si="4"/>
        <v>0</v>
      </c>
      <c r="AE32" s="76">
        <f t="shared" si="7"/>
        <v>0</v>
      </c>
      <c r="AF32" s="69"/>
      <c r="AG32" s="69"/>
      <c r="AH32" s="77">
        <f t="shared" si="10"/>
        <v>0</v>
      </c>
      <c r="AI32" s="69"/>
      <c r="AJ32" s="69"/>
      <c r="AK32" s="77">
        <f t="shared" si="11"/>
        <v>0</v>
      </c>
    </row>
    <row r="33" spans="1:37" s="46" customFormat="1" ht="12.5" hidden="1">
      <c r="A33" s="607"/>
      <c r="B33" s="68">
        <v>10</v>
      </c>
      <c r="C33" s="564"/>
      <c r="D33" s="564"/>
      <c r="E33" s="564"/>
      <c r="F33" s="889"/>
      <c r="G33" s="565"/>
      <c r="H33" s="565"/>
      <c r="I33" s="565"/>
      <c r="J33" s="565"/>
      <c r="K33" s="69"/>
      <c r="L33" s="69"/>
      <c r="M33" s="70"/>
      <c r="N33" s="70"/>
      <c r="O33" s="70"/>
      <c r="P33" s="70"/>
      <c r="Q33" s="70"/>
      <c r="R33" s="70"/>
      <c r="S33" s="71" t="str">
        <f t="shared" si="5"/>
        <v/>
      </c>
      <c r="T33" s="72"/>
      <c r="U33" s="70"/>
      <c r="V33" s="70"/>
      <c r="W33" s="73" t="str">
        <f t="shared" si="0"/>
        <v/>
      </c>
      <c r="X33" s="73" t="str">
        <f t="shared" si="1"/>
        <v/>
      </c>
      <c r="Y33" s="59"/>
      <c r="Z33" s="74" t="str">
        <f t="shared" si="6"/>
        <v/>
      </c>
      <c r="AA33" s="59"/>
      <c r="AB33" s="75" t="str">
        <f t="shared" si="2"/>
        <v/>
      </c>
      <c r="AC33" s="76">
        <f t="shared" si="3"/>
        <v>0</v>
      </c>
      <c r="AD33" s="76">
        <f t="shared" si="4"/>
        <v>0</v>
      </c>
      <c r="AE33" s="76">
        <f t="shared" si="7"/>
        <v>0</v>
      </c>
      <c r="AF33" s="69"/>
      <c r="AG33" s="69"/>
      <c r="AH33" s="77">
        <f t="shared" si="10"/>
        <v>0</v>
      </c>
      <c r="AI33" s="69"/>
      <c r="AJ33" s="69"/>
      <c r="AK33" s="77">
        <f t="shared" si="11"/>
        <v>0</v>
      </c>
    </row>
    <row r="34" spans="1:37" s="46" customFormat="1" ht="12.5" hidden="1">
      <c r="A34" s="607"/>
      <c r="B34" s="68">
        <v>11</v>
      </c>
      <c r="C34" s="564"/>
      <c r="D34" s="564"/>
      <c r="E34" s="564"/>
      <c r="F34" s="889"/>
      <c r="G34" s="565"/>
      <c r="H34" s="565"/>
      <c r="I34" s="565"/>
      <c r="J34" s="565"/>
      <c r="K34" s="69"/>
      <c r="L34" s="69"/>
      <c r="M34" s="70"/>
      <c r="N34" s="70"/>
      <c r="O34" s="70"/>
      <c r="P34" s="70"/>
      <c r="Q34" s="70"/>
      <c r="R34" s="70"/>
      <c r="S34" s="71" t="str">
        <f t="shared" si="5"/>
        <v/>
      </c>
      <c r="T34" s="72"/>
      <c r="U34" s="70"/>
      <c r="V34" s="70"/>
      <c r="W34" s="73" t="str">
        <f t="shared" si="0"/>
        <v/>
      </c>
      <c r="X34" s="73" t="str">
        <f t="shared" si="1"/>
        <v/>
      </c>
      <c r="Y34" s="59"/>
      <c r="Z34" s="74" t="str">
        <f t="shared" si="6"/>
        <v/>
      </c>
      <c r="AA34" s="59"/>
      <c r="AB34" s="75" t="str">
        <f t="shared" si="2"/>
        <v/>
      </c>
      <c r="AC34" s="76">
        <f t="shared" si="3"/>
        <v>0</v>
      </c>
      <c r="AD34" s="76">
        <f t="shared" si="4"/>
        <v>0</v>
      </c>
      <c r="AE34" s="76">
        <f t="shared" si="7"/>
        <v>0</v>
      </c>
      <c r="AF34" s="69"/>
      <c r="AG34" s="69"/>
      <c r="AH34" s="77">
        <f t="shared" si="10"/>
        <v>0</v>
      </c>
      <c r="AI34" s="69"/>
      <c r="AJ34" s="69"/>
      <c r="AK34" s="77">
        <f t="shared" si="11"/>
        <v>0</v>
      </c>
    </row>
    <row r="35" spans="1:37" s="46" customFormat="1" ht="12.5" hidden="1">
      <c r="A35" s="607"/>
      <c r="B35" s="68">
        <v>12</v>
      </c>
      <c r="C35" s="564"/>
      <c r="D35" s="564"/>
      <c r="E35" s="564"/>
      <c r="F35" s="889"/>
      <c r="G35" s="565"/>
      <c r="H35" s="565"/>
      <c r="I35" s="565"/>
      <c r="J35" s="565"/>
      <c r="K35" s="69"/>
      <c r="L35" s="69"/>
      <c r="M35" s="70"/>
      <c r="N35" s="70"/>
      <c r="O35" s="70"/>
      <c r="P35" s="70"/>
      <c r="Q35" s="70"/>
      <c r="R35" s="70"/>
      <c r="S35" s="71" t="str">
        <f t="shared" si="5"/>
        <v/>
      </c>
      <c r="T35" s="72"/>
      <c r="U35" s="70"/>
      <c r="V35" s="70"/>
      <c r="W35" s="73" t="str">
        <f t="shared" si="0"/>
        <v/>
      </c>
      <c r="X35" s="73" t="str">
        <f t="shared" si="1"/>
        <v/>
      </c>
      <c r="Y35" s="59"/>
      <c r="Z35" s="74" t="str">
        <f t="shared" si="6"/>
        <v/>
      </c>
      <c r="AA35" s="59"/>
      <c r="AB35" s="75" t="str">
        <f t="shared" si="2"/>
        <v/>
      </c>
      <c r="AC35" s="76">
        <f t="shared" si="3"/>
        <v>0</v>
      </c>
      <c r="AD35" s="76">
        <f t="shared" si="4"/>
        <v>0</v>
      </c>
      <c r="AE35" s="76">
        <f t="shared" si="7"/>
        <v>0</v>
      </c>
      <c r="AF35" s="69"/>
      <c r="AG35" s="69"/>
      <c r="AH35" s="77">
        <f t="shared" si="10"/>
        <v>0</v>
      </c>
      <c r="AI35" s="69"/>
      <c r="AJ35" s="69"/>
      <c r="AK35" s="77">
        <f t="shared" si="11"/>
        <v>0</v>
      </c>
    </row>
    <row r="36" spans="1:37" s="46" customFormat="1" ht="12.5" hidden="1">
      <c r="A36" s="607"/>
      <c r="B36" s="68">
        <v>13</v>
      </c>
      <c r="C36" s="564"/>
      <c r="D36" s="564"/>
      <c r="E36" s="564"/>
      <c r="F36" s="565"/>
      <c r="G36" s="565"/>
      <c r="H36" s="565"/>
      <c r="I36" s="565"/>
      <c r="J36" s="565"/>
      <c r="K36" s="69"/>
      <c r="L36" s="69"/>
      <c r="M36" s="70"/>
      <c r="N36" s="70"/>
      <c r="O36" s="70"/>
      <c r="P36" s="70"/>
      <c r="Q36" s="70"/>
      <c r="R36" s="70"/>
      <c r="S36" s="71" t="str">
        <f t="shared" si="5"/>
        <v/>
      </c>
      <c r="T36" s="72"/>
      <c r="U36" s="70"/>
      <c r="V36" s="70"/>
      <c r="W36" s="73" t="str">
        <f t="shared" si="0"/>
        <v/>
      </c>
      <c r="X36" s="73" t="str">
        <f t="shared" si="1"/>
        <v/>
      </c>
      <c r="Y36" s="59"/>
      <c r="Z36" s="74" t="str">
        <f t="shared" si="6"/>
        <v/>
      </c>
      <c r="AA36" s="59"/>
      <c r="AB36" s="75" t="str">
        <f t="shared" si="2"/>
        <v/>
      </c>
      <c r="AC36" s="76">
        <f t="shared" si="3"/>
        <v>0</v>
      </c>
      <c r="AD36" s="76">
        <f t="shared" si="4"/>
        <v>0</v>
      </c>
      <c r="AE36" s="76">
        <f t="shared" si="7"/>
        <v>0</v>
      </c>
      <c r="AF36" s="69"/>
      <c r="AG36" s="69"/>
      <c r="AH36" s="77">
        <f t="shared" si="10"/>
        <v>0</v>
      </c>
      <c r="AI36" s="69"/>
      <c r="AJ36" s="69"/>
      <c r="AK36" s="77">
        <f t="shared" si="11"/>
        <v>0</v>
      </c>
    </row>
    <row r="37" spans="1:37" s="46" customFormat="1" ht="12.5" hidden="1">
      <c r="A37" s="607"/>
      <c r="B37" s="68">
        <v>14</v>
      </c>
      <c r="C37" s="564"/>
      <c r="D37" s="564"/>
      <c r="E37" s="564"/>
      <c r="F37" s="565"/>
      <c r="G37" s="565"/>
      <c r="H37" s="565"/>
      <c r="I37" s="565"/>
      <c r="J37" s="565"/>
      <c r="K37" s="69"/>
      <c r="L37" s="69"/>
      <c r="M37" s="70"/>
      <c r="N37" s="70"/>
      <c r="O37" s="70"/>
      <c r="P37" s="70"/>
      <c r="Q37" s="70"/>
      <c r="R37" s="70"/>
      <c r="S37" s="71" t="str">
        <f t="shared" si="5"/>
        <v/>
      </c>
      <c r="T37" s="72"/>
      <c r="U37" s="70"/>
      <c r="V37" s="70"/>
      <c r="W37" s="73" t="str">
        <f t="shared" si="0"/>
        <v/>
      </c>
      <c r="X37" s="73" t="str">
        <f t="shared" si="1"/>
        <v/>
      </c>
      <c r="Y37" s="59"/>
      <c r="Z37" s="74" t="str">
        <f t="shared" si="6"/>
        <v/>
      </c>
      <c r="AA37" s="59"/>
      <c r="AB37" s="75" t="str">
        <f t="shared" si="2"/>
        <v/>
      </c>
      <c r="AC37" s="76">
        <f t="shared" si="3"/>
        <v>0</v>
      </c>
      <c r="AD37" s="76">
        <f t="shared" si="4"/>
        <v>0</v>
      </c>
      <c r="AE37" s="76">
        <f t="shared" si="7"/>
        <v>0</v>
      </c>
      <c r="AF37" s="69"/>
      <c r="AG37" s="69"/>
      <c r="AH37" s="77">
        <f t="shared" si="10"/>
        <v>0</v>
      </c>
      <c r="AI37" s="69"/>
      <c r="AJ37" s="69"/>
      <c r="AK37" s="77">
        <f t="shared" si="11"/>
        <v>0</v>
      </c>
    </row>
    <row r="38" spans="1:37" s="46" customFormat="1" ht="12.5" hidden="1">
      <c r="A38" s="607"/>
      <c r="B38" s="68">
        <v>15</v>
      </c>
      <c r="C38" s="564"/>
      <c r="D38" s="564"/>
      <c r="E38" s="564"/>
      <c r="F38" s="565"/>
      <c r="G38" s="565"/>
      <c r="H38" s="565"/>
      <c r="I38" s="565"/>
      <c r="J38" s="565"/>
      <c r="K38" s="69"/>
      <c r="L38" s="69"/>
      <c r="M38" s="70"/>
      <c r="N38" s="70"/>
      <c r="O38" s="70"/>
      <c r="P38" s="70"/>
      <c r="Q38" s="70"/>
      <c r="R38" s="70"/>
      <c r="S38" s="71" t="str">
        <f t="shared" si="5"/>
        <v/>
      </c>
      <c r="T38" s="72"/>
      <c r="U38" s="70"/>
      <c r="V38" s="70"/>
      <c r="W38" s="73" t="str">
        <f t="shared" si="0"/>
        <v/>
      </c>
      <c r="X38" s="73" t="str">
        <f t="shared" si="1"/>
        <v/>
      </c>
      <c r="Y38" s="59"/>
      <c r="Z38" s="74" t="str">
        <f t="shared" si="6"/>
        <v/>
      </c>
      <c r="AA38" s="59"/>
      <c r="AB38" s="75" t="str">
        <f t="shared" si="2"/>
        <v/>
      </c>
      <c r="AC38" s="76">
        <f t="shared" si="3"/>
        <v>0</v>
      </c>
      <c r="AD38" s="76">
        <f t="shared" si="4"/>
        <v>0</v>
      </c>
      <c r="AE38" s="76">
        <f t="shared" si="7"/>
        <v>0</v>
      </c>
      <c r="AF38" s="78"/>
      <c r="AG38" s="78"/>
      <c r="AH38" s="77">
        <f t="shared" si="10"/>
        <v>0</v>
      </c>
      <c r="AI38" s="78"/>
      <c r="AJ38" s="78"/>
      <c r="AK38" s="77">
        <f t="shared" si="11"/>
        <v>0</v>
      </c>
    </row>
    <row r="39" spans="1:37" s="46" customFormat="1" ht="12.5" hidden="1">
      <c r="A39" s="607"/>
      <c r="B39" s="68">
        <v>16</v>
      </c>
      <c r="C39" s="564"/>
      <c r="D39" s="564"/>
      <c r="E39" s="564"/>
      <c r="F39" s="565"/>
      <c r="G39" s="565"/>
      <c r="H39" s="565"/>
      <c r="I39" s="565"/>
      <c r="J39" s="565"/>
      <c r="K39" s="69"/>
      <c r="L39" s="69"/>
      <c r="M39" s="70"/>
      <c r="N39" s="70"/>
      <c r="O39" s="70"/>
      <c r="P39" s="70"/>
      <c r="Q39" s="70"/>
      <c r="R39" s="70"/>
      <c r="S39" s="71" t="str">
        <f t="shared" si="5"/>
        <v/>
      </c>
      <c r="T39" s="72"/>
      <c r="U39" s="70"/>
      <c r="V39" s="70"/>
      <c r="W39" s="73" t="str">
        <f t="shared" si="0"/>
        <v/>
      </c>
      <c r="X39" s="73" t="str">
        <f t="shared" si="1"/>
        <v/>
      </c>
      <c r="Y39" s="59"/>
      <c r="Z39" s="74" t="str">
        <f t="shared" si="6"/>
        <v/>
      </c>
      <c r="AA39" s="59"/>
      <c r="AB39" s="75" t="str">
        <f t="shared" si="2"/>
        <v/>
      </c>
      <c r="AC39" s="76">
        <f t="shared" si="3"/>
        <v>0</v>
      </c>
      <c r="AD39" s="76">
        <f t="shared" si="4"/>
        <v>0</v>
      </c>
      <c r="AE39" s="76">
        <f t="shared" si="7"/>
        <v>0</v>
      </c>
      <c r="AF39" s="78"/>
      <c r="AG39" s="78"/>
      <c r="AH39" s="77">
        <f t="shared" si="10"/>
        <v>0</v>
      </c>
      <c r="AI39" s="78"/>
      <c r="AJ39" s="78"/>
      <c r="AK39" s="77">
        <f t="shared" si="11"/>
        <v>0</v>
      </c>
    </row>
    <row r="40" spans="1:37" s="46" customFormat="1" ht="12.5" hidden="1">
      <c r="A40" s="607"/>
      <c r="B40" s="68">
        <v>17</v>
      </c>
      <c r="C40" s="564"/>
      <c r="D40" s="564"/>
      <c r="E40" s="564"/>
      <c r="F40" s="565"/>
      <c r="G40" s="565"/>
      <c r="H40" s="565"/>
      <c r="I40" s="565"/>
      <c r="J40" s="565"/>
      <c r="K40" s="69"/>
      <c r="L40" s="69"/>
      <c r="M40" s="70"/>
      <c r="N40" s="70"/>
      <c r="O40" s="70"/>
      <c r="P40" s="70"/>
      <c r="Q40" s="70"/>
      <c r="R40" s="70"/>
      <c r="S40" s="71" t="str">
        <f t="shared" si="5"/>
        <v/>
      </c>
      <c r="T40" s="72"/>
      <c r="U40" s="70"/>
      <c r="V40" s="70"/>
      <c r="W40" s="73" t="str">
        <f t="shared" si="0"/>
        <v/>
      </c>
      <c r="X40" s="73" t="str">
        <f t="shared" si="1"/>
        <v/>
      </c>
      <c r="Y40" s="59"/>
      <c r="Z40" s="74" t="str">
        <f t="shared" si="6"/>
        <v/>
      </c>
      <c r="AA40" s="59"/>
      <c r="AB40" s="75" t="str">
        <f t="shared" si="2"/>
        <v/>
      </c>
      <c r="AC40" s="76">
        <f t="shared" si="3"/>
        <v>0</v>
      </c>
      <c r="AD40" s="76">
        <f t="shared" si="4"/>
        <v>0</v>
      </c>
      <c r="AE40" s="76">
        <f t="shared" si="7"/>
        <v>0</v>
      </c>
      <c r="AF40" s="78"/>
      <c r="AG40" s="78"/>
      <c r="AH40" s="77">
        <f t="shared" si="10"/>
        <v>0</v>
      </c>
      <c r="AI40" s="78"/>
      <c r="AJ40" s="78"/>
      <c r="AK40" s="77">
        <f t="shared" si="11"/>
        <v>0</v>
      </c>
    </row>
    <row r="41" spans="1:37" s="46" customFormat="1" ht="12.5" hidden="1">
      <c r="A41" s="607"/>
      <c r="B41" s="68">
        <v>18</v>
      </c>
      <c r="C41" s="564"/>
      <c r="D41" s="564"/>
      <c r="E41" s="564"/>
      <c r="F41" s="565"/>
      <c r="G41" s="565"/>
      <c r="H41" s="565"/>
      <c r="I41" s="565"/>
      <c r="J41" s="565"/>
      <c r="K41" s="69"/>
      <c r="L41" s="69"/>
      <c r="M41" s="70"/>
      <c r="N41" s="70"/>
      <c r="O41" s="70"/>
      <c r="P41" s="70"/>
      <c r="Q41" s="70"/>
      <c r="R41" s="70"/>
      <c r="S41" s="71" t="str">
        <f t="shared" si="5"/>
        <v/>
      </c>
      <c r="T41" s="72"/>
      <c r="U41" s="70"/>
      <c r="V41" s="70"/>
      <c r="W41" s="73" t="str">
        <f t="shared" si="0"/>
        <v/>
      </c>
      <c r="X41" s="73" t="str">
        <f t="shared" si="1"/>
        <v/>
      </c>
      <c r="Y41" s="59"/>
      <c r="Z41" s="74" t="str">
        <f t="shared" si="6"/>
        <v/>
      </c>
      <c r="AA41" s="59"/>
      <c r="AB41" s="75" t="str">
        <f t="shared" si="2"/>
        <v/>
      </c>
      <c r="AC41" s="76">
        <f t="shared" si="3"/>
        <v>0</v>
      </c>
      <c r="AD41" s="76">
        <f t="shared" si="4"/>
        <v>0</v>
      </c>
      <c r="AE41" s="76">
        <f t="shared" si="7"/>
        <v>0</v>
      </c>
      <c r="AF41" s="78"/>
      <c r="AG41" s="78"/>
      <c r="AH41" s="77">
        <f t="shared" si="10"/>
        <v>0</v>
      </c>
      <c r="AI41" s="78"/>
      <c r="AJ41" s="78"/>
      <c r="AK41" s="77">
        <f t="shared" si="11"/>
        <v>0</v>
      </c>
    </row>
    <row r="42" spans="1:37" s="46" customFormat="1" ht="12.5" hidden="1">
      <c r="A42" s="607"/>
      <c r="B42" s="68">
        <v>19</v>
      </c>
      <c r="C42" s="583"/>
      <c r="D42" s="583"/>
      <c r="E42" s="583"/>
      <c r="F42" s="584"/>
      <c r="G42" s="584"/>
      <c r="H42" s="584"/>
      <c r="I42" s="584"/>
      <c r="J42" s="584"/>
      <c r="K42" s="69"/>
      <c r="L42" s="69"/>
      <c r="M42" s="70"/>
      <c r="N42" s="70"/>
      <c r="O42" s="70"/>
      <c r="P42" s="70"/>
      <c r="Q42" s="70"/>
      <c r="R42" s="70"/>
      <c r="S42" s="71" t="str">
        <f t="shared" si="5"/>
        <v/>
      </c>
      <c r="T42" s="72"/>
      <c r="U42" s="70"/>
      <c r="V42" s="70"/>
      <c r="W42" s="73" t="str">
        <f t="shared" si="0"/>
        <v/>
      </c>
      <c r="X42" s="73" t="str">
        <f t="shared" si="1"/>
        <v/>
      </c>
      <c r="Y42" s="59"/>
      <c r="Z42" s="74" t="str">
        <f t="shared" si="6"/>
        <v/>
      </c>
      <c r="AA42" s="59"/>
      <c r="AB42" s="75" t="str">
        <f t="shared" si="2"/>
        <v/>
      </c>
      <c r="AC42" s="76">
        <f t="shared" si="3"/>
        <v>0</v>
      </c>
      <c r="AD42" s="76">
        <f t="shared" si="4"/>
        <v>0</v>
      </c>
      <c r="AE42" s="76">
        <f t="shared" si="7"/>
        <v>0</v>
      </c>
      <c r="AF42" s="78"/>
      <c r="AG42" s="78"/>
      <c r="AH42" s="77">
        <f t="shared" si="10"/>
        <v>0</v>
      </c>
      <c r="AI42" s="78"/>
      <c r="AJ42" s="78"/>
      <c r="AK42" s="77">
        <f t="shared" si="11"/>
        <v>0</v>
      </c>
    </row>
    <row r="43" spans="1:37" s="46" customFormat="1" ht="12.5" hidden="1">
      <c r="A43" s="607"/>
      <c r="B43" s="68">
        <v>20</v>
      </c>
      <c r="C43" s="583"/>
      <c r="D43" s="583"/>
      <c r="E43" s="583"/>
      <c r="F43" s="584"/>
      <c r="G43" s="584"/>
      <c r="H43" s="584"/>
      <c r="I43" s="584"/>
      <c r="J43" s="584"/>
      <c r="K43" s="69"/>
      <c r="L43" s="69"/>
      <c r="M43" s="70"/>
      <c r="N43" s="70"/>
      <c r="O43" s="70"/>
      <c r="P43" s="70"/>
      <c r="Q43" s="70"/>
      <c r="R43" s="70"/>
      <c r="S43" s="71" t="str">
        <f t="shared" si="5"/>
        <v/>
      </c>
      <c r="T43" s="72"/>
      <c r="U43" s="70"/>
      <c r="V43" s="70"/>
      <c r="W43" s="73" t="str">
        <f t="shared" si="0"/>
        <v/>
      </c>
      <c r="X43" s="73" t="str">
        <f t="shared" si="1"/>
        <v/>
      </c>
      <c r="Y43" s="79"/>
      <c r="Z43" s="74" t="str">
        <f t="shared" si="6"/>
        <v/>
      </c>
      <c r="AA43" s="59"/>
      <c r="AB43" s="75" t="str">
        <f t="shared" si="2"/>
        <v/>
      </c>
      <c r="AC43" s="76">
        <f t="shared" si="3"/>
        <v>0</v>
      </c>
      <c r="AD43" s="76">
        <f t="shared" si="4"/>
        <v>0</v>
      </c>
      <c r="AE43" s="76">
        <f t="shared" si="7"/>
        <v>0</v>
      </c>
      <c r="AF43" s="78"/>
      <c r="AG43" s="78"/>
      <c r="AH43" s="77">
        <f t="shared" si="10"/>
        <v>0</v>
      </c>
      <c r="AI43" s="78"/>
      <c r="AJ43" s="78"/>
      <c r="AK43" s="77">
        <f t="shared" si="11"/>
        <v>0</v>
      </c>
    </row>
    <row r="44" spans="1:37" s="46" customFormat="1" ht="18.75" customHeight="1">
      <c r="A44" s="607"/>
      <c r="B44" s="585" t="s">
        <v>299</v>
      </c>
      <c r="C44" s="586"/>
      <c r="D44" s="586"/>
      <c r="E44" s="587"/>
      <c r="F44" s="80" t="s">
        <v>300</v>
      </c>
      <c r="G44" s="588" t="s">
        <v>301</v>
      </c>
      <c r="H44" s="589"/>
      <c r="I44" s="590" t="s">
        <v>302</v>
      </c>
      <c r="J44" s="590"/>
      <c r="K44" s="590"/>
      <c r="L44" s="590"/>
      <c r="M44" s="590"/>
      <c r="N44" s="590"/>
      <c r="O44" s="590"/>
      <c r="P44" s="590"/>
      <c r="Q44" s="590"/>
      <c r="R44" s="590"/>
      <c r="S44" s="590"/>
      <c r="T44" s="590"/>
      <c r="U44" s="590"/>
      <c r="V44" s="590"/>
      <c r="W44" s="590"/>
      <c r="X44" s="590"/>
      <c r="Y44" s="57"/>
      <c r="Z44" s="81"/>
      <c r="AA44" s="82"/>
      <c r="AB44" s="81"/>
      <c r="AC44" s="83"/>
      <c r="AD44" s="83"/>
      <c r="AE44" s="83"/>
      <c r="AF44" s="84"/>
      <c r="AG44" s="84"/>
      <c r="AH44" s="85"/>
      <c r="AI44" s="84"/>
      <c r="AJ44" s="84"/>
      <c r="AK44" s="85"/>
    </row>
    <row r="45" spans="1:37" s="46" customFormat="1" ht="27" customHeight="1">
      <c r="A45" s="607"/>
      <c r="B45" s="575" t="s">
        <v>303</v>
      </c>
      <c r="C45" s="576"/>
      <c r="D45" s="577"/>
      <c r="E45" s="87">
        <v>2</v>
      </c>
      <c r="F45" s="88">
        <f>COUNTIFS(W24:W43,"ESPECIFICA",X24:X43,"CUMPLE")</f>
        <v>2</v>
      </c>
      <c r="G45" s="650" t="str">
        <f>IF(F45&gt;=E45,"REQUISITO ACREDITADO","REQUISITO NO ACREDITADO")</f>
        <v>REQUISITO ACREDITADO</v>
      </c>
      <c r="H45" s="650"/>
      <c r="I45" s="727" t="str">
        <f>_xlfn.CONCAT(Z24:Z27)</f>
        <v xml:space="preserve">-1. Gerente Proyecto EXPERIENCIA - HABILITANTE_1.pdf Págs. 6-11
-1. Gerente Proyecto EXPERIENCIA - HABILITANTE_1.pdf Págs. 12-15
Observaciones-Subsanación_SoftyDI-CMA-005-2024.pdf (aportado en subsanación) pag.34-35 y 38-41
-1. Gerente Proyecto EXPERIENCIA - HABILITANTE_1.pdf Págs. 12-15
Observaciones-Subsanación_SoftyDI-CMA-005-2024.pdf (aportado en subsanación) pag.35 y 38-41
-1. Gerente Proyecto EXPERIENCIA - HABILITANTE_1.pdf Págs. 12-15
Observaciones-Subsanación_SoftyDI-CMA-005-2024.pdf (aportado en subsanación) pag.36 y 38-41
</v>
      </c>
      <c r="J45" s="727"/>
      <c r="K45" s="727"/>
      <c r="L45" s="727"/>
      <c r="M45" s="727"/>
      <c r="N45" s="727"/>
      <c r="O45" s="727"/>
      <c r="P45" s="727"/>
      <c r="Q45" s="727"/>
      <c r="R45" s="727"/>
      <c r="S45" s="727"/>
      <c r="T45" s="727"/>
      <c r="U45" s="727"/>
      <c r="V45" s="727"/>
      <c r="W45" s="727"/>
      <c r="X45" s="727"/>
      <c r="AC45" s="45"/>
      <c r="AD45" s="45"/>
      <c r="AE45" s="45"/>
    </row>
    <row r="46" spans="1:37" s="46" customFormat="1" ht="55.5" customHeight="1">
      <c r="A46" s="607"/>
      <c r="B46" s="575" t="s">
        <v>304</v>
      </c>
      <c r="C46" s="576"/>
      <c r="D46" s="577"/>
      <c r="E46" s="89">
        <v>1</v>
      </c>
      <c r="F46" s="90">
        <f>SUMIFS(AH24:AH43,W24:W43,"ESPECIFICA",X24:X43,"CUMPLE")</f>
        <v>1.1000000000000001</v>
      </c>
      <c r="G46" s="650" t="str">
        <f>IF(F46&gt;=E46,"REQUISITO ACREDITADO","REQUISITO NO ACREDITADO")</f>
        <v>REQUISITO ACREDITADO</v>
      </c>
      <c r="H46" s="650"/>
      <c r="I46" s="727"/>
      <c r="J46" s="727"/>
      <c r="K46" s="727"/>
      <c r="L46" s="727"/>
      <c r="M46" s="727"/>
      <c r="N46" s="727"/>
      <c r="O46" s="727"/>
      <c r="P46" s="727"/>
      <c r="Q46" s="727"/>
      <c r="R46" s="727"/>
      <c r="S46" s="727"/>
      <c r="T46" s="727"/>
      <c r="U46" s="727"/>
      <c r="V46" s="727"/>
      <c r="W46" s="727"/>
      <c r="X46" s="727"/>
      <c r="AC46" s="45"/>
      <c r="AD46" s="45"/>
      <c r="AE46" s="45"/>
    </row>
    <row r="47" spans="1:37" s="46" customFormat="1" ht="352.5" customHeight="1">
      <c r="A47" s="607"/>
      <c r="B47" s="578" t="s">
        <v>305</v>
      </c>
      <c r="C47" s="578"/>
      <c r="D47" s="578"/>
      <c r="E47" s="86">
        <v>5</v>
      </c>
      <c r="F47" s="90">
        <f>SUMIFS(AH24:AH43,X24:X43,"CUMPLE")</f>
        <v>6.3999999999999995</v>
      </c>
      <c r="G47" s="650" t="str">
        <f>IF(F47&gt;=E47,"REQUISITO ACREDITADO","REQUISITO NO ACREDITADO")</f>
        <v>REQUISITO ACREDITADO</v>
      </c>
      <c r="H47" s="650"/>
      <c r="I47" s="91" t="s">
        <v>306</v>
      </c>
      <c r="J47" s="91"/>
      <c r="K47" s="580" t="str">
        <f>_xlfn.CONCAT(AB24:AB43)</f>
        <v xml:space="preserve">Experiencia No. 1: Observación en informe preliminar:
Páginas específicas de la información del Proyecto: 6 y 7
En la documentación aportada no especifica diferentes proyectos, por cuanto se contabiliza en cumplimiento de únicamente 1 proyecto
Experiencia No. 2: Observación en informe preliminar:
La experiencia se traslapa con la acreditada en el numeral 1 acreditado. Por cuanto para el cálculo de tiempo de la experiencia la fecha de inicio se establece un dia después a la fecha de finalización de la experiencia referida en el numeral 1; igualmente contiene las dos experiencias específicas relacionadas en este mismo numeral.
No se identifica claramente el cargo del firmante que expide la certificación.
Observaciones presentadas por el oferente en subsanación:(...)
Numeral 2.1.1: (...) Aclaración: Se adjunta subsanación con fecha actualizada de la certificación correspondiente(...) Anexo No. 4(...)
Numeral 2.1.2 (...) Variable evaluada: Proyecto en el que participa cumple con exp específica, (celda U25) Aclaración: Las certificaciones de la profesional Alejandra Guzmán evidencian tiempo de cumplimiento de acuerdo con el pliego de condiciones, en “Experiencia profesional mínima de cinco (5) años” con 5,9 años en total, como quedó registrado en el cuadro aportado al proceso (ANEXO 9 EQUIPO MINIMO DE TRABAJO – HABILITANTE, Hoja GERENTE DE PROYECTO (celda J37).(...)
Numeral 2.1.3 (...) Variable evaluada: Cumple rol de proyecto (Exp. Específica), (celda V25) Aclaración: La certificación aportada expresa de manera literal DIRECTORA DE PROYECTOS
para la suscrita profesional, condición que cumple específicamente con las reglas del pliego de condiciones que establece literalmente “Ejerciendo en dichos proyectos el rol o cargo de Gerente, Director, Coordinador o líder de proyecto”
Numeral 2.1.4 (...) Aclaración:El registro de las certificaciones expedidas por Adapting America sas, se diligenció omitiendo el traslape de fechas para hacer una contabilidad real del tiempo de experiencia atendiendo las reglas del pliego de condiciones. Por tanto, es claro que la sumatoria de los tres proyectos referidos como experiencia cumplen los requerimientos del proceso “Nota. La experiencia acreditada con la cantidad de proyectos indicada debe ser como mínimo de (12) doce meses No se contabilizan
tiempos traslapados”, que totalizan 2.3 años.
Para este cálculo no se tiene en cuenta los traslapes de fecha atendiendo la nota del pliego de condiciones, “Nota. La experiencia específica puede estar contenida dentro del término de la experiencia general certificada”(...)"
Observación en informe definitivo: La experiencia es acreditada como experiencia general para fines de contabilización en el presenteregistro. 
Se recalculan traslapes de acuerdo a las condiciones previstas en el Pliego de condiciones y Adenda con respecto a las experiencias acreditadas.
Experiencia No. : Observaciones en informe preliminar:
Páginas específicas de la información del Proyecto: 12 y 13.
En ANEXO 9 EQUIPO MINIMO DE TRABAJO - HABILITANTE_1 se relacionó como experiencia específica habilitante, sin embargo el cargo líder de implementación no hace parte de los roles o cargos establecidos para el cumplimiento de la experiencia específica.
No se identifica claramente el cargo del firmante que expide la certificación.
Esta experiencia experiencia específica para fines de contabilización de itempos, esta contenida en la experiencia general documentada en este mismo ítem.
Observaciones presentadas por el oferente en subsanación:(...)
Numeral 2.1.5: (...) Aclaración: Se adjunta subsanación con fecha actualizada de la certificación correspondiente. Subsanación Anexo No. 4(...)
Numeral 2.1.6 (...) Variable evaluada: Cumple rol de proyecto (Exp. Específica), (celda V26). Aclaración: El pliego de condiciones establece cargos directivos, gerenciales, coordinaciones o de liderazgo para las siguientes actividades: “Planeación estratégica de TI o Arquitectura empresarial o Planeación o implementación de Sistemas de información o Diseño o desarrollo software o Implementación de Sistemas de Gestión de Documentos Electrónicos de Archivo – SGDEA”, con lo que el cargo LÍDER DE IMPLEMENTACIÓN aplica de manera rigurosa con las especificaciones y reglas del pliego de condiciones del proceso(...)
Numeral 2.1.7: (...)Aclaración: Para este cálculo no se tiene en cuenta los traslapes de fecha atendiendo la nota del pliego de condiciones, “Nota. La experiencia específica puede estar contenida dentro del término de la experiencia general certificada”
Observación en informe definitivo: La experiencia es acreditada como experiencia general para fines de contabilización en el presente registro. El requisito establecido frente al rol implica (...)  Gerente, Director, Coordinador o líder de proyecto (...) por su parte la documentación acredita "Líder de implementación" sin que esto permita inferir homologación precisa de dichos roles.
Se recalculan traslapes de acuerdo a las condiciones previstas en el Pliego de condiciones y Adenda con respecto a las experiencias acreditadas.
Experiencia No. : Observaciones en informe preliminar:
Páginas específicas de la información del Proyecto: 14
No se identifica claramente el cargo del firmante que expide la certificación.
Esta experiencia experiencia específica para fines de contabilización de itempos, esta contenida en la experiencia general documentada en este mismo ítem.
Observaciones presentadas por el oferente en subsanación:(...)
Numeral 2.1.8(...) Componente evaluado: Se adjunta subsanación con fecha actualizada de la certificación correspondiente(...) Numeral 2.1.9(...) Para este cálculo no se tiene en cuenta los traslapes de fecha atendiendo la nota del pliego de condiciones, “Nota. La experiencia específica puede estar contenida dentro del término de la experiencia general certificada”
Observación en informe definitivo: 
Se recalculan traslapes de acuerdo a las condiciones previstas en el Pliego de condiciones y Adenda con respecto a las experiencias acreditadas.
</v>
      </c>
      <c r="L47" s="581"/>
      <c r="M47" s="581"/>
      <c r="N47" s="581"/>
      <c r="O47" s="581"/>
      <c r="P47" s="581"/>
      <c r="Q47" s="581"/>
      <c r="R47" s="581"/>
      <c r="S47" s="581"/>
      <c r="T47" s="581"/>
      <c r="U47" s="581"/>
      <c r="V47" s="581"/>
      <c r="W47" s="581"/>
      <c r="X47" s="582"/>
      <c r="AC47" s="45"/>
      <c r="AD47" s="45"/>
      <c r="AE47" s="45"/>
    </row>
    <row r="48" spans="1:37" s="46" customFormat="1" ht="409.5" customHeight="1">
      <c r="A48" s="607"/>
      <c r="B48" s="590" t="s">
        <v>307</v>
      </c>
      <c r="C48" s="590"/>
      <c r="D48" s="590"/>
      <c r="E48" s="590"/>
      <c r="F48" s="711" t="s">
        <v>959</v>
      </c>
      <c r="G48" s="712"/>
      <c r="H48" s="712"/>
      <c r="I48" s="712"/>
      <c r="J48" s="712"/>
      <c r="K48" s="712"/>
      <c r="L48" s="712"/>
      <c r="M48" s="712"/>
      <c r="N48" s="712"/>
      <c r="O48" s="712"/>
      <c r="P48" s="712"/>
      <c r="Q48" s="712"/>
      <c r="R48" s="712"/>
      <c r="S48" s="712"/>
      <c r="T48" s="712"/>
      <c r="U48" s="712"/>
      <c r="V48" s="712"/>
      <c r="W48" s="712"/>
      <c r="X48" s="713"/>
      <c r="AC48" s="45"/>
      <c r="AD48" s="45"/>
      <c r="AE48" s="45"/>
    </row>
    <row r="49" spans="1:31" s="46" customFormat="1" ht="20.25" customHeight="1">
      <c r="A49" s="607"/>
      <c r="B49" s="876" t="s">
        <v>85</v>
      </c>
      <c r="C49" s="877"/>
      <c r="D49" s="877"/>
      <c r="E49" s="877"/>
      <c r="F49" s="877"/>
      <c r="G49" s="877"/>
      <c r="H49" s="877"/>
      <c r="I49" s="877"/>
      <c r="J49" s="877"/>
      <c r="K49" s="877"/>
      <c r="L49" s="877"/>
      <c r="M49" s="877"/>
      <c r="N49" s="877"/>
      <c r="O49" s="877"/>
      <c r="P49" s="877"/>
      <c r="Q49" s="877"/>
      <c r="R49" s="877"/>
      <c r="S49" s="877"/>
      <c r="T49" s="877"/>
      <c r="U49" s="877"/>
      <c r="V49" s="877"/>
      <c r="W49" s="877"/>
      <c r="X49" s="878"/>
      <c r="AC49" s="45"/>
      <c r="AD49" s="45"/>
      <c r="AE49" s="45"/>
    </row>
    <row r="50" spans="1:31" s="46" customFormat="1" ht="4.5" customHeight="1">
      <c r="A50" s="45"/>
      <c r="X50" s="92"/>
      <c r="AC50" s="45"/>
      <c r="AD50" s="45"/>
      <c r="AE50" s="45"/>
    </row>
    <row r="51" spans="1:31" s="46" customFormat="1" ht="13">
      <c r="A51" s="597" t="s">
        <v>309</v>
      </c>
      <c r="B51" s="598"/>
      <c r="C51" s="598"/>
      <c r="D51" s="598"/>
      <c r="E51" s="598"/>
      <c r="F51" s="598"/>
      <c r="G51" s="598"/>
      <c r="H51" s="598"/>
      <c r="I51" s="598"/>
      <c r="J51" s="598"/>
      <c r="K51" s="598"/>
      <c r="L51" s="598"/>
      <c r="M51" s="598"/>
      <c r="N51" s="598"/>
      <c r="O51" s="598"/>
      <c r="P51" s="598"/>
      <c r="Q51" s="598"/>
      <c r="R51" s="598"/>
      <c r="S51" s="598"/>
      <c r="T51" s="598"/>
      <c r="U51" s="598"/>
      <c r="V51" s="598"/>
      <c r="W51" s="598"/>
      <c r="X51" s="598"/>
      <c r="AC51" s="45"/>
      <c r="AD51" s="45"/>
      <c r="AE51" s="45"/>
    </row>
    <row r="52" spans="1:31" s="46" customFormat="1" ht="25.5" customHeight="1">
      <c r="A52" s="597"/>
      <c r="B52" s="47" t="s">
        <v>209</v>
      </c>
      <c r="C52" s="48" t="s">
        <v>210</v>
      </c>
      <c r="D52" s="599" t="s">
        <v>211</v>
      </c>
      <c r="E52" s="599"/>
      <c r="F52" s="600" t="s">
        <v>212</v>
      </c>
      <c r="G52" s="601"/>
      <c r="H52" s="601"/>
      <c r="I52" s="601"/>
      <c r="J52" s="601"/>
      <c r="K52" s="601"/>
      <c r="L52" s="602"/>
      <c r="M52" s="599" t="s">
        <v>214</v>
      </c>
      <c r="N52" s="599"/>
      <c r="O52" s="599"/>
      <c r="P52" s="599"/>
      <c r="Q52" s="599"/>
      <c r="R52" s="599"/>
      <c r="S52" s="599"/>
      <c r="T52" s="599"/>
      <c r="U52" s="599"/>
      <c r="V52" s="599"/>
      <c r="W52" s="599"/>
      <c r="X52" s="599"/>
      <c r="AC52" s="45"/>
      <c r="AD52" s="45"/>
      <c r="AE52" s="45"/>
    </row>
    <row r="53" spans="1:31" s="46" customFormat="1" ht="100.5" customHeight="1">
      <c r="A53" s="597"/>
      <c r="B53" s="49">
        <v>2</v>
      </c>
      <c r="C53" s="49">
        <v>1</v>
      </c>
      <c r="D53" s="603" t="s">
        <v>311</v>
      </c>
      <c r="E53" s="603"/>
      <c r="F53" s="604" t="s">
        <v>312</v>
      </c>
      <c r="G53" s="605"/>
      <c r="H53" s="605"/>
      <c r="I53" s="605"/>
      <c r="J53" s="605"/>
      <c r="K53" s="605"/>
      <c r="L53" s="606"/>
      <c r="M53" s="610" t="s">
        <v>313</v>
      </c>
      <c r="N53" s="610"/>
      <c r="O53" s="610"/>
      <c r="P53" s="610"/>
      <c r="Q53" s="610"/>
      <c r="R53" s="610"/>
      <c r="S53" s="610"/>
      <c r="T53" s="610"/>
      <c r="U53" s="610"/>
      <c r="V53" s="610"/>
      <c r="W53" s="610"/>
      <c r="X53" s="610"/>
      <c r="AC53" s="45"/>
      <c r="AD53" s="45"/>
      <c r="AE53" s="45"/>
    </row>
    <row r="54" spans="1:31" s="46" customFormat="1" ht="12.75" customHeight="1">
      <c r="A54" s="597"/>
      <c r="B54" s="530" t="s">
        <v>219</v>
      </c>
      <c r="C54" s="530"/>
      <c r="D54" s="530"/>
      <c r="E54" s="530"/>
      <c r="F54" s="530"/>
      <c r="G54" s="530"/>
      <c r="H54" s="530"/>
      <c r="I54" s="530"/>
      <c r="J54" s="530"/>
      <c r="K54" s="530"/>
      <c r="L54" s="530"/>
      <c r="M54" s="530"/>
      <c r="N54" s="530"/>
      <c r="O54" s="530"/>
      <c r="P54" s="530"/>
      <c r="Q54" s="530"/>
      <c r="R54" s="530"/>
      <c r="S54" s="530"/>
      <c r="T54" s="530"/>
      <c r="U54" s="530"/>
      <c r="V54" s="530"/>
      <c r="W54" s="530"/>
      <c r="X54" s="530"/>
      <c r="AC54" s="45"/>
      <c r="AD54" s="45"/>
      <c r="AE54" s="45"/>
    </row>
    <row r="55" spans="1:31" s="46" customFormat="1" ht="12.75" customHeight="1">
      <c r="A55" s="597"/>
      <c r="B55" s="530" t="s">
        <v>220</v>
      </c>
      <c r="C55" s="530"/>
      <c r="D55" s="530"/>
      <c r="E55" s="530"/>
      <c r="F55" s="530"/>
      <c r="G55" s="530"/>
      <c r="H55" s="530"/>
      <c r="I55" s="530"/>
      <c r="J55" s="530"/>
      <c r="K55" s="530"/>
      <c r="L55" s="530"/>
      <c r="M55" s="530"/>
      <c r="N55" s="530"/>
      <c r="O55" s="530"/>
      <c r="P55" s="530"/>
      <c r="Q55" s="530"/>
      <c r="R55" s="530"/>
      <c r="S55" s="530"/>
      <c r="T55" s="530"/>
      <c r="U55" s="530"/>
      <c r="V55" s="530"/>
      <c r="W55" s="530"/>
      <c r="X55" s="530"/>
      <c r="AC55" s="45"/>
      <c r="AD55" s="45"/>
      <c r="AE55" s="45"/>
    </row>
    <row r="56" spans="1:31" s="46" customFormat="1" ht="27" customHeight="1">
      <c r="A56" s="597"/>
      <c r="B56" s="531" t="s">
        <v>221</v>
      </c>
      <c r="C56" s="531"/>
      <c r="D56" s="531"/>
      <c r="E56" s="532" t="s">
        <v>960</v>
      </c>
      <c r="F56" s="532"/>
      <c r="G56" s="532"/>
      <c r="H56" s="532"/>
      <c r="I56" s="533" t="s">
        <v>223</v>
      </c>
      <c r="J56" s="533"/>
      <c r="K56" s="534" t="s">
        <v>224</v>
      </c>
      <c r="L56" s="534"/>
      <c r="M56" s="52" t="s">
        <v>225</v>
      </c>
      <c r="N56" s="535">
        <v>72285908</v>
      </c>
      <c r="O56" s="535"/>
      <c r="P56" s="536"/>
      <c r="Q56" s="536"/>
      <c r="R56" s="536"/>
      <c r="S56" s="536"/>
      <c r="T56" s="536"/>
      <c r="U56" s="536"/>
      <c r="V56" s="536"/>
      <c r="W56" s="536"/>
      <c r="X56" s="536"/>
      <c r="AC56" s="45"/>
      <c r="AD56" s="45"/>
      <c r="AE56" s="45"/>
    </row>
    <row r="57" spans="1:31" s="46" customFormat="1" ht="12.75" customHeight="1">
      <c r="A57" s="597"/>
      <c r="B57" s="525" t="s">
        <v>226</v>
      </c>
      <c r="C57" s="525"/>
      <c r="D57" s="525"/>
      <c r="E57" s="525"/>
      <c r="F57" s="525"/>
      <c r="G57" s="525"/>
      <c r="H57" s="53" t="s">
        <v>227</v>
      </c>
      <c r="I57" s="526" t="s">
        <v>228</v>
      </c>
      <c r="J57" s="526"/>
      <c r="K57" s="526"/>
      <c r="L57" s="525" t="s">
        <v>226</v>
      </c>
      <c r="M57" s="525"/>
      <c r="N57" s="525"/>
      <c r="O57" s="54" t="s">
        <v>227</v>
      </c>
      <c r="P57" s="525" t="s">
        <v>228</v>
      </c>
      <c r="Q57" s="525"/>
      <c r="R57" s="525"/>
      <c r="S57" s="525"/>
      <c r="T57" s="525"/>
      <c r="U57" s="525"/>
      <c r="V57" s="525"/>
      <c r="W57" s="525"/>
      <c r="X57" s="525"/>
      <c r="AC57" s="45"/>
      <c r="AD57" s="45"/>
      <c r="AE57" s="45"/>
    </row>
    <row r="58" spans="1:31" s="46" customFormat="1" ht="12.75" customHeight="1">
      <c r="A58" s="597"/>
      <c r="B58" s="611" t="s">
        <v>229</v>
      </c>
      <c r="C58" s="612"/>
      <c r="D58" s="612"/>
      <c r="E58" s="612"/>
      <c r="F58" s="612"/>
      <c r="G58" s="613"/>
      <c r="H58" s="617" t="s">
        <v>230</v>
      </c>
      <c r="I58" s="386" t="s">
        <v>961</v>
      </c>
      <c r="J58" s="387"/>
      <c r="K58" s="467"/>
      <c r="L58" s="529" t="s">
        <v>232</v>
      </c>
      <c r="M58" s="529"/>
      <c r="N58" s="529"/>
      <c r="O58" s="55" t="s">
        <v>230</v>
      </c>
      <c r="P58" s="379" t="s">
        <v>962</v>
      </c>
      <c r="Q58" s="379"/>
      <c r="R58" s="379"/>
      <c r="S58" s="379"/>
      <c r="T58" s="379"/>
      <c r="U58" s="379"/>
      <c r="V58" s="379"/>
      <c r="W58" s="379"/>
      <c r="X58" s="379"/>
      <c r="AC58" s="45"/>
      <c r="AD58" s="45"/>
      <c r="AE58" s="45"/>
    </row>
    <row r="59" spans="1:31" s="46" customFormat="1" ht="12.75" customHeight="1">
      <c r="A59" s="597"/>
      <c r="B59" s="614"/>
      <c r="C59" s="615"/>
      <c r="D59" s="615"/>
      <c r="E59" s="615"/>
      <c r="F59" s="615"/>
      <c r="G59" s="616"/>
      <c r="H59" s="618"/>
      <c r="I59" s="388"/>
      <c r="J59" s="389"/>
      <c r="K59" s="460"/>
      <c r="L59" s="529" t="s">
        <v>236</v>
      </c>
      <c r="M59" s="529"/>
      <c r="N59" s="529"/>
      <c r="O59" s="55" t="s">
        <v>230</v>
      </c>
      <c r="P59" s="379" t="s">
        <v>963</v>
      </c>
      <c r="Q59" s="379"/>
      <c r="R59" s="379"/>
      <c r="S59" s="379"/>
      <c r="T59" s="379"/>
      <c r="U59" s="379"/>
      <c r="V59" s="379"/>
      <c r="W59" s="379"/>
      <c r="X59" s="379"/>
      <c r="Y59" s="57"/>
      <c r="Z59" s="57"/>
      <c r="AA59" s="57"/>
      <c r="AB59" s="57"/>
      <c r="AC59" s="45"/>
      <c r="AD59" s="45"/>
      <c r="AE59" s="45"/>
    </row>
    <row r="60" spans="1:31" s="46" customFormat="1" ht="25.5" customHeight="1">
      <c r="A60" s="597"/>
      <c r="B60" s="527" t="s">
        <v>238</v>
      </c>
      <c r="C60" s="527"/>
      <c r="D60" s="527"/>
      <c r="E60" s="527"/>
      <c r="F60" s="527"/>
      <c r="G60" s="527"/>
      <c r="H60" s="58" t="s">
        <v>230</v>
      </c>
      <c r="I60" s="538" t="s">
        <v>239</v>
      </c>
      <c r="J60" s="538"/>
      <c r="K60" s="538"/>
      <c r="L60" s="527" t="s">
        <v>240</v>
      </c>
      <c r="M60" s="527"/>
      <c r="N60" s="527"/>
      <c r="O60" s="55" t="s">
        <v>230</v>
      </c>
      <c r="P60" s="379" t="s">
        <v>564</v>
      </c>
      <c r="Q60" s="379"/>
      <c r="R60" s="379"/>
      <c r="S60" s="379"/>
      <c r="T60" s="379"/>
      <c r="U60" s="379"/>
      <c r="V60" s="379"/>
      <c r="W60" s="379"/>
      <c r="X60" s="379"/>
      <c r="AC60" s="45"/>
      <c r="AD60" s="45"/>
      <c r="AE60" s="45"/>
    </row>
    <row r="61" spans="1:31" s="46" customFormat="1" ht="17.25" customHeight="1">
      <c r="A61" s="597"/>
      <c r="B61" s="525" t="s">
        <v>243</v>
      </c>
      <c r="C61" s="525"/>
      <c r="D61" s="525"/>
      <c r="E61" s="525"/>
      <c r="F61" s="525"/>
      <c r="G61" s="525"/>
      <c r="H61" s="525"/>
      <c r="I61" s="525"/>
      <c r="J61" s="525"/>
      <c r="K61" s="525"/>
      <c r="L61" s="525"/>
      <c r="M61" s="525"/>
      <c r="N61" s="525"/>
      <c r="O61" s="525"/>
      <c r="P61" s="525"/>
      <c r="Q61" s="525"/>
      <c r="R61" s="525"/>
      <c r="S61" s="525"/>
      <c r="T61" s="525"/>
      <c r="U61" s="525"/>
      <c r="V61" s="525"/>
      <c r="W61" s="525"/>
      <c r="X61" s="525"/>
      <c r="AC61" s="45"/>
      <c r="AD61" s="45"/>
      <c r="AE61" s="45"/>
    </row>
    <row r="62" spans="1:31" s="46" customFormat="1" ht="15" customHeight="1">
      <c r="A62" s="597"/>
      <c r="B62" s="537" t="s">
        <v>244</v>
      </c>
      <c r="C62" s="537"/>
      <c r="D62" s="537"/>
      <c r="E62" s="538" t="s">
        <v>420</v>
      </c>
      <c r="F62" s="538"/>
      <c r="G62" s="538"/>
      <c r="H62" s="538"/>
      <c r="I62" s="61" t="s">
        <v>246</v>
      </c>
      <c r="J62" s="539" t="s">
        <v>247</v>
      </c>
      <c r="K62" s="539"/>
      <c r="L62" s="539"/>
      <c r="M62" s="539"/>
      <c r="N62" s="539"/>
      <c r="O62" s="62" t="s">
        <v>248</v>
      </c>
      <c r="P62" s="540">
        <v>39016</v>
      </c>
      <c r="Q62" s="541"/>
      <c r="R62" s="542" t="s">
        <v>249</v>
      </c>
      <c r="S62" s="542"/>
      <c r="T62" s="542"/>
      <c r="U62" s="542"/>
      <c r="V62" s="542"/>
      <c r="W62" s="542"/>
      <c r="X62" s="542"/>
      <c r="AC62" s="45"/>
      <c r="AD62" s="45"/>
      <c r="AE62" s="45"/>
    </row>
    <row r="63" spans="1:31" s="46" customFormat="1" ht="13">
      <c r="A63" s="597"/>
      <c r="B63" s="545" t="s">
        <v>256</v>
      </c>
      <c r="C63" s="545"/>
      <c r="D63" s="545"/>
      <c r="E63" s="538" t="s">
        <v>964</v>
      </c>
      <c r="F63" s="538"/>
      <c r="G63" s="546" t="s">
        <v>258</v>
      </c>
      <c r="H63" s="546"/>
      <c r="I63" s="547">
        <v>39308</v>
      </c>
      <c r="J63" s="548"/>
      <c r="K63" s="549" t="s">
        <v>40</v>
      </c>
      <c r="L63" s="549"/>
      <c r="M63" s="550" t="s">
        <v>259</v>
      </c>
      <c r="N63" s="550"/>
      <c r="O63" s="550"/>
      <c r="P63" s="550"/>
      <c r="Q63" s="550"/>
      <c r="R63" s="550"/>
      <c r="S63" s="550"/>
      <c r="T63" s="550"/>
      <c r="U63" s="550"/>
      <c r="V63" s="550"/>
      <c r="W63" s="550"/>
      <c r="X63" s="550"/>
      <c r="AC63" s="45"/>
      <c r="AD63" s="45"/>
      <c r="AE63" s="45"/>
    </row>
    <row r="64" spans="1:31" s="46" customFormat="1" ht="15" customHeight="1">
      <c r="A64" s="597"/>
      <c r="B64" s="525" t="s">
        <v>260</v>
      </c>
      <c r="C64" s="525"/>
      <c r="D64" s="525"/>
      <c r="E64" s="525"/>
      <c r="F64" s="525"/>
      <c r="G64" s="525"/>
      <c r="H64" s="525"/>
      <c r="I64" s="525"/>
      <c r="J64" s="525"/>
      <c r="K64" s="525"/>
      <c r="L64" s="525"/>
      <c r="M64" s="525"/>
      <c r="N64" s="525"/>
      <c r="O64" s="525"/>
      <c r="P64" s="525"/>
      <c r="Q64" s="525"/>
      <c r="R64" s="525"/>
      <c r="S64" s="525"/>
      <c r="T64" s="525"/>
      <c r="U64" s="525"/>
      <c r="V64" s="525"/>
      <c r="W64" s="525"/>
      <c r="X64" s="525"/>
      <c r="AC64" s="45"/>
      <c r="AD64" s="45"/>
      <c r="AE64" s="45"/>
    </row>
    <row r="65" spans="1:37" s="46" customFormat="1" ht="39" customHeight="1">
      <c r="A65" s="597"/>
      <c r="B65" s="53"/>
      <c r="C65" s="525" t="s">
        <v>261</v>
      </c>
      <c r="D65" s="525"/>
      <c r="E65" s="525"/>
      <c r="F65" s="525"/>
      <c r="G65" s="525"/>
      <c r="H65" s="525"/>
      <c r="I65" s="525"/>
      <c r="J65" s="525"/>
      <c r="K65" s="525"/>
      <c r="L65" s="525"/>
      <c r="M65" s="561" t="s">
        <v>262</v>
      </c>
      <c r="N65" s="561"/>
      <c r="O65" s="561"/>
      <c r="P65" s="561"/>
      <c r="Q65" s="561"/>
      <c r="R65" s="561"/>
      <c r="S65" s="562" t="s">
        <v>263</v>
      </c>
      <c r="T65" s="562" t="s">
        <v>264</v>
      </c>
      <c r="U65" s="563" t="s">
        <v>265</v>
      </c>
      <c r="V65" s="563"/>
      <c r="W65" s="563"/>
      <c r="X65" s="562" t="s">
        <v>38</v>
      </c>
      <c r="Y65" s="556" t="s">
        <v>266</v>
      </c>
      <c r="Z65" s="556"/>
      <c r="AA65" s="556"/>
      <c r="AB65" s="556"/>
      <c r="AC65" s="557" t="s">
        <v>267</v>
      </c>
      <c r="AD65" s="557"/>
      <c r="AE65" s="557"/>
      <c r="AF65" s="710" t="s">
        <v>944</v>
      </c>
      <c r="AG65" s="710"/>
      <c r="AH65" s="559" t="s">
        <v>269</v>
      </c>
      <c r="AI65" s="710" t="s">
        <v>945</v>
      </c>
      <c r="AJ65" s="710"/>
      <c r="AK65" s="559" t="s">
        <v>269</v>
      </c>
    </row>
    <row r="66" spans="1:37" s="46" customFormat="1" ht="87" customHeight="1">
      <c r="A66" s="597"/>
      <c r="B66" s="60" t="s">
        <v>6</v>
      </c>
      <c r="C66" s="560" t="s">
        <v>270</v>
      </c>
      <c r="D66" s="560"/>
      <c r="E66" s="560"/>
      <c r="F66" s="560" t="s">
        <v>271</v>
      </c>
      <c r="G66" s="560"/>
      <c r="H66" s="560"/>
      <c r="I66" s="560"/>
      <c r="J66" s="560"/>
      <c r="K66" s="52" t="s">
        <v>272</v>
      </c>
      <c r="L66" s="52" t="s">
        <v>273</v>
      </c>
      <c r="M66" s="63" t="s">
        <v>274</v>
      </c>
      <c r="N66" s="63" t="s">
        <v>275</v>
      </c>
      <c r="O66" s="63" t="s">
        <v>276</v>
      </c>
      <c r="P66" s="63" t="s">
        <v>277</v>
      </c>
      <c r="Q66" s="63" t="s">
        <v>278</v>
      </c>
      <c r="R66" s="63" t="s">
        <v>279</v>
      </c>
      <c r="S66" s="562"/>
      <c r="T66" s="562"/>
      <c r="U66" s="619" t="s">
        <v>320</v>
      </c>
      <c r="V66" s="620"/>
      <c r="W66" s="621"/>
      <c r="X66" s="562"/>
      <c r="Y66" s="64" t="s">
        <v>283</v>
      </c>
      <c r="Z66" s="65" t="s">
        <v>284</v>
      </c>
      <c r="AA66" s="65" t="s">
        <v>285</v>
      </c>
      <c r="AB66" s="66" t="s">
        <v>286</v>
      </c>
      <c r="AC66" s="63" t="s">
        <v>287</v>
      </c>
      <c r="AD66" s="63" t="s">
        <v>288</v>
      </c>
      <c r="AE66" s="63" t="s">
        <v>289</v>
      </c>
      <c r="AF66" s="67" t="s">
        <v>290</v>
      </c>
      <c r="AG66" s="67" t="s">
        <v>291</v>
      </c>
      <c r="AH66" s="559"/>
      <c r="AI66" s="67" t="s">
        <v>290</v>
      </c>
      <c r="AJ66" s="67" t="s">
        <v>291</v>
      </c>
      <c r="AK66" s="559"/>
    </row>
    <row r="67" spans="1:37" s="46" customFormat="1" ht="261" customHeight="1">
      <c r="A67" s="597"/>
      <c r="B67" s="566">
        <v>1</v>
      </c>
      <c r="C67" s="379" t="s">
        <v>965</v>
      </c>
      <c r="D67" s="379"/>
      <c r="E67" s="379"/>
      <c r="F67" s="565" t="s">
        <v>966</v>
      </c>
      <c r="G67" s="565"/>
      <c r="H67" s="565"/>
      <c r="I67" s="565"/>
      <c r="J67" s="565"/>
      <c r="K67" s="69">
        <v>44958</v>
      </c>
      <c r="L67" s="69">
        <v>45168</v>
      </c>
      <c r="M67" s="70" t="s">
        <v>178</v>
      </c>
      <c r="N67" s="70" t="s">
        <v>178</v>
      </c>
      <c r="O67" s="70" t="s">
        <v>178</v>
      </c>
      <c r="P67" s="70" t="s">
        <v>178</v>
      </c>
      <c r="Q67" s="70" t="s">
        <v>178</v>
      </c>
      <c r="R67" s="70" t="s">
        <v>178</v>
      </c>
      <c r="S67" s="71" t="str">
        <f>IF(C67&lt;&gt;"",IF(COUNTIF(M67:R67,"CUMPLE")=6,"CUMPLE","NO CUMPLE"),"")</f>
        <v>CUMPLE</v>
      </c>
      <c r="T67" s="72" t="s">
        <v>22</v>
      </c>
      <c r="U67" s="622" t="s">
        <v>178</v>
      </c>
      <c r="V67" s="623"/>
      <c r="W67" s="624"/>
      <c r="X67" s="73" t="str">
        <f t="shared" ref="X67:X86" si="12">IF(C67&lt;&gt;"",IF(OR(AND(U67="CUMPLE",S67="CUMPLE",T67="N/A"),AND(T67="SI",U67="CUMPLE")),"CUMPLE","NO CUMPLE"),"")</f>
        <v>CUMPLE</v>
      </c>
      <c r="Y67" s="59" t="s">
        <v>967</v>
      </c>
      <c r="Z67" s="74" t="str">
        <f>IF(Y67&lt;&gt;"","-"&amp;Y67&amp;CHAR(10),"")</f>
        <v xml:space="preserve">-2. Analista Procesos EXPERIENCIA - HABILITANTE.pdf Págs. 4-7
Observaciones-Subsanación_SoftyDI-CMA-005-2024.pdf (aportado en subsanación) pag.42 y 44-47
</v>
      </c>
      <c r="AA67" s="59" t="s">
        <v>968</v>
      </c>
      <c r="AB67" s="75" t="str">
        <f t="shared" ref="AB67:AB86" si="13">IF(AA67&lt;&gt;"","Experiencia No. "&amp;B67&amp;": "&amp;AA67&amp;CHAR(10),"")</f>
        <v xml:space="preserve">Experiencia No. 1: Observaciones en informe preliminar:
No se identifica claramente el cargo del firmante que expide la certificación.
La experiencia se traslapa parcialmente con la experiencia 2
Observaciones presentadas por el oferente en subsanación:(...)
Numeral 2.2.1: (…) Se adjunta subsanación con fecha actualizada de la certificación correspondiente. Subsanación: Anexo No. 5(...)
Numeral 2.2.2 (...) Aclaración: El perfil del profesional Jesús Mora refiere una experiencia certificada que se diligenció sin tener en cuenta los traslapes de fechas, cumpliendo con las reglas del pliego de condiciones y totalizando 1,4 años(...)
Observación en informe definitivo: 
Se recalculan traslapes de acuerdo a las condiciones previstas en el Pliego de condiciones y Adenda con respecto a las experiencias acreditadas.
</v>
      </c>
      <c r="AC67" s="298">
        <f>IF(C67&lt;&gt;"",COUNTIFS(K$67:K$86,"&lt;="&amp;K67,L$67:L$86,"&gt;"&amp;K67)-1,0)</f>
        <v>0</v>
      </c>
      <c r="AD67" s="298">
        <f>IF(C67&lt;&gt;"",COUNTIFS(K$67:K$86,"&lt;="&amp;L67,L$67:L$86,"&gt;="&amp;L67)-1,0)</f>
        <v>1</v>
      </c>
      <c r="AE67" s="298">
        <f>IF(C67&lt;&gt;"",COUNTIFS(K$67:K$86,"&gt;&lt;"&amp;"",K$67:K$86,"&lt;="&amp;K67,L$67:L$86,"&gt;="&amp;L67),0)</f>
        <v>0</v>
      </c>
      <c r="AF67" s="93">
        <f t="shared" ref="AF67" si="14">K67</f>
        <v>44958</v>
      </c>
      <c r="AG67" s="94">
        <f>L67</f>
        <v>45168</v>
      </c>
      <c r="AH67" s="95">
        <f t="shared" ref="AH67:AH69" si="15">ROUND(IF(X67="CUMPLE",DAYS360(AF67,AG67,)/365,0),1)</f>
        <v>0.6</v>
      </c>
      <c r="AI67" s="93">
        <f t="shared" ref="AI67:AJ69" si="16">K67</f>
        <v>44958</v>
      </c>
      <c r="AJ67" s="94">
        <f t="shared" si="16"/>
        <v>45168</v>
      </c>
      <c r="AK67" s="95">
        <f>ROUND(IF(X67="CUMPLE",DAYS360(AI67,AJ67,)/365,0),1)</f>
        <v>0.6</v>
      </c>
    </row>
    <row r="68" spans="1:37" s="46" customFormat="1" ht="243" customHeight="1">
      <c r="A68" s="597"/>
      <c r="B68" s="567"/>
      <c r="C68" s="379" t="s">
        <v>965</v>
      </c>
      <c r="D68" s="379"/>
      <c r="E68" s="379"/>
      <c r="F68" s="565" t="s">
        <v>969</v>
      </c>
      <c r="G68" s="565"/>
      <c r="H68" s="565"/>
      <c r="I68" s="565"/>
      <c r="J68" s="565"/>
      <c r="K68" s="69">
        <v>44986</v>
      </c>
      <c r="L68" s="69">
        <v>45290</v>
      </c>
      <c r="M68" s="70" t="s">
        <v>178</v>
      </c>
      <c r="N68" s="70" t="s">
        <v>178</v>
      </c>
      <c r="O68" s="70" t="s">
        <v>178</v>
      </c>
      <c r="P68" s="70" t="s">
        <v>178</v>
      </c>
      <c r="Q68" s="70" t="s">
        <v>178</v>
      </c>
      <c r="R68" s="70" t="s">
        <v>178</v>
      </c>
      <c r="S68" s="71" t="str">
        <f t="shared" ref="S68:S86" si="17">IF(C68&lt;&gt;"",IF(COUNTIF(M68:R68,"CUMPLE")=6,"CUMPLE","NO CUMPLE"),"")</f>
        <v>CUMPLE</v>
      </c>
      <c r="T68" s="72" t="s">
        <v>22</v>
      </c>
      <c r="U68" s="622" t="s">
        <v>178</v>
      </c>
      <c r="V68" s="623"/>
      <c r="W68" s="624"/>
      <c r="X68" s="73" t="str">
        <f t="shared" si="12"/>
        <v>CUMPLE</v>
      </c>
      <c r="Y68" s="59" t="s">
        <v>967</v>
      </c>
      <c r="Z68" s="74" t="str">
        <f t="shared" ref="Z68:Z86" si="18">IF(Y68&lt;&gt;"","-"&amp;Y68&amp;CHAR(10),"")</f>
        <v xml:space="preserve">-2. Analista Procesos EXPERIENCIA - HABILITANTE.pdf Págs. 4-7
Observaciones-Subsanación_SoftyDI-CMA-005-2024.pdf (aportado en subsanación) pag.42 y 44-47
</v>
      </c>
      <c r="AA68" s="59" t="s">
        <v>970</v>
      </c>
      <c r="AB68" s="75" t="str">
        <f t="shared" si="13"/>
        <v xml:space="preserve">Experiencia No. : Observaciones en informe preliminar:
No se identifica claramente el cargo del firmante que expide la certificación.
La experiencia se traslapa parcialmente con la experiencia 1 
Observaciones presentadas por el oferente en subsanación:(...)
"Numeral 2.2.3 (…) Se adjunta subsanación con fecha actualizada de la certificación correspondiente. Subsanación: Anexo No. 5
Numeral 2.2.4(...) Aclaración: El perfil del profesional Jesús Mora refiere una experiencia certificada que se diligenció sin tener en cuenta los traslapes de fechas, cumpliendo con las reglas del pliego de condiciones y totalizando 1,4 años(...)"
Observación en informe definitivo: 
Se recalculan traslapes de acuerdo a las condiciones previstas en el Pliego de condiciones y Adenda con respecto a las experiencias acreditadas.
</v>
      </c>
      <c r="AC68" s="298">
        <f t="shared" ref="AC68:AC86" si="19">IF(C68&lt;&gt;"",COUNTIFS(K$67:K$86,"&lt;="&amp;K68,L$67:L$86,"&gt;"&amp;K68)-1,0)</f>
        <v>1</v>
      </c>
      <c r="AD68" s="298">
        <f t="shared" ref="AD68:AD86" si="20">IF(C68&lt;&gt;"",COUNTIFS(K$67:K$86,"&lt;="&amp;L68,L$67:L$86,"&gt;="&amp;L68)-1,0)</f>
        <v>0</v>
      </c>
      <c r="AE68" s="298">
        <f t="shared" ref="AE68:AE86" si="21">IF(C68&lt;&gt;"",COUNTIFS(K$67:K$86,"&gt;&lt;"&amp;"",K$67:K$86,"&lt;="&amp;K68,L$67:L$86,"&gt;="&amp;L68),0)</f>
        <v>0</v>
      </c>
      <c r="AF68" s="93">
        <f>L67+1</f>
        <v>45169</v>
      </c>
      <c r="AG68" s="94">
        <f t="shared" ref="AG68" si="22">L68</f>
        <v>45290</v>
      </c>
      <c r="AH68" s="95">
        <f t="shared" si="15"/>
        <v>0.3</v>
      </c>
      <c r="AI68" s="93">
        <f>AJ67+1</f>
        <v>45169</v>
      </c>
      <c r="AJ68" s="94">
        <f t="shared" si="16"/>
        <v>45290</v>
      </c>
      <c r="AK68" s="95">
        <f>ROUND(IF(X68="CUMPLE",DAYS360(AI68,AJ68,)/365,0),1)</f>
        <v>0.3</v>
      </c>
    </row>
    <row r="69" spans="1:37" s="46" customFormat="1" ht="119.25" customHeight="1">
      <c r="A69" s="597"/>
      <c r="B69" s="568"/>
      <c r="C69" s="379" t="s">
        <v>965</v>
      </c>
      <c r="D69" s="379"/>
      <c r="E69" s="379"/>
      <c r="F69" s="565" t="s">
        <v>971</v>
      </c>
      <c r="G69" s="565"/>
      <c r="H69" s="565"/>
      <c r="I69" s="565"/>
      <c r="J69" s="565"/>
      <c r="K69" s="69">
        <v>43647</v>
      </c>
      <c r="L69" s="69">
        <v>43824</v>
      </c>
      <c r="M69" s="70" t="s">
        <v>178</v>
      </c>
      <c r="N69" s="70" t="s">
        <v>178</v>
      </c>
      <c r="O69" s="70" t="s">
        <v>178</v>
      </c>
      <c r="P69" s="70" t="s">
        <v>178</v>
      </c>
      <c r="Q69" s="70" t="s">
        <v>178</v>
      </c>
      <c r="R69" s="70" t="s">
        <v>178</v>
      </c>
      <c r="S69" s="71" t="str">
        <f t="shared" ref="S69" si="23">IF(C69&lt;&gt;"",IF(COUNTIF(M69:R69,"CUMPLE")=6,"CUMPLE","NO CUMPLE"),"")</f>
        <v>CUMPLE</v>
      </c>
      <c r="T69" s="72" t="s">
        <v>22</v>
      </c>
      <c r="U69" s="622" t="s">
        <v>178</v>
      </c>
      <c r="V69" s="623"/>
      <c r="W69" s="624"/>
      <c r="X69" s="73" t="str">
        <f t="shared" ref="X69" si="24">IF(C69&lt;&gt;"",IF(OR(AND(U69="CUMPLE",S69="CUMPLE",T69="N/A"),AND(T69="SI",U69="CUMPLE")),"CUMPLE","NO CUMPLE"),"")</f>
        <v>CUMPLE</v>
      </c>
      <c r="Y69" s="59" t="s">
        <v>967</v>
      </c>
      <c r="Z69" s="74" t="str">
        <f t="shared" ref="Z69" si="25">IF(Y69&lt;&gt;"","-"&amp;Y69&amp;CHAR(10),"")</f>
        <v xml:space="preserve">-2. Analista Procesos EXPERIENCIA - HABILITANTE.pdf Págs. 4-7
Observaciones-Subsanación_SoftyDI-CMA-005-2024.pdf (aportado en subsanación) pag.42 y 44-47
</v>
      </c>
      <c r="AA69" s="59" t="s">
        <v>972</v>
      </c>
      <c r="AB69" s="75" t="str">
        <f t="shared" si="13"/>
        <v xml:space="preserve">Experiencia No. : Observaciones en informe preliminar:
No se identifica claramente el cargo del firmante que expide la certificación.
Observaciones presentadas por el oferente en subsanación:(...)
"Numeral 2.2.5: (…) Se adjunta subsanación con fecha actualizada de la certificación correspondiente. Subsanación: Anexo No. 5 (...)"
Observación en informe definitivo:  N/A
</v>
      </c>
      <c r="AC69" s="298">
        <f t="shared" si="19"/>
        <v>0</v>
      </c>
      <c r="AD69" s="298">
        <f t="shared" si="20"/>
        <v>0</v>
      </c>
      <c r="AE69" s="298">
        <f t="shared" si="21"/>
        <v>0</v>
      </c>
      <c r="AF69" s="93">
        <f>K69</f>
        <v>43647</v>
      </c>
      <c r="AG69" s="94">
        <f>L69</f>
        <v>43824</v>
      </c>
      <c r="AH69" s="95">
        <f t="shared" si="15"/>
        <v>0.5</v>
      </c>
      <c r="AI69" s="93">
        <f t="shared" si="16"/>
        <v>43647</v>
      </c>
      <c r="AJ69" s="94">
        <f t="shared" si="16"/>
        <v>43824</v>
      </c>
      <c r="AK69" s="95">
        <f>ROUND(IF(X69="CUMPLE",DAYS360(AI69,AJ69,)/365,0),1)</f>
        <v>0.5</v>
      </c>
    </row>
    <row r="70" spans="1:37" s="46" customFormat="1" ht="12.5" hidden="1">
      <c r="A70" s="597"/>
      <c r="B70" s="68">
        <v>2</v>
      </c>
      <c r="C70" s="564"/>
      <c r="D70" s="564"/>
      <c r="E70" s="564"/>
      <c r="F70" s="565"/>
      <c r="G70" s="565"/>
      <c r="H70" s="565"/>
      <c r="I70" s="565"/>
      <c r="J70" s="565"/>
      <c r="K70" s="69"/>
      <c r="L70" s="69"/>
      <c r="M70" s="70"/>
      <c r="N70" s="70"/>
      <c r="O70" s="98"/>
      <c r="P70" s="70"/>
      <c r="Q70" s="70"/>
      <c r="R70" s="70"/>
      <c r="S70" s="71"/>
      <c r="T70" s="72"/>
      <c r="U70" s="622"/>
      <c r="V70" s="623"/>
      <c r="W70" s="624"/>
      <c r="X70" s="73"/>
      <c r="Y70" s="59"/>
      <c r="Z70" s="74"/>
      <c r="AA70" s="59"/>
      <c r="AB70" s="75" t="str">
        <f t="shared" si="13"/>
        <v/>
      </c>
      <c r="AC70" s="76">
        <f t="shared" si="19"/>
        <v>0</v>
      </c>
      <c r="AD70" s="76">
        <f t="shared" si="20"/>
        <v>0</v>
      </c>
      <c r="AE70" s="76">
        <f t="shared" si="21"/>
        <v>0</v>
      </c>
      <c r="AF70" s="78"/>
      <c r="AG70" s="78"/>
      <c r="AH70" s="77">
        <f t="shared" ref="AH70:AH86" si="26">IF(X70="CUMPLE",DAYS360(AF70,AG70,)/365,0)</f>
        <v>0</v>
      </c>
      <c r="AI70" s="78"/>
      <c r="AJ70" s="78"/>
      <c r="AK70" s="77">
        <f>IF(AA70="CUMPLE",DAYS360(AI70,AJ70,)/365,0)</f>
        <v>0</v>
      </c>
    </row>
    <row r="71" spans="1:37" s="97" customFormat="1" ht="12.5" hidden="1">
      <c r="A71" s="597"/>
      <c r="B71" s="68">
        <v>3</v>
      </c>
      <c r="C71" s="898"/>
      <c r="D71" s="898"/>
      <c r="E71" s="898"/>
      <c r="F71" s="894"/>
      <c r="G71" s="894"/>
      <c r="H71" s="894"/>
      <c r="I71" s="894"/>
      <c r="J71" s="894"/>
      <c r="K71" s="99"/>
      <c r="L71" s="99"/>
      <c r="M71" s="98"/>
      <c r="N71" s="98"/>
      <c r="O71" s="98"/>
      <c r="P71" s="98"/>
      <c r="Q71" s="98"/>
      <c r="R71" s="98"/>
      <c r="S71" s="100"/>
      <c r="T71" s="101"/>
      <c r="U71" s="895"/>
      <c r="V71" s="896"/>
      <c r="W71" s="897"/>
      <c r="X71" s="102"/>
      <c r="Y71" s="96"/>
      <c r="Z71" s="103"/>
      <c r="AA71" s="96"/>
      <c r="AB71" s="104"/>
      <c r="AC71" s="76">
        <f t="shared" si="19"/>
        <v>0</v>
      </c>
      <c r="AD71" s="76">
        <f t="shared" si="20"/>
        <v>0</v>
      </c>
      <c r="AE71" s="76">
        <f t="shared" si="21"/>
        <v>0</v>
      </c>
      <c r="AF71" s="105"/>
      <c r="AG71" s="105"/>
      <c r="AH71" s="106"/>
      <c r="AI71" s="105"/>
      <c r="AJ71" s="105"/>
      <c r="AK71" s="106"/>
    </row>
    <row r="72" spans="1:37" s="46" customFormat="1" ht="12.5" hidden="1">
      <c r="A72" s="597"/>
      <c r="B72" s="68">
        <v>4</v>
      </c>
      <c r="C72" s="564"/>
      <c r="D72" s="564"/>
      <c r="E72" s="564"/>
      <c r="F72" s="565"/>
      <c r="G72" s="565"/>
      <c r="H72" s="565"/>
      <c r="I72" s="565"/>
      <c r="J72" s="565"/>
      <c r="K72" s="69"/>
      <c r="L72" s="69"/>
      <c r="M72" s="70"/>
      <c r="N72" s="70"/>
      <c r="O72" s="70"/>
      <c r="P72" s="70"/>
      <c r="Q72" s="70"/>
      <c r="R72" s="70"/>
      <c r="S72" s="71" t="str">
        <f t="shared" si="17"/>
        <v/>
      </c>
      <c r="T72" s="72"/>
      <c r="U72" s="622"/>
      <c r="V72" s="623"/>
      <c r="W72" s="624"/>
      <c r="X72" s="73" t="str">
        <f t="shared" si="12"/>
        <v/>
      </c>
      <c r="Y72" s="59"/>
      <c r="Z72" s="74" t="str">
        <f t="shared" si="18"/>
        <v/>
      </c>
      <c r="AA72" s="59"/>
      <c r="AB72" s="75" t="str">
        <f t="shared" si="13"/>
        <v/>
      </c>
      <c r="AC72" s="76">
        <f t="shared" si="19"/>
        <v>0</v>
      </c>
      <c r="AD72" s="76">
        <f t="shared" si="20"/>
        <v>0</v>
      </c>
      <c r="AE72" s="76">
        <f t="shared" si="21"/>
        <v>0</v>
      </c>
      <c r="AF72" s="78"/>
      <c r="AG72" s="78"/>
      <c r="AH72" s="77">
        <f t="shared" si="26"/>
        <v>0</v>
      </c>
      <c r="AI72" s="78"/>
      <c r="AJ72" s="78"/>
      <c r="AK72" s="77">
        <f t="shared" ref="AK72:AK86" si="27">IF(AA72="CUMPLE",DAYS360(AI72,AJ72,)/365,0)</f>
        <v>0</v>
      </c>
    </row>
    <row r="73" spans="1:37" s="46" customFormat="1" ht="12.5" hidden="1">
      <c r="A73" s="597"/>
      <c r="B73" s="68">
        <v>5</v>
      </c>
      <c r="C73" s="564"/>
      <c r="D73" s="564"/>
      <c r="E73" s="564"/>
      <c r="F73" s="565"/>
      <c r="G73" s="565"/>
      <c r="H73" s="565"/>
      <c r="I73" s="565"/>
      <c r="J73" s="565"/>
      <c r="K73" s="69"/>
      <c r="L73" s="69"/>
      <c r="M73" s="70"/>
      <c r="N73" s="70"/>
      <c r="O73" s="70"/>
      <c r="P73" s="70"/>
      <c r="Q73" s="70"/>
      <c r="R73" s="70"/>
      <c r="S73" s="71" t="str">
        <f t="shared" si="17"/>
        <v/>
      </c>
      <c r="T73" s="72"/>
      <c r="U73" s="622"/>
      <c r="V73" s="623"/>
      <c r="W73" s="624"/>
      <c r="X73" s="73" t="str">
        <f t="shared" si="12"/>
        <v/>
      </c>
      <c r="Y73" s="59"/>
      <c r="Z73" s="74" t="str">
        <f t="shared" si="18"/>
        <v/>
      </c>
      <c r="AA73" s="59"/>
      <c r="AB73" s="75" t="str">
        <f t="shared" si="13"/>
        <v/>
      </c>
      <c r="AC73" s="76">
        <f t="shared" si="19"/>
        <v>0</v>
      </c>
      <c r="AD73" s="76">
        <f t="shared" si="20"/>
        <v>0</v>
      </c>
      <c r="AE73" s="76">
        <f t="shared" si="21"/>
        <v>0</v>
      </c>
      <c r="AF73" s="78"/>
      <c r="AG73" s="78"/>
      <c r="AH73" s="77">
        <f t="shared" si="26"/>
        <v>0</v>
      </c>
      <c r="AI73" s="78"/>
      <c r="AJ73" s="78"/>
      <c r="AK73" s="77">
        <f t="shared" si="27"/>
        <v>0</v>
      </c>
    </row>
    <row r="74" spans="1:37" s="46" customFormat="1" ht="12.5" hidden="1">
      <c r="A74" s="597"/>
      <c r="B74" s="68">
        <v>6</v>
      </c>
      <c r="C74" s="564"/>
      <c r="D74" s="564"/>
      <c r="E74" s="564"/>
      <c r="F74" s="565"/>
      <c r="G74" s="565"/>
      <c r="H74" s="565"/>
      <c r="I74" s="565"/>
      <c r="J74" s="565"/>
      <c r="K74" s="69"/>
      <c r="L74" s="69"/>
      <c r="M74" s="70"/>
      <c r="N74" s="70"/>
      <c r="O74" s="70"/>
      <c r="P74" s="70"/>
      <c r="Q74" s="70"/>
      <c r="R74" s="70"/>
      <c r="S74" s="71" t="str">
        <f t="shared" si="17"/>
        <v/>
      </c>
      <c r="T74" s="72"/>
      <c r="U74" s="622"/>
      <c r="V74" s="623"/>
      <c r="W74" s="624"/>
      <c r="X74" s="73" t="str">
        <f t="shared" si="12"/>
        <v/>
      </c>
      <c r="Y74" s="59"/>
      <c r="Z74" s="74" t="str">
        <f t="shared" si="18"/>
        <v/>
      </c>
      <c r="AA74" s="59"/>
      <c r="AB74" s="75" t="str">
        <f t="shared" si="13"/>
        <v/>
      </c>
      <c r="AC74" s="76">
        <f t="shared" si="19"/>
        <v>0</v>
      </c>
      <c r="AD74" s="76">
        <f t="shared" si="20"/>
        <v>0</v>
      </c>
      <c r="AE74" s="76">
        <f t="shared" si="21"/>
        <v>0</v>
      </c>
      <c r="AF74" s="78"/>
      <c r="AG74" s="78"/>
      <c r="AH74" s="77">
        <f t="shared" si="26"/>
        <v>0</v>
      </c>
      <c r="AI74" s="78"/>
      <c r="AJ74" s="78"/>
      <c r="AK74" s="77">
        <f t="shared" si="27"/>
        <v>0</v>
      </c>
    </row>
    <row r="75" spans="1:37" s="46" customFormat="1" ht="12.5" hidden="1">
      <c r="A75" s="597"/>
      <c r="B75" s="68">
        <v>7</v>
      </c>
      <c r="C75" s="564"/>
      <c r="D75" s="564"/>
      <c r="E75" s="564"/>
      <c r="F75" s="565"/>
      <c r="G75" s="565"/>
      <c r="H75" s="565"/>
      <c r="I75" s="565"/>
      <c r="J75" s="565"/>
      <c r="K75" s="69"/>
      <c r="L75" s="69"/>
      <c r="M75" s="70"/>
      <c r="N75" s="70"/>
      <c r="O75" s="70"/>
      <c r="P75" s="70"/>
      <c r="Q75" s="70"/>
      <c r="R75" s="70"/>
      <c r="S75" s="71" t="str">
        <f t="shared" si="17"/>
        <v/>
      </c>
      <c r="T75" s="72"/>
      <c r="U75" s="622"/>
      <c r="V75" s="623"/>
      <c r="W75" s="624"/>
      <c r="X75" s="73" t="str">
        <f t="shared" si="12"/>
        <v/>
      </c>
      <c r="Y75" s="59"/>
      <c r="Z75" s="74" t="str">
        <f t="shared" si="18"/>
        <v/>
      </c>
      <c r="AA75" s="59"/>
      <c r="AB75" s="75" t="str">
        <f t="shared" si="13"/>
        <v/>
      </c>
      <c r="AC75" s="76">
        <f t="shared" si="19"/>
        <v>0</v>
      </c>
      <c r="AD75" s="76">
        <f t="shared" si="20"/>
        <v>0</v>
      </c>
      <c r="AE75" s="76">
        <f t="shared" si="21"/>
        <v>0</v>
      </c>
      <c r="AF75" s="78"/>
      <c r="AG75" s="78"/>
      <c r="AH75" s="77">
        <f t="shared" si="26"/>
        <v>0</v>
      </c>
      <c r="AI75" s="78"/>
      <c r="AJ75" s="78"/>
      <c r="AK75" s="77">
        <f t="shared" si="27"/>
        <v>0</v>
      </c>
    </row>
    <row r="76" spans="1:37" s="46" customFormat="1" ht="12.5" hidden="1">
      <c r="A76" s="597"/>
      <c r="B76" s="68">
        <v>8</v>
      </c>
      <c r="C76" s="564"/>
      <c r="D76" s="564"/>
      <c r="E76" s="564"/>
      <c r="F76" s="565"/>
      <c r="G76" s="565"/>
      <c r="H76" s="565"/>
      <c r="I76" s="565"/>
      <c r="J76" s="565"/>
      <c r="K76" s="69"/>
      <c r="L76" s="69"/>
      <c r="M76" s="70"/>
      <c r="N76" s="70"/>
      <c r="O76" s="70"/>
      <c r="P76" s="70"/>
      <c r="Q76" s="70"/>
      <c r="R76" s="70"/>
      <c r="S76" s="71" t="str">
        <f t="shared" si="17"/>
        <v/>
      </c>
      <c r="T76" s="72"/>
      <c r="U76" s="622"/>
      <c r="V76" s="623"/>
      <c r="W76" s="624"/>
      <c r="X76" s="73" t="str">
        <f t="shared" si="12"/>
        <v/>
      </c>
      <c r="Y76" s="59"/>
      <c r="Z76" s="74" t="str">
        <f t="shared" si="18"/>
        <v/>
      </c>
      <c r="AA76" s="59"/>
      <c r="AB76" s="75" t="str">
        <f t="shared" si="13"/>
        <v/>
      </c>
      <c r="AC76" s="76">
        <f t="shared" si="19"/>
        <v>0</v>
      </c>
      <c r="AD76" s="76">
        <f t="shared" si="20"/>
        <v>0</v>
      </c>
      <c r="AE76" s="76">
        <f t="shared" si="21"/>
        <v>0</v>
      </c>
      <c r="AF76" s="78"/>
      <c r="AG76" s="78"/>
      <c r="AH76" s="77">
        <f t="shared" si="26"/>
        <v>0</v>
      </c>
      <c r="AI76" s="78"/>
      <c r="AJ76" s="78"/>
      <c r="AK76" s="77">
        <f t="shared" si="27"/>
        <v>0</v>
      </c>
    </row>
    <row r="77" spans="1:37" s="46" customFormat="1" ht="12.5" hidden="1">
      <c r="A77" s="597"/>
      <c r="B77" s="68">
        <v>9</v>
      </c>
      <c r="C77" s="564"/>
      <c r="D77" s="564"/>
      <c r="E77" s="564"/>
      <c r="F77" s="565"/>
      <c r="G77" s="565"/>
      <c r="H77" s="565"/>
      <c r="I77" s="565"/>
      <c r="J77" s="565"/>
      <c r="K77" s="69"/>
      <c r="L77" s="69"/>
      <c r="M77" s="70"/>
      <c r="N77" s="70"/>
      <c r="O77" s="70"/>
      <c r="P77" s="70"/>
      <c r="Q77" s="70"/>
      <c r="R77" s="70"/>
      <c r="S77" s="71" t="str">
        <f t="shared" si="17"/>
        <v/>
      </c>
      <c r="T77" s="72"/>
      <c r="U77" s="622"/>
      <c r="V77" s="623"/>
      <c r="W77" s="624"/>
      <c r="X77" s="73" t="str">
        <f t="shared" si="12"/>
        <v/>
      </c>
      <c r="Y77" s="59"/>
      <c r="Z77" s="74" t="str">
        <f t="shared" si="18"/>
        <v/>
      </c>
      <c r="AA77" s="59"/>
      <c r="AB77" s="75" t="str">
        <f t="shared" si="13"/>
        <v/>
      </c>
      <c r="AC77" s="76">
        <f t="shared" si="19"/>
        <v>0</v>
      </c>
      <c r="AD77" s="76">
        <f t="shared" si="20"/>
        <v>0</v>
      </c>
      <c r="AE77" s="76">
        <f t="shared" si="21"/>
        <v>0</v>
      </c>
      <c r="AF77" s="78"/>
      <c r="AG77" s="78"/>
      <c r="AH77" s="77">
        <f t="shared" si="26"/>
        <v>0</v>
      </c>
      <c r="AI77" s="78"/>
      <c r="AJ77" s="78"/>
      <c r="AK77" s="77">
        <f t="shared" si="27"/>
        <v>0</v>
      </c>
    </row>
    <row r="78" spans="1:37" s="46" customFormat="1" ht="12.5" hidden="1">
      <c r="A78" s="597"/>
      <c r="B78" s="68">
        <v>10</v>
      </c>
      <c r="C78" s="564"/>
      <c r="D78" s="564"/>
      <c r="E78" s="564"/>
      <c r="F78" s="565"/>
      <c r="G78" s="565"/>
      <c r="H78" s="565"/>
      <c r="I78" s="565"/>
      <c r="J78" s="565"/>
      <c r="K78" s="69"/>
      <c r="L78" s="69"/>
      <c r="M78" s="70"/>
      <c r="N78" s="70"/>
      <c r="O78" s="70"/>
      <c r="P78" s="70"/>
      <c r="Q78" s="70"/>
      <c r="R78" s="70"/>
      <c r="S78" s="71" t="str">
        <f t="shared" si="17"/>
        <v/>
      </c>
      <c r="T78" s="72"/>
      <c r="U78" s="622"/>
      <c r="V78" s="623"/>
      <c r="W78" s="624"/>
      <c r="X78" s="73" t="str">
        <f t="shared" si="12"/>
        <v/>
      </c>
      <c r="Y78" s="59"/>
      <c r="Z78" s="74" t="str">
        <f t="shared" si="18"/>
        <v/>
      </c>
      <c r="AA78" s="59"/>
      <c r="AB78" s="75" t="str">
        <f t="shared" si="13"/>
        <v/>
      </c>
      <c r="AC78" s="76">
        <f t="shared" si="19"/>
        <v>0</v>
      </c>
      <c r="AD78" s="76">
        <f t="shared" si="20"/>
        <v>0</v>
      </c>
      <c r="AE78" s="76">
        <f t="shared" si="21"/>
        <v>0</v>
      </c>
      <c r="AF78" s="78"/>
      <c r="AG78" s="78"/>
      <c r="AH78" s="77">
        <f t="shared" si="26"/>
        <v>0</v>
      </c>
      <c r="AI78" s="78"/>
      <c r="AJ78" s="78"/>
      <c r="AK78" s="77">
        <f t="shared" si="27"/>
        <v>0</v>
      </c>
    </row>
    <row r="79" spans="1:37" s="46" customFormat="1" ht="12.5" hidden="1">
      <c r="A79" s="597"/>
      <c r="B79" s="68">
        <v>11</v>
      </c>
      <c r="C79" s="564"/>
      <c r="D79" s="564"/>
      <c r="E79" s="564"/>
      <c r="F79" s="565"/>
      <c r="G79" s="565"/>
      <c r="H79" s="565"/>
      <c r="I79" s="565"/>
      <c r="J79" s="565"/>
      <c r="K79" s="69"/>
      <c r="L79" s="69"/>
      <c r="M79" s="70"/>
      <c r="N79" s="70"/>
      <c r="O79" s="70"/>
      <c r="P79" s="70"/>
      <c r="Q79" s="70"/>
      <c r="R79" s="70"/>
      <c r="S79" s="71" t="str">
        <f t="shared" si="17"/>
        <v/>
      </c>
      <c r="T79" s="72"/>
      <c r="U79" s="622"/>
      <c r="V79" s="623"/>
      <c r="W79" s="624"/>
      <c r="X79" s="73" t="str">
        <f t="shared" si="12"/>
        <v/>
      </c>
      <c r="Y79" s="59"/>
      <c r="Z79" s="74" t="str">
        <f t="shared" si="18"/>
        <v/>
      </c>
      <c r="AA79" s="59"/>
      <c r="AB79" s="75" t="str">
        <f t="shared" si="13"/>
        <v/>
      </c>
      <c r="AC79" s="76">
        <f t="shared" si="19"/>
        <v>0</v>
      </c>
      <c r="AD79" s="76">
        <f t="shared" si="20"/>
        <v>0</v>
      </c>
      <c r="AE79" s="76">
        <f t="shared" si="21"/>
        <v>0</v>
      </c>
      <c r="AF79" s="78"/>
      <c r="AG79" s="78"/>
      <c r="AH79" s="77">
        <f t="shared" si="26"/>
        <v>0</v>
      </c>
      <c r="AI79" s="78"/>
      <c r="AJ79" s="78"/>
      <c r="AK79" s="77">
        <f t="shared" si="27"/>
        <v>0</v>
      </c>
    </row>
    <row r="80" spans="1:37" s="46" customFormat="1" ht="12.5" hidden="1">
      <c r="A80" s="597"/>
      <c r="B80" s="68">
        <v>12</v>
      </c>
      <c r="C80" s="564"/>
      <c r="D80" s="564"/>
      <c r="E80" s="564"/>
      <c r="F80" s="565"/>
      <c r="G80" s="565"/>
      <c r="H80" s="565"/>
      <c r="I80" s="565"/>
      <c r="J80" s="565"/>
      <c r="K80" s="69"/>
      <c r="L80" s="69"/>
      <c r="M80" s="70"/>
      <c r="N80" s="70"/>
      <c r="O80" s="70"/>
      <c r="P80" s="70"/>
      <c r="Q80" s="70"/>
      <c r="R80" s="70"/>
      <c r="S80" s="71" t="str">
        <f t="shared" si="17"/>
        <v/>
      </c>
      <c r="T80" s="72"/>
      <c r="U80" s="622"/>
      <c r="V80" s="623"/>
      <c r="W80" s="624"/>
      <c r="X80" s="73" t="str">
        <f t="shared" si="12"/>
        <v/>
      </c>
      <c r="Y80" s="59"/>
      <c r="Z80" s="74" t="str">
        <f t="shared" si="18"/>
        <v/>
      </c>
      <c r="AA80" s="59"/>
      <c r="AB80" s="75" t="str">
        <f t="shared" si="13"/>
        <v/>
      </c>
      <c r="AC80" s="76">
        <f t="shared" si="19"/>
        <v>0</v>
      </c>
      <c r="AD80" s="76">
        <f t="shared" si="20"/>
        <v>0</v>
      </c>
      <c r="AE80" s="76">
        <f t="shared" si="21"/>
        <v>0</v>
      </c>
      <c r="AF80" s="78"/>
      <c r="AG80" s="78"/>
      <c r="AH80" s="77">
        <f t="shared" si="26"/>
        <v>0</v>
      </c>
      <c r="AI80" s="78"/>
      <c r="AJ80" s="78"/>
      <c r="AK80" s="77">
        <f t="shared" si="27"/>
        <v>0</v>
      </c>
    </row>
    <row r="81" spans="1:37" s="46" customFormat="1" ht="12.5" hidden="1">
      <c r="A81" s="597"/>
      <c r="B81" s="68">
        <v>13</v>
      </c>
      <c r="C81" s="564"/>
      <c r="D81" s="564"/>
      <c r="E81" s="564"/>
      <c r="F81" s="565"/>
      <c r="G81" s="565"/>
      <c r="H81" s="565"/>
      <c r="I81" s="565"/>
      <c r="J81" s="565"/>
      <c r="K81" s="69"/>
      <c r="L81" s="69"/>
      <c r="M81" s="70"/>
      <c r="N81" s="70"/>
      <c r="O81" s="70"/>
      <c r="P81" s="70"/>
      <c r="Q81" s="70"/>
      <c r="R81" s="70"/>
      <c r="S81" s="71" t="str">
        <f t="shared" si="17"/>
        <v/>
      </c>
      <c r="T81" s="72"/>
      <c r="U81" s="622"/>
      <c r="V81" s="623"/>
      <c r="W81" s="624"/>
      <c r="X81" s="73" t="str">
        <f t="shared" si="12"/>
        <v/>
      </c>
      <c r="Y81" s="59"/>
      <c r="Z81" s="74" t="str">
        <f t="shared" si="18"/>
        <v/>
      </c>
      <c r="AA81" s="59"/>
      <c r="AB81" s="75" t="str">
        <f t="shared" si="13"/>
        <v/>
      </c>
      <c r="AC81" s="76">
        <f t="shared" si="19"/>
        <v>0</v>
      </c>
      <c r="AD81" s="76">
        <f t="shared" si="20"/>
        <v>0</v>
      </c>
      <c r="AE81" s="76">
        <f t="shared" si="21"/>
        <v>0</v>
      </c>
      <c r="AF81" s="78"/>
      <c r="AG81" s="78"/>
      <c r="AH81" s="77">
        <f t="shared" si="26"/>
        <v>0</v>
      </c>
      <c r="AI81" s="78"/>
      <c r="AJ81" s="78"/>
      <c r="AK81" s="77">
        <f t="shared" si="27"/>
        <v>0</v>
      </c>
    </row>
    <row r="82" spans="1:37" s="46" customFormat="1" ht="12.5" hidden="1">
      <c r="A82" s="597"/>
      <c r="B82" s="68">
        <v>14</v>
      </c>
      <c r="C82" s="564"/>
      <c r="D82" s="564"/>
      <c r="E82" s="564"/>
      <c r="F82" s="565"/>
      <c r="G82" s="565"/>
      <c r="H82" s="565"/>
      <c r="I82" s="565"/>
      <c r="J82" s="565"/>
      <c r="K82" s="69"/>
      <c r="L82" s="69"/>
      <c r="M82" s="70"/>
      <c r="N82" s="70"/>
      <c r="O82" s="70"/>
      <c r="P82" s="70"/>
      <c r="Q82" s="70"/>
      <c r="R82" s="70"/>
      <c r="S82" s="71" t="str">
        <f t="shared" si="17"/>
        <v/>
      </c>
      <c r="T82" s="72"/>
      <c r="U82" s="622"/>
      <c r="V82" s="623"/>
      <c r="W82" s="624"/>
      <c r="X82" s="73" t="str">
        <f t="shared" si="12"/>
        <v/>
      </c>
      <c r="Y82" s="59"/>
      <c r="Z82" s="74" t="str">
        <f t="shared" si="18"/>
        <v/>
      </c>
      <c r="AA82" s="59"/>
      <c r="AB82" s="75" t="str">
        <f t="shared" si="13"/>
        <v/>
      </c>
      <c r="AC82" s="76">
        <f t="shared" si="19"/>
        <v>0</v>
      </c>
      <c r="AD82" s="76">
        <f t="shared" si="20"/>
        <v>0</v>
      </c>
      <c r="AE82" s="76">
        <f t="shared" si="21"/>
        <v>0</v>
      </c>
      <c r="AF82" s="78"/>
      <c r="AG82" s="78"/>
      <c r="AH82" s="77">
        <f t="shared" si="26"/>
        <v>0</v>
      </c>
      <c r="AI82" s="78"/>
      <c r="AJ82" s="78"/>
      <c r="AK82" s="77">
        <f t="shared" si="27"/>
        <v>0</v>
      </c>
    </row>
    <row r="83" spans="1:37" s="46" customFormat="1" ht="12.5" hidden="1">
      <c r="A83" s="597"/>
      <c r="B83" s="68">
        <v>15</v>
      </c>
      <c r="C83" s="564"/>
      <c r="D83" s="564"/>
      <c r="E83" s="564"/>
      <c r="F83" s="565"/>
      <c r="G83" s="565"/>
      <c r="H83" s="565"/>
      <c r="I83" s="565"/>
      <c r="J83" s="565"/>
      <c r="K83" s="69"/>
      <c r="L83" s="69"/>
      <c r="M83" s="70"/>
      <c r="N83" s="70"/>
      <c r="O83" s="70"/>
      <c r="P83" s="70"/>
      <c r="Q83" s="70"/>
      <c r="R83" s="70"/>
      <c r="S83" s="71" t="str">
        <f t="shared" si="17"/>
        <v/>
      </c>
      <c r="T83" s="72"/>
      <c r="U83" s="622"/>
      <c r="V83" s="623"/>
      <c r="W83" s="624"/>
      <c r="X83" s="73" t="str">
        <f t="shared" si="12"/>
        <v/>
      </c>
      <c r="Y83" s="59"/>
      <c r="Z83" s="74" t="str">
        <f t="shared" si="18"/>
        <v/>
      </c>
      <c r="AA83" s="59"/>
      <c r="AB83" s="75" t="str">
        <f t="shared" si="13"/>
        <v/>
      </c>
      <c r="AC83" s="76">
        <f t="shared" si="19"/>
        <v>0</v>
      </c>
      <c r="AD83" s="76">
        <f t="shared" si="20"/>
        <v>0</v>
      </c>
      <c r="AE83" s="76">
        <f t="shared" si="21"/>
        <v>0</v>
      </c>
      <c r="AF83" s="78"/>
      <c r="AG83" s="78"/>
      <c r="AH83" s="77">
        <f t="shared" si="26"/>
        <v>0</v>
      </c>
      <c r="AI83" s="78"/>
      <c r="AJ83" s="78"/>
      <c r="AK83" s="77">
        <f t="shared" si="27"/>
        <v>0</v>
      </c>
    </row>
    <row r="84" spans="1:37" s="46" customFormat="1" ht="12.5" hidden="1">
      <c r="A84" s="597"/>
      <c r="B84" s="68">
        <v>16</v>
      </c>
      <c r="C84" s="564"/>
      <c r="D84" s="564"/>
      <c r="E84" s="564"/>
      <c r="F84" s="565"/>
      <c r="G84" s="565"/>
      <c r="H84" s="565"/>
      <c r="I84" s="565"/>
      <c r="J84" s="565"/>
      <c r="K84" s="69"/>
      <c r="L84" s="69"/>
      <c r="M84" s="70"/>
      <c r="N84" s="70"/>
      <c r="O84" s="70"/>
      <c r="P84" s="70"/>
      <c r="Q84" s="70"/>
      <c r="R84" s="70"/>
      <c r="S84" s="71" t="str">
        <f t="shared" si="17"/>
        <v/>
      </c>
      <c r="T84" s="72"/>
      <c r="U84" s="622"/>
      <c r="V84" s="623"/>
      <c r="W84" s="624"/>
      <c r="X84" s="73" t="str">
        <f t="shared" si="12"/>
        <v/>
      </c>
      <c r="Y84" s="59"/>
      <c r="Z84" s="74" t="str">
        <f t="shared" si="18"/>
        <v/>
      </c>
      <c r="AA84" s="59"/>
      <c r="AB84" s="75" t="str">
        <f t="shared" si="13"/>
        <v/>
      </c>
      <c r="AC84" s="76">
        <f t="shared" si="19"/>
        <v>0</v>
      </c>
      <c r="AD84" s="76">
        <f t="shared" si="20"/>
        <v>0</v>
      </c>
      <c r="AE84" s="76">
        <f t="shared" si="21"/>
        <v>0</v>
      </c>
      <c r="AF84" s="78"/>
      <c r="AG84" s="78"/>
      <c r="AH84" s="77">
        <f t="shared" si="26"/>
        <v>0</v>
      </c>
      <c r="AI84" s="78"/>
      <c r="AJ84" s="78"/>
      <c r="AK84" s="77">
        <f t="shared" si="27"/>
        <v>0</v>
      </c>
    </row>
    <row r="85" spans="1:37" s="46" customFormat="1" ht="12.5" hidden="1">
      <c r="A85" s="597"/>
      <c r="B85" s="68">
        <v>17</v>
      </c>
      <c r="C85" s="583"/>
      <c r="D85" s="583"/>
      <c r="E85" s="583"/>
      <c r="F85" s="584"/>
      <c r="G85" s="584"/>
      <c r="H85" s="584"/>
      <c r="I85" s="584"/>
      <c r="J85" s="584"/>
      <c r="K85" s="69"/>
      <c r="L85" s="69"/>
      <c r="M85" s="70"/>
      <c r="N85" s="70"/>
      <c r="O85" s="70"/>
      <c r="P85" s="70"/>
      <c r="Q85" s="70"/>
      <c r="R85" s="70"/>
      <c r="S85" s="71" t="str">
        <f t="shared" si="17"/>
        <v/>
      </c>
      <c r="T85" s="72"/>
      <c r="U85" s="622"/>
      <c r="V85" s="623"/>
      <c r="W85" s="624"/>
      <c r="X85" s="73" t="str">
        <f t="shared" si="12"/>
        <v/>
      </c>
      <c r="Y85" s="59"/>
      <c r="Z85" s="74" t="str">
        <f t="shared" si="18"/>
        <v/>
      </c>
      <c r="AA85" s="59"/>
      <c r="AB85" s="75" t="str">
        <f t="shared" si="13"/>
        <v/>
      </c>
      <c r="AC85" s="76">
        <f t="shared" si="19"/>
        <v>0</v>
      </c>
      <c r="AD85" s="76">
        <f t="shared" si="20"/>
        <v>0</v>
      </c>
      <c r="AE85" s="76">
        <f t="shared" si="21"/>
        <v>0</v>
      </c>
      <c r="AF85" s="78"/>
      <c r="AG85" s="78"/>
      <c r="AH85" s="77">
        <f t="shared" si="26"/>
        <v>0</v>
      </c>
      <c r="AI85" s="78"/>
      <c r="AJ85" s="78"/>
      <c r="AK85" s="77">
        <f t="shared" si="27"/>
        <v>0</v>
      </c>
    </row>
    <row r="86" spans="1:37" s="46" customFormat="1" ht="12.5" hidden="1">
      <c r="A86" s="597"/>
      <c r="B86" s="68">
        <v>18</v>
      </c>
      <c r="C86" s="583"/>
      <c r="D86" s="583"/>
      <c r="E86" s="583"/>
      <c r="F86" s="584"/>
      <c r="G86" s="584"/>
      <c r="H86" s="584"/>
      <c r="I86" s="584"/>
      <c r="J86" s="584"/>
      <c r="K86" s="69"/>
      <c r="L86" s="69"/>
      <c r="M86" s="70"/>
      <c r="N86" s="70"/>
      <c r="O86" s="70"/>
      <c r="P86" s="70"/>
      <c r="Q86" s="70"/>
      <c r="R86" s="70"/>
      <c r="S86" s="71" t="str">
        <f t="shared" si="17"/>
        <v/>
      </c>
      <c r="T86" s="72"/>
      <c r="U86" s="622"/>
      <c r="V86" s="623"/>
      <c r="W86" s="624"/>
      <c r="X86" s="73" t="str">
        <f t="shared" si="12"/>
        <v/>
      </c>
      <c r="Y86" s="79"/>
      <c r="Z86" s="74" t="str">
        <f t="shared" si="18"/>
        <v/>
      </c>
      <c r="AA86" s="59"/>
      <c r="AB86" s="75" t="str">
        <f t="shared" si="13"/>
        <v/>
      </c>
      <c r="AC86" s="76">
        <f t="shared" si="19"/>
        <v>0</v>
      </c>
      <c r="AD86" s="76">
        <f t="shared" si="20"/>
        <v>0</v>
      </c>
      <c r="AE86" s="76">
        <f t="shared" si="21"/>
        <v>0</v>
      </c>
      <c r="AF86" s="78"/>
      <c r="AG86" s="78"/>
      <c r="AH86" s="77">
        <f t="shared" si="26"/>
        <v>0</v>
      </c>
      <c r="AI86" s="78"/>
      <c r="AJ86" s="78"/>
      <c r="AK86" s="77">
        <f t="shared" si="27"/>
        <v>0</v>
      </c>
    </row>
    <row r="87" spans="1:37" s="46" customFormat="1" ht="18.75" customHeight="1">
      <c r="A87" s="597"/>
      <c r="B87" s="585" t="s">
        <v>299</v>
      </c>
      <c r="C87" s="586"/>
      <c r="D87" s="586"/>
      <c r="E87" s="587"/>
      <c r="F87" s="80" t="s">
        <v>300</v>
      </c>
      <c r="G87" s="588" t="s">
        <v>301</v>
      </c>
      <c r="H87" s="589"/>
      <c r="I87" s="628" t="s">
        <v>302</v>
      </c>
      <c r="J87" s="629"/>
      <c r="K87" s="629"/>
      <c r="L87" s="629"/>
      <c r="M87" s="629"/>
      <c r="N87" s="629"/>
      <c r="O87" s="629"/>
      <c r="P87" s="629"/>
      <c r="Q87" s="629"/>
      <c r="R87" s="629"/>
      <c r="S87" s="629"/>
      <c r="T87" s="629"/>
      <c r="U87" s="629"/>
      <c r="V87" s="629"/>
      <c r="W87" s="629"/>
      <c r="X87" s="630"/>
      <c r="Y87" s="57"/>
      <c r="Z87" s="81"/>
      <c r="AA87" s="82"/>
      <c r="AB87" s="81"/>
      <c r="AC87" s="83"/>
      <c r="AD87" s="83"/>
      <c r="AE87" s="83"/>
      <c r="AF87" s="84"/>
      <c r="AG87" s="84"/>
      <c r="AH87" s="85"/>
      <c r="AI87" s="84"/>
      <c r="AJ87" s="84"/>
      <c r="AK87" s="85"/>
    </row>
    <row r="88" spans="1:37" s="46" customFormat="1" ht="27" customHeight="1">
      <c r="A88" s="597"/>
      <c r="B88" s="575" t="s">
        <v>303</v>
      </c>
      <c r="C88" s="576"/>
      <c r="D88" s="577"/>
      <c r="E88" s="87">
        <v>3</v>
      </c>
      <c r="F88" s="88">
        <f>COUNTIF(X67:X86,"CUMPLE")</f>
        <v>3</v>
      </c>
      <c r="G88" s="650" t="str">
        <f>IF(F88&gt;=E88,"REQUISITO ACREDITADO","REQUISITO NO ACREDITADO")</f>
        <v>REQUISITO ACREDITADO</v>
      </c>
      <c r="H88" s="650"/>
      <c r="I88" s="579" t="str">
        <f>_xlfn.CONCAT(Z67:Z69)</f>
        <v xml:space="preserve">-2. Analista Procesos EXPERIENCIA - HABILITANTE.pdf Págs. 4-7
Observaciones-Subsanación_SoftyDI-CMA-005-2024.pdf (aportado en subsanación) pag.42 y 44-47
-2. Analista Procesos EXPERIENCIA - HABILITANTE.pdf Págs. 4-7
Observaciones-Subsanación_SoftyDI-CMA-005-2024.pdf (aportado en subsanación) pag.42 y 44-47
-2. Analista Procesos EXPERIENCIA - HABILITANTE.pdf Págs. 4-7
Observaciones-Subsanación_SoftyDI-CMA-005-2024.pdf (aportado en subsanación) pag.42 y 44-47
</v>
      </c>
      <c r="J88" s="579"/>
      <c r="K88" s="579"/>
      <c r="L88" s="579"/>
      <c r="M88" s="579"/>
      <c r="N88" s="579"/>
      <c r="O88" s="579"/>
      <c r="P88" s="579"/>
      <c r="Q88" s="579"/>
      <c r="R88" s="579"/>
      <c r="S88" s="579"/>
      <c r="T88" s="579"/>
      <c r="U88" s="579"/>
      <c r="V88" s="579"/>
      <c r="W88" s="579"/>
      <c r="X88" s="579"/>
      <c r="AC88" s="45"/>
      <c r="AD88" s="45"/>
      <c r="AE88" s="45"/>
    </row>
    <row r="89" spans="1:37" s="46" customFormat="1" ht="66" customHeight="1">
      <c r="A89" s="597"/>
      <c r="B89" s="575" t="s">
        <v>304</v>
      </c>
      <c r="C89" s="576"/>
      <c r="D89" s="577"/>
      <c r="E89" s="89">
        <v>1</v>
      </c>
      <c r="F89" s="881">
        <f>SUMIFS(AH67:AH86,X67:X86,"CUMPLE")</f>
        <v>1.4</v>
      </c>
      <c r="G89" s="650" t="str">
        <f>IF(F89&gt;=E89,"REQUISITO ACREDITADO","REQUISITO NO ACREDITADO")</f>
        <v>REQUISITO ACREDITADO</v>
      </c>
      <c r="H89" s="650"/>
      <c r="I89" s="579"/>
      <c r="J89" s="579"/>
      <c r="K89" s="579"/>
      <c r="L89" s="579"/>
      <c r="M89" s="579"/>
      <c r="N89" s="579"/>
      <c r="O89" s="579"/>
      <c r="P89" s="579"/>
      <c r="Q89" s="579"/>
      <c r="R89" s="579"/>
      <c r="S89" s="579"/>
      <c r="T89" s="579"/>
      <c r="U89" s="579"/>
      <c r="V89" s="579"/>
      <c r="W89" s="579"/>
      <c r="X89" s="579"/>
      <c r="AC89" s="45"/>
      <c r="AD89" s="45"/>
      <c r="AE89" s="45"/>
    </row>
    <row r="90" spans="1:37" s="46" customFormat="1" ht="409.5" customHeight="1">
      <c r="A90" s="597"/>
      <c r="B90" s="578" t="s">
        <v>324</v>
      </c>
      <c r="C90" s="578"/>
      <c r="D90" s="578"/>
      <c r="E90" s="86">
        <v>5</v>
      </c>
      <c r="F90" s="882"/>
      <c r="G90" s="650" t="str">
        <f>IF(F90&gt;=E90,"REQUISITO ACREDITADO","REQUISITO NO ACREDITADO")</f>
        <v>REQUISITO NO ACREDITADO</v>
      </c>
      <c r="H90" s="650"/>
      <c r="I90" s="91" t="s">
        <v>306</v>
      </c>
      <c r="J90" s="91"/>
      <c r="K90" s="730" t="str">
        <f>_xlfn.CONCAT(AB67:AB86)</f>
        <v xml:space="preserve">Experiencia No. 1: Observaciones en informe preliminar:
No se identifica claramente el cargo del firmante que expide la certificación.
La experiencia se traslapa parcialmente con la experiencia 2
Observaciones presentadas por el oferente en subsanación:(...)
Numeral 2.2.1: (…) Se adjunta subsanación con fecha actualizada de la certificación correspondiente. Subsanación: Anexo No. 5(...)
Numeral 2.2.2 (...) Aclaración: El perfil del profesional Jesús Mora refiere una experiencia certificada que se diligenció sin tener en cuenta los traslapes de fechas, cumpliendo con las reglas del pliego de condiciones y totalizando 1,4 años(...)
Observación en informe definitivo: 
Se recalculan traslapes de acuerdo a las condiciones previstas en el Pliego de condiciones y Adenda con respecto a las experiencias acreditadas.
Experiencia No. : Observaciones en informe preliminar:
No se identifica claramente el cargo del firmante que expide la certificación.
La experiencia se traslapa parcialmente con la experiencia 1 
Observaciones presentadas por el oferente en subsanación:(...)
"Numeral 2.2.3 (…) Se adjunta subsanación con fecha actualizada de la certificación correspondiente. Subsanación: Anexo No. 5
Numeral 2.2.4(...) Aclaración: El perfil del profesional Jesús Mora refiere una experiencia certificada que se diligenció sin tener en cuenta los traslapes de fechas, cumpliendo con las reglas del pliego de condiciones y totalizando 1,4 años(...)"
Observación en informe definitivo: 
Se recalculan traslapes de acuerdo a las condiciones previstas en el Pliego de condiciones y Adenda con respecto a las experiencias acreditadas.
Experiencia No. : Observaciones en informe preliminar:
No se identifica claramente el cargo del firmante que expide la certificación.
Observaciones presentadas por el oferente en subsanación:(...)
"Numeral 2.2.5: (…) Se adjunta subsanación con fecha actualizada de la certificación correspondiente. Subsanación: Anexo No. 5 (...)"
Observación en informe definitivo:  N/A
</v>
      </c>
      <c r="L90" s="731"/>
      <c r="M90" s="731"/>
      <c r="N90" s="731"/>
      <c r="O90" s="731"/>
      <c r="P90" s="731"/>
      <c r="Q90" s="731"/>
      <c r="R90" s="731"/>
      <c r="S90" s="731"/>
      <c r="T90" s="731"/>
      <c r="U90" s="731"/>
      <c r="V90" s="731"/>
      <c r="W90" s="731"/>
      <c r="X90" s="732"/>
      <c r="AC90" s="45"/>
      <c r="AD90" s="45"/>
      <c r="AE90" s="45"/>
    </row>
    <row r="91" spans="1:37" s="46" customFormat="1" ht="12.5">
      <c r="A91" s="597"/>
      <c r="B91" s="590" t="s">
        <v>307</v>
      </c>
      <c r="C91" s="590"/>
      <c r="D91" s="590"/>
      <c r="E91" s="590"/>
      <c r="F91" s="591"/>
      <c r="G91" s="592"/>
      <c r="H91" s="592"/>
      <c r="I91" s="592"/>
      <c r="J91" s="592"/>
      <c r="K91" s="592"/>
      <c r="L91" s="592"/>
      <c r="M91" s="592"/>
      <c r="N91" s="592"/>
      <c r="O91" s="592"/>
      <c r="P91" s="592"/>
      <c r="Q91" s="592"/>
      <c r="R91" s="592"/>
      <c r="S91" s="592"/>
      <c r="T91" s="592"/>
      <c r="U91" s="592"/>
      <c r="V91" s="592"/>
      <c r="W91" s="592"/>
      <c r="X91" s="593"/>
      <c r="AC91" s="45"/>
      <c r="AD91" s="45"/>
      <c r="AE91" s="45"/>
    </row>
    <row r="92" spans="1:37" s="46" customFormat="1" ht="20.25" customHeight="1">
      <c r="A92" s="597"/>
      <c r="B92" s="594" t="s">
        <v>178</v>
      </c>
      <c r="C92" s="595"/>
      <c r="D92" s="595"/>
      <c r="E92" s="595"/>
      <c r="F92" s="595"/>
      <c r="G92" s="595"/>
      <c r="H92" s="595"/>
      <c r="I92" s="595"/>
      <c r="J92" s="595"/>
      <c r="K92" s="595"/>
      <c r="L92" s="595"/>
      <c r="M92" s="595"/>
      <c r="N92" s="595"/>
      <c r="O92" s="595"/>
      <c r="P92" s="595"/>
      <c r="Q92" s="595"/>
      <c r="R92" s="595"/>
      <c r="S92" s="595"/>
      <c r="T92" s="595"/>
      <c r="U92" s="595"/>
      <c r="V92" s="595"/>
      <c r="W92" s="595"/>
      <c r="X92" s="596"/>
      <c r="AC92" s="45"/>
      <c r="AD92" s="45"/>
      <c r="AE92" s="45"/>
    </row>
    <row r="93" spans="1:37" s="46" customFormat="1" ht="13">
      <c r="A93" s="607" t="s">
        <v>325</v>
      </c>
      <c r="B93" s="598" t="s">
        <v>326</v>
      </c>
      <c r="C93" s="598"/>
      <c r="D93" s="598"/>
      <c r="E93" s="598"/>
      <c r="F93" s="598"/>
      <c r="G93" s="598"/>
      <c r="H93" s="598"/>
      <c r="I93" s="598"/>
      <c r="J93" s="598"/>
      <c r="K93" s="598"/>
      <c r="L93" s="598"/>
      <c r="M93" s="598"/>
      <c r="N93" s="598"/>
      <c r="O93" s="598"/>
      <c r="P93" s="598"/>
      <c r="Q93" s="598"/>
      <c r="R93" s="598"/>
      <c r="S93" s="598"/>
      <c r="T93" s="598"/>
      <c r="U93" s="598"/>
      <c r="V93" s="598"/>
      <c r="W93" s="598"/>
      <c r="X93" s="598"/>
      <c r="AC93" s="45"/>
      <c r="AD93" s="45"/>
      <c r="AE93" s="45"/>
    </row>
    <row r="94" spans="1:37" s="46" customFormat="1" ht="25.5" customHeight="1">
      <c r="A94" s="607"/>
      <c r="B94" s="47" t="s">
        <v>209</v>
      </c>
      <c r="C94" s="48" t="s">
        <v>210</v>
      </c>
      <c r="D94" s="599" t="s">
        <v>211</v>
      </c>
      <c r="E94" s="599"/>
      <c r="F94" s="608" t="s">
        <v>212</v>
      </c>
      <c r="G94" s="608"/>
      <c r="H94" s="609" t="s">
        <v>213</v>
      </c>
      <c r="I94" s="609"/>
      <c r="J94" s="609"/>
      <c r="K94" s="609"/>
      <c r="L94" s="609"/>
      <c r="M94" s="599" t="s">
        <v>214</v>
      </c>
      <c r="N94" s="599"/>
      <c r="O94" s="599"/>
      <c r="P94" s="599"/>
      <c r="Q94" s="599"/>
      <c r="R94" s="599"/>
      <c r="S94" s="599"/>
      <c r="T94" s="599"/>
      <c r="U94" s="599"/>
      <c r="V94" s="599"/>
      <c r="W94" s="599"/>
      <c r="X94" s="599"/>
      <c r="AC94" s="45"/>
      <c r="AD94" s="45"/>
      <c r="AE94" s="45"/>
    </row>
    <row r="95" spans="1:37" s="46" customFormat="1" ht="119.25" customHeight="1">
      <c r="A95" s="607"/>
      <c r="B95" s="637">
        <v>3</v>
      </c>
      <c r="C95" s="637">
        <v>1</v>
      </c>
      <c r="D95" s="639" t="s">
        <v>327</v>
      </c>
      <c r="E95" s="640"/>
      <c r="F95" s="610" t="s">
        <v>328</v>
      </c>
      <c r="G95" s="610"/>
      <c r="H95" s="610" t="s">
        <v>329</v>
      </c>
      <c r="I95" s="610"/>
      <c r="J95" s="610"/>
      <c r="K95" s="610"/>
      <c r="L95" s="610"/>
      <c r="M95" s="639" t="s">
        <v>330</v>
      </c>
      <c r="N95" s="643"/>
      <c r="O95" s="643"/>
      <c r="P95" s="643"/>
      <c r="Q95" s="643"/>
      <c r="R95" s="643"/>
      <c r="S95" s="643"/>
      <c r="T95" s="643"/>
      <c r="U95" s="643"/>
      <c r="V95" s="643"/>
      <c r="W95" s="643"/>
      <c r="X95" s="640"/>
      <c r="AC95" s="45"/>
      <c r="AD95" s="45"/>
      <c r="AE95" s="45"/>
    </row>
    <row r="96" spans="1:37" s="46" customFormat="1" ht="69.75" customHeight="1">
      <c r="A96" s="607"/>
      <c r="B96" s="638"/>
      <c r="C96" s="638"/>
      <c r="D96" s="641"/>
      <c r="E96" s="642"/>
      <c r="F96" s="610" t="s">
        <v>331</v>
      </c>
      <c r="G96" s="610"/>
      <c r="H96" s="604" t="s">
        <v>332</v>
      </c>
      <c r="I96" s="605"/>
      <c r="J96" s="605"/>
      <c r="K96" s="605"/>
      <c r="L96" s="606"/>
      <c r="M96" s="641"/>
      <c r="N96" s="644"/>
      <c r="O96" s="644"/>
      <c r="P96" s="644"/>
      <c r="Q96" s="644"/>
      <c r="R96" s="644"/>
      <c r="S96" s="644"/>
      <c r="T96" s="644"/>
      <c r="U96" s="644"/>
      <c r="V96" s="644"/>
      <c r="W96" s="644"/>
      <c r="X96" s="642"/>
      <c r="AC96" s="45"/>
      <c r="AD96" s="45"/>
      <c r="AE96" s="45"/>
    </row>
    <row r="97" spans="1:37" s="46" customFormat="1" ht="12.75" customHeight="1">
      <c r="A97" s="607"/>
      <c r="B97" s="530" t="s">
        <v>219</v>
      </c>
      <c r="C97" s="530"/>
      <c r="D97" s="530"/>
      <c r="E97" s="530"/>
      <c r="F97" s="530"/>
      <c r="G97" s="530"/>
      <c r="H97" s="530"/>
      <c r="I97" s="530"/>
      <c r="J97" s="530"/>
      <c r="K97" s="530"/>
      <c r="L97" s="530"/>
      <c r="M97" s="530"/>
      <c r="N97" s="530"/>
      <c r="O97" s="530"/>
      <c r="P97" s="530"/>
      <c r="Q97" s="530"/>
      <c r="R97" s="530"/>
      <c r="S97" s="530"/>
      <c r="T97" s="530"/>
      <c r="U97" s="530"/>
      <c r="V97" s="530"/>
      <c r="W97" s="530"/>
      <c r="X97" s="530"/>
      <c r="AC97" s="45"/>
      <c r="AD97" s="45"/>
      <c r="AE97" s="45"/>
    </row>
    <row r="98" spans="1:37" s="46" customFormat="1" ht="12.75" customHeight="1">
      <c r="A98" s="607"/>
      <c r="B98" s="530" t="s">
        <v>220</v>
      </c>
      <c r="C98" s="530"/>
      <c r="D98" s="530"/>
      <c r="E98" s="530"/>
      <c r="F98" s="530"/>
      <c r="G98" s="530"/>
      <c r="H98" s="530"/>
      <c r="I98" s="530"/>
      <c r="J98" s="530"/>
      <c r="K98" s="530"/>
      <c r="L98" s="530"/>
      <c r="M98" s="530"/>
      <c r="N98" s="530"/>
      <c r="O98" s="530"/>
      <c r="P98" s="530"/>
      <c r="Q98" s="530"/>
      <c r="R98" s="530"/>
      <c r="S98" s="530"/>
      <c r="T98" s="530"/>
      <c r="U98" s="530"/>
      <c r="V98" s="530"/>
      <c r="W98" s="530"/>
      <c r="X98" s="530"/>
      <c r="AC98" s="45"/>
      <c r="AD98" s="45"/>
      <c r="AE98" s="45"/>
    </row>
    <row r="99" spans="1:37" s="46" customFormat="1" ht="27" customHeight="1">
      <c r="A99" s="607"/>
      <c r="B99" s="531" t="s">
        <v>221</v>
      </c>
      <c r="C99" s="531"/>
      <c r="D99" s="531"/>
      <c r="E99" s="532" t="s">
        <v>973</v>
      </c>
      <c r="F99" s="532"/>
      <c r="G99" s="532"/>
      <c r="H99" s="532"/>
      <c r="I99" s="533" t="s">
        <v>223</v>
      </c>
      <c r="J99" s="533"/>
      <c r="K99" s="534" t="s">
        <v>224</v>
      </c>
      <c r="L99" s="534"/>
      <c r="M99" s="52" t="s">
        <v>225</v>
      </c>
      <c r="N99" s="535">
        <v>1023877160</v>
      </c>
      <c r="O99" s="535"/>
      <c r="P99" s="536"/>
      <c r="Q99" s="536"/>
      <c r="R99" s="536"/>
      <c r="S99" s="536"/>
      <c r="T99" s="536"/>
      <c r="U99" s="536"/>
      <c r="V99" s="536"/>
      <c r="W99" s="536"/>
      <c r="X99" s="536"/>
      <c r="AC99" s="45"/>
      <c r="AD99" s="45"/>
      <c r="AE99" s="45"/>
    </row>
    <row r="100" spans="1:37" s="46" customFormat="1" ht="12.75" customHeight="1">
      <c r="A100" s="607"/>
      <c r="B100" s="525" t="s">
        <v>226</v>
      </c>
      <c r="C100" s="525"/>
      <c r="D100" s="525"/>
      <c r="E100" s="525"/>
      <c r="F100" s="525"/>
      <c r="G100" s="525"/>
      <c r="H100" s="53" t="s">
        <v>227</v>
      </c>
      <c r="I100" s="526" t="s">
        <v>228</v>
      </c>
      <c r="J100" s="526"/>
      <c r="K100" s="526"/>
      <c r="L100" s="525" t="s">
        <v>226</v>
      </c>
      <c r="M100" s="525"/>
      <c r="N100" s="525"/>
      <c r="O100" s="54" t="s">
        <v>227</v>
      </c>
      <c r="P100" s="525" t="s">
        <v>228</v>
      </c>
      <c r="Q100" s="525"/>
      <c r="R100" s="525"/>
      <c r="S100" s="525"/>
      <c r="T100" s="525"/>
      <c r="U100" s="525"/>
      <c r="V100" s="525"/>
      <c r="W100" s="525"/>
      <c r="X100" s="525"/>
      <c r="AC100" s="45"/>
      <c r="AD100" s="45"/>
      <c r="AE100" s="45"/>
    </row>
    <row r="101" spans="1:37" s="46" customFormat="1" ht="23.25" customHeight="1">
      <c r="A101" s="607"/>
      <c r="B101" s="527" t="s">
        <v>229</v>
      </c>
      <c r="C101" s="527"/>
      <c r="D101" s="527"/>
      <c r="E101" s="527"/>
      <c r="F101" s="527"/>
      <c r="G101" s="527"/>
      <c r="H101" s="55" t="s">
        <v>230</v>
      </c>
      <c r="I101" s="528" t="s">
        <v>974</v>
      </c>
      <c r="J101" s="528"/>
      <c r="K101" s="528"/>
      <c r="L101" s="529" t="s">
        <v>232</v>
      </c>
      <c r="M101" s="529"/>
      <c r="N101" s="529"/>
      <c r="O101" s="55" t="s">
        <v>230</v>
      </c>
      <c r="P101" s="379" t="s">
        <v>975</v>
      </c>
      <c r="Q101" s="379"/>
      <c r="R101" s="379"/>
      <c r="S101" s="379"/>
      <c r="T101" s="379"/>
      <c r="U101" s="379"/>
      <c r="V101" s="379"/>
      <c r="W101" s="379"/>
      <c r="X101" s="379"/>
      <c r="AC101" s="45"/>
      <c r="AD101" s="45"/>
      <c r="AE101" s="45"/>
    </row>
    <row r="102" spans="1:37" s="46" customFormat="1" ht="12.75" customHeight="1">
      <c r="A102" s="607"/>
      <c r="B102" s="527" t="s">
        <v>234</v>
      </c>
      <c r="C102" s="527"/>
      <c r="D102" s="527"/>
      <c r="E102" s="527"/>
      <c r="F102" s="527"/>
      <c r="G102" s="527"/>
      <c r="H102" s="55" t="s">
        <v>230</v>
      </c>
      <c r="I102" s="543" t="s">
        <v>976</v>
      </c>
      <c r="J102" s="543"/>
      <c r="K102" s="543"/>
      <c r="L102" s="529" t="s">
        <v>236</v>
      </c>
      <c r="M102" s="529"/>
      <c r="N102" s="529"/>
      <c r="O102" s="55" t="s">
        <v>230</v>
      </c>
      <c r="P102" s="888" t="s">
        <v>977</v>
      </c>
      <c r="Q102" s="379"/>
      <c r="R102" s="379"/>
      <c r="S102" s="379"/>
      <c r="T102" s="379"/>
      <c r="U102" s="379"/>
      <c r="V102" s="379"/>
      <c r="W102" s="379"/>
      <c r="X102" s="379"/>
      <c r="Y102" s="57"/>
      <c r="Z102" s="57"/>
      <c r="AA102" s="57"/>
      <c r="AB102" s="57"/>
      <c r="AC102" s="45"/>
      <c r="AD102" s="45"/>
      <c r="AE102" s="45"/>
    </row>
    <row r="103" spans="1:37" s="46" customFormat="1" ht="25.5" customHeight="1">
      <c r="A103" s="607"/>
      <c r="B103" s="527" t="s">
        <v>238</v>
      </c>
      <c r="C103" s="527"/>
      <c r="D103" s="527"/>
      <c r="E103" s="527"/>
      <c r="F103" s="527"/>
      <c r="G103" s="527"/>
      <c r="H103" s="58" t="s">
        <v>230</v>
      </c>
      <c r="I103" s="538" t="s">
        <v>239</v>
      </c>
      <c r="J103" s="538"/>
      <c r="K103" s="538"/>
      <c r="L103" s="527" t="s">
        <v>240</v>
      </c>
      <c r="M103" s="527"/>
      <c r="N103" s="527"/>
      <c r="O103" s="55" t="s">
        <v>230</v>
      </c>
      <c r="P103" s="379" t="s">
        <v>564</v>
      </c>
      <c r="Q103" s="379"/>
      <c r="R103" s="379"/>
      <c r="S103" s="379"/>
      <c r="T103" s="379"/>
      <c r="U103" s="379"/>
      <c r="V103" s="379"/>
      <c r="W103" s="379"/>
      <c r="X103" s="379"/>
      <c r="AC103" s="45"/>
      <c r="AD103" s="45"/>
      <c r="AE103" s="45"/>
    </row>
    <row r="104" spans="1:37" s="46" customFormat="1" ht="17.25" customHeight="1">
      <c r="A104" s="607"/>
      <c r="B104" s="525" t="s">
        <v>243</v>
      </c>
      <c r="C104" s="525"/>
      <c r="D104" s="525"/>
      <c r="E104" s="525"/>
      <c r="F104" s="525"/>
      <c r="G104" s="525"/>
      <c r="H104" s="525"/>
      <c r="I104" s="525"/>
      <c r="J104" s="525"/>
      <c r="K104" s="525"/>
      <c r="L104" s="525"/>
      <c r="M104" s="525"/>
      <c r="N104" s="525"/>
      <c r="O104" s="525"/>
      <c r="P104" s="525"/>
      <c r="Q104" s="525"/>
      <c r="R104" s="525"/>
      <c r="S104" s="525"/>
      <c r="T104" s="525"/>
      <c r="U104" s="525"/>
      <c r="V104" s="525"/>
      <c r="W104" s="525"/>
      <c r="X104" s="525"/>
      <c r="AC104" s="45"/>
      <c r="AD104" s="45"/>
      <c r="AE104" s="45"/>
    </row>
    <row r="105" spans="1:37" s="46" customFormat="1" ht="29.25" customHeight="1">
      <c r="A105" s="607"/>
      <c r="B105" s="537" t="s">
        <v>244</v>
      </c>
      <c r="C105" s="537"/>
      <c r="D105" s="537"/>
      <c r="E105" s="538" t="s">
        <v>978</v>
      </c>
      <c r="F105" s="538"/>
      <c r="G105" s="538"/>
      <c r="H105" s="538"/>
      <c r="I105" s="61" t="s">
        <v>246</v>
      </c>
      <c r="J105" s="539" t="s">
        <v>339</v>
      </c>
      <c r="K105" s="539"/>
      <c r="L105" s="539"/>
      <c r="M105" s="539"/>
      <c r="N105" s="539"/>
      <c r="O105" s="62" t="s">
        <v>248</v>
      </c>
      <c r="P105" s="540">
        <v>42440</v>
      </c>
      <c r="Q105" s="541"/>
      <c r="R105" s="542" t="s">
        <v>249</v>
      </c>
      <c r="S105" s="542"/>
      <c r="T105" s="542"/>
      <c r="U105" s="542"/>
      <c r="V105" s="542"/>
      <c r="W105" s="542"/>
      <c r="X105" s="542"/>
      <c r="AC105" s="45"/>
      <c r="AD105" s="45"/>
      <c r="AE105" s="45"/>
    </row>
    <row r="106" spans="1:37" s="46" customFormat="1" ht="32.25" customHeight="1">
      <c r="A106" s="607"/>
      <c r="B106" s="537" t="s">
        <v>250</v>
      </c>
      <c r="C106" s="537"/>
      <c r="D106" s="537"/>
      <c r="E106" s="538" t="s">
        <v>979</v>
      </c>
      <c r="F106" s="538"/>
      <c r="G106" s="538"/>
      <c r="H106" s="538"/>
      <c r="I106" s="62" t="s">
        <v>252</v>
      </c>
      <c r="J106" s="887" t="s">
        <v>253</v>
      </c>
      <c r="K106" s="887"/>
      <c r="L106" s="887"/>
      <c r="M106" s="887"/>
      <c r="N106" s="887"/>
      <c r="O106" s="62" t="s">
        <v>248</v>
      </c>
      <c r="P106" s="540">
        <v>45065</v>
      </c>
      <c r="Q106" s="541"/>
      <c r="R106" s="552" t="s">
        <v>254</v>
      </c>
      <c r="S106" s="553"/>
      <c r="T106" s="554"/>
      <c r="U106" s="547" t="s">
        <v>403</v>
      </c>
      <c r="V106" s="555"/>
      <c r="W106" s="555"/>
      <c r="X106" s="548"/>
      <c r="AC106" s="45"/>
      <c r="AD106" s="45"/>
      <c r="AE106" s="45"/>
    </row>
    <row r="107" spans="1:37" s="46" customFormat="1" ht="13">
      <c r="A107" s="607"/>
      <c r="B107" s="545" t="s">
        <v>256</v>
      </c>
      <c r="C107" s="545"/>
      <c r="D107" s="545"/>
      <c r="E107" s="538">
        <v>621</v>
      </c>
      <c r="F107" s="538"/>
      <c r="G107" s="546" t="s">
        <v>258</v>
      </c>
      <c r="H107" s="546"/>
      <c r="I107" s="547">
        <v>42441</v>
      </c>
      <c r="J107" s="548"/>
      <c r="K107" s="549" t="s">
        <v>40</v>
      </c>
      <c r="L107" s="549"/>
      <c r="M107" s="670" t="s">
        <v>382</v>
      </c>
      <c r="N107" s="670"/>
      <c r="O107" s="670"/>
      <c r="P107" s="670"/>
      <c r="Q107" s="670"/>
      <c r="R107" s="670"/>
      <c r="S107" s="670"/>
      <c r="T107" s="670"/>
      <c r="U107" s="670"/>
      <c r="V107" s="670"/>
      <c r="W107" s="670"/>
      <c r="X107" s="670"/>
      <c r="AC107" s="45"/>
      <c r="AD107" s="45"/>
      <c r="AE107" s="45"/>
    </row>
    <row r="108" spans="1:37" s="46" customFormat="1" ht="15" customHeight="1">
      <c r="A108" s="607"/>
      <c r="B108" s="525" t="s">
        <v>260</v>
      </c>
      <c r="C108" s="525"/>
      <c r="D108" s="525"/>
      <c r="E108" s="525"/>
      <c r="F108" s="525"/>
      <c r="G108" s="525"/>
      <c r="H108" s="525"/>
      <c r="I108" s="525"/>
      <c r="J108" s="525"/>
      <c r="K108" s="525"/>
      <c r="L108" s="525"/>
      <c r="M108" s="525"/>
      <c r="N108" s="525"/>
      <c r="O108" s="525"/>
      <c r="P108" s="525"/>
      <c r="Q108" s="525"/>
      <c r="R108" s="525"/>
      <c r="S108" s="525"/>
      <c r="T108" s="525"/>
      <c r="U108" s="525"/>
      <c r="V108" s="525"/>
      <c r="W108" s="525"/>
      <c r="X108" s="525"/>
      <c r="AC108" s="45"/>
      <c r="AD108" s="45"/>
      <c r="AE108" s="45"/>
    </row>
    <row r="109" spans="1:37" s="46" customFormat="1" ht="28.5" customHeight="1">
      <c r="A109" s="607"/>
      <c r="B109" s="53"/>
      <c r="C109" s="525" t="s">
        <v>261</v>
      </c>
      <c r="D109" s="525"/>
      <c r="E109" s="525"/>
      <c r="F109" s="525"/>
      <c r="G109" s="525"/>
      <c r="H109" s="525"/>
      <c r="I109" s="525"/>
      <c r="J109" s="525"/>
      <c r="K109" s="525"/>
      <c r="L109" s="525"/>
      <c r="M109" s="561" t="s">
        <v>262</v>
      </c>
      <c r="N109" s="561"/>
      <c r="O109" s="561"/>
      <c r="P109" s="561"/>
      <c r="Q109" s="561"/>
      <c r="R109" s="561"/>
      <c r="S109" s="562" t="s">
        <v>263</v>
      </c>
      <c r="T109" s="562" t="s">
        <v>264</v>
      </c>
      <c r="U109" s="563" t="s">
        <v>265</v>
      </c>
      <c r="V109" s="563"/>
      <c r="W109" s="563"/>
      <c r="X109" s="562" t="s">
        <v>38</v>
      </c>
      <c r="Y109" s="556" t="s">
        <v>266</v>
      </c>
      <c r="Z109" s="556"/>
      <c r="AA109" s="556"/>
      <c r="AB109" s="556"/>
      <c r="AC109" s="557" t="s">
        <v>267</v>
      </c>
      <c r="AD109" s="557"/>
      <c r="AE109" s="557"/>
      <c r="AF109" s="710" t="s">
        <v>268</v>
      </c>
      <c r="AG109" s="710"/>
      <c r="AH109" s="871" t="s">
        <v>269</v>
      </c>
      <c r="AI109" s="899"/>
      <c r="AJ109" s="899"/>
      <c r="AK109" s="899"/>
    </row>
    <row r="110" spans="1:37" s="46" customFormat="1" ht="87" customHeight="1">
      <c r="A110" s="607"/>
      <c r="B110" s="60" t="s">
        <v>6</v>
      </c>
      <c r="C110" s="560" t="s">
        <v>270</v>
      </c>
      <c r="D110" s="560"/>
      <c r="E110" s="560"/>
      <c r="F110" s="560" t="s">
        <v>271</v>
      </c>
      <c r="G110" s="560"/>
      <c r="H110" s="560"/>
      <c r="I110" s="560"/>
      <c r="J110" s="560"/>
      <c r="K110" s="52" t="s">
        <v>272</v>
      </c>
      <c r="L110" s="52" t="s">
        <v>273</v>
      </c>
      <c r="M110" s="63" t="s">
        <v>274</v>
      </c>
      <c r="N110" s="63" t="s">
        <v>275</v>
      </c>
      <c r="O110" s="63" t="s">
        <v>276</v>
      </c>
      <c r="P110" s="63" t="s">
        <v>277</v>
      </c>
      <c r="Q110" s="63" t="s">
        <v>278</v>
      </c>
      <c r="R110" s="63" t="s">
        <v>279</v>
      </c>
      <c r="S110" s="562"/>
      <c r="T110" s="562"/>
      <c r="U110" s="619" t="s">
        <v>342</v>
      </c>
      <c r="V110" s="620"/>
      <c r="W110" s="621"/>
      <c r="X110" s="562"/>
      <c r="Y110" s="64" t="s">
        <v>283</v>
      </c>
      <c r="Z110" s="65" t="s">
        <v>284</v>
      </c>
      <c r="AA110" s="65" t="s">
        <v>285</v>
      </c>
      <c r="AB110" s="66" t="s">
        <v>286</v>
      </c>
      <c r="AC110" s="63" t="s">
        <v>287</v>
      </c>
      <c r="AD110" s="63" t="s">
        <v>288</v>
      </c>
      <c r="AE110" s="63" t="s">
        <v>289</v>
      </c>
      <c r="AF110" s="67" t="s">
        <v>290</v>
      </c>
      <c r="AG110" s="67" t="s">
        <v>291</v>
      </c>
      <c r="AH110" s="871"/>
      <c r="AI110" s="256"/>
      <c r="AJ110" s="256"/>
      <c r="AK110" s="899"/>
    </row>
    <row r="111" spans="1:37" s="46" customFormat="1" ht="87" customHeight="1">
      <c r="A111" s="607"/>
      <c r="B111" s="68">
        <v>1</v>
      </c>
      <c r="C111" s="564" t="s">
        <v>980</v>
      </c>
      <c r="D111" s="564"/>
      <c r="E111" s="564"/>
      <c r="F111" s="565" t="s">
        <v>981</v>
      </c>
      <c r="G111" s="565"/>
      <c r="H111" s="565"/>
      <c r="I111" s="565"/>
      <c r="J111" s="565"/>
      <c r="K111" s="69">
        <v>42850</v>
      </c>
      <c r="L111" s="69">
        <v>43069</v>
      </c>
      <c r="M111" s="70" t="s">
        <v>178</v>
      </c>
      <c r="N111" s="70" t="s">
        <v>178</v>
      </c>
      <c r="O111" s="70" t="s">
        <v>178</v>
      </c>
      <c r="P111" s="70" t="s">
        <v>178</v>
      </c>
      <c r="Q111" s="70" t="s">
        <v>178</v>
      </c>
      <c r="R111" s="70" t="s">
        <v>178</v>
      </c>
      <c r="S111" s="71" t="str">
        <f t="shared" ref="S111:S130" si="28">IF(C111&lt;&gt;"",IF(COUNTIF(M111:R111,"CUMPLE")=6,"CUMPLE","NO CUMPLE"),"")</f>
        <v>CUMPLE</v>
      </c>
      <c r="T111" s="72" t="s">
        <v>22</v>
      </c>
      <c r="U111" s="622" t="s">
        <v>178</v>
      </c>
      <c r="V111" s="623"/>
      <c r="W111" s="624"/>
      <c r="X111" s="73" t="str">
        <f t="shared" ref="X111:X130" si="29">IF(C111&lt;&gt;"",IF(OR(AND(U111="CUMPLE",S111="CUMPLE",T111="N/A"),AND(T111="SI",U111="CUMPLE")),"CUMPLE","NO CUMPLE"),"")</f>
        <v>CUMPLE</v>
      </c>
      <c r="Y111" s="59" t="s">
        <v>982</v>
      </c>
      <c r="Z111" s="74" t="str">
        <f>IF(Y111&lt;&gt;"","-"&amp;Y111&amp;CHAR(10),"")</f>
        <v xml:space="preserve">-3. Lider Moreq EXPERIENCIA - HABILITANTE.pdf (pag. 7-10)
</v>
      </c>
      <c r="AA111" s="59" t="s">
        <v>983</v>
      </c>
      <c r="AB111" s="75" t="str">
        <f t="shared" ref="AB111:AB130" si="30">IF(AA111&lt;&gt;"","Experiencia No. "&amp;B111&amp;": "&amp;AA111&amp;CHAR(10),"")</f>
        <v xml:space="preserve">Experiencia No. 1: Páginas específicas de la información del Proyecto: 7
Experiencia se traslapa con la acreditada en el ítem 2. Para fines de contabilización se mantiene las fechas indicadas en la certificación
</v>
      </c>
      <c r="AC111" s="76">
        <f>IF(C111&lt;&gt;"",COUNTIFS(K$111:K$130,"&lt;="&amp;K111,L$111:L$130,"&gt;"&amp;K111)-1,0)</f>
        <v>0</v>
      </c>
      <c r="AD111" s="76">
        <f>IF(C111&lt;&gt;"",COUNTIFS(K$111:K$130,"&lt;="&amp;L111,L$111:L$130,"&gt;="&amp;L111)-1,0)</f>
        <v>1</v>
      </c>
      <c r="AE111" s="76">
        <f>IF(C111&lt;&gt;"",COUNTIFS(K$111:K$130,"&gt;&lt;"&amp;"",K$111:K$130,"&lt;="&amp;K111,L$111:L$130,"&gt;="&amp;L111),0)</f>
        <v>0</v>
      </c>
      <c r="AF111" s="69">
        <v>42850</v>
      </c>
      <c r="AG111" s="69">
        <f>L111</f>
        <v>43069</v>
      </c>
      <c r="AH111" s="326">
        <f t="shared" ref="AH111:AH114" si="31">ROUND(IF(X111="CUMPLE",DAYS360(AF111,AG111,)/365,0),1)</f>
        <v>0.6</v>
      </c>
      <c r="AI111" s="257"/>
      <c r="AJ111" s="257"/>
      <c r="AK111" s="219"/>
    </row>
    <row r="112" spans="1:37" s="46" customFormat="1" ht="63" customHeight="1">
      <c r="A112" s="607"/>
      <c r="B112" s="68">
        <v>2</v>
      </c>
      <c r="C112" s="564" t="s">
        <v>980</v>
      </c>
      <c r="D112" s="564"/>
      <c r="E112" s="564"/>
      <c r="F112" s="565" t="s">
        <v>984</v>
      </c>
      <c r="G112" s="565"/>
      <c r="H112" s="565"/>
      <c r="I112" s="565"/>
      <c r="J112" s="565"/>
      <c r="K112" s="69">
        <v>43028</v>
      </c>
      <c r="L112" s="69">
        <v>43189</v>
      </c>
      <c r="M112" s="70" t="s">
        <v>178</v>
      </c>
      <c r="N112" s="70" t="s">
        <v>178</v>
      </c>
      <c r="O112" s="70" t="s">
        <v>178</v>
      </c>
      <c r="P112" s="70" t="s">
        <v>178</v>
      </c>
      <c r="Q112" s="70" t="s">
        <v>178</v>
      </c>
      <c r="R112" s="70" t="s">
        <v>178</v>
      </c>
      <c r="S112" s="71" t="str">
        <f t="shared" si="28"/>
        <v>CUMPLE</v>
      </c>
      <c r="T112" s="72" t="s">
        <v>22</v>
      </c>
      <c r="U112" s="622" t="s">
        <v>178</v>
      </c>
      <c r="V112" s="623"/>
      <c r="W112" s="624"/>
      <c r="X112" s="73" t="str">
        <f t="shared" si="29"/>
        <v>CUMPLE</v>
      </c>
      <c r="Y112" s="59" t="s">
        <v>982</v>
      </c>
      <c r="Z112" s="74" t="str">
        <f t="shared" ref="Z112:Z130" si="32">IF(Y112&lt;&gt;"","-"&amp;Y112&amp;CHAR(10),"")</f>
        <v xml:space="preserve">-3. Lider Moreq EXPERIENCIA - HABILITANTE.pdf (pag. 7-10)
</v>
      </c>
      <c r="AA112" s="59" t="s">
        <v>985</v>
      </c>
      <c r="AB112" s="75" t="str">
        <f t="shared" si="30"/>
        <v xml:space="preserve">Experiencia No. 2: Páginas específicas de la información del Proyecto: 8
Experiencia se traslapa con la acreditada en el ítem 1. Para fines de contabilización se fija fecha inicial un dia despúes de la finalización de la experiencia referida en el item 1.
</v>
      </c>
      <c r="AC112" s="76">
        <f t="shared" ref="AC112:AC130" si="33">IF(C112&lt;&gt;"",COUNTIFS(K$111:K$130,"&lt;="&amp;K112,L$111:L$130,"&gt;"&amp;K112)-1,0)</f>
        <v>1</v>
      </c>
      <c r="AD112" s="76">
        <f t="shared" ref="AD112:AD130" si="34">IF(C112&lt;&gt;"",COUNTIFS(K$111:K$130,"&lt;="&amp;L112,L$111:L$130,"&gt;="&amp;L112)-1,0)</f>
        <v>0</v>
      </c>
      <c r="AE112" s="76">
        <f t="shared" ref="AE112:AE130" si="35">IF(C112&lt;&gt;"",COUNTIFS(K$111:K$130,"&gt;&lt;"&amp;"",K$111:K$130,"&lt;="&amp;K112,L$111:L$130,"&gt;="&amp;L112),0)</f>
        <v>0</v>
      </c>
      <c r="AF112" s="69">
        <f>AG111+1</f>
        <v>43070</v>
      </c>
      <c r="AG112" s="69">
        <v>43189</v>
      </c>
      <c r="AH112" s="326">
        <f t="shared" si="31"/>
        <v>0.3</v>
      </c>
      <c r="AI112" s="257"/>
      <c r="AJ112" s="257"/>
      <c r="AK112" s="219"/>
    </row>
    <row r="113" spans="1:37" s="46" customFormat="1" ht="75" customHeight="1">
      <c r="A113" s="607"/>
      <c r="B113" s="68">
        <v>3</v>
      </c>
      <c r="C113" s="564" t="s">
        <v>980</v>
      </c>
      <c r="D113" s="564"/>
      <c r="E113" s="564"/>
      <c r="F113" s="565" t="s">
        <v>986</v>
      </c>
      <c r="G113" s="565"/>
      <c r="H113" s="565"/>
      <c r="I113" s="565"/>
      <c r="J113" s="565"/>
      <c r="K113" s="69">
        <v>43192</v>
      </c>
      <c r="L113" s="69">
        <v>43371</v>
      </c>
      <c r="M113" s="70" t="s">
        <v>178</v>
      </c>
      <c r="N113" s="70" t="s">
        <v>178</v>
      </c>
      <c r="O113" s="70" t="s">
        <v>178</v>
      </c>
      <c r="P113" s="70" t="s">
        <v>178</v>
      </c>
      <c r="Q113" s="70" t="s">
        <v>178</v>
      </c>
      <c r="R113" s="70" t="s">
        <v>178</v>
      </c>
      <c r="S113" s="71" t="str">
        <f>IF(C113&lt;&gt;"",IF(COUNTIF(M113:R113,"CUMPLE")=6,"CUMPLE","NO CUMPLE"),"")</f>
        <v>CUMPLE</v>
      </c>
      <c r="T113" s="72" t="s">
        <v>22</v>
      </c>
      <c r="U113" s="622" t="s">
        <v>85</v>
      </c>
      <c r="V113" s="623"/>
      <c r="W113" s="624"/>
      <c r="X113" s="73" t="str">
        <f>IF(C113&lt;&gt;"",IF(OR(AND(U113="CUMPLE",S113="CUMPLE",T113="N/A"),AND(T113="SI",U113="CUMPLE")),"CUMPLE","NO CUMPLE"),"")</f>
        <v>NO CUMPLE</v>
      </c>
      <c r="Y113" s="59" t="s">
        <v>982</v>
      </c>
      <c r="Z113" s="74" t="str">
        <f t="shared" si="32"/>
        <v xml:space="preserve">-3. Lider Moreq EXPERIENCIA - HABILITANTE.pdf (pag. 7-10)
</v>
      </c>
      <c r="AA113" s="59" t="s">
        <v>987</v>
      </c>
      <c r="AB113" s="75" t="str">
        <f t="shared" si="30"/>
        <v xml:space="preserve">Experiencia No. 3: Páginas específicas de la información del Proyecto: 8
La documentación aportada no permite inferir el pleno cumplimiento de los requisitos solicitados en el perfil en relación a la participación en proyectos de las características indicadas dentro de la experiencia específica.
</v>
      </c>
      <c r="AC113" s="76">
        <f t="shared" si="33"/>
        <v>0</v>
      </c>
      <c r="AD113" s="76">
        <f t="shared" si="34"/>
        <v>0</v>
      </c>
      <c r="AE113" s="76">
        <f t="shared" si="35"/>
        <v>0</v>
      </c>
      <c r="AF113" s="69">
        <v>43192</v>
      </c>
      <c r="AG113" s="69">
        <v>43371</v>
      </c>
      <c r="AH113" s="326">
        <f t="shared" si="31"/>
        <v>0</v>
      </c>
      <c r="AI113" s="257"/>
      <c r="AJ113" s="257"/>
      <c r="AK113" s="219"/>
    </row>
    <row r="114" spans="1:37" s="46" customFormat="1" ht="63.75" customHeight="1">
      <c r="A114" s="607"/>
      <c r="B114" s="68">
        <v>4</v>
      </c>
      <c r="C114" s="564" t="s">
        <v>980</v>
      </c>
      <c r="D114" s="564"/>
      <c r="E114" s="564"/>
      <c r="F114" s="565" t="s">
        <v>988</v>
      </c>
      <c r="G114" s="565"/>
      <c r="H114" s="565"/>
      <c r="I114" s="565"/>
      <c r="J114" s="565"/>
      <c r="K114" s="69">
        <v>43741</v>
      </c>
      <c r="L114" s="69">
        <v>43955</v>
      </c>
      <c r="M114" s="70" t="s">
        <v>178</v>
      </c>
      <c r="N114" s="70" t="s">
        <v>178</v>
      </c>
      <c r="O114" s="70" t="s">
        <v>178</v>
      </c>
      <c r="P114" s="70" t="s">
        <v>178</v>
      </c>
      <c r="Q114" s="70" t="s">
        <v>178</v>
      </c>
      <c r="R114" s="70" t="s">
        <v>178</v>
      </c>
      <c r="S114" s="71" t="str">
        <f>IF(C114&lt;&gt;"",IF(COUNTIF(M114:R114,"CUMPLE")=6,"CUMPLE","NO CUMPLE"),"")</f>
        <v>CUMPLE</v>
      </c>
      <c r="T114" s="72" t="s">
        <v>22</v>
      </c>
      <c r="U114" s="622" t="s">
        <v>178</v>
      </c>
      <c r="V114" s="623"/>
      <c r="W114" s="624"/>
      <c r="X114" s="73" t="str">
        <f>IF(C114&lt;&gt;"",IF(OR(AND(U114="CUMPLE",S114="CUMPLE",T114="N/A"),AND(T114="SI",U114="CUMPLE")),"CUMPLE","NO CUMPLE"),"")</f>
        <v>CUMPLE</v>
      </c>
      <c r="Y114" s="59" t="s">
        <v>982</v>
      </c>
      <c r="Z114" s="74" t="str">
        <f t="shared" si="32"/>
        <v xml:space="preserve">-3. Lider Moreq EXPERIENCIA - HABILITANTE.pdf (pag. 7-10)
</v>
      </c>
      <c r="AA114" s="59" t="s">
        <v>989</v>
      </c>
      <c r="AB114" s="75" t="str">
        <f t="shared" si="30"/>
        <v xml:space="preserve">Experiencia No. 4: Páginas específicas de la información del Proyecto: 9
</v>
      </c>
      <c r="AC114" s="76">
        <f t="shared" si="33"/>
        <v>0</v>
      </c>
      <c r="AD114" s="76">
        <f t="shared" si="34"/>
        <v>0</v>
      </c>
      <c r="AE114" s="76">
        <f t="shared" si="35"/>
        <v>0</v>
      </c>
      <c r="AF114" s="69">
        <v>43741</v>
      </c>
      <c r="AG114" s="69">
        <v>43955</v>
      </c>
      <c r="AH114" s="326">
        <f t="shared" si="31"/>
        <v>0.6</v>
      </c>
      <c r="AI114" s="257"/>
      <c r="AJ114" s="257"/>
      <c r="AK114" s="219"/>
    </row>
    <row r="115" spans="1:37" s="46" customFormat="1" ht="12.5" hidden="1">
      <c r="A115" s="607"/>
      <c r="B115" s="68">
        <v>5</v>
      </c>
      <c r="C115" s="564"/>
      <c r="D115" s="564"/>
      <c r="E115" s="564"/>
      <c r="F115" s="565"/>
      <c r="G115" s="565"/>
      <c r="H115" s="565"/>
      <c r="I115" s="565"/>
      <c r="J115" s="565"/>
      <c r="K115" s="69"/>
      <c r="L115" s="69"/>
      <c r="M115" s="70"/>
      <c r="N115" s="70"/>
      <c r="O115" s="70"/>
      <c r="P115" s="70"/>
      <c r="Q115" s="70"/>
      <c r="R115" s="70"/>
      <c r="S115" s="71" t="str">
        <f t="shared" si="28"/>
        <v/>
      </c>
      <c r="T115" s="72"/>
      <c r="U115" s="622"/>
      <c r="V115" s="623"/>
      <c r="W115" s="624"/>
      <c r="X115" s="73" t="str">
        <f t="shared" si="29"/>
        <v/>
      </c>
      <c r="Y115" s="59"/>
      <c r="Z115" s="74" t="str">
        <f t="shared" si="32"/>
        <v/>
      </c>
      <c r="AA115" s="59"/>
      <c r="AB115" s="75" t="str">
        <f t="shared" si="30"/>
        <v/>
      </c>
      <c r="AC115" s="76">
        <f t="shared" si="33"/>
        <v>0</v>
      </c>
      <c r="AD115" s="76">
        <f t="shared" si="34"/>
        <v>0</v>
      </c>
      <c r="AE115" s="76">
        <f t="shared" si="35"/>
        <v>0</v>
      </c>
      <c r="AF115" s="108"/>
      <c r="AG115" s="108"/>
      <c r="AH115" s="77">
        <f t="shared" ref="AH115:AH130" si="36">IF(X115="CUMPLE",DAYS360(AF115,AG115,)/365,0)</f>
        <v>0</v>
      </c>
      <c r="AI115" s="327"/>
      <c r="AJ115" s="327"/>
      <c r="AK115" s="255">
        <f t="shared" ref="AK115:AK130" si="37">IF(AA115="CUMPLE",DAYS360(AI115,AJ115,)/365,0)</f>
        <v>0</v>
      </c>
    </row>
    <row r="116" spans="1:37" s="46" customFormat="1" ht="12.5" hidden="1">
      <c r="A116" s="607"/>
      <c r="B116" s="68">
        <v>6</v>
      </c>
      <c r="C116" s="564"/>
      <c r="D116" s="564"/>
      <c r="E116" s="564"/>
      <c r="F116" s="565"/>
      <c r="G116" s="565"/>
      <c r="H116" s="565"/>
      <c r="I116" s="565"/>
      <c r="J116" s="565"/>
      <c r="K116" s="69"/>
      <c r="L116" s="69"/>
      <c r="M116" s="70"/>
      <c r="N116" s="70"/>
      <c r="O116" s="70"/>
      <c r="P116" s="70"/>
      <c r="Q116" s="70"/>
      <c r="R116" s="70"/>
      <c r="S116" s="71" t="str">
        <f t="shared" si="28"/>
        <v/>
      </c>
      <c r="T116" s="72"/>
      <c r="U116" s="622"/>
      <c r="V116" s="623"/>
      <c r="W116" s="624"/>
      <c r="X116" s="73" t="str">
        <f t="shared" si="29"/>
        <v/>
      </c>
      <c r="Y116" s="59"/>
      <c r="Z116" s="74" t="str">
        <f t="shared" si="32"/>
        <v/>
      </c>
      <c r="AA116" s="59"/>
      <c r="AB116" s="75" t="str">
        <f t="shared" si="30"/>
        <v/>
      </c>
      <c r="AC116" s="76">
        <f t="shared" si="33"/>
        <v>0</v>
      </c>
      <c r="AD116" s="76">
        <f t="shared" si="34"/>
        <v>0</v>
      </c>
      <c r="AE116" s="76">
        <f t="shared" si="35"/>
        <v>0</v>
      </c>
      <c r="AF116" s="108"/>
      <c r="AG116" s="108"/>
      <c r="AH116" s="77">
        <f t="shared" si="36"/>
        <v>0</v>
      </c>
      <c r="AI116" s="108"/>
      <c r="AJ116" s="108"/>
      <c r="AK116" s="77">
        <f t="shared" si="37"/>
        <v>0</v>
      </c>
    </row>
    <row r="117" spans="1:37" s="46" customFormat="1" ht="12.5" hidden="1">
      <c r="A117" s="607"/>
      <c r="B117" s="68">
        <v>7</v>
      </c>
      <c r="C117" s="564"/>
      <c r="D117" s="564"/>
      <c r="E117" s="564"/>
      <c r="F117" s="565"/>
      <c r="G117" s="565"/>
      <c r="H117" s="565"/>
      <c r="I117" s="565"/>
      <c r="J117" s="565"/>
      <c r="K117" s="69"/>
      <c r="L117" s="69"/>
      <c r="M117" s="70"/>
      <c r="N117" s="70"/>
      <c r="O117" s="70"/>
      <c r="P117" s="70"/>
      <c r="Q117" s="70"/>
      <c r="R117" s="70"/>
      <c r="S117" s="71" t="str">
        <f t="shared" si="28"/>
        <v/>
      </c>
      <c r="T117" s="72"/>
      <c r="U117" s="622"/>
      <c r="V117" s="623"/>
      <c r="W117" s="624"/>
      <c r="X117" s="73" t="str">
        <f t="shared" si="29"/>
        <v/>
      </c>
      <c r="Y117" s="59"/>
      <c r="Z117" s="74" t="str">
        <f t="shared" si="32"/>
        <v/>
      </c>
      <c r="AA117" s="59"/>
      <c r="AB117" s="75" t="str">
        <f t="shared" si="30"/>
        <v/>
      </c>
      <c r="AC117" s="76">
        <f t="shared" si="33"/>
        <v>0</v>
      </c>
      <c r="AD117" s="76">
        <f t="shared" si="34"/>
        <v>0</v>
      </c>
      <c r="AE117" s="76">
        <f t="shared" si="35"/>
        <v>0</v>
      </c>
      <c r="AF117" s="108"/>
      <c r="AG117" s="108"/>
      <c r="AH117" s="77">
        <f t="shared" si="36"/>
        <v>0</v>
      </c>
      <c r="AI117" s="108"/>
      <c r="AJ117" s="108"/>
      <c r="AK117" s="77">
        <f t="shared" si="37"/>
        <v>0</v>
      </c>
    </row>
    <row r="118" spans="1:37" s="46" customFormat="1" ht="12.5" hidden="1">
      <c r="A118" s="607"/>
      <c r="B118" s="68">
        <v>8</v>
      </c>
      <c r="C118" s="564"/>
      <c r="D118" s="564"/>
      <c r="E118" s="564"/>
      <c r="F118" s="565"/>
      <c r="G118" s="565"/>
      <c r="H118" s="565"/>
      <c r="I118" s="565"/>
      <c r="J118" s="565"/>
      <c r="K118" s="69"/>
      <c r="L118" s="69"/>
      <c r="M118" s="70"/>
      <c r="N118" s="70"/>
      <c r="O118" s="70"/>
      <c r="P118" s="70"/>
      <c r="Q118" s="70"/>
      <c r="R118" s="70"/>
      <c r="S118" s="71" t="str">
        <f t="shared" si="28"/>
        <v/>
      </c>
      <c r="T118" s="72"/>
      <c r="U118" s="622"/>
      <c r="V118" s="623"/>
      <c r="W118" s="624"/>
      <c r="X118" s="73" t="str">
        <f t="shared" si="29"/>
        <v/>
      </c>
      <c r="Y118" s="59"/>
      <c r="Z118" s="74" t="str">
        <f t="shared" si="32"/>
        <v/>
      </c>
      <c r="AA118" s="59"/>
      <c r="AB118" s="75" t="str">
        <f t="shared" si="30"/>
        <v/>
      </c>
      <c r="AC118" s="76">
        <f t="shared" si="33"/>
        <v>0</v>
      </c>
      <c r="AD118" s="76">
        <f t="shared" si="34"/>
        <v>0</v>
      </c>
      <c r="AE118" s="76">
        <f t="shared" si="35"/>
        <v>0</v>
      </c>
      <c r="AF118" s="108"/>
      <c r="AG118" s="108"/>
      <c r="AH118" s="77">
        <f t="shared" si="36"/>
        <v>0</v>
      </c>
      <c r="AI118" s="108"/>
      <c r="AJ118" s="108"/>
      <c r="AK118" s="77">
        <f t="shared" si="37"/>
        <v>0</v>
      </c>
    </row>
    <row r="119" spans="1:37" s="46" customFormat="1" ht="12.5" hidden="1">
      <c r="A119" s="607"/>
      <c r="B119" s="68">
        <v>9</v>
      </c>
      <c r="C119" s="564"/>
      <c r="D119" s="564"/>
      <c r="E119" s="564"/>
      <c r="F119" s="565"/>
      <c r="G119" s="565"/>
      <c r="H119" s="565"/>
      <c r="I119" s="565"/>
      <c r="J119" s="565"/>
      <c r="K119" s="69"/>
      <c r="L119" s="69"/>
      <c r="M119" s="70"/>
      <c r="N119" s="70"/>
      <c r="O119" s="70"/>
      <c r="P119" s="70"/>
      <c r="Q119" s="70"/>
      <c r="R119" s="70"/>
      <c r="S119" s="71" t="str">
        <f t="shared" si="28"/>
        <v/>
      </c>
      <c r="T119" s="72"/>
      <c r="U119" s="622"/>
      <c r="V119" s="623"/>
      <c r="W119" s="624"/>
      <c r="X119" s="73" t="str">
        <f t="shared" si="29"/>
        <v/>
      </c>
      <c r="Y119" s="59"/>
      <c r="Z119" s="74" t="str">
        <f t="shared" si="32"/>
        <v/>
      </c>
      <c r="AA119" s="59"/>
      <c r="AB119" s="75" t="str">
        <f t="shared" si="30"/>
        <v/>
      </c>
      <c r="AC119" s="76">
        <f t="shared" si="33"/>
        <v>0</v>
      </c>
      <c r="AD119" s="76">
        <f t="shared" si="34"/>
        <v>0</v>
      </c>
      <c r="AE119" s="76">
        <f t="shared" si="35"/>
        <v>0</v>
      </c>
      <c r="AF119" s="108"/>
      <c r="AG119" s="108"/>
      <c r="AH119" s="77">
        <f t="shared" si="36"/>
        <v>0</v>
      </c>
      <c r="AI119" s="108"/>
      <c r="AJ119" s="108"/>
      <c r="AK119" s="77">
        <f t="shared" si="37"/>
        <v>0</v>
      </c>
    </row>
    <row r="120" spans="1:37" s="46" customFormat="1" ht="12.5" hidden="1">
      <c r="A120" s="607"/>
      <c r="B120" s="68">
        <v>10</v>
      </c>
      <c r="C120" s="564"/>
      <c r="D120" s="564"/>
      <c r="E120" s="564"/>
      <c r="F120" s="565"/>
      <c r="G120" s="565"/>
      <c r="H120" s="565"/>
      <c r="I120" s="565"/>
      <c r="J120" s="565"/>
      <c r="K120" s="69"/>
      <c r="L120" s="69"/>
      <c r="M120" s="70"/>
      <c r="N120" s="70"/>
      <c r="O120" s="70"/>
      <c r="P120" s="70"/>
      <c r="Q120" s="70"/>
      <c r="R120" s="70"/>
      <c r="S120" s="71" t="str">
        <f t="shared" si="28"/>
        <v/>
      </c>
      <c r="T120" s="72"/>
      <c r="U120" s="622"/>
      <c r="V120" s="623"/>
      <c r="W120" s="624"/>
      <c r="X120" s="73" t="str">
        <f t="shared" si="29"/>
        <v/>
      </c>
      <c r="Y120" s="59"/>
      <c r="Z120" s="74" t="str">
        <f t="shared" si="32"/>
        <v/>
      </c>
      <c r="AA120" s="59"/>
      <c r="AB120" s="75" t="str">
        <f t="shared" si="30"/>
        <v/>
      </c>
      <c r="AC120" s="76">
        <f t="shared" si="33"/>
        <v>0</v>
      </c>
      <c r="AD120" s="76">
        <f t="shared" si="34"/>
        <v>0</v>
      </c>
      <c r="AE120" s="76">
        <f t="shared" si="35"/>
        <v>0</v>
      </c>
      <c r="AF120" s="108"/>
      <c r="AG120" s="108"/>
      <c r="AH120" s="77">
        <f t="shared" si="36"/>
        <v>0</v>
      </c>
      <c r="AI120" s="108"/>
      <c r="AJ120" s="108"/>
      <c r="AK120" s="77">
        <f t="shared" si="37"/>
        <v>0</v>
      </c>
    </row>
    <row r="121" spans="1:37" s="46" customFormat="1" ht="12.5" hidden="1">
      <c r="A121" s="607"/>
      <c r="B121" s="68">
        <v>11</v>
      </c>
      <c r="C121" s="564"/>
      <c r="D121" s="564"/>
      <c r="E121" s="564"/>
      <c r="F121" s="565"/>
      <c r="G121" s="565"/>
      <c r="H121" s="565"/>
      <c r="I121" s="565"/>
      <c r="J121" s="565"/>
      <c r="K121" s="69"/>
      <c r="L121" s="69"/>
      <c r="M121" s="70"/>
      <c r="N121" s="70"/>
      <c r="O121" s="70"/>
      <c r="P121" s="70"/>
      <c r="Q121" s="70"/>
      <c r="R121" s="70"/>
      <c r="S121" s="71" t="str">
        <f t="shared" si="28"/>
        <v/>
      </c>
      <c r="T121" s="72"/>
      <c r="U121" s="622"/>
      <c r="V121" s="623"/>
      <c r="W121" s="624"/>
      <c r="X121" s="73" t="str">
        <f t="shared" si="29"/>
        <v/>
      </c>
      <c r="Y121" s="59"/>
      <c r="Z121" s="74" t="str">
        <f t="shared" si="32"/>
        <v/>
      </c>
      <c r="AA121" s="59"/>
      <c r="AB121" s="75" t="str">
        <f t="shared" si="30"/>
        <v/>
      </c>
      <c r="AC121" s="76">
        <f t="shared" si="33"/>
        <v>0</v>
      </c>
      <c r="AD121" s="76">
        <f t="shared" si="34"/>
        <v>0</v>
      </c>
      <c r="AE121" s="76">
        <f t="shared" si="35"/>
        <v>0</v>
      </c>
      <c r="AF121" s="108"/>
      <c r="AG121" s="108"/>
      <c r="AH121" s="77">
        <f t="shared" si="36"/>
        <v>0</v>
      </c>
      <c r="AI121" s="108"/>
      <c r="AJ121" s="108"/>
      <c r="AK121" s="77">
        <f t="shared" si="37"/>
        <v>0</v>
      </c>
    </row>
    <row r="122" spans="1:37" s="46" customFormat="1" ht="12.5" hidden="1">
      <c r="A122" s="607"/>
      <c r="B122" s="68">
        <v>12</v>
      </c>
      <c r="C122" s="564"/>
      <c r="D122" s="564"/>
      <c r="E122" s="564"/>
      <c r="F122" s="565"/>
      <c r="G122" s="565"/>
      <c r="H122" s="565"/>
      <c r="I122" s="565"/>
      <c r="J122" s="565"/>
      <c r="K122" s="69"/>
      <c r="L122" s="69"/>
      <c r="M122" s="70"/>
      <c r="N122" s="70"/>
      <c r="O122" s="70"/>
      <c r="P122" s="70"/>
      <c r="Q122" s="70"/>
      <c r="R122" s="70"/>
      <c r="S122" s="71" t="str">
        <f t="shared" si="28"/>
        <v/>
      </c>
      <c r="T122" s="72"/>
      <c r="U122" s="622"/>
      <c r="V122" s="623"/>
      <c r="W122" s="624"/>
      <c r="X122" s="73" t="str">
        <f t="shared" si="29"/>
        <v/>
      </c>
      <c r="Y122" s="59"/>
      <c r="Z122" s="74" t="str">
        <f t="shared" si="32"/>
        <v/>
      </c>
      <c r="AA122" s="59"/>
      <c r="AB122" s="75" t="str">
        <f t="shared" si="30"/>
        <v/>
      </c>
      <c r="AC122" s="76">
        <f t="shared" si="33"/>
        <v>0</v>
      </c>
      <c r="AD122" s="76">
        <f t="shared" si="34"/>
        <v>0</v>
      </c>
      <c r="AE122" s="76">
        <f t="shared" si="35"/>
        <v>0</v>
      </c>
      <c r="AF122" s="108"/>
      <c r="AG122" s="108"/>
      <c r="AH122" s="77">
        <f t="shared" si="36"/>
        <v>0</v>
      </c>
      <c r="AI122" s="108"/>
      <c r="AJ122" s="108"/>
      <c r="AK122" s="77">
        <f t="shared" si="37"/>
        <v>0</v>
      </c>
    </row>
    <row r="123" spans="1:37" s="46" customFormat="1" ht="12.5" hidden="1">
      <c r="A123" s="607"/>
      <c r="B123" s="68">
        <v>13</v>
      </c>
      <c r="C123" s="564"/>
      <c r="D123" s="564"/>
      <c r="E123" s="564"/>
      <c r="F123" s="565"/>
      <c r="G123" s="565"/>
      <c r="H123" s="565"/>
      <c r="I123" s="565"/>
      <c r="J123" s="565"/>
      <c r="K123" s="69"/>
      <c r="L123" s="69"/>
      <c r="M123" s="70"/>
      <c r="N123" s="70"/>
      <c r="O123" s="70"/>
      <c r="P123" s="70"/>
      <c r="Q123" s="70"/>
      <c r="R123" s="70"/>
      <c r="S123" s="71" t="str">
        <f t="shared" si="28"/>
        <v/>
      </c>
      <c r="T123" s="72"/>
      <c r="U123" s="622"/>
      <c r="V123" s="623"/>
      <c r="W123" s="624"/>
      <c r="X123" s="73" t="str">
        <f t="shared" si="29"/>
        <v/>
      </c>
      <c r="Y123" s="59"/>
      <c r="Z123" s="74" t="str">
        <f t="shared" si="32"/>
        <v/>
      </c>
      <c r="AA123" s="59"/>
      <c r="AB123" s="75" t="str">
        <f t="shared" si="30"/>
        <v/>
      </c>
      <c r="AC123" s="76">
        <f t="shared" si="33"/>
        <v>0</v>
      </c>
      <c r="AD123" s="76">
        <f t="shared" si="34"/>
        <v>0</v>
      </c>
      <c r="AE123" s="76">
        <f t="shared" si="35"/>
        <v>0</v>
      </c>
      <c r="AF123" s="108"/>
      <c r="AG123" s="108"/>
      <c r="AH123" s="77">
        <f t="shared" si="36"/>
        <v>0</v>
      </c>
      <c r="AI123" s="108"/>
      <c r="AJ123" s="108"/>
      <c r="AK123" s="77">
        <f t="shared" si="37"/>
        <v>0</v>
      </c>
    </row>
    <row r="124" spans="1:37" s="46" customFormat="1" ht="12.5" hidden="1">
      <c r="A124" s="607"/>
      <c r="B124" s="68">
        <v>14</v>
      </c>
      <c r="C124" s="564"/>
      <c r="D124" s="564"/>
      <c r="E124" s="564"/>
      <c r="F124" s="565"/>
      <c r="G124" s="565"/>
      <c r="H124" s="565"/>
      <c r="I124" s="565"/>
      <c r="J124" s="565"/>
      <c r="K124" s="69"/>
      <c r="L124" s="69"/>
      <c r="M124" s="70"/>
      <c r="N124" s="70"/>
      <c r="O124" s="70"/>
      <c r="P124" s="70"/>
      <c r="Q124" s="70"/>
      <c r="R124" s="70"/>
      <c r="S124" s="71" t="str">
        <f t="shared" si="28"/>
        <v/>
      </c>
      <c r="T124" s="72"/>
      <c r="U124" s="622"/>
      <c r="V124" s="623"/>
      <c r="W124" s="624"/>
      <c r="X124" s="73" t="str">
        <f t="shared" si="29"/>
        <v/>
      </c>
      <c r="Y124" s="59"/>
      <c r="Z124" s="74" t="str">
        <f t="shared" si="32"/>
        <v/>
      </c>
      <c r="AA124" s="59"/>
      <c r="AB124" s="75" t="str">
        <f t="shared" si="30"/>
        <v/>
      </c>
      <c r="AC124" s="76">
        <f t="shared" si="33"/>
        <v>0</v>
      </c>
      <c r="AD124" s="76">
        <f t="shared" si="34"/>
        <v>0</v>
      </c>
      <c r="AE124" s="76">
        <f t="shared" si="35"/>
        <v>0</v>
      </c>
      <c r="AF124" s="108"/>
      <c r="AG124" s="108"/>
      <c r="AH124" s="77">
        <f t="shared" si="36"/>
        <v>0</v>
      </c>
      <c r="AI124" s="108"/>
      <c r="AJ124" s="108"/>
      <c r="AK124" s="77">
        <f t="shared" si="37"/>
        <v>0</v>
      </c>
    </row>
    <row r="125" spans="1:37" s="46" customFormat="1" ht="12.5" hidden="1">
      <c r="A125" s="607"/>
      <c r="B125" s="68">
        <v>15</v>
      </c>
      <c r="C125" s="564"/>
      <c r="D125" s="564"/>
      <c r="E125" s="564"/>
      <c r="F125" s="565"/>
      <c r="G125" s="565"/>
      <c r="H125" s="565"/>
      <c r="I125" s="565"/>
      <c r="J125" s="565"/>
      <c r="K125" s="69"/>
      <c r="L125" s="69"/>
      <c r="M125" s="70"/>
      <c r="N125" s="70"/>
      <c r="O125" s="70"/>
      <c r="P125" s="70"/>
      <c r="Q125" s="70"/>
      <c r="R125" s="70"/>
      <c r="S125" s="71" t="str">
        <f t="shared" si="28"/>
        <v/>
      </c>
      <c r="T125" s="72"/>
      <c r="U125" s="622"/>
      <c r="V125" s="623"/>
      <c r="W125" s="624"/>
      <c r="X125" s="73" t="str">
        <f t="shared" si="29"/>
        <v/>
      </c>
      <c r="Y125" s="59"/>
      <c r="Z125" s="74" t="str">
        <f t="shared" si="32"/>
        <v/>
      </c>
      <c r="AA125" s="59"/>
      <c r="AB125" s="75" t="str">
        <f t="shared" si="30"/>
        <v/>
      </c>
      <c r="AC125" s="76">
        <f t="shared" si="33"/>
        <v>0</v>
      </c>
      <c r="AD125" s="76">
        <f t="shared" si="34"/>
        <v>0</v>
      </c>
      <c r="AE125" s="76">
        <f t="shared" si="35"/>
        <v>0</v>
      </c>
      <c r="AF125" s="108"/>
      <c r="AG125" s="108"/>
      <c r="AH125" s="77">
        <f t="shared" si="36"/>
        <v>0</v>
      </c>
      <c r="AI125" s="108"/>
      <c r="AJ125" s="108"/>
      <c r="AK125" s="77">
        <f t="shared" si="37"/>
        <v>0</v>
      </c>
    </row>
    <row r="126" spans="1:37" s="46" customFormat="1" ht="12.5" hidden="1">
      <c r="A126" s="607"/>
      <c r="B126" s="68">
        <v>16</v>
      </c>
      <c r="C126" s="564"/>
      <c r="D126" s="564"/>
      <c r="E126" s="564"/>
      <c r="F126" s="565"/>
      <c r="G126" s="565"/>
      <c r="H126" s="565"/>
      <c r="I126" s="565"/>
      <c r="J126" s="565"/>
      <c r="K126" s="69"/>
      <c r="L126" s="69"/>
      <c r="M126" s="70"/>
      <c r="N126" s="70"/>
      <c r="O126" s="70"/>
      <c r="P126" s="70"/>
      <c r="Q126" s="70"/>
      <c r="R126" s="70"/>
      <c r="S126" s="71" t="str">
        <f t="shared" si="28"/>
        <v/>
      </c>
      <c r="T126" s="72"/>
      <c r="U126" s="622"/>
      <c r="V126" s="623"/>
      <c r="W126" s="624"/>
      <c r="X126" s="73" t="str">
        <f t="shared" si="29"/>
        <v/>
      </c>
      <c r="Y126" s="59"/>
      <c r="Z126" s="74" t="str">
        <f t="shared" si="32"/>
        <v/>
      </c>
      <c r="AA126" s="59"/>
      <c r="AB126" s="75" t="str">
        <f t="shared" si="30"/>
        <v/>
      </c>
      <c r="AC126" s="76">
        <f t="shared" si="33"/>
        <v>0</v>
      </c>
      <c r="AD126" s="76">
        <f t="shared" si="34"/>
        <v>0</v>
      </c>
      <c r="AE126" s="76">
        <f t="shared" si="35"/>
        <v>0</v>
      </c>
      <c r="AF126" s="108"/>
      <c r="AG126" s="108"/>
      <c r="AH126" s="77">
        <f t="shared" si="36"/>
        <v>0</v>
      </c>
      <c r="AI126" s="108"/>
      <c r="AJ126" s="108"/>
      <c r="AK126" s="77">
        <f t="shared" si="37"/>
        <v>0</v>
      </c>
    </row>
    <row r="127" spans="1:37" s="46" customFormat="1" ht="12.5" hidden="1">
      <c r="A127" s="607"/>
      <c r="B127" s="68">
        <v>17</v>
      </c>
      <c r="C127" s="564"/>
      <c r="D127" s="564"/>
      <c r="E127" s="564"/>
      <c r="F127" s="565"/>
      <c r="G127" s="565"/>
      <c r="H127" s="565"/>
      <c r="I127" s="565"/>
      <c r="J127" s="565"/>
      <c r="K127" s="69"/>
      <c r="L127" s="69"/>
      <c r="M127" s="70"/>
      <c r="N127" s="70"/>
      <c r="O127" s="70"/>
      <c r="P127" s="70"/>
      <c r="Q127" s="70"/>
      <c r="R127" s="70"/>
      <c r="S127" s="71" t="str">
        <f t="shared" si="28"/>
        <v/>
      </c>
      <c r="T127" s="72"/>
      <c r="U127" s="622"/>
      <c r="V127" s="623"/>
      <c r="W127" s="624"/>
      <c r="X127" s="73" t="str">
        <f t="shared" si="29"/>
        <v/>
      </c>
      <c r="Y127" s="59"/>
      <c r="Z127" s="74" t="str">
        <f t="shared" si="32"/>
        <v/>
      </c>
      <c r="AA127" s="59"/>
      <c r="AB127" s="75" t="str">
        <f t="shared" si="30"/>
        <v/>
      </c>
      <c r="AC127" s="76">
        <f t="shared" si="33"/>
        <v>0</v>
      </c>
      <c r="AD127" s="76">
        <f t="shared" si="34"/>
        <v>0</v>
      </c>
      <c r="AE127" s="76">
        <f t="shared" si="35"/>
        <v>0</v>
      </c>
      <c r="AF127" s="108"/>
      <c r="AG127" s="108"/>
      <c r="AH127" s="77">
        <f t="shared" si="36"/>
        <v>0</v>
      </c>
      <c r="AI127" s="108"/>
      <c r="AJ127" s="108"/>
      <c r="AK127" s="77">
        <f t="shared" si="37"/>
        <v>0</v>
      </c>
    </row>
    <row r="128" spans="1:37" s="46" customFormat="1" ht="12.5" hidden="1">
      <c r="A128" s="607"/>
      <c r="B128" s="68">
        <v>18</v>
      </c>
      <c r="C128" s="564"/>
      <c r="D128" s="564"/>
      <c r="E128" s="564"/>
      <c r="F128" s="565"/>
      <c r="G128" s="565"/>
      <c r="H128" s="565"/>
      <c r="I128" s="565"/>
      <c r="J128" s="565"/>
      <c r="K128" s="69"/>
      <c r="L128" s="69"/>
      <c r="M128" s="70"/>
      <c r="N128" s="70"/>
      <c r="O128" s="70"/>
      <c r="P128" s="70"/>
      <c r="Q128" s="70"/>
      <c r="R128" s="70"/>
      <c r="S128" s="71" t="str">
        <f t="shared" si="28"/>
        <v/>
      </c>
      <c r="T128" s="72"/>
      <c r="U128" s="622"/>
      <c r="V128" s="623"/>
      <c r="W128" s="624"/>
      <c r="X128" s="73" t="str">
        <f t="shared" si="29"/>
        <v/>
      </c>
      <c r="Y128" s="59"/>
      <c r="Z128" s="74" t="str">
        <f t="shared" si="32"/>
        <v/>
      </c>
      <c r="AA128" s="59"/>
      <c r="AB128" s="75" t="str">
        <f t="shared" si="30"/>
        <v/>
      </c>
      <c r="AC128" s="76">
        <f t="shared" si="33"/>
        <v>0</v>
      </c>
      <c r="AD128" s="76">
        <f t="shared" si="34"/>
        <v>0</v>
      </c>
      <c r="AE128" s="76">
        <f t="shared" si="35"/>
        <v>0</v>
      </c>
      <c r="AF128" s="108"/>
      <c r="AG128" s="108"/>
      <c r="AH128" s="77">
        <f t="shared" si="36"/>
        <v>0</v>
      </c>
      <c r="AI128" s="108"/>
      <c r="AJ128" s="108"/>
      <c r="AK128" s="77">
        <f t="shared" si="37"/>
        <v>0</v>
      </c>
    </row>
    <row r="129" spans="1:37" s="46" customFormat="1" ht="12.5" hidden="1">
      <c r="A129" s="607"/>
      <c r="B129" s="68">
        <v>19</v>
      </c>
      <c r="C129" s="583"/>
      <c r="D129" s="583"/>
      <c r="E129" s="583"/>
      <c r="F129" s="584"/>
      <c r="G129" s="584"/>
      <c r="H129" s="584"/>
      <c r="I129" s="584"/>
      <c r="J129" s="584"/>
      <c r="K129" s="69"/>
      <c r="L129" s="69"/>
      <c r="M129" s="70"/>
      <c r="N129" s="70"/>
      <c r="O129" s="70"/>
      <c r="P129" s="70"/>
      <c r="Q129" s="70"/>
      <c r="R129" s="70"/>
      <c r="S129" s="71" t="str">
        <f t="shared" si="28"/>
        <v/>
      </c>
      <c r="T129" s="72"/>
      <c r="U129" s="622"/>
      <c r="V129" s="623"/>
      <c r="W129" s="624"/>
      <c r="X129" s="73" t="str">
        <f t="shared" si="29"/>
        <v/>
      </c>
      <c r="Y129" s="59"/>
      <c r="Z129" s="74" t="str">
        <f t="shared" si="32"/>
        <v/>
      </c>
      <c r="AA129" s="59"/>
      <c r="AB129" s="75" t="str">
        <f t="shared" si="30"/>
        <v/>
      </c>
      <c r="AC129" s="76">
        <f t="shared" si="33"/>
        <v>0</v>
      </c>
      <c r="AD129" s="76">
        <f t="shared" si="34"/>
        <v>0</v>
      </c>
      <c r="AE129" s="76">
        <f t="shared" si="35"/>
        <v>0</v>
      </c>
      <c r="AF129" s="109"/>
      <c r="AG129" s="109"/>
      <c r="AH129" s="77">
        <f t="shared" si="36"/>
        <v>0</v>
      </c>
      <c r="AI129" s="109"/>
      <c r="AJ129" s="109"/>
      <c r="AK129" s="77">
        <f t="shared" si="37"/>
        <v>0</v>
      </c>
    </row>
    <row r="130" spans="1:37" s="46" customFormat="1" ht="12.5" hidden="1">
      <c r="A130" s="607"/>
      <c r="B130" s="68">
        <v>20</v>
      </c>
      <c r="C130" s="583"/>
      <c r="D130" s="583"/>
      <c r="E130" s="583"/>
      <c r="F130" s="584"/>
      <c r="G130" s="584"/>
      <c r="H130" s="584"/>
      <c r="I130" s="584"/>
      <c r="J130" s="584"/>
      <c r="K130" s="69"/>
      <c r="L130" s="69"/>
      <c r="M130" s="70"/>
      <c r="N130" s="70"/>
      <c r="O130" s="70"/>
      <c r="P130" s="70"/>
      <c r="Q130" s="70"/>
      <c r="R130" s="70"/>
      <c r="S130" s="71" t="str">
        <f t="shared" si="28"/>
        <v/>
      </c>
      <c r="T130" s="72"/>
      <c r="U130" s="622"/>
      <c r="V130" s="623"/>
      <c r="W130" s="624"/>
      <c r="X130" s="73" t="str">
        <f t="shared" si="29"/>
        <v/>
      </c>
      <c r="Y130" s="79"/>
      <c r="Z130" s="74" t="str">
        <f t="shared" si="32"/>
        <v/>
      </c>
      <c r="AA130" s="59"/>
      <c r="AB130" s="75" t="str">
        <f t="shared" si="30"/>
        <v/>
      </c>
      <c r="AC130" s="76">
        <f t="shared" si="33"/>
        <v>0</v>
      </c>
      <c r="AD130" s="76">
        <f t="shared" si="34"/>
        <v>0</v>
      </c>
      <c r="AE130" s="76">
        <f t="shared" si="35"/>
        <v>0</v>
      </c>
      <c r="AF130" s="109"/>
      <c r="AG130" s="109"/>
      <c r="AH130" s="77">
        <f t="shared" si="36"/>
        <v>0</v>
      </c>
      <c r="AI130" s="109"/>
      <c r="AJ130" s="109"/>
      <c r="AK130" s="77">
        <f t="shared" si="37"/>
        <v>0</v>
      </c>
    </row>
    <row r="131" spans="1:37" s="46" customFormat="1" ht="18.75" customHeight="1">
      <c r="A131" s="607"/>
      <c r="B131" s="585" t="s">
        <v>299</v>
      </c>
      <c r="C131" s="586"/>
      <c r="D131" s="586"/>
      <c r="E131" s="587"/>
      <c r="F131" s="80" t="s">
        <v>300</v>
      </c>
      <c r="G131" s="588" t="s">
        <v>301</v>
      </c>
      <c r="H131" s="589"/>
      <c r="I131" s="628" t="s">
        <v>302</v>
      </c>
      <c r="J131" s="629"/>
      <c r="K131" s="629"/>
      <c r="L131" s="629"/>
      <c r="M131" s="629"/>
      <c r="N131" s="629"/>
      <c r="O131" s="629"/>
      <c r="P131" s="629"/>
      <c r="Q131" s="629"/>
      <c r="R131" s="629"/>
      <c r="S131" s="629"/>
      <c r="T131" s="629"/>
      <c r="U131" s="629"/>
      <c r="V131" s="629"/>
      <c r="W131" s="629"/>
      <c r="X131" s="630"/>
      <c r="Y131" s="57"/>
      <c r="Z131" s="81"/>
      <c r="AA131" s="82"/>
      <c r="AB131" s="81"/>
      <c r="AC131" s="83"/>
      <c r="AD131" s="83"/>
      <c r="AE131" s="83"/>
      <c r="AF131" s="84"/>
      <c r="AG131" s="84"/>
      <c r="AH131" s="85"/>
      <c r="AI131" s="84"/>
      <c r="AJ131" s="84"/>
      <c r="AK131" s="85"/>
    </row>
    <row r="132" spans="1:37" s="46" customFormat="1" ht="27" customHeight="1">
      <c r="A132" s="607"/>
      <c r="B132" s="575" t="s">
        <v>303</v>
      </c>
      <c r="C132" s="576"/>
      <c r="D132" s="577"/>
      <c r="E132" s="87">
        <v>3</v>
      </c>
      <c r="F132" s="88">
        <f>COUNTIF(X111:X130,"CUMPLE")</f>
        <v>3</v>
      </c>
      <c r="G132" s="578" t="str">
        <f>IF(F132&gt;=E132,"REQUISITO ACREDITADO","REQUISITO NO ACREDITADO")</f>
        <v>REQUISITO ACREDITADO</v>
      </c>
      <c r="H132" s="578"/>
      <c r="I132" s="579" t="str">
        <f>_xlfn.CONCAT(Z111:Z114)</f>
        <v xml:space="preserve">-3. Lider Moreq EXPERIENCIA - HABILITANTE.pdf (pag. 7-10)
-3. Lider Moreq EXPERIENCIA - HABILITANTE.pdf (pag. 7-10)
-3. Lider Moreq EXPERIENCIA - HABILITANTE.pdf (pag. 7-10)
-3. Lider Moreq EXPERIENCIA - HABILITANTE.pdf (pag. 7-10)
</v>
      </c>
      <c r="J132" s="579"/>
      <c r="K132" s="579"/>
      <c r="L132" s="579"/>
      <c r="M132" s="579"/>
      <c r="N132" s="579"/>
      <c r="O132" s="579"/>
      <c r="P132" s="579"/>
      <c r="Q132" s="579"/>
      <c r="R132" s="579"/>
      <c r="S132" s="579"/>
      <c r="T132" s="579"/>
      <c r="U132" s="579"/>
      <c r="V132" s="579"/>
      <c r="W132" s="579"/>
      <c r="X132" s="579"/>
      <c r="AC132" s="45"/>
      <c r="AD132" s="45"/>
      <c r="AE132" s="45"/>
    </row>
    <row r="133" spans="1:37" s="46" customFormat="1" ht="55.5" customHeight="1">
      <c r="A133" s="607"/>
      <c r="B133" s="575" t="s">
        <v>304</v>
      </c>
      <c r="C133" s="576"/>
      <c r="D133" s="577"/>
      <c r="E133" s="89">
        <v>1</v>
      </c>
      <c r="F133" s="879">
        <f>SUMIFS(AH111:AH130,X111:X130,"CUMPLE")</f>
        <v>1.5</v>
      </c>
      <c r="G133" s="578" t="str">
        <f>IF(F133&gt;=E133,"REQUISITO ACREDITADO","REQUISITO NO ACREDITADO")</f>
        <v>REQUISITO ACREDITADO</v>
      </c>
      <c r="H133" s="578"/>
      <c r="I133" s="579"/>
      <c r="J133" s="579"/>
      <c r="K133" s="579"/>
      <c r="L133" s="579"/>
      <c r="M133" s="579"/>
      <c r="N133" s="579"/>
      <c r="O133" s="579"/>
      <c r="P133" s="579"/>
      <c r="Q133" s="579"/>
      <c r="R133" s="579"/>
      <c r="S133" s="579"/>
      <c r="T133" s="579"/>
      <c r="U133" s="579"/>
      <c r="V133" s="579"/>
      <c r="W133" s="579"/>
      <c r="X133" s="579"/>
      <c r="AC133" s="45"/>
      <c r="AD133" s="45"/>
      <c r="AE133" s="45"/>
    </row>
    <row r="134" spans="1:37" s="46" customFormat="1" ht="87" customHeight="1">
      <c r="A134" s="607"/>
      <c r="B134" s="578" t="s">
        <v>305</v>
      </c>
      <c r="C134" s="578"/>
      <c r="D134" s="578"/>
      <c r="E134" s="86">
        <v>2</v>
      </c>
      <c r="F134" s="880"/>
      <c r="G134" s="578" t="str">
        <f>IF(F134&gt;=E134,"REQUISITO ACREDITADO","REQUISITO NO ACREDITADO")</f>
        <v>REQUISITO NO ACREDITADO</v>
      </c>
      <c r="H134" s="578"/>
      <c r="I134" s="91" t="s">
        <v>306</v>
      </c>
      <c r="J134" s="91"/>
      <c r="K134" s="580" t="str">
        <f>_xlfn.CONCAT(AB111:AB130)</f>
        <v xml:space="preserve">Experiencia No. 1: Páginas específicas de la información del Proyecto: 7
Experiencia se traslapa con la acreditada en el ítem 2. Para fines de contabilización se mantiene las fechas indicadas en la certificación
Experiencia No. 2: Páginas específicas de la información del Proyecto: 8
Experiencia se traslapa con la acreditada en el ítem 1. Para fines de contabilización se fija fecha inicial un dia despúes de la finalización de la experiencia referida en el item 1.
Experiencia No. 3: Páginas específicas de la información del Proyecto: 8
La documentación aportada no permite inferir el pleno cumplimiento de los requisitos solicitados en el perfil en relación a la participación en proyectos de las características indicadas dentro de la experiencia específica.
Experiencia No. 4: Páginas específicas de la información del Proyecto: 9
</v>
      </c>
      <c r="L134" s="581"/>
      <c r="M134" s="581"/>
      <c r="N134" s="581"/>
      <c r="O134" s="581"/>
      <c r="P134" s="581"/>
      <c r="Q134" s="581"/>
      <c r="R134" s="581"/>
      <c r="S134" s="581"/>
      <c r="T134" s="581"/>
      <c r="U134" s="581"/>
      <c r="V134" s="581"/>
      <c r="W134" s="581"/>
      <c r="X134" s="582"/>
      <c r="AC134" s="45"/>
      <c r="AD134" s="45"/>
      <c r="AE134" s="45"/>
    </row>
    <row r="135" spans="1:37" s="46" customFormat="1" ht="195.75" customHeight="1">
      <c r="A135" s="607"/>
      <c r="B135" s="590" t="s">
        <v>307</v>
      </c>
      <c r="C135" s="590"/>
      <c r="D135" s="590"/>
      <c r="E135" s="590"/>
      <c r="F135" s="691" t="s">
        <v>990</v>
      </c>
      <c r="G135" s="692"/>
      <c r="H135" s="692"/>
      <c r="I135" s="692"/>
      <c r="J135" s="692"/>
      <c r="K135" s="692"/>
      <c r="L135" s="692"/>
      <c r="M135" s="692"/>
      <c r="N135" s="692"/>
      <c r="O135" s="692"/>
      <c r="P135" s="692"/>
      <c r="Q135" s="692"/>
      <c r="R135" s="692"/>
      <c r="S135" s="692"/>
      <c r="T135" s="692"/>
      <c r="U135" s="692"/>
      <c r="V135" s="692"/>
      <c r="W135" s="692"/>
      <c r="X135" s="693"/>
      <c r="AC135" s="45"/>
      <c r="AD135" s="45"/>
      <c r="AE135" s="45"/>
    </row>
    <row r="136" spans="1:37" s="46" customFormat="1" ht="20.25" customHeight="1">
      <c r="A136" s="607"/>
      <c r="B136" s="876" t="s">
        <v>85</v>
      </c>
      <c r="C136" s="877"/>
      <c r="D136" s="877"/>
      <c r="E136" s="877"/>
      <c r="F136" s="877"/>
      <c r="G136" s="877"/>
      <c r="H136" s="877"/>
      <c r="I136" s="877"/>
      <c r="J136" s="877"/>
      <c r="K136" s="877"/>
      <c r="L136" s="877"/>
      <c r="M136" s="877"/>
      <c r="N136" s="877"/>
      <c r="O136" s="877"/>
      <c r="P136" s="877"/>
      <c r="Q136" s="877"/>
      <c r="R136" s="877"/>
      <c r="S136" s="877"/>
      <c r="T136" s="877"/>
      <c r="U136" s="877"/>
      <c r="V136" s="877"/>
      <c r="W136" s="877"/>
      <c r="X136" s="878"/>
      <c r="Y136" s="253"/>
      <c r="AC136" s="45"/>
      <c r="AD136" s="45"/>
      <c r="AE136" s="45"/>
    </row>
    <row r="137" spans="1:37" s="46" customFormat="1" ht="13">
      <c r="A137" s="597" t="s">
        <v>348</v>
      </c>
      <c r="B137" s="598" t="s">
        <v>349</v>
      </c>
      <c r="C137" s="598"/>
      <c r="D137" s="598"/>
      <c r="E137" s="598"/>
      <c r="F137" s="598"/>
      <c r="G137" s="598"/>
      <c r="H137" s="598"/>
      <c r="I137" s="598"/>
      <c r="J137" s="598"/>
      <c r="K137" s="598"/>
      <c r="L137" s="598"/>
      <c r="M137" s="598"/>
      <c r="N137" s="598"/>
      <c r="O137" s="598"/>
      <c r="P137" s="598"/>
      <c r="Q137" s="598"/>
      <c r="R137" s="598"/>
      <c r="S137" s="598"/>
      <c r="T137" s="598"/>
      <c r="U137" s="598"/>
      <c r="V137" s="598"/>
      <c r="W137" s="598"/>
      <c r="X137" s="598"/>
      <c r="AC137" s="45"/>
      <c r="AD137" s="45"/>
      <c r="AE137" s="45"/>
    </row>
    <row r="138" spans="1:37" s="46" customFormat="1" ht="25.5" customHeight="1">
      <c r="A138" s="597"/>
      <c r="B138" s="47" t="s">
        <v>209</v>
      </c>
      <c r="C138" s="48" t="s">
        <v>210</v>
      </c>
      <c r="D138" s="599" t="s">
        <v>211</v>
      </c>
      <c r="E138" s="599"/>
      <c r="F138" s="600" t="s">
        <v>212</v>
      </c>
      <c r="G138" s="601"/>
      <c r="H138" s="601"/>
      <c r="I138" s="601"/>
      <c r="J138" s="601"/>
      <c r="K138" s="601"/>
      <c r="L138" s="602"/>
      <c r="M138" s="599" t="s">
        <v>214</v>
      </c>
      <c r="N138" s="599"/>
      <c r="O138" s="599"/>
      <c r="P138" s="599"/>
      <c r="Q138" s="599"/>
      <c r="R138" s="599"/>
      <c r="S138" s="599"/>
      <c r="T138" s="599"/>
      <c r="U138" s="599"/>
      <c r="V138" s="599"/>
      <c r="W138" s="599"/>
      <c r="X138" s="599"/>
      <c r="AC138" s="45"/>
      <c r="AD138" s="45"/>
      <c r="AE138" s="45"/>
    </row>
    <row r="139" spans="1:37" s="46" customFormat="1" ht="88.5" customHeight="1">
      <c r="A139" s="597"/>
      <c r="B139" s="49">
        <v>4</v>
      </c>
      <c r="C139" s="49">
        <v>1</v>
      </c>
      <c r="D139" s="603" t="s">
        <v>350</v>
      </c>
      <c r="E139" s="603"/>
      <c r="F139" s="604" t="s">
        <v>351</v>
      </c>
      <c r="G139" s="605"/>
      <c r="H139" s="605"/>
      <c r="I139" s="605"/>
      <c r="J139" s="605"/>
      <c r="K139" s="605"/>
      <c r="L139" s="606"/>
      <c r="M139" s="610" t="s">
        <v>352</v>
      </c>
      <c r="N139" s="610"/>
      <c r="O139" s="610"/>
      <c r="P139" s="610"/>
      <c r="Q139" s="610"/>
      <c r="R139" s="610"/>
      <c r="S139" s="610"/>
      <c r="T139" s="610"/>
      <c r="U139" s="610"/>
      <c r="V139" s="610"/>
      <c r="W139" s="610"/>
      <c r="X139" s="610"/>
      <c r="AC139" s="45"/>
      <c r="AD139" s="45"/>
      <c r="AE139" s="45"/>
    </row>
    <row r="140" spans="1:37" s="46" customFormat="1" ht="12.75" customHeight="1">
      <c r="A140" s="597"/>
      <c r="B140" s="530" t="s">
        <v>219</v>
      </c>
      <c r="C140" s="530"/>
      <c r="D140" s="530"/>
      <c r="E140" s="530"/>
      <c r="F140" s="530"/>
      <c r="G140" s="530"/>
      <c r="H140" s="530"/>
      <c r="I140" s="530"/>
      <c r="J140" s="530"/>
      <c r="K140" s="530"/>
      <c r="L140" s="530"/>
      <c r="M140" s="530"/>
      <c r="N140" s="530"/>
      <c r="O140" s="530"/>
      <c r="P140" s="530"/>
      <c r="Q140" s="530"/>
      <c r="R140" s="530"/>
      <c r="S140" s="530"/>
      <c r="T140" s="530"/>
      <c r="U140" s="530"/>
      <c r="V140" s="530"/>
      <c r="W140" s="530"/>
      <c r="X140" s="530"/>
      <c r="AC140" s="45"/>
      <c r="AD140" s="45"/>
      <c r="AE140" s="45"/>
    </row>
    <row r="141" spans="1:37" s="46" customFormat="1" ht="12.75" customHeight="1">
      <c r="A141" s="597"/>
      <c r="B141" s="530" t="s">
        <v>220</v>
      </c>
      <c r="C141" s="530"/>
      <c r="D141" s="530"/>
      <c r="E141" s="530"/>
      <c r="F141" s="530"/>
      <c r="G141" s="530"/>
      <c r="H141" s="530"/>
      <c r="I141" s="530"/>
      <c r="J141" s="530"/>
      <c r="K141" s="530"/>
      <c r="L141" s="530"/>
      <c r="M141" s="530"/>
      <c r="N141" s="530"/>
      <c r="O141" s="530"/>
      <c r="P141" s="530"/>
      <c r="Q141" s="530"/>
      <c r="R141" s="530"/>
      <c r="S141" s="530"/>
      <c r="T141" s="530"/>
      <c r="U141" s="530"/>
      <c r="V141" s="530"/>
      <c r="W141" s="530"/>
      <c r="X141" s="530"/>
      <c r="AC141" s="45"/>
      <c r="AD141" s="45"/>
      <c r="AE141" s="45"/>
    </row>
    <row r="142" spans="1:37" s="46" customFormat="1" ht="27" customHeight="1">
      <c r="A142" s="597"/>
      <c r="B142" s="531" t="s">
        <v>221</v>
      </c>
      <c r="C142" s="531"/>
      <c r="D142" s="531"/>
      <c r="E142" s="532" t="s">
        <v>991</v>
      </c>
      <c r="F142" s="532"/>
      <c r="G142" s="532"/>
      <c r="H142" s="532"/>
      <c r="I142" s="533" t="s">
        <v>223</v>
      </c>
      <c r="J142" s="533"/>
      <c r="K142" s="534" t="s">
        <v>224</v>
      </c>
      <c r="L142" s="534"/>
      <c r="M142" s="52" t="s">
        <v>225</v>
      </c>
      <c r="N142" s="535">
        <v>79869667</v>
      </c>
      <c r="O142" s="535"/>
      <c r="P142" s="536"/>
      <c r="Q142" s="536"/>
      <c r="R142" s="536"/>
      <c r="S142" s="536"/>
      <c r="T142" s="536"/>
      <c r="U142" s="536"/>
      <c r="V142" s="536"/>
      <c r="W142" s="536"/>
      <c r="X142" s="536"/>
      <c r="AC142" s="45"/>
      <c r="AD142" s="45"/>
      <c r="AE142" s="45"/>
    </row>
    <row r="143" spans="1:37" s="46" customFormat="1" ht="12.75" customHeight="1">
      <c r="A143" s="597"/>
      <c r="B143" s="525" t="s">
        <v>226</v>
      </c>
      <c r="C143" s="525"/>
      <c r="D143" s="525"/>
      <c r="E143" s="525"/>
      <c r="F143" s="525"/>
      <c r="G143" s="525"/>
      <c r="H143" s="53" t="s">
        <v>227</v>
      </c>
      <c r="I143" s="526" t="s">
        <v>228</v>
      </c>
      <c r="J143" s="526"/>
      <c r="K143" s="526"/>
      <c r="L143" s="525" t="s">
        <v>226</v>
      </c>
      <c r="M143" s="525"/>
      <c r="N143" s="525"/>
      <c r="O143" s="54" t="s">
        <v>227</v>
      </c>
      <c r="P143" s="525" t="s">
        <v>228</v>
      </c>
      <c r="Q143" s="525"/>
      <c r="R143" s="525"/>
      <c r="S143" s="525"/>
      <c r="T143" s="525"/>
      <c r="U143" s="525"/>
      <c r="V143" s="525"/>
      <c r="W143" s="525"/>
      <c r="X143" s="525"/>
      <c r="AC143" s="45"/>
      <c r="AD143" s="45"/>
      <c r="AE143" s="45"/>
    </row>
    <row r="144" spans="1:37" s="46" customFormat="1" ht="12.75" customHeight="1">
      <c r="A144" s="597"/>
      <c r="B144" s="611" t="s">
        <v>229</v>
      </c>
      <c r="C144" s="612"/>
      <c r="D144" s="612"/>
      <c r="E144" s="612"/>
      <c r="F144" s="612"/>
      <c r="G144" s="613"/>
      <c r="H144" s="747" t="s">
        <v>230</v>
      </c>
      <c r="I144" s="386" t="s">
        <v>992</v>
      </c>
      <c r="J144" s="387"/>
      <c r="K144" s="467"/>
      <c r="L144" s="529" t="s">
        <v>232</v>
      </c>
      <c r="M144" s="529"/>
      <c r="N144" s="529"/>
      <c r="O144" s="55" t="s">
        <v>230</v>
      </c>
      <c r="P144" s="379" t="s">
        <v>993</v>
      </c>
      <c r="Q144" s="379"/>
      <c r="R144" s="379"/>
      <c r="S144" s="379"/>
      <c r="T144" s="379"/>
      <c r="U144" s="379"/>
      <c r="V144" s="379"/>
      <c r="W144" s="379"/>
      <c r="X144" s="379"/>
      <c r="AC144" s="45"/>
      <c r="AD144" s="45"/>
      <c r="AE144" s="45"/>
    </row>
    <row r="145" spans="1:37" s="46" customFormat="1" ht="12.75" customHeight="1">
      <c r="A145" s="597"/>
      <c r="B145" s="614"/>
      <c r="C145" s="615"/>
      <c r="D145" s="615"/>
      <c r="E145" s="615"/>
      <c r="F145" s="615"/>
      <c r="G145" s="616"/>
      <c r="H145" s="748"/>
      <c r="I145" s="388"/>
      <c r="J145" s="389"/>
      <c r="K145" s="460"/>
      <c r="L145" s="529" t="s">
        <v>236</v>
      </c>
      <c r="M145" s="529"/>
      <c r="N145" s="529"/>
      <c r="O145" s="55" t="s">
        <v>230</v>
      </c>
      <c r="P145" s="379" t="s">
        <v>994</v>
      </c>
      <c r="Q145" s="379"/>
      <c r="R145" s="379"/>
      <c r="S145" s="379"/>
      <c r="T145" s="379"/>
      <c r="U145" s="379"/>
      <c r="V145" s="379"/>
      <c r="W145" s="379"/>
      <c r="X145" s="379"/>
      <c r="Y145" s="57"/>
      <c r="Z145" s="57"/>
      <c r="AA145" s="57"/>
      <c r="AB145" s="57"/>
      <c r="AC145" s="45"/>
      <c r="AD145" s="45"/>
      <c r="AE145" s="45"/>
    </row>
    <row r="146" spans="1:37" s="46" customFormat="1" ht="25.5" customHeight="1">
      <c r="A146" s="597"/>
      <c r="B146" s="527" t="s">
        <v>238</v>
      </c>
      <c r="C146" s="527"/>
      <c r="D146" s="527"/>
      <c r="E146" s="527"/>
      <c r="F146" s="527"/>
      <c r="G146" s="527"/>
      <c r="H146" s="58" t="s">
        <v>230</v>
      </c>
      <c r="I146" s="538" t="s">
        <v>239</v>
      </c>
      <c r="J146" s="538"/>
      <c r="K146" s="538"/>
      <c r="L146" s="527" t="s">
        <v>240</v>
      </c>
      <c r="M146" s="527"/>
      <c r="N146" s="527"/>
      <c r="O146" s="55" t="s">
        <v>230</v>
      </c>
      <c r="P146" s="379" t="s">
        <v>995</v>
      </c>
      <c r="Q146" s="379"/>
      <c r="R146" s="379"/>
      <c r="S146" s="379"/>
      <c r="T146" s="379"/>
      <c r="U146" s="379"/>
      <c r="V146" s="379"/>
      <c r="W146" s="379"/>
      <c r="X146" s="379"/>
      <c r="AC146" s="45"/>
      <c r="AD146" s="45"/>
      <c r="AE146" s="45"/>
    </row>
    <row r="147" spans="1:37" s="46" customFormat="1" ht="17.25" customHeight="1">
      <c r="A147" s="597"/>
      <c r="B147" s="525" t="s">
        <v>243</v>
      </c>
      <c r="C147" s="525"/>
      <c r="D147" s="525"/>
      <c r="E147" s="525"/>
      <c r="F147" s="525"/>
      <c r="G147" s="525"/>
      <c r="H147" s="525"/>
      <c r="I147" s="525"/>
      <c r="J147" s="525"/>
      <c r="K147" s="525"/>
      <c r="L147" s="525"/>
      <c r="M147" s="525"/>
      <c r="N147" s="525"/>
      <c r="O147" s="525"/>
      <c r="P147" s="525"/>
      <c r="Q147" s="525"/>
      <c r="R147" s="525"/>
      <c r="S147" s="525"/>
      <c r="T147" s="525"/>
      <c r="U147" s="525"/>
      <c r="V147" s="525"/>
      <c r="W147" s="525"/>
      <c r="X147" s="525"/>
      <c r="AC147" s="45"/>
      <c r="AD147" s="45"/>
      <c r="AE147" s="45"/>
    </row>
    <row r="148" spans="1:37" s="46" customFormat="1" ht="15" customHeight="1">
      <c r="A148" s="597"/>
      <c r="B148" s="537" t="s">
        <v>244</v>
      </c>
      <c r="C148" s="537"/>
      <c r="D148" s="537"/>
      <c r="E148" s="538" t="s">
        <v>996</v>
      </c>
      <c r="F148" s="538"/>
      <c r="G148" s="538"/>
      <c r="H148" s="538"/>
      <c r="I148" s="61" t="s">
        <v>226</v>
      </c>
      <c r="J148" s="539" t="s">
        <v>997</v>
      </c>
      <c r="K148" s="539"/>
      <c r="L148" s="539"/>
      <c r="M148" s="539"/>
      <c r="N148" s="539"/>
      <c r="O148" s="62" t="s">
        <v>248</v>
      </c>
      <c r="P148" s="540">
        <v>36437</v>
      </c>
      <c r="Q148" s="541"/>
      <c r="R148" s="542" t="s">
        <v>249</v>
      </c>
      <c r="S148" s="542"/>
      <c r="T148" s="542"/>
      <c r="U148" s="542"/>
      <c r="V148" s="542"/>
      <c r="W148" s="542"/>
      <c r="X148" s="542"/>
      <c r="AC148" s="45"/>
      <c r="AD148" s="45"/>
      <c r="AE148" s="45"/>
    </row>
    <row r="149" spans="1:37" s="46" customFormat="1" ht="13">
      <c r="A149" s="597"/>
      <c r="B149" s="545" t="s">
        <v>256</v>
      </c>
      <c r="C149" s="545"/>
      <c r="D149" s="545"/>
      <c r="E149" s="538" t="s">
        <v>998</v>
      </c>
      <c r="F149" s="538"/>
      <c r="G149" s="546" t="s">
        <v>258</v>
      </c>
      <c r="H149" s="546"/>
      <c r="I149" s="547">
        <v>39225</v>
      </c>
      <c r="J149" s="548"/>
      <c r="K149" s="549" t="s">
        <v>40</v>
      </c>
      <c r="L149" s="549"/>
      <c r="M149" s="550" t="s">
        <v>259</v>
      </c>
      <c r="N149" s="550"/>
      <c r="O149" s="550"/>
      <c r="P149" s="550"/>
      <c r="Q149" s="550"/>
      <c r="R149" s="550"/>
      <c r="S149" s="550"/>
      <c r="T149" s="550"/>
      <c r="U149" s="550"/>
      <c r="V149" s="550"/>
      <c r="W149" s="550"/>
      <c r="X149" s="550"/>
      <c r="AC149" s="45"/>
      <c r="AD149" s="45"/>
      <c r="AE149" s="45"/>
    </row>
    <row r="150" spans="1:37" s="46" customFormat="1" ht="15" customHeight="1">
      <c r="A150" s="597"/>
      <c r="B150" s="525" t="s">
        <v>260</v>
      </c>
      <c r="C150" s="525"/>
      <c r="D150" s="525"/>
      <c r="E150" s="525"/>
      <c r="F150" s="525"/>
      <c r="G150" s="525"/>
      <c r="H150" s="525"/>
      <c r="I150" s="525"/>
      <c r="J150" s="525"/>
      <c r="K150" s="525"/>
      <c r="L150" s="525"/>
      <c r="M150" s="525"/>
      <c r="N150" s="525"/>
      <c r="O150" s="525"/>
      <c r="P150" s="525"/>
      <c r="Q150" s="525"/>
      <c r="R150" s="525"/>
      <c r="S150" s="525"/>
      <c r="T150" s="525"/>
      <c r="U150" s="525"/>
      <c r="V150" s="525"/>
      <c r="W150" s="525"/>
      <c r="X150" s="525"/>
      <c r="AC150" s="45"/>
      <c r="AD150" s="45"/>
      <c r="AE150" s="45"/>
    </row>
    <row r="151" spans="1:37" s="46" customFormat="1" ht="43.5" customHeight="1">
      <c r="A151" s="597"/>
      <c r="B151" s="53"/>
      <c r="C151" s="525" t="s">
        <v>261</v>
      </c>
      <c r="D151" s="525"/>
      <c r="E151" s="525"/>
      <c r="F151" s="525"/>
      <c r="G151" s="525"/>
      <c r="H151" s="525"/>
      <c r="I151" s="525"/>
      <c r="J151" s="525"/>
      <c r="K151" s="525"/>
      <c r="L151" s="525"/>
      <c r="M151" s="561" t="s">
        <v>262</v>
      </c>
      <c r="N151" s="561"/>
      <c r="O151" s="561"/>
      <c r="P151" s="561"/>
      <c r="Q151" s="561"/>
      <c r="R151" s="561"/>
      <c r="S151" s="562" t="s">
        <v>263</v>
      </c>
      <c r="T151" s="562" t="s">
        <v>264</v>
      </c>
      <c r="U151" s="563" t="s">
        <v>265</v>
      </c>
      <c r="V151" s="563"/>
      <c r="W151" s="563"/>
      <c r="X151" s="562" t="s">
        <v>38</v>
      </c>
      <c r="Y151" s="556" t="s">
        <v>266</v>
      </c>
      <c r="Z151" s="556"/>
      <c r="AA151" s="556"/>
      <c r="AB151" s="556"/>
      <c r="AC151" s="557" t="s">
        <v>267</v>
      </c>
      <c r="AD151" s="557"/>
      <c r="AE151" s="557"/>
      <c r="AF151" s="710" t="s">
        <v>268</v>
      </c>
      <c r="AG151" s="872"/>
      <c r="AH151" s="649" t="s">
        <v>269</v>
      </c>
      <c r="AI151" s="899"/>
      <c r="AJ151" s="899"/>
      <c r="AK151" s="899"/>
    </row>
    <row r="152" spans="1:37" s="46" customFormat="1" ht="87" customHeight="1">
      <c r="A152" s="597"/>
      <c r="B152" s="60" t="s">
        <v>6</v>
      </c>
      <c r="C152" s="560" t="s">
        <v>270</v>
      </c>
      <c r="D152" s="560"/>
      <c r="E152" s="560"/>
      <c r="F152" s="560" t="s">
        <v>271</v>
      </c>
      <c r="G152" s="560"/>
      <c r="H152" s="560"/>
      <c r="I152" s="560"/>
      <c r="J152" s="560"/>
      <c r="K152" s="52" t="s">
        <v>272</v>
      </c>
      <c r="L152" s="52" t="s">
        <v>273</v>
      </c>
      <c r="M152" s="63" t="s">
        <v>274</v>
      </c>
      <c r="N152" s="63" t="s">
        <v>275</v>
      </c>
      <c r="O152" s="63" t="s">
        <v>276</v>
      </c>
      <c r="P152" s="63" t="s">
        <v>277</v>
      </c>
      <c r="Q152" s="63" t="s">
        <v>278</v>
      </c>
      <c r="R152" s="63" t="s">
        <v>279</v>
      </c>
      <c r="S152" s="562"/>
      <c r="T152" s="562"/>
      <c r="U152" s="619" t="s">
        <v>353</v>
      </c>
      <c r="V152" s="620"/>
      <c r="W152" s="621"/>
      <c r="X152" s="562"/>
      <c r="Y152" s="64" t="s">
        <v>283</v>
      </c>
      <c r="Z152" s="65" t="s">
        <v>284</v>
      </c>
      <c r="AA152" s="65" t="s">
        <v>285</v>
      </c>
      <c r="AB152" s="66" t="s">
        <v>286</v>
      </c>
      <c r="AC152" s="63" t="s">
        <v>287</v>
      </c>
      <c r="AD152" s="63" t="s">
        <v>288</v>
      </c>
      <c r="AE152" s="63" t="s">
        <v>289</v>
      </c>
      <c r="AF152" s="67" t="s">
        <v>290</v>
      </c>
      <c r="AG152" s="258" t="s">
        <v>291</v>
      </c>
      <c r="AH152" s="649"/>
      <c r="AI152" s="256"/>
      <c r="AJ152" s="256"/>
      <c r="AK152" s="899"/>
    </row>
    <row r="153" spans="1:37" s="46" customFormat="1" ht="49.5" customHeight="1">
      <c r="A153" s="597"/>
      <c r="B153" s="68">
        <v>1</v>
      </c>
      <c r="C153" s="564" t="s">
        <v>999</v>
      </c>
      <c r="D153" s="564"/>
      <c r="E153" s="564"/>
      <c r="F153" s="565" t="s">
        <v>1000</v>
      </c>
      <c r="G153" s="565"/>
      <c r="H153" s="565"/>
      <c r="I153" s="565"/>
      <c r="J153" s="565"/>
      <c r="K153" s="69">
        <v>44063</v>
      </c>
      <c r="L153" s="69">
        <v>44195</v>
      </c>
      <c r="M153" s="70" t="s">
        <v>178</v>
      </c>
      <c r="N153" s="70" t="s">
        <v>178</v>
      </c>
      <c r="O153" s="70" t="s">
        <v>178</v>
      </c>
      <c r="P153" s="70" t="s">
        <v>178</v>
      </c>
      <c r="Q153" s="70" t="s">
        <v>178</v>
      </c>
      <c r="R153" s="70" t="s">
        <v>178</v>
      </c>
      <c r="S153" s="71" t="str">
        <f t="shared" ref="S153:S172" si="38">IF(C153&lt;&gt;"",IF(COUNTIF(M153:R153,"CUMPLE")=6,"CUMPLE","NO CUMPLE"),"")</f>
        <v>CUMPLE</v>
      </c>
      <c r="T153" s="72" t="s">
        <v>22</v>
      </c>
      <c r="U153" s="622" t="s">
        <v>178</v>
      </c>
      <c r="V153" s="623"/>
      <c r="W153" s="624"/>
      <c r="X153" s="73" t="str">
        <f t="shared" ref="X153:X172" si="39">IF(C153&lt;&gt;"",IF(OR(AND(U153="CUMPLE",S153="CUMPLE",T153="N/A"),AND(T153="SI",U153="CUMPLE")),"CUMPLE","NO CUMPLE"),"")</f>
        <v>CUMPLE</v>
      </c>
      <c r="Y153" s="59" t="s">
        <v>1001</v>
      </c>
      <c r="Z153" s="74" t="str">
        <f>IF(Y153&lt;&gt;"","-"&amp;Y153&amp;CHAR(10),"")</f>
        <v xml:space="preserve">-4. Analista Gestion Conocimiento EXPERIENCIA - HABILITANTE. Págs 5-6
</v>
      </c>
      <c r="AA153" s="59"/>
      <c r="AB153" s="75" t="str">
        <f t="shared" ref="AB153:AB172" si="40">IF(AA153&lt;&gt;"","Experiencia No. "&amp;B153&amp;": "&amp;AA153&amp;CHAR(10),"")</f>
        <v/>
      </c>
      <c r="AC153" s="76">
        <f>IF(C153&lt;&gt;"",COUNTIFS(K$153:K$172,"&lt;="&amp;K153,L$153:L$172,"&gt;"&amp;K153)-1,0)</f>
        <v>0</v>
      </c>
      <c r="AD153" s="76">
        <f>IF(C153&lt;&gt;"",COUNTIFS(K$153:K$172,"&lt;="&amp;L153,L$153:L$172,"&gt;="&amp;L153)-1,0)</f>
        <v>0</v>
      </c>
      <c r="AE153" s="76">
        <f>IF(C153&lt;&gt;"",COUNTIFS(K$153:K$172,"&gt;&lt;"&amp;"",K$153:K$172,"&lt;="&amp;K153,L$153:L$172,"&gt;="&amp;L153),0)</f>
        <v>0</v>
      </c>
      <c r="AF153" s="69">
        <f t="shared" ref="AF153:AG155" si="41">K153</f>
        <v>44063</v>
      </c>
      <c r="AG153" s="259">
        <f t="shared" si="41"/>
        <v>44195</v>
      </c>
      <c r="AH153" s="95">
        <f t="shared" ref="AH153:AH155" si="42">ROUND(IF(X153="CUMPLE",DAYS360(AF153,AG153,)/365,0),1)</f>
        <v>0.4</v>
      </c>
      <c r="AI153" s="257"/>
      <c r="AJ153" s="257"/>
      <c r="AK153" s="219"/>
    </row>
    <row r="154" spans="1:37" s="46" customFormat="1" ht="166.5" customHeight="1">
      <c r="A154" s="597"/>
      <c r="B154" s="68">
        <v>2</v>
      </c>
      <c r="C154" s="379" t="s">
        <v>1002</v>
      </c>
      <c r="D154" s="379"/>
      <c r="E154" s="379"/>
      <c r="F154" s="565" t="s">
        <v>1003</v>
      </c>
      <c r="G154" s="565"/>
      <c r="H154" s="565"/>
      <c r="I154" s="565"/>
      <c r="J154" s="565"/>
      <c r="K154" s="69">
        <v>44376</v>
      </c>
      <c r="L154" s="69">
        <v>44560</v>
      </c>
      <c r="M154" s="70" t="s">
        <v>178</v>
      </c>
      <c r="N154" s="70" t="s">
        <v>178</v>
      </c>
      <c r="O154" s="70" t="s">
        <v>178</v>
      </c>
      <c r="P154" s="70" t="s">
        <v>178</v>
      </c>
      <c r="Q154" s="70" t="s">
        <v>178</v>
      </c>
      <c r="R154" s="70" t="s">
        <v>178</v>
      </c>
      <c r="S154" s="71" t="str">
        <f t="shared" si="38"/>
        <v>CUMPLE</v>
      </c>
      <c r="T154" s="72" t="s">
        <v>22</v>
      </c>
      <c r="U154" s="622" t="s">
        <v>178</v>
      </c>
      <c r="V154" s="623"/>
      <c r="W154" s="624"/>
      <c r="X154" s="73" t="str">
        <f t="shared" si="39"/>
        <v>CUMPLE</v>
      </c>
      <c r="Y154" s="59" t="s">
        <v>1004</v>
      </c>
      <c r="Z154" s="74" t="str">
        <f t="shared" ref="Z154:Z172" si="43">IF(Y154&lt;&gt;"","-"&amp;Y154&amp;CHAR(10),"")</f>
        <v xml:space="preserve">-4. Analista Gestion Conocimiento EXPERIENCIA - HABILITANTE. Págs 7-8
Observaciones-Subsanación_SoftyDI-CMA-005-2024.pdf (aportado en subsanación) pag.48
Certificacion_IDPAC_Subsanacion_Gabriel_Delgadillo.pdf (aportado en subsanación)
</v>
      </c>
      <c r="AA154" s="59" t="s">
        <v>1005</v>
      </c>
      <c r="AB154" s="75" t="str">
        <f t="shared" si="40"/>
        <v xml:space="preserve">Experiencia No. 2: Observaciones en informe preliminar:
La certifiación aportada no registra firma de la persona que expide el documento. Por lo anterior se requiere al proponente con el fin de que allegue subsanación correspondiente.
Observaciones presentadas por el oferente en subsanación:"(...)
Numeral 2.3.1 (...)  Aclaración: Se adjunta subsanación con documento original independiente que por estar firmado digitalmente al integrarlo en un único PDF, anula la firma correspondiente (...)"
Observación en informe definitivo:  N/A
</v>
      </c>
      <c r="AC154" s="298">
        <f t="shared" ref="AC154:AC172" si="44">IF(C154&lt;&gt;"",COUNTIFS(K$153:K$172,"&lt;="&amp;K154,L$153:L$172,"&gt;"&amp;K154)-1,0)</f>
        <v>0</v>
      </c>
      <c r="AD154" s="298">
        <f t="shared" ref="AD154:AD172" si="45">IF(C154&lt;&gt;"",COUNTIFS(K$153:K$172,"&lt;="&amp;L154,L$153:L$172,"&gt;="&amp;L154)-1,0)</f>
        <v>0</v>
      </c>
      <c r="AE154" s="298">
        <f t="shared" ref="AE154:AE172" si="46">IF(C154&lt;&gt;"",COUNTIFS(K$153:K$172,"&gt;&lt;"&amp;"",K$153:K$172,"&lt;="&amp;K154,L$153:L$172,"&gt;="&amp;L154),0)</f>
        <v>0</v>
      </c>
      <c r="AF154" s="69">
        <f t="shared" si="41"/>
        <v>44376</v>
      </c>
      <c r="AG154" s="259">
        <f t="shared" si="41"/>
        <v>44560</v>
      </c>
      <c r="AH154" s="95">
        <f t="shared" si="42"/>
        <v>0.5</v>
      </c>
      <c r="AI154" s="257"/>
      <c r="AJ154" s="257"/>
      <c r="AK154" s="219"/>
    </row>
    <row r="155" spans="1:37" s="46" customFormat="1" ht="123.75" customHeight="1">
      <c r="A155" s="597"/>
      <c r="B155" s="68">
        <v>3</v>
      </c>
      <c r="C155" s="564" t="s">
        <v>1006</v>
      </c>
      <c r="D155" s="564"/>
      <c r="E155" s="564"/>
      <c r="F155" s="565" t="s">
        <v>1007</v>
      </c>
      <c r="G155" s="565"/>
      <c r="H155" s="565"/>
      <c r="I155" s="565"/>
      <c r="J155" s="565"/>
      <c r="K155" s="69">
        <v>44736</v>
      </c>
      <c r="L155" s="69">
        <v>44926</v>
      </c>
      <c r="M155" s="70" t="s">
        <v>178</v>
      </c>
      <c r="N155" s="70" t="s">
        <v>178</v>
      </c>
      <c r="O155" s="70" t="s">
        <v>178</v>
      </c>
      <c r="P155" s="70" t="s">
        <v>178</v>
      </c>
      <c r="Q155" s="70" t="s">
        <v>178</v>
      </c>
      <c r="R155" s="70" t="s">
        <v>178</v>
      </c>
      <c r="S155" s="71" t="str">
        <f t="shared" si="38"/>
        <v>CUMPLE</v>
      </c>
      <c r="T155" s="72" t="s">
        <v>22</v>
      </c>
      <c r="U155" s="622" t="s">
        <v>178</v>
      </c>
      <c r="V155" s="623"/>
      <c r="W155" s="624"/>
      <c r="X155" s="73" t="str">
        <f t="shared" si="39"/>
        <v>CUMPLE</v>
      </c>
      <c r="Y155" s="59" t="s">
        <v>1008</v>
      </c>
      <c r="Z155" s="74" t="str">
        <f t="shared" si="43"/>
        <v xml:space="preserve">-4. Analista Gestion Conocimiento EXPERIENCIA - HABILITANTE. Págs 9-11
</v>
      </c>
      <c r="AA155" s="59"/>
      <c r="AB155" s="75" t="str">
        <f t="shared" si="40"/>
        <v/>
      </c>
      <c r="AC155" s="298">
        <f t="shared" si="44"/>
        <v>0</v>
      </c>
      <c r="AD155" s="298">
        <f t="shared" si="45"/>
        <v>0</v>
      </c>
      <c r="AE155" s="298">
        <f t="shared" si="46"/>
        <v>0</v>
      </c>
      <c r="AF155" s="69">
        <f t="shared" si="41"/>
        <v>44736</v>
      </c>
      <c r="AG155" s="259">
        <f t="shared" si="41"/>
        <v>44926</v>
      </c>
      <c r="AH155" s="95">
        <f t="shared" si="42"/>
        <v>0.5</v>
      </c>
      <c r="AI155" s="257"/>
      <c r="AJ155" s="257"/>
      <c r="AK155" s="219"/>
    </row>
    <row r="156" spans="1:37" s="46" customFormat="1" ht="15" hidden="1" customHeight="1">
      <c r="A156" s="597"/>
      <c r="B156" s="68">
        <v>4</v>
      </c>
      <c r="C156" s="564"/>
      <c r="D156" s="564"/>
      <c r="E156" s="564"/>
      <c r="F156" s="565"/>
      <c r="G156" s="565"/>
      <c r="H156" s="565"/>
      <c r="I156" s="565"/>
      <c r="J156" s="565"/>
      <c r="K156" s="69"/>
      <c r="L156" s="69"/>
      <c r="M156" s="70"/>
      <c r="N156" s="70"/>
      <c r="O156" s="70"/>
      <c r="P156" s="70"/>
      <c r="Q156" s="70"/>
      <c r="R156" s="70"/>
      <c r="S156" s="71" t="str">
        <f t="shared" si="38"/>
        <v/>
      </c>
      <c r="T156" s="72"/>
      <c r="U156" s="622"/>
      <c r="V156" s="623"/>
      <c r="W156" s="624"/>
      <c r="X156" s="73" t="str">
        <f t="shared" si="39"/>
        <v/>
      </c>
      <c r="Y156" s="59"/>
      <c r="Z156" s="74" t="str">
        <f t="shared" si="43"/>
        <v/>
      </c>
      <c r="AA156" s="59"/>
      <c r="AB156" s="75" t="str">
        <f t="shared" si="40"/>
        <v/>
      </c>
      <c r="AC156" s="76">
        <f t="shared" si="44"/>
        <v>0</v>
      </c>
      <c r="AD156" s="76">
        <f t="shared" si="45"/>
        <v>0</v>
      </c>
      <c r="AE156" s="76">
        <f t="shared" si="46"/>
        <v>0</v>
      </c>
      <c r="AF156" s="78"/>
      <c r="AG156" s="78"/>
      <c r="AH156" s="255">
        <f t="shared" ref="AH156:AH172" si="47">IF(X156="CUMPLE",DAYS360(AF156,AG156,)/365,0)</f>
        <v>0</v>
      </c>
      <c r="AI156" s="254">
        <f t="shared" ref="AI156:AI172" si="48">K156</f>
        <v>0</v>
      </c>
      <c r="AJ156" s="254">
        <f t="shared" ref="AJ156:AJ172" si="49">L156</f>
        <v>0</v>
      </c>
      <c r="AK156" s="255">
        <f t="shared" ref="AK156:AK172" si="50">IF(AA156="CUMPLE",DAYS360(AI156,AJ156,)/365,0)</f>
        <v>0</v>
      </c>
    </row>
    <row r="157" spans="1:37" s="46" customFormat="1" ht="15" hidden="1" customHeight="1">
      <c r="A157" s="597"/>
      <c r="B157" s="68">
        <v>5</v>
      </c>
      <c r="C157" s="564"/>
      <c r="D157" s="564"/>
      <c r="E157" s="564"/>
      <c r="F157" s="565"/>
      <c r="G157" s="565"/>
      <c r="H157" s="565"/>
      <c r="I157" s="565"/>
      <c r="J157" s="565"/>
      <c r="K157" s="69"/>
      <c r="L157" s="69"/>
      <c r="M157" s="70"/>
      <c r="N157" s="70"/>
      <c r="O157" s="70"/>
      <c r="P157" s="70"/>
      <c r="Q157" s="70"/>
      <c r="R157" s="70"/>
      <c r="S157" s="71" t="str">
        <f t="shared" si="38"/>
        <v/>
      </c>
      <c r="T157" s="72"/>
      <c r="U157" s="622"/>
      <c r="V157" s="623"/>
      <c r="W157" s="624"/>
      <c r="X157" s="73" t="str">
        <f t="shared" si="39"/>
        <v/>
      </c>
      <c r="Y157" s="59"/>
      <c r="Z157" s="74" t="str">
        <f t="shared" si="43"/>
        <v/>
      </c>
      <c r="AA157" s="59"/>
      <c r="AB157" s="75" t="str">
        <f t="shared" si="40"/>
        <v/>
      </c>
      <c r="AC157" s="76">
        <f t="shared" si="44"/>
        <v>0</v>
      </c>
      <c r="AD157" s="76">
        <f t="shared" si="45"/>
        <v>0</v>
      </c>
      <c r="AE157" s="76">
        <f t="shared" si="46"/>
        <v>0</v>
      </c>
      <c r="AF157" s="78"/>
      <c r="AG157" s="78"/>
      <c r="AH157" s="77">
        <f t="shared" si="47"/>
        <v>0</v>
      </c>
      <c r="AI157" s="69">
        <f t="shared" si="48"/>
        <v>0</v>
      </c>
      <c r="AJ157" s="69">
        <f t="shared" si="49"/>
        <v>0</v>
      </c>
      <c r="AK157" s="77">
        <f t="shared" si="50"/>
        <v>0</v>
      </c>
    </row>
    <row r="158" spans="1:37" s="46" customFormat="1" ht="15" hidden="1" customHeight="1">
      <c r="A158" s="597"/>
      <c r="B158" s="68">
        <v>6</v>
      </c>
      <c r="C158" s="564"/>
      <c r="D158" s="564"/>
      <c r="E158" s="564"/>
      <c r="F158" s="565"/>
      <c r="G158" s="565"/>
      <c r="H158" s="565"/>
      <c r="I158" s="565"/>
      <c r="J158" s="565"/>
      <c r="K158" s="69"/>
      <c r="L158" s="69"/>
      <c r="M158" s="70"/>
      <c r="N158" s="70"/>
      <c r="O158" s="70"/>
      <c r="P158" s="70"/>
      <c r="Q158" s="70"/>
      <c r="R158" s="70"/>
      <c r="S158" s="71" t="str">
        <f t="shared" si="38"/>
        <v/>
      </c>
      <c r="T158" s="72"/>
      <c r="U158" s="622"/>
      <c r="V158" s="623"/>
      <c r="W158" s="624"/>
      <c r="X158" s="73" t="str">
        <f t="shared" si="39"/>
        <v/>
      </c>
      <c r="Y158" s="59"/>
      <c r="Z158" s="74" t="str">
        <f t="shared" si="43"/>
        <v/>
      </c>
      <c r="AA158" s="59"/>
      <c r="AB158" s="75" t="str">
        <f t="shared" si="40"/>
        <v/>
      </c>
      <c r="AC158" s="76">
        <f t="shared" si="44"/>
        <v>0</v>
      </c>
      <c r="AD158" s="76">
        <f t="shared" si="45"/>
        <v>0</v>
      </c>
      <c r="AE158" s="76">
        <f t="shared" si="46"/>
        <v>0</v>
      </c>
      <c r="AF158" s="78"/>
      <c r="AG158" s="78"/>
      <c r="AH158" s="77">
        <f t="shared" si="47"/>
        <v>0</v>
      </c>
      <c r="AI158" s="69">
        <f t="shared" si="48"/>
        <v>0</v>
      </c>
      <c r="AJ158" s="69">
        <f t="shared" si="49"/>
        <v>0</v>
      </c>
      <c r="AK158" s="77">
        <f t="shared" si="50"/>
        <v>0</v>
      </c>
    </row>
    <row r="159" spans="1:37" s="46" customFormat="1" ht="15" hidden="1" customHeight="1">
      <c r="A159" s="597"/>
      <c r="B159" s="68">
        <v>7</v>
      </c>
      <c r="C159" s="564"/>
      <c r="D159" s="564"/>
      <c r="E159" s="564"/>
      <c r="F159" s="565"/>
      <c r="G159" s="565"/>
      <c r="H159" s="565"/>
      <c r="I159" s="565"/>
      <c r="J159" s="565"/>
      <c r="K159" s="69"/>
      <c r="L159" s="69"/>
      <c r="M159" s="70"/>
      <c r="N159" s="70"/>
      <c r="O159" s="70"/>
      <c r="P159" s="70"/>
      <c r="Q159" s="70"/>
      <c r="R159" s="70"/>
      <c r="S159" s="71" t="str">
        <f t="shared" si="38"/>
        <v/>
      </c>
      <c r="T159" s="72"/>
      <c r="U159" s="622"/>
      <c r="V159" s="623"/>
      <c r="W159" s="624"/>
      <c r="X159" s="73" t="str">
        <f t="shared" si="39"/>
        <v/>
      </c>
      <c r="Y159" s="59"/>
      <c r="Z159" s="74" t="str">
        <f t="shared" si="43"/>
        <v/>
      </c>
      <c r="AA159" s="59"/>
      <c r="AB159" s="75" t="str">
        <f t="shared" si="40"/>
        <v/>
      </c>
      <c r="AC159" s="76">
        <f t="shared" si="44"/>
        <v>0</v>
      </c>
      <c r="AD159" s="76">
        <f t="shared" si="45"/>
        <v>0</v>
      </c>
      <c r="AE159" s="76">
        <f t="shared" si="46"/>
        <v>0</v>
      </c>
      <c r="AF159" s="78"/>
      <c r="AG159" s="78"/>
      <c r="AH159" s="77">
        <f t="shared" si="47"/>
        <v>0</v>
      </c>
      <c r="AI159" s="69">
        <f t="shared" si="48"/>
        <v>0</v>
      </c>
      <c r="AJ159" s="69">
        <f t="shared" si="49"/>
        <v>0</v>
      </c>
      <c r="AK159" s="77">
        <f t="shared" si="50"/>
        <v>0</v>
      </c>
    </row>
    <row r="160" spans="1:37" s="46" customFormat="1" ht="15" hidden="1" customHeight="1">
      <c r="A160" s="597"/>
      <c r="B160" s="68">
        <v>8</v>
      </c>
      <c r="C160" s="564"/>
      <c r="D160" s="564"/>
      <c r="E160" s="564"/>
      <c r="F160" s="565"/>
      <c r="G160" s="565"/>
      <c r="H160" s="565"/>
      <c r="I160" s="565"/>
      <c r="J160" s="565"/>
      <c r="K160" s="69"/>
      <c r="L160" s="69"/>
      <c r="M160" s="70"/>
      <c r="N160" s="70"/>
      <c r="O160" s="70"/>
      <c r="P160" s="70"/>
      <c r="Q160" s="70"/>
      <c r="R160" s="70"/>
      <c r="S160" s="71" t="str">
        <f t="shared" si="38"/>
        <v/>
      </c>
      <c r="T160" s="72"/>
      <c r="U160" s="622"/>
      <c r="V160" s="623"/>
      <c r="W160" s="624"/>
      <c r="X160" s="73" t="str">
        <f t="shared" si="39"/>
        <v/>
      </c>
      <c r="Y160" s="59"/>
      <c r="Z160" s="74" t="str">
        <f t="shared" si="43"/>
        <v/>
      </c>
      <c r="AA160" s="59"/>
      <c r="AB160" s="75" t="str">
        <f t="shared" si="40"/>
        <v/>
      </c>
      <c r="AC160" s="76">
        <f t="shared" si="44"/>
        <v>0</v>
      </c>
      <c r="AD160" s="76">
        <f t="shared" si="45"/>
        <v>0</v>
      </c>
      <c r="AE160" s="76">
        <f t="shared" si="46"/>
        <v>0</v>
      </c>
      <c r="AF160" s="78"/>
      <c r="AG160" s="78"/>
      <c r="AH160" s="77">
        <f t="shared" si="47"/>
        <v>0</v>
      </c>
      <c r="AI160" s="69">
        <f t="shared" si="48"/>
        <v>0</v>
      </c>
      <c r="AJ160" s="69">
        <f t="shared" si="49"/>
        <v>0</v>
      </c>
      <c r="AK160" s="77">
        <f t="shared" si="50"/>
        <v>0</v>
      </c>
    </row>
    <row r="161" spans="1:37" s="46" customFormat="1" ht="15" hidden="1" customHeight="1">
      <c r="A161" s="597"/>
      <c r="B161" s="68">
        <v>9</v>
      </c>
      <c r="C161" s="564"/>
      <c r="D161" s="564"/>
      <c r="E161" s="564"/>
      <c r="F161" s="565"/>
      <c r="G161" s="565"/>
      <c r="H161" s="565"/>
      <c r="I161" s="565"/>
      <c r="J161" s="565"/>
      <c r="K161" s="69"/>
      <c r="L161" s="69"/>
      <c r="M161" s="70"/>
      <c r="N161" s="70"/>
      <c r="O161" s="70"/>
      <c r="P161" s="70"/>
      <c r="Q161" s="70"/>
      <c r="R161" s="70"/>
      <c r="S161" s="71" t="str">
        <f t="shared" si="38"/>
        <v/>
      </c>
      <c r="T161" s="72"/>
      <c r="U161" s="622"/>
      <c r="V161" s="623"/>
      <c r="W161" s="624"/>
      <c r="X161" s="73" t="str">
        <f t="shared" si="39"/>
        <v/>
      </c>
      <c r="Y161" s="59"/>
      <c r="Z161" s="74" t="str">
        <f t="shared" si="43"/>
        <v/>
      </c>
      <c r="AA161" s="59"/>
      <c r="AB161" s="75" t="str">
        <f t="shared" si="40"/>
        <v/>
      </c>
      <c r="AC161" s="76">
        <f t="shared" si="44"/>
        <v>0</v>
      </c>
      <c r="AD161" s="76">
        <f t="shared" si="45"/>
        <v>0</v>
      </c>
      <c r="AE161" s="76">
        <f t="shared" si="46"/>
        <v>0</v>
      </c>
      <c r="AF161" s="78"/>
      <c r="AG161" s="78"/>
      <c r="AH161" s="77">
        <f t="shared" si="47"/>
        <v>0</v>
      </c>
      <c r="AI161" s="69">
        <f t="shared" si="48"/>
        <v>0</v>
      </c>
      <c r="AJ161" s="69">
        <f t="shared" si="49"/>
        <v>0</v>
      </c>
      <c r="AK161" s="77">
        <f t="shared" si="50"/>
        <v>0</v>
      </c>
    </row>
    <row r="162" spans="1:37" s="46" customFormat="1" ht="15" hidden="1" customHeight="1">
      <c r="A162" s="597"/>
      <c r="B162" s="68">
        <v>10</v>
      </c>
      <c r="C162" s="564"/>
      <c r="D162" s="564"/>
      <c r="E162" s="564"/>
      <c r="F162" s="565"/>
      <c r="G162" s="565"/>
      <c r="H162" s="565"/>
      <c r="I162" s="565"/>
      <c r="J162" s="565"/>
      <c r="K162" s="69"/>
      <c r="L162" s="69"/>
      <c r="M162" s="70"/>
      <c r="N162" s="70"/>
      <c r="O162" s="70"/>
      <c r="P162" s="70"/>
      <c r="Q162" s="70"/>
      <c r="R162" s="70"/>
      <c r="S162" s="71" t="str">
        <f t="shared" si="38"/>
        <v/>
      </c>
      <c r="T162" s="72"/>
      <c r="U162" s="622"/>
      <c r="V162" s="623"/>
      <c r="W162" s="624"/>
      <c r="X162" s="73" t="str">
        <f t="shared" si="39"/>
        <v/>
      </c>
      <c r="Y162" s="59"/>
      <c r="Z162" s="74" t="str">
        <f t="shared" si="43"/>
        <v/>
      </c>
      <c r="AA162" s="59"/>
      <c r="AB162" s="75" t="str">
        <f t="shared" si="40"/>
        <v/>
      </c>
      <c r="AC162" s="76">
        <f t="shared" si="44"/>
        <v>0</v>
      </c>
      <c r="AD162" s="76">
        <f t="shared" si="45"/>
        <v>0</v>
      </c>
      <c r="AE162" s="76">
        <f t="shared" si="46"/>
        <v>0</v>
      </c>
      <c r="AF162" s="78"/>
      <c r="AG162" s="78"/>
      <c r="AH162" s="77">
        <f t="shared" si="47"/>
        <v>0</v>
      </c>
      <c r="AI162" s="69">
        <f t="shared" si="48"/>
        <v>0</v>
      </c>
      <c r="AJ162" s="69">
        <f t="shared" si="49"/>
        <v>0</v>
      </c>
      <c r="AK162" s="77">
        <f t="shared" si="50"/>
        <v>0</v>
      </c>
    </row>
    <row r="163" spans="1:37" s="46" customFormat="1" ht="15" hidden="1" customHeight="1">
      <c r="A163" s="597"/>
      <c r="B163" s="68">
        <v>11</v>
      </c>
      <c r="C163" s="564"/>
      <c r="D163" s="564"/>
      <c r="E163" s="564"/>
      <c r="F163" s="565"/>
      <c r="G163" s="565"/>
      <c r="H163" s="565"/>
      <c r="I163" s="565"/>
      <c r="J163" s="565"/>
      <c r="K163" s="69"/>
      <c r="L163" s="69"/>
      <c r="M163" s="70"/>
      <c r="N163" s="70"/>
      <c r="O163" s="70"/>
      <c r="P163" s="70"/>
      <c r="Q163" s="70"/>
      <c r="R163" s="70"/>
      <c r="S163" s="71" t="str">
        <f t="shared" si="38"/>
        <v/>
      </c>
      <c r="T163" s="72"/>
      <c r="U163" s="622"/>
      <c r="V163" s="623"/>
      <c r="W163" s="624"/>
      <c r="X163" s="73" t="str">
        <f t="shared" si="39"/>
        <v/>
      </c>
      <c r="Y163" s="59"/>
      <c r="Z163" s="74" t="str">
        <f t="shared" si="43"/>
        <v/>
      </c>
      <c r="AA163" s="59"/>
      <c r="AB163" s="75" t="str">
        <f t="shared" si="40"/>
        <v/>
      </c>
      <c r="AC163" s="76">
        <f t="shared" si="44"/>
        <v>0</v>
      </c>
      <c r="AD163" s="76">
        <f t="shared" si="45"/>
        <v>0</v>
      </c>
      <c r="AE163" s="76">
        <f t="shared" si="46"/>
        <v>0</v>
      </c>
      <c r="AF163" s="78"/>
      <c r="AG163" s="78"/>
      <c r="AH163" s="77">
        <f t="shared" si="47"/>
        <v>0</v>
      </c>
      <c r="AI163" s="69">
        <f t="shared" si="48"/>
        <v>0</v>
      </c>
      <c r="AJ163" s="69">
        <f t="shared" si="49"/>
        <v>0</v>
      </c>
      <c r="AK163" s="77">
        <f t="shared" si="50"/>
        <v>0</v>
      </c>
    </row>
    <row r="164" spans="1:37" s="46" customFormat="1" ht="15" hidden="1" customHeight="1">
      <c r="A164" s="597"/>
      <c r="B164" s="68">
        <v>12</v>
      </c>
      <c r="C164" s="564"/>
      <c r="D164" s="564"/>
      <c r="E164" s="564"/>
      <c r="F164" s="565"/>
      <c r="G164" s="565"/>
      <c r="H164" s="565"/>
      <c r="I164" s="565"/>
      <c r="J164" s="565"/>
      <c r="K164" s="69"/>
      <c r="L164" s="69"/>
      <c r="M164" s="70"/>
      <c r="N164" s="70"/>
      <c r="O164" s="70"/>
      <c r="P164" s="70"/>
      <c r="Q164" s="70"/>
      <c r="R164" s="70"/>
      <c r="S164" s="71" t="str">
        <f t="shared" si="38"/>
        <v/>
      </c>
      <c r="T164" s="72"/>
      <c r="U164" s="622"/>
      <c r="V164" s="623"/>
      <c r="W164" s="624"/>
      <c r="X164" s="73" t="str">
        <f t="shared" si="39"/>
        <v/>
      </c>
      <c r="Y164" s="59"/>
      <c r="Z164" s="74" t="str">
        <f t="shared" si="43"/>
        <v/>
      </c>
      <c r="AA164" s="59"/>
      <c r="AB164" s="75" t="str">
        <f t="shared" si="40"/>
        <v/>
      </c>
      <c r="AC164" s="76">
        <f t="shared" si="44"/>
        <v>0</v>
      </c>
      <c r="AD164" s="76">
        <f t="shared" si="45"/>
        <v>0</v>
      </c>
      <c r="AE164" s="76">
        <f t="shared" si="46"/>
        <v>0</v>
      </c>
      <c r="AF164" s="78"/>
      <c r="AG164" s="78"/>
      <c r="AH164" s="77">
        <f t="shared" si="47"/>
        <v>0</v>
      </c>
      <c r="AI164" s="69">
        <f t="shared" si="48"/>
        <v>0</v>
      </c>
      <c r="AJ164" s="69">
        <f t="shared" si="49"/>
        <v>0</v>
      </c>
      <c r="AK164" s="77">
        <f t="shared" si="50"/>
        <v>0</v>
      </c>
    </row>
    <row r="165" spans="1:37" s="46" customFormat="1" ht="15" hidden="1" customHeight="1">
      <c r="A165" s="597"/>
      <c r="B165" s="68">
        <v>13</v>
      </c>
      <c r="C165" s="564"/>
      <c r="D165" s="564"/>
      <c r="E165" s="564"/>
      <c r="F165" s="565"/>
      <c r="G165" s="565"/>
      <c r="H165" s="565"/>
      <c r="I165" s="565"/>
      <c r="J165" s="565"/>
      <c r="K165" s="69"/>
      <c r="L165" s="69"/>
      <c r="M165" s="70"/>
      <c r="N165" s="70"/>
      <c r="O165" s="70"/>
      <c r="P165" s="70"/>
      <c r="Q165" s="70"/>
      <c r="R165" s="70"/>
      <c r="S165" s="71" t="str">
        <f t="shared" si="38"/>
        <v/>
      </c>
      <c r="T165" s="72"/>
      <c r="U165" s="622"/>
      <c r="V165" s="623"/>
      <c r="W165" s="624"/>
      <c r="X165" s="73" t="str">
        <f t="shared" si="39"/>
        <v/>
      </c>
      <c r="Y165" s="59"/>
      <c r="Z165" s="74" t="str">
        <f t="shared" si="43"/>
        <v/>
      </c>
      <c r="AA165" s="59"/>
      <c r="AB165" s="75" t="str">
        <f t="shared" si="40"/>
        <v/>
      </c>
      <c r="AC165" s="76">
        <f t="shared" si="44"/>
        <v>0</v>
      </c>
      <c r="AD165" s="76">
        <f t="shared" si="45"/>
        <v>0</v>
      </c>
      <c r="AE165" s="76">
        <f t="shared" si="46"/>
        <v>0</v>
      </c>
      <c r="AF165" s="78"/>
      <c r="AG165" s="78"/>
      <c r="AH165" s="77">
        <f t="shared" si="47"/>
        <v>0</v>
      </c>
      <c r="AI165" s="69">
        <f t="shared" si="48"/>
        <v>0</v>
      </c>
      <c r="AJ165" s="69">
        <f t="shared" si="49"/>
        <v>0</v>
      </c>
      <c r="AK165" s="77">
        <f t="shared" si="50"/>
        <v>0</v>
      </c>
    </row>
    <row r="166" spans="1:37" s="46" customFormat="1" ht="15" hidden="1" customHeight="1">
      <c r="A166" s="597"/>
      <c r="B166" s="68">
        <v>14</v>
      </c>
      <c r="C166" s="564"/>
      <c r="D166" s="564"/>
      <c r="E166" s="564"/>
      <c r="F166" s="565"/>
      <c r="G166" s="565"/>
      <c r="H166" s="565"/>
      <c r="I166" s="565"/>
      <c r="J166" s="565"/>
      <c r="K166" s="69"/>
      <c r="L166" s="69"/>
      <c r="M166" s="70"/>
      <c r="N166" s="70"/>
      <c r="O166" s="70"/>
      <c r="P166" s="70"/>
      <c r="Q166" s="70"/>
      <c r="R166" s="70"/>
      <c r="S166" s="71" t="str">
        <f t="shared" si="38"/>
        <v/>
      </c>
      <c r="T166" s="72"/>
      <c r="U166" s="622"/>
      <c r="V166" s="623"/>
      <c r="W166" s="624"/>
      <c r="X166" s="73" t="str">
        <f t="shared" si="39"/>
        <v/>
      </c>
      <c r="Y166" s="59"/>
      <c r="Z166" s="74" t="str">
        <f t="shared" si="43"/>
        <v/>
      </c>
      <c r="AA166" s="59"/>
      <c r="AB166" s="75" t="str">
        <f t="shared" si="40"/>
        <v/>
      </c>
      <c r="AC166" s="76">
        <f t="shared" si="44"/>
        <v>0</v>
      </c>
      <c r="AD166" s="76">
        <f t="shared" si="45"/>
        <v>0</v>
      </c>
      <c r="AE166" s="76">
        <f t="shared" si="46"/>
        <v>0</v>
      </c>
      <c r="AF166" s="78"/>
      <c r="AG166" s="78"/>
      <c r="AH166" s="77">
        <f t="shared" si="47"/>
        <v>0</v>
      </c>
      <c r="AI166" s="69">
        <f t="shared" si="48"/>
        <v>0</v>
      </c>
      <c r="AJ166" s="69">
        <f t="shared" si="49"/>
        <v>0</v>
      </c>
      <c r="AK166" s="77">
        <f t="shared" si="50"/>
        <v>0</v>
      </c>
    </row>
    <row r="167" spans="1:37" s="46" customFormat="1" ht="15" hidden="1" customHeight="1">
      <c r="A167" s="597"/>
      <c r="B167" s="68">
        <v>15</v>
      </c>
      <c r="C167" s="564"/>
      <c r="D167" s="564"/>
      <c r="E167" s="564"/>
      <c r="F167" s="565"/>
      <c r="G167" s="565"/>
      <c r="H167" s="565"/>
      <c r="I167" s="565"/>
      <c r="J167" s="565"/>
      <c r="K167" s="69"/>
      <c r="L167" s="69"/>
      <c r="M167" s="70"/>
      <c r="N167" s="70"/>
      <c r="O167" s="70"/>
      <c r="P167" s="70"/>
      <c r="Q167" s="70"/>
      <c r="R167" s="70"/>
      <c r="S167" s="71" t="str">
        <f t="shared" si="38"/>
        <v/>
      </c>
      <c r="T167" s="72"/>
      <c r="U167" s="622"/>
      <c r="V167" s="623"/>
      <c r="W167" s="624"/>
      <c r="X167" s="73" t="str">
        <f t="shared" si="39"/>
        <v/>
      </c>
      <c r="Y167" s="59"/>
      <c r="Z167" s="74" t="str">
        <f t="shared" si="43"/>
        <v/>
      </c>
      <c r="AA167" s="59"/>
      <c r="AB167" s="75" t="str">
        <f t="shared" si="40"/>
        <v/>
      </c>
      <c r="AC167" s="76">
        <f t="shared" si="44"/>
        <v>0</v>
      </c>
      <c r="AD167" s="76">
        <f t="shared" si="45"/>
        <v>0</v>
      </c>
      <c r="AE167" s="76">
        <f t="shared" si="46"/>
        <v>0</v>
      </c>
      <c r="AF167" s="78"/>
      <c r="AG167" s="78"/>
      <c r="AH167" s="77">
        <f t="shared" si="47"/>
        <v>0</v>
      </c>
      <c r="AI167" s="69">
        <f t="shared" si="48"/>
        <v>0</v>
      </c>
      <c r="AJ167" s="69">
        <f t="shared" si="49"/>
        <v>0</v>
      </c>
      <c r="AK167" s="77">
        <f t="shared" si="50"/>
        <v>0</v>
      </c>
    </row>
    <row r="168" spans="1:37" s="46" customFormat="1" ht="15" hidden="1" customHeight="1">
      <c r="A168" s="597"/>
      <c r="B168" s="68">
        <v>16</v>
      </c>
      <c r="C168" s="564"/>
      <c r="D168" s="564"/>
      <c r="E168" s="564"/>
      <c r="F168" s="565"/>
      <c r="G168" s="565"/>
      <c r="H168" s="565"/>
      <c r="I168" s="565"/>
      <c r="J168" s="565"/>
      <c r="K168" s="69"/>
      <c r="L168" s="69"/>
      <c r="M168" s="70"/>
      <c r="N168" s="70"/>
      <c r="O168" s="70"/>
      <c r="P168" s="70"/>
      <c r="Q168" s="70"/>
      <c r="R168" s="70"/>
      <c r="S168" s="71" t="str">
        <f t="shared" si="38"/>
        <v/>
      </c>
      <c r="T168" s="72"/>
      <c r="U168" s="622"/>
      <c r="V168" s="623"/>
      <c r="W168" s="624"/>
      <c r="X168" s="73" t="str">
        <f t="shared" si="39"/>
        <v/>
      </c>
      <c r="Y168" s="59"/>
      <c r="Z168" s="74" t="str">
        <f t="shared" si="43"/>
        <v/>
      </c>
      <c r="AA168" s="59"/>
      <c r="AB168" s="75" t="str">
        <f t="shared" si="40"/>
        <v/>
      </c>
      <c r="AC168" s="76">
        <f t="shared" si="44"/>
        <v>0</v>
      </c>
      <c r="AD168" s="76">
        <f t="shared" si="45"/>
        <v>0</v>
      </c>
      <c r="AE168" s="76">
        <f t="shared" si="46"/>
        <v>0</v>
      </c>
      <c r="AF168" s="78"/>
      <c r="AG168" s="78"/>
      <c r="AH168" s="77">
        <f t="shared" si="47"/>
        <v>0</v>
      </c>
      <c r="AI168" s="69">
        <f t="shared" si="48"/>
        <v>0</v>
      </c>
      <c r="AJ168" s="69">
        <f t="shared" si="49"/>
        <v>0</v>
      </c>
      <c r="AK168" s="77">
        <f t="shared" si="50"/>
        <v>0</v>
      </c>
    </row>
    <row r="169" spans="1:37" s="46" customFormat="1" ht="15" hidden="1" customHeight="1">
      <c r="A169" s="597"/>
      <c r="B169" s="68">
        <v>17</v>
      </c>
      <c r="C169" s="564"/>
      <c r="D169" s="564"/>
      <c r="E169" s="564"/>
      <c r="F169" s="565"/>
      <c r="G169" s="565"/>
      <c r="H169" s="565"/>
      <c r="I169" s="565"/>
      <c r="J169" s="565"/>
      <c r="K169" s="69"/>
      <c r="L169" s="69"/>
      <c r="M169" s="70"/>
      <c r="N169" s="70"/>
      <c r="O169" s="70"/>
      <c r="P169" s="70"/>
      <c r="Q169" s="70"/>
      <c r="R169" s="70"/>
      <c r="S169" s="71" t="str">
        <f t="shared" si="38"/>
        <v/>
      </c>
      <c r="T169" s="72"/>
      <c r="U169" s="622"/>
      <c r="V169" s="623"/>
      <c r="W169" s="624"/>
      <c r="X169" s="73" t="str">
        <f t="shared" si="39"/>
        <v/>
      </c>
      <c r="Y169" s="59"/>
      <c r="Z169" s="74" t="str">
        <f t="shared" si="43"/>
        <v/>
      </c>
      <c r="AA169" s="59"/>
      <c r="AB169" s="75" t="str">
        <f t="shared" si="40"/>
        <v/>
      </c>
      <c r="AC169" s="76">
        <f t="shared" si="44"/>
        <v>0</v>
      </c>
      <c r="AD169" s="76">
        <f t="shared" si="45"/>
        <v>0</v>
      </c>
      <c r="AE169" s="76">
        <f t="shared" si="46"/>
        <v>0</v>
      </c>
      <c r="AF169" s="78"/>
      <c r="AG169" s="78"/>
      <c r="AH169" s="77">
        <f t="shared" si="47"/>
        <v>0</v>
      </c>
      <c r="AI169" s="69">
        <f t="shared" si="48"/>
        <v>0</v>
      </c>
      <c r="AJ169" s="69">
        <f t="shared" si="49"/>
        <v>0</v>
      </c>
      <c r="AK169" s="77">
        <f t="shared" si="50"/>
        <v>0</v>
      </c>
    </row>
    <row r="170" spans="1:37" s="46" customFormat="1" ht="15" hidden="1" customHeight="1">
      <c r="A170" s="597"/>
      <c r="B170" s="68">
        <v>18</v>
      </c>
      <c r="C170" s="564"/>
      <c r="D170" s="564"/>
      <c r="E170" s="564"/>
      <c r="F170" s="565"/>
      <c r="G170" s="565"/>
      <c r="H170" s="565"/>
      <c r="I170" s="565"/>
      <c r="J170" s="565"/>
      <c r="K170" s="69"/>
      <c r="L170" s="69"/>
      <c r="M170" s="70"/>
      <c r="N170" s="70"/>
      <c r="O170" s="70"/>
      <c r="P170" s="70"/>
      <c r="Q170" s="70"/>
      <c r="R170" s="70"/>
      <c r="S170" s="71" t="str">
        <f t="shared" si="38"/>
        <v/>
      </c>
      <c r="T170" s="72"/>
      <c r="U170" s="622"/>
      <c r="V170" s="623"/>
      <c r="W170" s="624"/>
      <c r="X170" s="73" t="str">
        <f t="shared" si="39"/>
        <v/>
      </c>
      <c r="Y170" s="59"/>
      <c r="Z170" s="74" t="str">
        <f t="shared" si="43"/>
        <v/>
      </c>
      <c r="AA170" s="59"/>
      <c r="AB170" s="75" t="str">
        <f t="shared" si="40"/>
        <v/>
      </c>
      <c r="AC170" s="76">
        <f t="shared" si="44"/>
        <v>0</v>
      </c>
      <c r="AD170" s="76">
        <f t="shared" si="45"/>
        <v>0</v>
      </c>
      <c r="AE170" s="76">
        <f t="shared" si="46"/>
        <v>0</v>
      </c>
      <c r="AF170" s="78"/>
      <c r="AG170" s="78"/>
      <c r="AH170" s="77">
        <f t="shared" si="47"/>
        <v>0</v>
      </c>
      <c r="AI170" s="69">
        <f t="shared" si="48"/>
        <v>0</v>
      </c>
      <c r="AJ170" s="69">
        <f t="shared" si="49"/>
        <v>0</v>
      </c>
      <c r="AK170" s="77">
        <f t="shared" si="50"/>
        <v>0</v>
      </c>
    </row>
    <row r="171" spans="1:37" s="46" customFormat="1" ht="15" hidden="1" customHeight="1">
      <c r="A171" s="597"/>
      <c r="B171" s="68">
        <v>19</v>
      </c>
      <c r="C171" s="583"/>
      <c r="D171" s="583"/>
      <c r="E171" s="583"/>
      <c r="F171" s="584"/>
      <c r="G171" s="584"/>
      <c r="H171" s="584"/>
      <c r="I171" s="584"/>
      <c r="J171" s="584"/>
      <c r="K171" s="69"/>
      <c r="L171" s="69"/>
      <c r="M171" s="70"/>
      <c r="N171" s="70"/>
      <c r="O171" s="70"/>
      <c r="P171" s="70"/>
      <c r="Q171" s="70"/>
      <c r="R171" s="70"/>
      <c r="S171" s="71" t="str">
        <f t="shared" si="38"/>
        <v/>
      </c>
      <c r="T171" s="72"/>
      <c r="U171" s="622"/>
      <c r="V171" s="623"/>
      <c r="W171" s="624"/>
      <c r="X171" s="73" t="str">
        <f t="shared" si="39"/>
        <v/>
      </c>
      <c r="Y171" s="59"/>
      <c r="Z171" s="74" t="str">
        <f t="shared" si="43"/>
        <v/>
      </c>
      <c r="AA171" s="59"/>
      <c r="AB171" s="75" t="str">
        <f t="shared" si="40"/>
        <v/>
      </c>
      <c r="AC171" s="76">
        <f t="shared" si="44"/>
        <v>0</v>
      </c>
      <c r="AD171" s="76">
        <f t="shared" si="45"/>
        <v>0</v>
      </c>
      <c r="AE171" s="76">
        <f t="shared" si="46"/>
        <v>0</v>
      </c>
      <c r="AF171" s="78"/>
      <c r="AG171" s="78"/>
      <c r="AH171" s="77">
        <f t="shared" si="47"/>
        <v>0</v>
      </c>
      <c r="AI171" s="69">
        <f t="shared" si="48"/>
        <v>0</v>
      </c>
      <c r="AJ171" s="69">
        <f t="shared" si="49"/>
        <v>0</v>
      </c>
      <c r="AK171" s="77">
        <f t="shared" si="50"/>
        <v>0</v>
      </c>
    </row>
    <row r="172" spans="1:37" s="46" customFormat="1" ht="15" hidden="1" customHeight="1">
      <c r="A172" s="597"/>
      <c r="B172" s="68">
        <v>20</v>
      </c>
      <c r="C172" s="583"/>
      <c r="D172" s="583"/>
      <c r="E172" s="583"/>
      <c r="F172" s="584"/>
      <c r="G172" s="584"/>
      <c r="H172" s="584"/>
      <c r="I172" s="584"/>
      <c r="J172" s="584"/>
      <c r="K172" s="69"/>
      <c r="L172" s="69"/>
      <c r="M172" s="70"/>
      <c r="N172" s="70"/>
      <c r="O172" s="70"/>
      <c r="P172" s="70"/>
      <c r="Q172" s="70"/>
      <c r="R172" s="70"/>
      <c r="S172" s="71" t="str">
        <f t="shared" si="38"/>
        <v/>
      </c>
      <c r="T172" s="72"/>
      <c r="U172" s="622"/>
      <c r="V172" s="623"/>
      <c r="W172" s="624"/>
      <c r="X172" s="73" t="str">
        <f t="shared" si="39"/>
        <v/>
      </c>
      <c r="Y172" s="79"/>
      <c r="Z172" s="74" t="str">
        <f t="shared" si="43"/>
        <v/>
      </c>
      <c r="AA172" s="59"/>
      <c r="AB172" s="75" t="str">
        <f t="shared" si="40"/>
        <v/>
      </c>
      <c r="AC172" s="76">
        <f t="shared" si="44"/>
        <v>0</v>
      </c>
      <c r="AD172" s="76">
        <f t="shared" si="45"/>
        <v>0</v>
      </c>
      <c r="AE172" s="76">
        <f t="shared" si="46"/>
        <v>0</v>
      </c>
      <c r="AF172" s="78"/>
      <c r="AG172" s="78"/>
      <c r="AH172" s="77">
        <f t="shared" si="47"/>
        <v>0</v>
      </c>
      <c r="AI172" s="69">
        <f t="shared" si="48"/>
        <v>0</v>
      </c>
      <c r="AJ172" s="69">
        <f t="shared" si="49"/>
        <v>0</v>
      </c>
      <c r="AK172" s="77">
        <f t="shared" si="50"/>
        <v>0</v>
      </c>
    </row>
    <row r="173" spans="1:37" s="46" customFormat="1" ht="18.75" customHeight="1">
      <c r="A173" s="597"/>
      <c r="B173" s="585" t="s">
        <v>299</v>
      </c>
      <c r="C173" s="586"/>
      <c r="D173" s="586"/>
      <c r="E173" s="587"/>
      <c r="F173" s="80" t="s">
        <v>300</v>
      </c>
      <c r="G173" s="588" t="s">
        <v>301</v>
      </c>
      <c r="H173" s="589"/>
      <c r="I173" s="628" t="s">
        <v>302</v>
      </c>
      <c r="J173" s="629"/>
      <c r="K173" s="629"/>
      <c r="L173" s="629"/>
      <c r="M173" s="629"/>
      <c r="N173" s="629"/>
      <c r="O173" s="629"/>
      <c r="P173" s="629"/>
      <c r="Q173" s="629"/>
      <c r="R173" s="629"/>
      <c r="S173" s="629"/>
      <c r="T173" s="629"/>
      <c r="U173" s="629"/>
      <c r="V173" s="629"/>
      <c r="W173" s="629"/>
      <c r="X173" s="630"/>
      <c r="Y173" s="57"/>
      <c r="Z173" s="81"/>
      <c r="AA173" s="82"/>
      <c r="AB173" s="81"/>
      <c r="AC173" s="83"/>
      <c r="AD173" s="83"/>
      <c r="AE173" s="83"/>
      <c r="AF173" s="84"/>
      <c r="AG173" s="84"/>
      <c r="AH173" s="85"/>
      <c r="AI173" s="84"/>
      <c r="AJ173" s="84"/>
      <c r="AK173" s="85"/>
    </row>
    <row r="174" spans="1:37" s="46" customFormat="1" ht="27" customHeight="1">
      <c r="A174" s="597"/>
      <c r="B174" s="671" t="s">
        <v>303</v>
      </c>
      <c r="C174" s="672"/>
      <c r="D174" s="673"/>
      <c r="E174" s="87">
        <v>2</v>
      </c>
      <c r="F174" s="88">
        <f>COUNTIF(X153:X172,"CUMPLE")</f>
        <v>3</v>
      </c>
      <c r="G174" s="650" t="str">
        <f>IF(F174&gt;=E174,"REQUISITO ACREDITADO","REQUISITO NO ACREDITADO")</f>
        <v>REQUISITO ACREDITADO</v>
      </c>
      <c r="H174" s="798"/>
      <c r="I174" s="579" t="str">
        <f>_xlfn.CONCAT(Z153:Z155)</f>
        <v xml:space="preserve">-4. Analista Gestion Conocimiento EXPERIENCIA - HABILITANTE. Págs 5-6
-4. Analista Gestion Conocimiento EXPERIENCIA - HABILITANTE. Págs 7-8
Observaciones-Subsanación_SoftyDI-CMA-005-2024.pdf (aportado en subsanación) pag.48
Certificacion_IDPAC_Subsanacion_Gabriel_Delgadillo.pdf (aportado en subsanación)
-4. Analista Gestion Conocimiento EXPERIENCIA - HABILITANTE. Págs 9-11
</v>
      </c>
      <c r="J174" s="579"/>
      <c r="K174" s="579"/>
      <c r="L174" s="579"/>
      <c r="M174" s="579"/>
      <c r="N174" s="579"/>
      <c r="O174" s="579"/>
      <c r="P174" s="579"/>
      <c r="Q174" s="579"/>
      <c r="R174" s="579"/>
      <c r="S174" s="579"/>
      <c r="T174" s="579"/>
      <c r="U174" s="579"/>
      <c r="V174" s="579"/>
      <c r="W174" s="579"/>
      <c r="X174" s="579"/>
      <c r="AC174" s="45"/>
      <c r="AD174" s="45"/>
      <c r="AE174" s="45"/>
    </row>
    <row r="175" spans="1:37" s="46" customFormat="1" ht="35.25" customHeight="1">
      <c r="A175" s="597"/>
      <c r="B175" s="674" t="s">
        <v>304</v>
      </c>
      <c r="C175" s="675"/>
      <c r="D175" s="676"/>
      <c r="E175" s="680">
        <v>1</v>
      </c>
      <c r="F175" s="728">
        <f>SUMIFS(AH153:AH172,X153:X172,"CUMPLE")</f>
        <v>1.4</v>
      </c>
      <c r="G175" s="684" t="str">
        <f>IF(F175&gt;=E175,"REQUISITO ACREDITADO","REQUISITO NO ACREDITADO")</f>
        <v>REQUISITO ACREDITADO</v>
      </c>
      <c r="H175" s="800"/>
      <c r="I175" s="579"/>
      <c r="J175" s="579"/>
      <c r="K175" s="579"/>
      <c r="L175" s="579"/>
      <c r="M175" s="579"/>
      <c r="N175" s="579"/>
      <c r="O175" s="579"/>
      <c r="P175" s="579"/>
      <c r="Q175" s="579"/>
      <c r="R175" s="579"/>
      <c r="S175" s="579"/>
      <c r="T175" s="579"/>
      <c r="U175" s="579"/>
      <c r="V175" s="579"/>
      <c r="W175" s="579"/>
      <c r="X175" s="579"/>
      <c r="AC175" s="45"/>
      <c r="AD175" s="45"/>
      <c r="AE175" s="45"/>
    </row>
    <row r="176" spans="1:37" s="46" customFormat="1" ht="32.25" customHeight="1">
      <c r="A176" s="597"/>
      <c r="B176" s="677"/>
      <c r="C176" s="678"/>
      <c r="D176" s="679"/>
      <c r="E176" s="681"/>
      <c r="F176" s="729"/>
      <c r="G176" s="686"/>
      <c r="H176" s="687"/>
      <c r="I176" s="123" t="s">
        <v>306</v>
      </c>
      <c r="J176" s="123"/>
      <c r="K176" s="633" t="str">
        <f>_xlfn.CONCAT(AB153:AB172)</f>
        <v xml:space="preserve">Experiencia No. 2: Observaciones en informe preliminar:
La certifiación aportada no registra firma de la persona que expide el documento. Por lo anterior se requiere al proponente con el fin de que allegue subsanación correspondiente.
Observaciones presentadas por el oferente en subsanación:"(...)
Numeral 2.3.1 (...)  Aclaración: Se adjunta subsanación con documento original independiente que por estar firmado digitalmente al integrarlo en un único PDF, anula la firma correspondiente (...)"
Observación en informe definitivo:  N/A
</v>
      </c>
      <c r="L176" s="634"/>
      <c r="M176" s="634"/>
      <c r="N176" s="634"/>
      <c r="O176" s="634"/>
      <c r="P176" s="634"/>
      <c r="Q176" s="634"/>
      <c r="R176" s="634"/>
      <c r="S176" s="634"/>
      <c r="T176" s="634"/>
      <c r="U176" s="634"/>
      <c r="V176" s="634"/>
      <c r="W176" s="634"/>
      <c r="X176" s="883"/>
      <c r="AC176" s="45"/>
      <c r="AD176" s="45"/>
      <c r="AE176" s="45"/>
    </row>
    <row r="177" spans="1:31" s="46" customFormat="1" ht="12.5">
      <c r="A177" s="597"/>
      <c r="B177" s="590" t="s">
        <v>307</v>
      </c>
      <c r="C177" s="590"/>
      <c r="D177" s="590"/>
      <c r="E177" s="590"/>
      <c r="F177" s="884"/>
      <c r="G177" s="885"/>
      <c r="H177" s="885"/>
      <c r="I177" s="885"/>
      <c r="J177" s="885"/>
      <c r="K177" s="885"/>
      <c r="L177" s="885"/>
      <c r="M177" s="885"/>
      <c r="N177" s="885"/>
      <c r="O177" s="885"/>
      <c r="P177" s="885"/>
      <c r="Q177" s="885"/>
      <c r="R177" s="885"/>
      <c r="S177" s="885"/>
      <c r="T177" s="885"/>
      <c r="U177" s="885"/>
      <c r="V177" s="885"/>
      <c r="W177" s="885"/>
      <c r="X177" s="886"/>
      <c r="AC177" s="45"/>
      <c r="AD177" s="45"/>
      <c r="AE177" s="45"/>
    </row>
    <row r="178" spans="1:31" s="46" customFormat="1" ht="20.25" customHeight="1">
      <c r="A178" s="597"/>
      <c r="B178" s="876" t="s">
        <v>178</v>
      </c>
      <c r="C178" s="877"/>
      <c r="D178" s="877"/>
      <c r="E178" s="877"/>
      <c r="F178" s="877"/>
      <c r="G178" s="877"/>
      <c r="H178" s="877"/>
      <c r="I178" s="877"/>
      <c r="J178" s="877"/>
      <c r="K178" s="877"/>
      <c r="L178" s="877"/>
      <c r="M178" s="877"/>
      <c r="N178" s="877"/>
      <c r="O178" s="877"/>
      <c r="P178" s="877"/>
      <c r="Q178" s="877"/>
      <c r="R178" s="877"/>
      <c r="S178" s="877"/>
      <c r="T178" s="877"/>
      <c r="U178" s="877"/>
      <c r="V178" s="877"/>
      <c r="W178" s="877"/>
      <c r="X178" s="878"/>
      <c r="AC178" s="45"/>
      <c r="AD178" s="45"/>
      <c r="AE178" s="45"/>
    </row>
    <row r="179" spans="1:31" s="46" customFormat="1" ht="13">
      <c r="A179" s="607" t="s">
        <v>355</v>
      </c>
      <c r="B179" s="598" t="s">
        <v>356</v>
      </c>
      <c r="C179" s="598"/>
      <c r="D179" s="598"/>
      <c r="E179" s="598"/>
      <c r="F179" s="598"/>
      <c r="G179" s="598"/>
      <c r="H179" s="598"/>
      <c r="I179" s="598"/>
      <c r="J179" s="598"/>
      <c r="K179" s="598"/>
      <c r="L179" s="598"/>
      <c r="M179" s="598"/>
      <c r="N179" s="598"/>
      <c r="O179" s="598"/>
      <c r="P179" s="598"/>
      <c r="Q179" s="598"/>
      <c r="R179" s="598"/>
      <c r="S179" s="598"/>
      <c r="T179" s="598"/>
      <c r="U179" s="598"/>
      <c r="V179" s="598"/>
      <c r="W179" s="598"/>
      <c r="X179" s="598"/>
      <c r="AC179" s="45"/>
      <c r="AD179" s="45"/>
      <c r="AE179" s="45"/>
    </row>
    <row r="180" spans="1:31" s="46" customFormat="1" ht="25.5" customHeight="1">
      <c r="A180" s="607"/>
      <c r="B180" s="47" t="s">
        <v>209</v>
      </c>
      <c r="C180" s="48" t="s">
        <v>210</v>
      </c>
      <c r="D180" s="599" t="s">
        <v>211</v>
      </c>
      <c r="E180" s="599"/>
      <c r="F180" s="600" t="s">
        <v>212</v>
      </c>
      <c r="G180" s="601"/>
      <c r="H180" s="601"/>
      <c r="I180" s="601"/>
      <c r="J180" s="601"/>
      <c r="K180" s="601"/>
      <c r="L180" s="602"/>
      <c r="M180" s="599" t="s">
        <v>214</v>
      </c>
      <c r="N180" s="599"/>
      <c r="O180" s="599"/>
      <c r="P180" s="599"/>
      <c r="Q180" s="599"/>
      <c r="R180" s="599"/>
      <c r="S180" s="599"/>
      <c r="T180" s="599"/>
      <c r="U180" s="599"/>
      <c r="V180" s="599"/>
      <c r="W180" s="599"/>
      <c r="X180" s="599"/>
      <c r="AC180" s="45"/>
      <c r="AD180" s="45"/>
      <c r="AE180" s="45"/>
    </row>
    <row r="181" spans="1:31" s="46" customFormat="1" ht="82.5" customHeight="1">
      <c r="A181" s="607"/>
      <c r="B181" s="49">
        <v>5</v>
      </c>
      <c r="C181" s="49">
        <v>1</v>
      </c>
      <c r="D181" s="603" t="s">
        <v>357</v>
      </c>
      <c r="E181" s="603"/>
      <c r="F181" s="604" t="s">
        <v>358</v>
      </c>
      <c r="G181" s="605"/>
      <c r="H181" s="605"/>
      <c r="I181" s="605"/>
      <c r="J181" s="605"/>
      <c r="K181" s="605"/>
      <c r="L181" s="606"/>
      <c r="M181" s="610" t="s">
        <v>359</v>
      </c>
      <c r="N181" s="610"/>
      <c r="O181" s="610"/>
      <c r="P181" s="610"/>
      <c r="Q181" s="610"/>
      <c r="R181" s="610"/>
      <c r="S181" s="610"/>
      <c r="T181" s="610"/>
      <c r="U181" s="610"/>
      <c r="V181" s="610"/>
      <c r="W181" s="610"/>
      <c r="X181" s="610"/>
      <c r="AC181" s="45"/>
      <c r="AD181" s="45"/>
      <c r="AE181" s="45"/>
    </row>
    <row r="182" spans="1:31" s="46" customFormat="1" ht="12.75" customHeight="1">
      <c r="A182" s="607"/>
      <c r="B182" s="530" t="s">
        <v>219</v>
      </c>
      <c r="C182" s="530"/>
      <c r="D182" s="530"/>
      <c r="E182" s="530"/>
      <c r="F182" s="530"/>
      <c r="G182" s="530"/>
      <c r="H182" s="530"/>
      <c r="I182" s="530"/>
      <c r="J182" s="530"/>
      <c r="K182" s="530"/>
      <c r="L182" s="530"/>
      <c r="M182" s="530"/>
      <c r="N182" s="530"/>
      <c r="O182" s="530"/>
      <c r="P182" s="530"/>
      <c r="Q182" s="530"/>
      <c r="R182" s="530"/>
      <c r="S182" s="530"/>
      <c r="T182" s="530"/>
      <c r="U182" s="530"/>
      <c r="V182" s="530"/>
      <c r="W182" s="530"/>
      <c r="X182" s="530"/>
      <c r="AC182" s="45"/>
      <c r="AD182" s="45"/>
      <c r="AE182" s="45"/>
    </row>
    <row r="183" spans="1:31" s="46" customFormat="1" ht="12.75" customHeight="1">
      <c r="A183" s="607"/>
      <c r="B183" s="530" t="s">
        <v>220</v>
      </c>
      <c r="C183" s="530"/>
      <c r="D183" s="530"/>
      <c r="E183" s="530"/>
      <c r="F183" s="530"/>
      <c r="G183" s="530"/>
      <c r="H183" s="530"/>
      <c r="I183" s="530"/>
      <c r="J183" s="530"/>
      <c r="K183" s="530"/>
      <c r="L183" s="530"/>
      <c r="M183" s="530"/>
      <c r="N183" s="530"/>
      <c r="O183" s="530"/>
      <c r="P183" s="530"/>
      <c r="Q183" s="530"/>
      <c r="R183" s="530"/>
      <c r="S183" s="530"/>
      <c r="T183" s="530"/>
      <c r="U183" s="530"/>
      <c r="V183" s="530"/>
      <c r="W183" s="530"/>
      <c r="X183" s="530"/>
      <c r="AC183" s="45"/>
      <c r="AD183" s="45"/>
      <c r="AE183" s="45"/>
    </row>
    <row r="184" spans="1:31" s="46" customFormat="1" ht="27" customHeight="1">
      <c r="A184" s="607"/>
      <c r="B184" s="531" t="s">
        <v>221</v>
      </c>
      <c r="C184" s="531"/>
      <c r="D184" s="531"/>
      <c r="E184" s="532" t="s">
        <v>1009</v>
      </c>
      <c r="F184" s="532"/>
      <c r="G184" s="532"/>
      <c r="H184" s="532"/>
      <c r="I184" s="533" t="s">
        <v>223</v>
      </c>
      <c r="J184" s="533"/>
      <c r="K184" s="534" t="s">
        <v>224</v>
      </c>
      <c r="L184" s="534"/>
      <c r="M184" s="52" t="s">
        <v>225</v>
      </c>
      <c r="N184" s="535">
        <v>79664567</v>
      </c>
      <c r="O184" s="535"/>
      <c r="P184" s="536"/>
      <c r="Q184" s="536"/>
      <c r="R184" s="536"/>
      <c r="S184" s="536"/>
      <c r="T184" s="536"/>
      <c r="U184" s="536"/>
      <c r="V184" s="536"/>
      <c r="W184" s="536"/>
      <c r="X184" s="536"/>
      <c r="AC184" s="45"/>
      <c r="AD184" s="45"/>
      <c r="AE184" s="45"/>
    </row>
    <row r="185" spans="1:31" s="46" customFormat="1" ht="12.75" customHeight="1">
      <c r="A185" s="607"/>
      <c r="B185" s="525" t="s">
        <v>226</v>
      </c>
      <c r="C185" s="525"/>
      <c r="D185" s="525"/>
      <c r="E185" s="525"/>
      <c r="F185" s="525"/>
      <c r="G185" s="525"/>
      <c r="H185" s="53" t="s">
        <v>227</v>
      </c>
      <c r="I185" s="526" t="s">
        <v>228</v>
      </c>
      <c r="J185" s="526"/>
      <c r="K185" s="526"/>
      <c r="L185" s="525" t="s">
        <v>226</v>
      </c>
      <c r="M185" s="525"/>
      <c r="N185" s="525"/>
      <c r="O185" s="54" t="s">
        <v>227</v>
      </c>
      <c r="P185" s="525" t="s">
        <v>228</v>
      </c>
      <c r="Q185" s="525"/>
      <c r="R185" s="525"/>
      <c r="S185" s="525"/>
      <c r="T185" s="525"/>
      <c r="U185" s="525"/>
      <c r="V185" s="525"/>
      <c r="W185" s="525"/>
      <c r="X185" s="525"/>
      <c r="AC185" s="45"/>
      <c r="AD185" s="45"/>
      <c r="AE185" s="45"/>
    </row>
    <row r="186" spans="1:31" s="46" customFormat="1" ht="29.25" customHeight="1">
      <c r="A186" s="607"/>
      <c r="B186" s="611" t="s">
        <v>229</v>
      </c>
      <c r="C186" s="612"/>
      <c r="D186" s="612"/>
      <c r="E186" s="612"/>
      <c r="F186" s="612"/>
      <c r="G186" s="613"/>
      <c r="H186" s="796" t="s">
        <v>230</v>
      </c>
      <c r="I186" s="386" t="s">
        <v>1010</v>
      </c>
      <c r="J186" s="387"/>
      <c r="K186" s="467"/>
      <c r="L186" s="529" t="s">
        <v>232</v>
      </c>
      <c r="M186" s="529"/>
      <c r="N186" s="529"/>
      <c r="O186" s="55" t="s">
        <v>230</v>
      </c>
      <c r="P186" s="379" t="s">
        <v>1011</v>
      </c>
      <c r="Q186" s="379"/>
      <c r="R186" s="379"/>
      <c r="S186" s="379"/>
      <c r="T186" s="379"/>
      <c r="U186" s="379"/>
      <c r="V186" s="379"/>
      <c r="W186" s="379"/>
      <c r="X186" s="379"/>
      <c r="AC186" s="45"/>
      <c r="AD186" s="45"/>
      <c r="AE186" s="45"/>
    </row>
    <row r="187" spans="1:31" s="46" customFormat="1" ht="23.25" customHeight="1">
      <c r="A187" s="607"/>
      <c r="B187" s="614"/>
      <c r="C187" s="615"/>
      <c r="D187" s="615"/>
      <c r="E187" s="615"/>
      <c r="F187" s="615"/>
      <c r="G187" s="616"/>
      <c r="H187" s="797"/>
      <c r="I187" s="388"/>
      <c r="J187" s="389"/>
      <c r="K187" s="460"/>
      <c r="L187" s="529" t="s">
        <v>236</v>
      </c>
      <c r="M187" s="529"/>
      <c r="N187" s="529"/>
      <c r="O187" s="55" t="s">
        <v>230</v>
      </c>
      <c r="P187" s="379" t="s">
        <v>1012</v>
      </c>
      <c r="Q187" s="379"/>
      <c r="R187" s="379"/>
      <c r="S187" s="379"/>
      <c r="T187" s="379"/>
      <c r="U187" s="379"/>
      <c r="V187" s="379"/>
      <c r="W187" s="379"/>
      <c r="X187" s="379"/>
      <c r="Y187" s="57"/>
      <c r="Z187" s="57"/>
      <c r="AA187" s="57"/>
      <c r="AB187" s="57"/>
      <c r="AC187" s="45"/>
      <c r="AD187" s="45"/>
      <c r="AE187" s="45"/>
    </row>
    <row r="188" spans="1:31" s="46" customFormat="1" ht="25.5" customHeight="1">
      <c r="A188" s="607"/>
      <c r="B188" s="527" t="s">
        <v>238</v>
      </c>
      <c r="C188" s="527"/>
      <c r="D188" s="527"/>
      <c r="E188" s="527"/>
      <c r="F188" s="527"/>
      <c r="G188" s="527"/>
      <c r="H188" s="58" t="s">
        <v>230</v>
      </c>
      <c r="I188" s="538" t="s">
        <v>239</v>
      </c>
      <c r="J188" s="538"/>
      <c r="K188" s="538"/>
      <c r="L188" s="527" t="s">
        <v>240</v>
      </c>
      <c r="M188" s="527"/>
      <c r="N188" s="527"/>
      <c r="O188" s="55" t="s">
        <v>230</v>
      </c>
      <c r="P188" s="379" t="s">
        <v>995</v>
      </c>
      <c r="Q188" s="379"/>
      <c r="R188" s="379"/>
      <c r="S188" s="379"/>
      <c r="T188" s="379"/>
      <c r="U188" s="379"/>
      <c r="V188" s="379"/>
      <c r="W188" s="379"/>
      <c r="X188" s="379"/>
      <c r="AC188" s="45"/>
      <c r="AD188" s="45"/>
      <c r="AE188" s="45"/>
    </row>
    <row r="189" spans="1:31" s="46" customFormat="1" ht="17.25" customHeight="1">
      <c r="A189" s="607"/>
      <c r="B189" s="525" t="s">
        <v>243</v>
      </c>
      <c r="C189" s="525"/>
      <c r="D189" s="525"/>
      <c r="E189" s="525"/>
      <c r="F189" s="525"/>
      <c r="G189" s="525"/>
      <c r="H189" s="525"/>
      <c r="I189" s="525"/>
      <c r="J189" s="525"/>
      <c r="K189" s="525"/>
      <c r="L189" s="525"/>
      <c r="M189" s="525"/>
      <c r="N189" s="525"/>
      <c r="O189" s="525"/>
      <c r="P189" s="525"/>
      <c r="Q189" s="525"/>
      <c r="R189" s="525"/>
      <c r="S189" s="525"/>
      <c r="T189" s="525"/>
      <c r="U189" s="525"/>
      <c r="V189" s="525"/>
      <c r="W189" s="525"/>
      <c r="X189" s="525"/>
      <c r="AC189" s="45"/>
      <c r="AD189" s="45"/>
      <c r="AE189" s="45"/>
    </row>
    <row r="190" spans="1:31" s="46" customFormat="1" ht="25.5" customHeight="1">
      <c r="A190" s="607"/>
      <c r="B190" s="537" t="s">
        <v>244</v>
      </c>
      <c r="C190" s="537"/>
      <c r="D190" s="537"/>
      <c r="E190" s="538" t="s">
        <v>978</v>
      </c>
      <c r="F190" s="538"/>
      <c r="G190" s="538"/>
      <c r="H190" s="538"/>
      <c r="I190" s="61" t="s">
        <v>246</v>
      </c>
      <c r="J190" s="539" t="s">
        <v>339</v>
      </c>
      <c r="K190" s="539"/>
      <c r="L190" s="539"/>
      <c r="M190" s="539"/>
      <c r="N190" s="539"/>
      <c r="O190" s="62" t="s">
        <v>248</v>
      </c>
      <c r="P190" s="540">
        <v>41390</v>
      </c>
      <c r="Q190" s="541"/>
      <c r="R190" s="542" t="s">
        <v>249</v>
      </c>
      <c r="S190" s="542"/>
      <c r="T190" s="542"/>
      <c r="U190" s="542"/>
      <c r="V190" s="542"/>
      <c r="W190" s="542"/>
      <c r="X190" s="542"/>
      <c r="AC190" s="45"/>
      <c r="AD190" s="45"/>
      <c r="AE190" s="45"/>
    </row>
    <row r="191" spans="1:31" s="46" customFormat="1" ht="13">
      <c r="A191" s="607"/>
      <c r="B191" s="545" t="s">
        <v>256</v>
      </c>
      <c r="C191" s="545"/>
      <c r="D191" s="545"/>
      <c r="E191" s="538">
        <v>172</v>
      </c>
      <c r="F191" s="538"/>
      <c r="G191" s="546" t="s">
        <v>258</v>
      </c>
      <c r="H191" s="546"/>
      <c r="I191" s="547">
        <v>41865</v>
      </c>
      <c r="J191" s="548"/>
      <c r="K191" s="549" t="s">
        <v>40</v>
      </c>
      <c r="L191" s="549"/>
      <c r="M191" s="550" t="s">
        <v>259</v>
      </c>
      <c r="N191" s="550"/>
      <c r="O191" s="550"/>
      <c r="P191" s="550"/>
      <c r="Q191" s="550"/>
      <c r="R191" s="550"/>
      <c r="S191" s="550"/>
      <c r="T191" s="550"/>
      <c r="U191" s="550"/>
      <c r="V191" s="550"/>
      <c r="W191" s="550"/>
      <c r="X191" s="550"/>
      <c r="AC191" s="45"/>
      <c r="AD191" s="45"/>
      <c r="AE191" s="45"/>
    </row>
    <row r="192" spans="1:31" s="46" customFormat="1" ht="15" customHeight="1">
      <c r="A192" s="607"/>
      <c r="B192" s="525" t="s">
        <v>260</v>
      </c>
      <c r="C192" s="525"/>
      <c r="D192" s="525"/>
      <c r="E192" s="525"/>
      <c r="F192" s="525"/>
      <c r="G192" s="525"/>
      <c r="H192" s="525"/>
      <c r="I192" s="525"/>
      <c r="J192" s="525"/>
      <c r="K192" s="525"/>
      <c r="L192" s="525"/>
      <c r="M192" s="525"/>
      <c r="N192" s="525"/>
      <c r="O192" s="525"/>
      <c r="P192" s="525"/>
      <c r="Q192" s="525"/>
      <c r="R192" s="525"/>
      <c r="S192" s="525"/>
      <c r="T192" s="525"/>
      <c r="U192" s="525"/>
      <c r="V192" s="525"/>
      <c r="W192" s="525"/>
      <c r="X192" s="525"/>
      <c r="AC192" s="45"/>
      <c r="AD192" s="45"/>
      <c r="AE192" s="45"/>
    </row>
    <row r="193" spans="1:37" s="46" customFormat="1" ht="28.5" customHeight="1">
      <c r="A193" s="607"/>
      <c r="B193" s="53"/>
      <c r="C193" s="525" t="s">
        <v>261</v>
      </c>
      <c r="D193" s="525"/>
      <c r="E193" s="525"/>
      <c r="F193" s="525"/>
      <c r="G193" s="525"/>
      <c r="H193" s="525"/>
      <c r="I193" s="525"/>
      <c r="J193" s="525"/>
      <c r="K193" s="525"/>
      <c r="L193" s="525"/>
      <c r="M193" s="561" t="s">
        <v>262</v>
      </c>
      <c r="N193" s="561"/>
      <c r="O193" s="561"/>
      <c r="P193" s="561"/>
      <c r="Q193" s="561"/>
      <c r="R193" s="561"/>
      <c r="S193" s="562" t="s">
        <v>263</v>
      </c>
      <c r="T193" s="562" t="s">
        <v>264</v>
      </c>
      <c r="U193" s="563" t="s">
        <v>265</v>
      </c>
      <c r="V193" s="563"/>
      <c r="W193" s="563"/>
      <c r="X193" s="562" t="s">
        <v>38</v>
      </c>
      <c r="Y193" s="556" t="s">
        <v>266</v>
      </c>
      <c r="Z193" s="556"/>
      <c r="AA193" s="556"/>
      <c r="AB193" s="556"/>
      <c r="AC193" s="557" t="s">
        <v>267</v>
      </c>
      <c r="AD193" s="557"/>
      <c r="AE193" s="557"/>
      <c r="AF193" s="710" t="s">
        <v>268</v>
      </c>
      <c r="AG193" s="872"/>
      <c r="AH193" s="649" t="s">
        <v>269</v>
      </c>
      <c r="AI193" s="899"/>
      <c r="AJ193" s="899"/>
      <c r="AK193" s="899"/>
    </row>
    <row r="194" spans="1:37" s="46" customFormat="1" ht="87" customHeight="1">
      <c r="A194" s="607"/>
      <c r="B194" s="60" t="s">
        <v>6</v>
      </c>
      <c r="C194" s="560" t="s">
        <v>270</v>
      </c>
      <c r="D194" s="560"/>
      <c r="E194" s="560"/>
      <c r="F194" s="560" t="s">
        <v>271</v>
      </c>
      <c r="G194" s="560"/>
      <c r="H194" s="560"/>
      <c r="I194" s="560"/>
      <c r="J194" s="560"/>
      <c r="K194" s="52" t="s">
        <v>272</v>
      </c>
      <c r="L194" s="52" t="s">
        <v>273</v>
      </c>
      <c r="M194" s="63" t="s">
        <v>274</v>
      </c>
      <c r="N194" s="63" t="s">
        <v>275</v>
      </c>
      <c r="O194" s="63" t="s">
        <v>276</v>
      </c>
      <c r="P194" s="63" t="s">
        <v>277</v>
      </c>
      <c r="Q194" s="63" t="s">
        <v>278</v>
      </c>
      <c r="R194" s="63" t="s">
        <v>279</v>
      </c>
      <c r="S194" s="562"/>
      <c r="T194" s="562"/>
      <c r="U194" s="63" t="s">
        <v>367</v>
      </c>
      <c r="V194" s="619" t="s">
        <v>368</v>
      </c>
      <c r="W194" s="621"/>
      <c r="X194" s="562"/>
      <c r="Y194" s="64" t="s">
        <v>283</v>
      </c>
      <c r="Z194" s="65" t="s">
        <v>284</v>
      </c>
      <c r="AA194" s="65" t="s">
        <v>285</v>
      </c>
      <c r="AB194" s="66" t="s">
        <v>286</v>
      </c>
      <c r="AC194" s="63" t="s">
        <v>287</v>
      </c>
      <c r="AD194" s="63" t="s">
        <v>288</v>
      </c>
      <c r="AE194" s="63" t="s">
        <v>289</v>
      </c>
      <c r="AF194" s="67" t="s">
        <v>290</v>
      </c>
      <c r="AG194" s="258" t="s">
        <v>291</v>
      </c>
      <c r="AH194" s="649"/>
      <c r="AI194" s="256"/>
      <c r="AJ194" s="256"/>
      <c r="AK194" s="899"/>
    </row>
    <row r="195" spans="1:37" s="46" customFormat="1" ht="50">
      <c r="A195" s="607"/>
      <c r="B195" s="68">
        <v>1</v>
      </c>
      <c r="C195" s="564" t="s">
        <v>1013</v>
      </c>
      <c r="D195" s="564"/>
      <c r="E195" s="564"/>
      <c r="F195" s="565" t="s">
        <v>1014</v>
      </c>
      <c r="G195" s="565"/>
      <c r="H195" s="565"/>
      <c r="I195" s="565"/>
      <c r="J195" s="565"/>
      <c r="K195" s="69">
        <v>44593</v>
      </c>
      <c r="L195" s="69">
        <v>44726</v>
      </c>
      <c r="M195" s="70" t="s">
        <v>178</v>
      </c>
      <c r="N195" s="70" t="s">
        <v>178</v>
      </c>
      <c r="O195" s="70" t="s">
        <v>178</v>
      </c>
      <c r="P195" s="70" t="s">
        <v>178</v>
      </c>
      <c r="Q195" s="70" t="s">
        <v>178</v>
      </c>
      <c r="R195" s="70" t="s">
        <v>178</v>
      </c>
      <c r="S195" s="71" t="str">
        <f>IF(C195&lt;&gt;"",IF(COUNTIF(M195:R195,"CUMPLE")=6,"CUMPLE","NO CUMPLE"),"")</f>
        <v>CUMPLE</v>
      </c>
      <c r="T195" s="72" t="s">
        <v>22</v>
      </c>
      <c r="U195" s="70" t="s">
        <v>178</v>
      </c>
      <c r="V195" s="622" t="s">
        <v>85</v>
      </c>
      <c r="W195" s="624"/>
      <c r="X195" s="73" t="str">
        <f t="shared" ref="X195:X214" si="51">IF(C195&lt;&gt;"",IF(OR(AND(OR(U195="CUMPLE",V195="CUMPLE"),S195="CUMPLE",T195="N/A"),AND(T195="SI",OR(U195="CUMPLE",V195="CUMPLE"))),"CUMPLE","NO CUMPLE"),"")</f>
        <v>CUMPLE</v>
      </c>
      <c r="Y195" s="59" t="s">
        <v>1015</v>
      </c>
      <c r="Z195" s="74" t="str">
        <f>IF(Y195&lt;&gt;"","-"&amp;Y195&amp;CHAR(10),"")</f>
        <v xml:space="preserve">-5. Analista Documental EXPERIENCIA - HABILITANTE.pdf (pag.4-5)
</v>
      </c>
      <c r="AA195" s="59" t="s">
        <v>1016</v>
      </c>
      <c r="AB195" s="75" t="str">
        <f t="shared" ref="AB195:AB214" si="52">IF(AA195&lt;&gt;"","Experiencia No. "&amp;B195&amp;": "&amp;AA195&amp;CHAR(10),"")</f>
        <v xml:space="preserve">Experiencia No. 1: Páginas específicas de la información del Proyecto: 4-5
La cerificación es expedida con fecha anterior a la fecha fin del contrato, por cuanto se acredita experiencia hasta la suscripción de la certificación.
</v>
      </c>
      <c r="AC195" s="76">
        <f>IF(C195&lt;&gt;"",COUNTIFS(K$195:K$214,"&lt;="&amp;K195,L$195:L$214,"&gt;"&amp;K195)-1,0)</f>
        <v>0</v>
      </c>
      <c r="AD195" s="76">
        <f>IF(C195&lt;&gt;"",COUNTIFS(K$195:K$214,"&lt;="&amp;L195,L$195:L$214,"&gt;="&amp;L195)-1,0)</f>
        <v>0</v>
      </c>
      <c r="AE195" s="76">
        <f>IF(C195&lt;&gt;"",COUNTIFS(K$195:K$214,"&gt;&lt;"&amp;"",K$195:K$214,"&lt;="&amp;K195,L$195:L$214,"&gt;="&amp;L195),0)</f>
        <v>0</v>
      </c>
      <c r="AF195" s="69">
        <v>44593</v>
      </c>
      <c r="AG195" s="259">
        <v>44726</v>
      </c>
      <c r="AH195" s="95">
        <f t="shared" ref="AH195:AH214" si="53">ROUND(IF(X195="CUMPLE",DAYS360(AF195,AG195,)/365,0),1)</f>
        <v>0.4</v>
      </c>
      <c r="AI195" s="257"/>
      <c r="AJ195" s="257"/>
      <c r="AK195" s="219"/>
    </row>
    <row r="196" spans="1:37" s="46" customFormat="1" ht="43.5" customHeight="1">
      <c r="A196" s="607"/>
      <c r="B196" s="68">
        <v>2</v>
      </c>
      <c r="C196" s="564" t="s">
        <v>1013</v>
      </c>
      <c r="D196" s="564"/>
      <c r="E196" s="564"/>
      <c r="F196" s="565" t="s">
        <v>1017</v>
      </c>
      <c r="G196" s="565"/>
      <c r="H196" s="565"/>
      <c r="I196" s="565"/>
      <c r="J196" s="565"/>
      <c r="K196" s="69">
        <v>44250</v>
      </c>
      <c r="L196" s="69">
        <v>44554</v>
      </c>
      <c r="M196" s="70" t="s">
        <v>178</v>
      </c>
      <c r="N196" s="70" t="s">
        <v>178</v>
      </c>
      <c r="O196" s="70" t="s">
        <v>178</v>
      </c>
      <c r="P196" s="70" t="s">
        <v>178</v>
      </c>
      <c r="Q196" s="70" t="s">
        <v>178</v>
      </c>
      <c r="R196" s="70" t="s">
        <v>178</v>
      </c>
      <c r="S196" s="71" t="str">
        <f t="shared" ref="S196:S214" si="54">IF(C196&lt;&gt;"",IF(COUNTIF(M196:R196,"CUMPLE")=6,"CUMPLE","NO CUMPLE"),"")</f>
        <v>CUMPLE</v>
      </c>
      <c r="T196" s="72" t="s">
        <v>22</v>
      </c>
      <c r="U196" s="70" t="s">
        <v>178</v>
      </c>
      <c r="V196" s="622" t="s">
        <v>85</v>
      </c>
      <c r="W196" s="624"/>
      <c r="X196" s="73" t="str">
        <f t="shared" si="51"/>
        <v>CUMPLE</v>
      </c>
      <c r="Y196" s="59" t="s">
        <v>1018</v>
      </c>
      <c r="Z196" s="74" t="str">
        <f t="shared" ref="Z196:Z214" si="55">IF(Y196&lt;&gt;"","-"&amp;Y196&amp;CHAR(10),"")</f>
        <v xml:space="preserve">-5. Analista Documental EXPERIENCIA - HABILITANTE.pdf (pag.6-7)
</v>
      </c>
      <c r="AA196" s="59" t="s">
        <v>1019</v>
      </c>
      <c r="AB196" s="75" t="str">
        <f t="shared" si="52"/>
        <v xml:space="preserve">Experiencia No. 2: Páginas específicas de la información del Proyecto: 6-7
</v>
      </c>
      <c r="AC196" s="76">
        <f t="shared" ref="AC196:AC214" si="56">IF(C196&lt;&gt;"",COUNTIFS(K$195:K$214,"&lt;="&amp;K196,L$195:L$214,"&gt;"&amp;K196)-1,0)</f>
        <v>0</v>
      </c>
      <c r="AD196" s="76">
        <f t="shared" ref="AD196:AD214" si="57">IF(C196&lt;&gt;"",COUNTIFS(K$195:K$214,"&lt;="&amp;L196,L$195:L$214,"&gt;="&amp;L196)-1,0)</f>
        <v>0</v>
      </c>
      <c r="AE196" s="76">
        <f t="shared" ref="AE196:AE214" si="58">IF(C196&lt;&gt;"",COUNTIFS(K$195:K$214,"&gt;&lt;"&amp;"",K$195:K$214,"&lt;="&amp;K196,L$195:L$214,"&gt;="&amp;L196),0)</f>
        <v>0</v>
      </c>
      <c r="AF196" s="69">
        <v>44250</v>
      </c>
      <c r="AG196" s="259">
        <v>44554</v>
      </c>
      <c r="AH196" s="95">
        <f t="shared" si="53"/>
        <v>0.8</v>
      </c>
      <c r="AI196" s="257"/>
      <c r="AJ196" s="257"/>
      <c r="AK196" s="219"/>
    </row>
    <row r="197" spans="1:37" s="46" customFormat="1" ht="37.5" customHeight="1">
      <c r="A197" s="607"/>
      <c r="B197" s="68">
        <v>3</v>
      </c>
      <c r="C197" s="564" t="s">
        <v>1020</v>
      </c>
      <c r="D197" s="564"/>
      <c r="E197" s="564"/>
      <c r="F197" s="565" t="s">
        <v>1021</v>
      </c>
      <c r="G197" s="565"/>
      <c r="H197" s="565"/>
      <c r="I197" s="565"/>
      <c r="J197" s="565"/>
      <c r="K197" s="69">
        <v>43374</v>
      </c>
      <c r="L197" s="69">
        <v>43464</v>
      </c>
      <c r="M197" s="70" t="s">
        <v>178</v>
      </c>
      <c r="N197" s="70" t="s">
        <v>178</v>
      </c>
      <c r="O197" s="70" t="s">
        <v>178</v>
      </c>
      <c r="P197" s="70" t="s">
        <v>178</v>
      </c>
      <c r="Q197" s="70" t="s">
        <v>178</v>
      </c>
      <c r="R197" s="70" t="s">
        <v>178</v>
      </c>
      <c r="S197" s="71" t="str">
        <f t="shared" si="54"/>
        <v>CUMPLE</v>
      </c>
      <c r="T197" s="72" t="s">
        <v>22</v>
      </c>
      <c r="U197" s="70" t="s">
        <v>178</v>
      </c>
      <c r="V197" s="622" t="s">
        <v>85</v>
      </c>
      <c r="W197" s="624"/>
      <c r="X197" s="73" t="str">
        <f t="shared" si="51"/>
        <v>CUMPLE</v>
      </c>
      <c r="Y197" s="59" t="s">
        <v>1022</v>
      </c>
      <c r="Z197" s="74" t="str">
        <f t="shared" si="55"/>
        <v xml:space="preserve">-5. Analista Documental EXPERIENCIA - HABILITANTE.pdf (pag.8-15)
</v>
      </c>
      <c r="AA197" s="59" t="s">
        <v>1023</v>
      </c>
      <c r="AB197" s="75" t="str">
        <f t="shared" si="52"/>
        <v xml:space="preserve">Experiencia No. 3: Páginas específicas de la información del Proyecto:13
</v>
      </c>
      <c r="AC197" s="76">
        <f t="shared" si="56"/>
        <v>0</v>
      </c>
      <c r="AD197" s="76">
        <f t="shared" si="57"/>
        <v>0</v>
      </c>
      <c r="AE197" s="76">
        <f t="shared" si="58"/>
        <v>0</v>
      </c>
      <c r="AF197" s="69">
        <v>43374</v>
      </c>
      <c r="AG197" s="259">
        <v>43464</v>
      </c>
      <c r="AH197" s="95">
        <f t="shared" si="53"/>
        <v>0.2</v>
      </c>
      <c r="AI197" s="257"/>
      <c r="AJ197" s="257"/>
      <c r="AK197" s="219"/>
    </row>
    <row r="198" spans="1:37" s="46" customFormat="1" ht="63.75" customHeight="1">
      <c r="A198" s="607"/>
      <c r="B198" s="68">
        <v>4</v>
      </c>
      <c r="C198" s="564" t="s">
        <v>1024</v>
      </c>
      <c r="D198" s="564"/>
      <c r="E198" s="564"/>
      <c r="F198" s="565" t="s">
        <v>1025</v>
      </c>
      <c r="G198" s="565"/>
      <c r="H198" s="565"/>
      <c r="I198" s="565"/>
      <c r="J198" s="565"/>
      <c r="K198" s="69">
        <v>42978</v>
      </c>
      <c r="L198" s="69">
        <v>43098</v>
      </c>
      <c r="M198" s="70" t="s">
        <v>178</v>
      </c>
      <c r="N198" s="70" t="s">
        <v>178</v>
      </c>
      <c r="O198" s="70" t="s">
        <v>178</v>
      </c>
      <c r="P198" s="70" t="s">
        <v>178</v>
      </c>
      <c r="Q198" s="70" t="s">
        <v>178</v>
      </c>
      <c r="R198" s="70" t="s">
        <v>178</v>
      </c>
      <c r="S198" s="71" t="str">
        <f t="shared" si="54"/>
        <v>CUMPLE</v>
      </c>
      <c r="T198" s="72" t="s">
        <v>22</v>
      </c>
      <c r="U198" s="70" t="s">
        <v>178</v>
      </c>
      <c r="V198" s="622" t="s">
        <v>85</v>
      </c>
      <c r="W198" s="624"/>
      <c r="X198" s="73" t="str">
        <f t="shared" si="51"/>
        <v>CUMPLE</v>
      </c>
      <c r="Y198" s="59" t="s">
        <v>1026</v>
      </c>
      <c r="Z198" s="74" t="str">
        <f t="shared" si="55"/>
        <v xml:space="preserve">-5. Analista Documental EXPERIENCIA - HABILITANTE.pdf (pag.16-17)
</v>
      </c>
      <c r="AA198" s="59" t="s">
        <v>1027</v>
      </c>
      <c r="AB198" s="75" t="str">
        <f t="shared" si="52"/>
        <v xml:space="preserve">Experiencia No. 4: Páginas específicas de la información del Proyecto: 16-17
</v>
      </c>
      <c r="AC198" s="76">
        <f t="shared" si="56"/>
        <v>0</v>
      </c>
      <c r="AD198" s="76">
        <f t="shared" si="57"/>
        <v>0</v>
      </c>
      <c r="AE198" s="76">
        <f t="shared" si="58"/>
        <v>0</v>
      </c>
      <c r="AF198" s="69">
        <v>42978</v>
      </c>
      <c r="AG198" s="259">
        <v>43098</v>
      </c>
      <c r="AH198" s="95">
        <f t="shared" si="53"/>
        <v>0.3</v>
      </c>
      <c r="AI198" s="257"/>
      <c r="AJ198" s="257"/>
      <c r="AK198" s="219"/>
    </row>
    <row r="199" spans="1:37" s="46" customFormat="1" ht="104.25" customHeight="1">
      <c r="A199" s="607"/>
      <c r="B199" s="68">
        <v>5</v>
      </c>
      <c r="C199" s="379" t="s">
        <v>1028</v>
      </c>
      <c r="D199" s="379"/>
      <c r="E199" s="379"/>
      <c r="F199" s="565" t="s">
        <v>1029</v>
      </c>
      <c r="G199" s="565"/>
      <c r="H199" s="565"/>
      <c r="I199" s="565"/>
      <c r="J199" s="565"/>
      <c r="K199" s="69">
        <v>42767</v>
      </c>
      <c r="L199" s="69">
        <v>42886</v>
      </c>
      <c r="M199" s="70" t="s">
        <v>178</v>
      </c>
      <c r="N199" s="70" t="s">
        <v>178</v>
      </c>
      <c r="O199" s="70" t="s">
        <v>85</v>
      </c>
      <c r="P199" s="70" t="s">
        <v>178</v>
      </c>
      <c r="Q199" s="70" t="s">
        <v>178</v>
      </c>
      <c r="R199" s="70" t="s">
        <v>178</v>
      </c>
      <c r="S199" s="71" t="str">
        <f t="shared" ref="S199:S200" si="59">IF(C199&lt;&gt;"",IF(COUNTIF(M199:R199,"CUMPLE")=6,"CUMPLE","NO CUMPLE"),"")</f>
        <v>NO CUMPLE</v>
      </c>
      <c r="T199" s="72" t="s">
        <v>22</v>
      </c>
      <c r="U199" s="70" t="s">
        <v>85</v>
      </c>
      <c r="V199" s="622" t="s">
        <v>85</v>
      </c>
      <c r="W199" s="624"/>
      <c r="X199" s="73" t="str">
        <f t="shared" ref="X199:X200" si="60">IF(C199&lt;&gt;"",IF(OR(AND(OR(U199="CUMPLE",V199="CUMPLE"),S199="CUMPLE",T199="N/A"),AND(T199="SI",OR(U199="CUMPLE",V199="CUMPLE"))),"CUMPLE","NO CUMPLE"),"")</f>
        <v>NO CUMPLE</v>
      </c>
      <c r="Y199" s="59" t="s">
        <v>1030</v>
      </c>
      <c r="Z199" s="74" t="str">
        <f t="shared" ref="Z199:Z200" si="61">IF(Y199&lt;&gt;"","-"&amp;Y199&amp;CHAR(10),"")</f>
        <v xml:space="preserve">-5. Analista Documental EXPERIENCIA - HABILITANTE.pdf (pag.18)
</v>
      </c>
      <c r="AA199" s="59" t="s">
        <v>1031</v>
      </c>
      <c r="AB199" s="75" t="str">
        <f t="shared" si="52"/>
        <v xml:space="preserve">Experiencia No. 5: Páginas específicas de la información del Proyecto: 18
No se identifica claramente el cargo del firmante que expide la certificación.
Si bien se identifica en el contenido de la certificación la asociación a Instrumentos archivísticos, la documentación no permite determinar que en la experiencia aportada haya desempeñado  la "Formulación, modelación, implementación o seguimiento" de dichos instrumentos
</v>
      </c>
      <c r="AC199" s="76">
        <f t="shared" si="56"/>
        <v>0</v>
      </c>
      <c r="AD199" s="76">
        <f t="shared" si="57"/>
        <v>0</v>
      </c>
      <c r="AE199" s="76">
        <f t="shared" si="58"/>
        <v>0</v>
      </c>
      <c r="AF199" s="110"/>
      <c r="AG199" s="328"/>
      <c r="AH199" s="95">
        <f t="shared" si="53"/>
        <v>0</v>
      </c>
      <c r="AI199" s="84"/>
      <c r="AJ199" s="84"/>
      <c r="AK199" s="219"/>
    </row>
    <row r="200" spans="1:37" s="46" customFormat="1" ht="59.25" customHeight="1">
      <c r="A200" s="607"/>
      <c r="B200" s="68">
        <v>6</v>
      </c>
      <c r="C200" s="564" t="s">
        <v>1032</v>
      </c>
      <c r="D200" s="564"/>
      <c r="E200" s="564"/>
      <c r="F200" s="565" t="s">
        <v>1033</v>
      </c>
      <c r="G200" s="565"/>
      <c r="H200" s="565"/>
      <c r="I200" s="565"/>
      <c r="J200" s="565"/>
      <c r="K200" s="69">
        <v>42632</v>
      </c>
      <c r="L200" s="69">
        <v>42734</v>
      </c>
      <c r="M200" s="70" t="s">
        <v>178</v>
      </c>
      <c r="N200" s="70" t="s">
        <v>178</v>
      </c>
      <c r="O200" s="70" t="s">
        <v>178</v>
      </c>
      <c r="P200" s="70" t="s">
        <v>178</v>
      </c>
      <c r="Q200" s="70" t="s">
        <v>178</v>
      </c>
      <c r="R200" s="70" t="s">
        <v>178</v>
      </c>
      <c r="S200" s="71" t="str">
        <f t="shared" si="59"/>
        <v>CUMPLE</v>
      </c>
      <c r="T200" s="72" t="s">
        <v>22</v>
      </c>
      <c r="U200" s="70" t="s">
        <v>178</v>
      </c>
      <c r="V200" s="622" t="s">
        <v>85</v>
      </c>
      <c r="W200" s="624"/>
      <c r="X200" s="73" t="str">
        <f t="shared" si="60"/>
        <v>CUMPLE</v>
      </c>
      <c r="Y200" s="59" t="s">
        <v>1034</v>
      </c>
      <c r="Z200" s="74" t="str">
        <f t="shared" si="61"/>
        <v xml:space="preserve">-5. Analista Documental EXPERIENCIA - HABILITANTE.pdf (pag.19)
</v>
      </c>
      <c r="AA200" s="59" t="s">
        <v>1035</v>
      </c>
      <c r="AB200" s="75" t="str">
        <f t="shared" si="52"/>
        <v xml:space="preserve">Experiencia No. 6: Páginas específicas de la información del Proyecto: 19
</v>
      </c>
      <c r="AC200" s="76">
        <f t="shared" si="56"/>
        <v>0</v>
      </c>
      <c r="AD200" s="76">
        <f t="shared" si="57"/>
        <v>0</v>
      </c>
      <c r="AE200" s="76">
        <f t="shared" si="58"/>
        <v>0</v>
      </c>
      <c r="AF200" s="69">
        <v>42632</v>
      </c>
      <c r="AG200" s="259">
        <v>42734</v>
      </c>
      <c r="AH200" s="95">
        <f t="shared" si="53"/>
        <v>0.3</v>
      </c>
      <c r="AI200" s="257"/>
      <c r="AJ200" s="257"/>
      <c r="AK200" s="219"/>
    </row>
    <row r="201" spans="1:37" s="46" customFormat="1" ht="12.5" hidden="1">
      <c r="A201" s="607"/>
      <c r="B201" s="68">
        <v>7</v>
      </c>
      <c r="C201" s="564"/>
      <c r="D201" s="564"/>
      <c r="E201" s="564"/>
      <c r="F201" s="565"/>
      <c r="G201" s="565"/>
      <c r="H201" s="565"/>
      <c r="I201" s="565"/>
      <c r="J201" s="565"/>
      <c r="K201" s="69"/>
      <c r="L201" s="69"/>
      <c r="M201" s="70"/>
      <c r="N201" s="70"/>
      <c r="O201" s="70"/>
      <c r="P201" s="70"/>
      <c r="Q201" s="70"/>
      <c r="R201" s="70"/>
      <c r="S201" s="71" t="str">
        <f t="shared" si="54"/>
        <v/>
      </c>
      <c r="T201" s="72"/>
      <c r="U201" s="70"/>
      <c r="V201" s="622"/>
      <c r="W201" s="624"/>
      <c r="X201" s="73" t="str">
        <f t="shared" si="51"/>
        <v/>
      </c>
      <c r="Y201" s="59"/>
      <c r="Z201" s="74" t="str">
        <f t="shared" si="55"/>
        <v/>
      </c>
      <c r="AA201" s="59"/>
      <c r="AB201" s="75" t="str">
        <f t="shared" si="52"/>
        <v/>
      </c>
      <c r="AC201" s="76">
        <f t="shared" si="56"/>
        <v>0</v>
      </c>
      <c r="AD201" s="76">
        <f t="shared" si="57"/>
        <v>0</v>
      </c>
      <c r="AE201" s="76">
        <f t="shared" si="58"/>
        <v>0</v>
      </c>
      <c r="AF201" s="69"/>
      <c r="AG201" s="69"/>
      <c r="AH201" s="326">
        <f t="shared" si="53"/>
        <v>0</v>
      </c>
      <c r="AI201" s="257"/>
      <c r="AJ201" s="257"/>
      <c r="AK201" s="219"/>
    </row>
    <row r="202" spans="1:37" s="46" customFormat="1" ht="12.5" hidden="1">
      <c r="A202" s="607"/>
      <c r="B202" s="68">
        <v>8</v>
      </c>
      <c r="C202" s="564"/>
      <c r="D202" s="564"/>
      <c r="E202" s="564"/>
      <c r="F202" s="565"/>
      <c r="G202" s="565"/>
      <c r="H202" s="565"/>
      <c r="I202" s="565"/>
      <c r="J202" s="565"/>
      <c r="K202" s="69"/>
      <c r="L202" s="69"/>
      <c r="M202" s="70"/>
      <c r="N202" s="70"/>
      <c r="O202" s="70"/>
      <c r="P202" s="70"/>
      <c r="Q202" s="70"/>
      <c r="R202" s="70"/>
      <c r="S202" s="71" t="str">
        <f t="shared" si="54"/>
        <v/>
      </c>
      <c r="T202" s="72"/>
      <c r="U202" s="70"/>
      <c r="V202" s="622"/>
      <c r="W202" s="624"/>
      <c r="X202" s="73" t="str">
        <f t="shared" si="51"/>
        <v/>
      </c>
      <c r="Y202" s="59"/>
      <c r="Z202" s="74" t="str">
        <f t="shared" si="55"/>
        <v/>
      </c>
      <c r="AA202" s="59"/>
      <c r="AB202" s="75" t="str">
        <f t="shared" si="52"/>
        <v/>
      </c>
      <c r="AC202" s="76">
        <f t="shared" si="56"/>
        <v>0</v>
      </c>
      <c r="AD202" s="76">
        <f t="shared" si="57"/>
        <v>0</v>
      </c>
      <c r="AE202" s="76">
        <f t="shared" si="58"/>
        <v>0</v>
      </c>
      <c r="AF202" s="110"/>
      <c r="AG202" s="110"/>
      <c r="AH202" s="326">
        <f t="shared" si="53"/>
        <v>0</v>
      </c>
      <c r="AI202" s="84"/>
      <c r="AJ202" s="84"/>
      <c r="AK202" s="219"/>
    </row>
    <row r="203" spans="1:37" s="46" customFormat="1" ht="12.5" hidden="1">
      <c r="A203" s="607"/>
      <c r="B203" s="68">
        <v>9</v>
      </c>
      <c r="C203" s="564"/>
      <c r="D203" s="564"/>
      <c r="E203" s="564"/>
      <c r="F203" s="565"/>
      <c r="G203" s="565"/>
      <c r="H203" s="565"/>
      <c r="I203" s="565"/>
      <c r="J203" s="565"/>
      <c r="K203" s="69"/>
      <c r="L203" s="69"/>
      <c r="M203" s="70"/>
      <c r="N203" s="70"/>
      <c r="O203" s="70"/>
      <c r="P203" s="70"/>
      <c r="Q203" s="70"/>
      <c r="R203" s="70"/>
      <c r="S203" s="71" t="str">
        <f t="shared" si="54"/>
        <v/>
      </c>
      <c r="T203" s="72"/>
      <c r="U203" s="70"/>
      <c r="V203" s="622"/>
      <c r="W203" s="624"/>
      <c r="X203" s="73" t="str">
        <f t="shared" si="51"/>
        <v/>
      </c>
      <c r="Y203" s="59"/>
      <c r="Z203" s="74" t="str">
        <f t="shared" si="55"/>
        <v/>
      </c>
      <c r="AA203" s="59"/>
      <c r="AB203" s="75" t="str">
        <f t="shared" si="52"/>
        <v/>
      </c>
      <c r="AC203" s="76">
        <f t="shared" si="56"/>
        <v>0</v>
      </c>
      <c r="AD203" s="76">
        <f t="shared" si="57"/>
        <v>0</v>
      </c>
      <c r="AE203" s="76">
        <f t="shared" si="58"/>
        <v>0</v>
      </c>
      <c r="AF203" s="110"/>
      <c r="AG203" s="110"/>
      <c r="AH203" s="326">
        <f t="shared" si="53"/>
        <v>0</v>
      </c>
      <c r="AI203" s="84"/>
      <c r="AJ203" s="84"/>
      <c r="AK203" s="219"/>
    </row>
    <row r="204" spans="1:37" s="46" customFormat="1" ht="12.5" hidden="1">
      <c r="A204" s="607"/>
      <c r="B204" s="68">
        <v>10</v>
      </c>
      <c r="C204" s="564"/>
      <c r="D204" s="564"/>
      <c r="E204" s="564"/>
      <c r="F204" s="565"/>
      <c r="G204" s="565"/>
      <c r="H204" s="565"/>
      <c r="I204" s="565"/>
      <c r="J204" s="565"/>
      <c r="K204" s="69"/>
      <c r="L204" s="69"/>
      <c r="M204" s="70"/>
      <c r="N204" s="70"/>
      <c r="O204" s="70"/>
      <c r="P204" s="70"/>
      <c r="Q204" s="70"/>
      <c r="R204" s="70"/>
      <c r="S204" s="71" t="str">
        <f t="shared" si="54"/>
        <v/>
      </c>
      <c r="T204" s="72"/>
      <c r="U204" s="70"/>
      <c r="V204" s="622"/>
      <c r="W204" s="624"/>
      <c r="X204" s="73" t="str">
        <f t="shared" si="51"/>
        <v/>
      </c>
      <c r="Y204" s="59"/>
      <c r="Z204" s="74" t="str">
        <f t="shared" si="55"/>
        <v/>
      </c>
      <c r="AA204" s="59"/>
      <c r="AB204" s="75" t="str">
        <f t="shared" si="52"/>
        <v/>
      </c>
      <c r="AC204" s="76">
        <f t="shared" si="56"/>
        <v>0</v>
      </c>
      <c r="AD204" s="76">
        <f t="shared" si="57"/>
        <v>0</v>
      </c>
      <c r="AE204" s="76">
        <f t="shared" si="58"/>
        <v>0</v>
      </c>
      <c r="AF204" s="110"/>
      <c r="AG204" s="110"/>
      <c r="AH204" s="326">
        <f t="shared" si="53"/>
        <v>0</v>
      </c>
      <c r="AI204" s="84"/>
      <c r="AJ204" s="84"/>
      <c r="AK204" s="219"/>
    </row>
    <row r="205" spans="1:37" s="46" customFormat="1" ht="12.5" hidden="1">
      <c r="A205" s="607"/>
      <c r="B205" s="68">
        <v>11</v>
      </c>
      <c r="C205" s="564"/>
      <c r="D205" s="564"/>
      <c r="E205" s="564"/>
      <c r="F205" s="565"/>
      <c r="G205" s="565"/>
      <c r="H205" s="565"/>
      <c r="I205" s="565"/>
      <c r="J205" s="565"/>
      <c r="K205" s="69"/>
      <c r="L205" s="69"/>
      <c r="M205" s="70"/>
      <c r="N205" s="70"/>
      <c r="O205" s="70"/>
      <c r="P205" s="70"/>
      <c r="Q205" s="70"/>
      <c r="R205" s="70"/>
      <c r="S205" s="71" t="str">
        <f t="shared" si="54"/>
        <v/>
      </c>
      <c r="T205" s="72"/>
      <c r="U205" s="70"/>
      <c r="V205" s="622"/>
      <c r="W205" s="624"/>
      <c r="X205" s="73" t="str">
        <f t="shared" si="51"/>
        <v/>
      </c>
      <c r="Y205" s="59"/>
      <c r="Z205" s="74" t="str">
        <f t="shared" si="55"/>
        <v/>
      </c>
      <c r="AA205" s="59"/>
      <c r="AB205" s="75" t="str">
        <f t="shared" si="52"/>
        <v/>
      </c>
      <c r="AC205" s="76">
        <f t="shared" si="56"/>
        <v>0</v>
      </c>
      <c r="AD205" s="76">
        <f t="shared" si="57"/>
        <v>0</v>
      </c>
      <c r="AE205" s="76">
        <f t="shared" si="58"/>
        <v>0</v>
      </c>
      <c r="AF205" s="110"/>
      <c r="AG205" s="110"/>
      <c r="AH205" s="326">
        <f t="shared" si="53"/>
        <v>0</v>
      </c>
      <c r="AI205" s="84"/>
      <c r="AJ205" s="84"/>
      <c r="AK205" s="219"/>
    </row>
    <row r="206" spans="1:37" s="46" customFormat="1" ht="12.5" hidden="1">
      <c r="A206" s="607"/>
      <c r="B206" s="68">
        <v>12</v>
      </c>
      <c r="C206" s="564"/>
      <c r="D206" s="564"/>
      <c r="E206" s="564"/>
      <c r="F206" s="565"/>
      <c r="G206" s="565"/>
      <c r="H206" s="565"/>
      <c r="I206" s="565"/>
      <c r="J206" s="565"/>
      <c r="K206" s="69"/>
      <c r="L206" s="69"/>
      <c r="M206" s="70"/>
      <c r="N206" s="70"/>
      <c r="O206" s="70"/>
      <c r="P206" s="70"/>
      <c r="Q206" s="70"/>
      <c r="R206" s="70"/>
      <c r="S206" s="71" t="str">
        <f t="shared" si="54"/>
        <v/>
      </c>
      <c r="T206" s="72"/>
      <c r="U206" s="70"/>
      <c r="V206" s="622"/>
      <c r="W206" s="624"/>
      <c r="X206" s="73" t="str">
        <f t="shared" si="51"/>
        <v/>
      </c>
      <c r="Y206" s="59"/>
      <c r="Z206" s="74" t="str">
        <f t="shared" si="55"/>
        <v/>
      </c>
      <c r="AA206" s="59"/>
      <c r="AB206" s="75" t="str">
        <f t="shared" si="52"/>
        <v/>
      </c>
      <c r="AC206" s="76">
        <f t="shared" si="56"/>
        <v>0</v>
      </c>
      <c r="AD206" s="76">
        <f t="shared" si="57"/>
        <v>0</v>
      </c>
      <c r="AE206" s="76">
        <f t="shared" si="58"/>
        <v>0</v>
      </c>
      <c r="AF206" s="110"/>
      <c r="AG206" s="110"/>
      <c r="AH206" s="326">
        <f t="shared" si="53"/>
        <v>0</v>
      </c>
      <c r="AI206" s="84"/>
      <c r="AJ206" s="84"/>
      <c r="AK206" s="219"/>
    </row>
    <row r="207" spans="1:37" s="46" customFormat="1" ht="12.5" hidden="1">
      <c r="A207" s="607"/>
      <c r="B207" s="68">
        <v>13</v>
      </c>
      <c r="C207" s="564"/>
      <c r="D207" s="564"/>
      <c r="E207" s="564"/>
      <c r="F207" s="565"/>
      <c r="G207" s="565"/>
      <c r="H207" s="565"/>
      <c r="I207" s="565"/>
      <c r="J207" s="565"/>
      <c r="K207" s="69"/>
      <c r="L207" s="69"/>
      <c r="M207" s="70"/>
      <c r="N207" s="70"/>
      <c r="O207" s="70"/>
      <c r="P207" s="70"/>
      <c r="Q207" s="70"/>
      <c r="R207" s="70"/>
      <c r="S207" s="71" t="str">
        <f t="shared" si="54"/>
        <v/>
      </c>
      <c r="T207" s="72"/>
      <c r="U207" s="70"/>
      <c r="V207" s="622"/>
      <c r="W207" s="624"/>
      <c r="X207" s="73" t="str">
        <f t="shared" si="51"/>
        <v/>
      </c>
      <c r="Y207" s="59"/>
      <c r="Z207" s="74" t="str">
        <f t="shared" si="55"/>
        <v/>
      </c>
      <c r="AA207" s="59"/>
      <c r="AB207" s="75" t="str">
        <f t="shared" si="52"/>
        <v/>
      </c>
      <c r="AC207" s="76">
        <f t="shared" si="56"/>
        <v>0</v>
      </c>
      <c r="AD207" s="76">
        <f t="shared" si="57"/>
        <v>0</v>
      </c>
      <c r="AE207" s="76">
        <f t="shared" si="58"/>
        <v>0</v>
      </c>
      <c r="AF207" s="110"/>
      <c r="AG207" s="110"/>
      <c r="AH207" s="326">
        <f t="shared" si="53"/>
        <v>0</v>
      </c>
      <c r="AI207" s="84"/>
      <c r="AJ207" s="84"/>
      <c r="AK207" s="219"/>
    </row>
    <row r="208" spans="1:37" s="46" customFormat="1" ht="12.5" hidden="1">
      <c r="A208" s="607"/>
      <c r="B208" s="68">
        <v>14</v>
      </c>
      <c r="C208" s="564"/>
      <c r="D208" s="564"/>
      <c r="E208" s="564"/>
      <c r="F208" s="565"/>
      <c r="G208" s="565"/>
      <c r="H208" s="565"/>
      <c r="I208" s="565"/>
      <c r="J208" s="565"/>
      <c r="K208" s="69"/>
      <c r="L208" s="69"/>
      <c r="M208" s="70"/>
      <c r="N208" s="70"/>
      <c r="O208" s="70"/>
      <c r="P208" s="70"/>
      <c r="Q208" s="70"/>
      <c r="R208" s="70"/>
      <c r="S208" s="71" t="str">
        <f t="shared" si="54"/>
        <v/>
      </c>
      <c r="T208" s="72"/>
      <c r="U208" s="70"/>
      <c r="V208" s="622"/>
      <c r="W208" s="624"/>
      <c r="X208" s="73" t="str">
        <f t="shared" si="51"/>
        <v/>
      </c>
      <c r="Y208" s="59"/>
      <c r="Z208" s="74" t="str">
        <f t="shared" si="55"/>
        <v/>
      </c>
      <c r="AA208" s="59"/>
      <c r="AB208" s="75" t="str">
        <f t="shared" si="52"/>
        <v/>
      </c>
      <c r="AC208" s="76">
        <f t="shared" si="56"/>
        <v>0</v>
      </c>
      <c r="AD208" s="76">
        <f t="shared" si="57"/>
        <v>0</v>
      </c>
      <c r="AE208" s="76">
        <f t="shared" si="58"/>
        <v>0</v>
      </c>
      <c r="AF208" s="110"/>
      <c r="AG208" s="110"/>
      <c r="AH208" s="326">
        <f t="shared" si="53"/>
        <v>0</v>
      </c>
      <c r="AI208" s="84"/>
      <c r="AJ208" s="84"/>
      <c r="AK208" s="219"/>
    </row>
    <row r="209" spans="1:37" s="46" customFormat="1" ht="12.5" hidden="1">
      <c r="A209" s="607"/>
      <c r="B209" s="68">
        <v>15</v>
      </c>
      <c r="C209" s="564"/>
      <c r="D209" s="564"/>
      <c r="E209" s="564"/>
      <c r="F209" s="565"/>
      <c r="G209" s="565"/>
      <c r="H209" s="565"/>
      <c r="I209" s="565"/>
      <c r="J209" s="565"/>
      <c r="K209" s="69"/>
      <c r="L209" s="69"/>
      <c r="M209" s="70"/>
      <c r="N209" s="70"/>
      <c r="O209" s="70"/>
      <c r="P209" s="70"/>
      <c r="Q209" s="70"/>
      <c r="R209" s="70"/>
      <c r="S209" s="71" t="str">
        <f t="shared" si="54"/>
        <v/>
      </c>
      <c r="T209" s="72"/>
      <c r="U209" s="70"/>
      <c r="V209" s="622"/>
      <c r="W209" s="624"/>
      <c r="X209" s="73" t="str">
        <f t="shared" si="51"/>
        <v/>
      </c>
      <c r="Y209" s="59"/>
      <c r="Z209" s="74" t="str">
        <f t="shared" si="55"/>
        <v/>
      </c>
      <c r="AA209" s="59"/>
      <c r="AB209" s="75" t="str">
        <f t="shared" si="52"/>
        <v/>
      </c>
      <c r="AC209" s="76">
        <f t="shared" si="56"/>
        <v>0</v>
      </c>
      <c r="AD209" s="76">
        <f t="shared" si="57"/>
        <v>0</v>
      </c>
      <c r="AE209" s="76">
        <f t="shared" si="58"/>
        <v>0</v>
      </c>
      <c r="AF209" s="110"/>
      <c r="AG209" s="110"/>
      <c r="AH209" s="326">
        <f t="shared" si="53"/>
        <v>0</v>
      </c>
      <c r="AI209" s="84"/>
      <c r="AJ209" s="84"/>
      <c r="AK209" s="219"/>
    </row>
    <row r="210" spans="1:37" s="46" customFormat="1" ht="12.5" hidden="1">
      <c r="A210" s="607"/>
      <c r="B210" s="68">
        <v>16</v>
      </c>
      <c r="C210" s="564"/>
      <c r="D210" s="564"/>
      <c r="E210" s="564"/>
      <c r="F210" s="565"/>
      <c r="G210" s="565"/>
      <c r="H210" s="565"/>
      <c r="I210" s="565"/>
      <c r="J210" s="565"/>
      <c r="K210" s="69"/>
      <c r="L210" s="69"/>
      <c r="M210" s="70"/>
      <c r="N210" s="70"/>
      <c r="O210" s="70"/>
      <c r="P210" s="70"/>
      <c r="Q210" s="70"/>
      <c r="R210" s="70"/>
      <c r="S210" s="71" t="str">
        <f t="shared" si="54"/>
        <v/>
      </c>
      <c r="T210" s="72"/>
      <c r="U210" s="70"/>
      <c r="V210" s="622"/>
      <c r="W210" s="624"/>
      <c r="X210" s="73" t="str">
        <f t="shared" si="51"/>
        <v/>
      </c>
      <c r="Y210" s="59"/>
      <c r="Z210" s="74" t="str">
        <f t="shared" si="55"/>
        <v/>
      </c>
      <c r="AA210" s="59"/>
      <c r="AB210" s="75" t="str">
        <f t="shared" si="52"/>
        <v/>
      </c>
      <c r="AC210" s="76">
        <f t="shared" si="56"/>
        <v>0</v>
      </c>
      <c r="AD210" s="76">
        <f t="shared" si="57"/>
        <v>0</v>
      </c>
      <c r="AE210" s="76">
        <f t="shared" si="58"/>
        <v>0</v>
      </c>
      <c r="AF210" s="110"/>
      <c r="AG210" s="110"/>
      <c r="AH210" s="326">
        <f t="shared" si="53"/>
        <v>0</v>
      </c>
      <c r="AI210" s="84"/>
      <c r="AJ210" s="84"/>
      <c r="AK210" s="219"/>
    </row>
    <row r="211" spans="1:37" s="46" customFormat="1" ht="12.5" hidden="1">
      <c r="A211" s="607"/>
      <c r="B211" s="68">
        <v>17</v>
      </c>
      <c r="C211" s="564"/>
      <c r="D211" s="564"/>
      <c r="E211" s="564"/>
      <c r="F211" s="565"/>
      <c r="G211" s="565"/>
      <c r="H211" s="565"/>
      <c r="I211" s="565"/>
      <c r="J211" s="565"/>
      <c r="K211" s="69"/>
      <c r="L211" s="69"/>
      <c r="M211" s="70"/>
      <c r="N211" s="70"/>
      <c r="O211" s="70"/>
      <c r="P211" s="70"/>
      <c r="Q211" s="70"/>
      <c r="R211" s="70"/>
      <c r="S211" s="71" t="str">
        <f t="shared" si="54"/>
        <v/>
      </c>
      <c r="T211" s="72"/>
      <c r="U211" s="70"/>
      <c r="V211" s="622"/>
      <c r="W211" s="624"/>
      <c r="X211" s="73" t="str">
        <f t="shared" si="51"/>
        <v/>
      </c>
      <c r="Y211" s="59"/>
      <c r="Z211" s="74" t="str">
        <f t="shared" si="55"/>
        <v/>
      </c>
      <c r="AA211" s="59"/>
      <c r="AB211" s="75" t="str">
        <f t="shared" si="52"/>
        <v/>
      </c>
      <c r="AC211" s="76">
        <f t="shared" si="56"/>
        <v>0</v>
      </c>
      <c r="AD211" s="76">
        <f t="shared" si="57"/>
        <v>0</v>
      </c>
      <c r="AE211" s="76">
        <f t="shared" si="58"/>
        <v>0</v>
      </c>
      <c r="AF211" s="110"/>
      <c r="AG211" s="110"/>
      <c r="AH211" s="326">
        <f t="shared" si="53"/>
        <v>0</v>
      </c>
      <c r="AI211" s="84"/>
      <c r="AJ211" s="84"/>
      <c r="AK211" s="219"/>
    </row>
    <row r="212" spans="1:37" s="46" customFormat="1" ht="12.5" hidden="1">
      <c r="A212" s="607"/>
      <c r="B212" s="68">
        <v>18</v>
      </c>
      <c r="C212" s="564"/>
      <c r="D212" s="564"/>
      <c r="E212" s="564"/>
      <c r="F212" s="565"/>
      <c r="G212" s="565"/>
      <c r="H212" s="565"/>
      <c r="I212" s="565"/>
      <c r="J212" s="565"/>
      <c r="K212" s="69"/>
      <c r="L212" s="69"/>
      <c r="M212" s="70"/>
      <c r="N212" s="70"/>
      <c r="O212" s="70"/>
      <c r="P212" s="70"/>
      <c r="Q212" s="70"/>
      <c r="R212" s="70"/>
      <c r="S212" s="71" t="str">
        <f t="shared" si="54"/>
        <v/>
      </c>
      <c r="T212" s="72"/>
      <c r="U212" s="70"/>
      <c r="V212" s="622"/>
      <c r="W212" s="624"/>
      <c r="X212" s="73" t="str">
        <f t="shared" si="51"/>
        <v/>
      </c>
      <c r="Y212" s="59"/>
      <c r="Z212" s="74" t="str">
        <f t="shared" si="55"/>
        <v/>
      </c>
      <c r="AA212" s="59"/>
      <c r="AB212" s="75" t="str">
        <f t="shared" si="52"/>
        <v/>
      </c>
      <c r="AC212" s="76">
        <f t="shared" si="56"/>
        <v>0</v>
      </c>
      <c r="AD212" s="76">
        <f t="shared" si="57"/>
        <v>0</v>
      </c>
      <c r="AE212" s="76">
        <f t="shared" si="58"/>
        <v>0</v>
      </c>
      <c r="AF212" s="110"/>
      <c r="AG212" s="110"/>
      <c r="AH212" s="326">
        <f t="shared" si="53"/>
        <v>0</v>
      </c>
      <c r="AI212" s="84"/>
      <c r="AJ212" s="84"/>
      <c r="AK212" s="219"/>
    </row>
    <row r="213" spans="1:37" s="46" customFormat="1" ht="12.5" hidden="1">
      <c r="A213" s="607"/>
      <c r="B213" s="68">
        <v>19</v>
      </c>
      <c r="C213" s="583"/>
      <c r="D213" s="583"/>
      <c r="E213" s="583"/>
      <c r="F213" s="584"/>
      <c r="G213" s="584"/>
      <c r="H213" s="584"/>
      <c r="I213" s="584"/>
      <c r="J213" s="584"/>
      <c r="K213" s="69"/>
      <c r="L213" s="69"/>
      <c r="M213" s="70"/>
      <c r="N213" s="70"/>
      <c r="O213" s="70"/>
      <c r="P213" s="70"/>
      <c r="Q213" s="70"/>
      <c r="R213" s="70"/>
      <c r="S213" s="71" t="str">
        <f t="shared" si="54"/>
        <v/>
      </c>
      <c r="T213" s="72"/>
      <c r="U213" s="70"/>
      <c r="V213" s="622"/>
      <c r="W213" s="624"/>
      <c r="X213" s="73" t="str">
        <f t="shared" si="51"/>
        <v/>
      </c>
      <c r="Y213" s="59"/>
      <c r="Z213" s="74" t="str">
        <f t="shared" si="55"/>
        <v/>
      </c>
      <c r="AA213" s="59"/>
      <c r="AB213" s="75" t="str">
        <f t="shared" si="52"/>
        <v/>
      </c>
      <c r="AC213" s="76">
        <f t="shared" si="56"/>
        <v>0</v>
      </c>
      <c r="AD213" s="76">
        <f t="shared" si="57"/>
        <v>0</v>
      </c>
      <c r="AE213" s="76">
        <f t="shared" si="58"/>
        <v>0</v>
      </c>
      <c r="AF213" s="110"/>
      <c r="AG213" s="110"/>
      <c r="AH213" s="326">
        <f t="shared" si="53"/>
        <v>0</v>
      </c>
      <c r="AI213" s="84"/>
      <c r="AJ213" s="84"/>
      <c r="AK213" s="219"/>
    </row>
    <row r="214" spans="1:37" s="46" customFormat="1" ht="12.5" hidden="1">
      <c r="A214" s="607"/>
      <c r="B214" s="68">
        <v>20</v>
      </c>
      <c r="C214" s="583"/>
      <c r="D214" s="583"/>
      <c r="E214" s="583"/>
      <c r="F214" s="584"/>
      <c r="G214" s="584"/>
      <c r="H214" s="584"/>
      <c r="I214" s="584"/>
      <c r="J214" s="584"/>
      <c r="K214" s="69"/>
      <c r="L214" s="69"/>
      <c r="M214" s="70"/>
      <c r="N214" s="70"/>
      <c r="O214" s="70"/>
      <c r="P214" s="70"/>
      <c r="Q214" s="70"/>
      <c r="R214" s="70"/>
      <c r="S214" s="71" t="str">
        <f t="shared" si="54"/>
        <v/>
      </c>
      <c r="T214" s="72"/>
      <c r="U214" s="70"/>
      <c r="V214" s="622"/>
      <c r="W214" s="624"/>
      <c r="X214" s="73" t="str">
        <f t="shared" si="51"/>
        <v/>
      </c>
      <c r="Y214" s="79"/>
      <c r="Z214" s="74" t="str">
        <f t="shared" si="55"/>
        <v/>
      </c>
      <c r="AA214" s="59"/>
      <c r="AB214" s="75" t="str">
        <f t="shared" si="52"/>
        <v/>
      </c>
      <c r="AC214" s="76">
        <f t="shared" si="56"/>
        <v>0</v>
      </c>
      <c r="AD214" s="76">
        <f t="shared" si="57"/>
        <v>0</v>
      </c>
      <c r="AE214" s="76">
        <f t="shared" si="58"/>
        <v>0</v>
      </c>
      <c r="AF214" s="110"/>
      <c r="AG214" s="110"/>
      <c r="AH214" s="326">
        <f t="shared" si="53"/>
        <v>0</v>
      </c>
      <c r="AI214" s="84"/>
      <c r="AJ214" s="84"/>
      <c r="AK214" s="219"/>
    </row>
    <row r="215" spans="1:37" s="46" customFormat="1" ht="18.75" customHeight="1">
      <c r="A215" s="607"/>
      <c r="B215" s="585" t="s">
        <v>299</v>
      </c>
      <c r="C215" s="586"/>
      <c r="D215" s="586"/>
      <c r="E215" s="587"/>
      <c r="F215" s="80" t="s">
        <v>300</v>
      </c>
      <c r="G215" s="588" t="s">
        <v>301</v>
      </c>
      <c r="H215" s="589"/>
      <c r="I215" s="628" t="s">
        <v>302</v>
      </c>
      <c r="J215" s="629"/>
      <c r="K215" s="629"/>
      <c r="L215" s="629"/>
      <c r="M215" s="629"/>
      <c r="N215" s="629"/>
      <c r="O215" s="629"/>
      <c r="P215" s="629"/>
      <c r="Q215" s="629"/>
      <c r="R215" s="629"/>
      <c r="S215" s="629"/>
      <c r="T215" s="629"/>
      <c r="U215" s="629"/>
      <c r="V215" s="629"/>
      <c r="W215" s="629"/>
      <c r="X215" s="630"/>
      <c r="Y215" s="57"/>
      <c r="Z215" s="81"/>
      <c r="AA215" s="82"/>
      <c r="AB215" s="81"/>
      <c r="AC215" s="83"/>
      <c r="AD215" s="83"/>
      <c r="AE215" s="83"/>
      <c r="AF215" s="84"/>
      <c r="AG215" s="84"/>
      <c r="AH215" s="85"/>
      <c r="AI215" s="84"/>
      <c r="AJ215" s="84"/>
      <c r="AK215" s="85"/>
    </row>
    <row r="216" spans="1:37" s="46" customFormat="1" ht="90.75" customHeight="1">
      <c r="A216" s="607"/>
      <c r="B216" s="695" t="s">
        <v>372</v>
      </c>
      <c r="C216" s="696"/>
      <c r="D216" s="697"/>
      <c r="E216" s="680">
        <v>2</v>
      </c>
      <c r="F216" s="743">
        <f>SUMIFS(AH195:AH214,X195:X214,"CUMPLE")</f>
        <v>2</v>
      </c>
      <c r="G216" s="701" t="str">
        <f>IF(F216&gt;=E216,"REQUISITO ACREDITADO","REQUISITO NO ACREDITADO")</f>
        <v>REQUISITO ACREDITADO</v>
      </c>
      <c r="H216" s="702"/>
      <c r="I216" s="579" t="str">
        <f>_xlfn.CONCAT(Z195:Z214)</f>
        <v xml:space="preserve">-5. Analista Documental EXPERIENCIA - HABILITANTE.pdf (pag.4-5)
-5. Analista Documental EXPERIENCIA - HABILITANTE.pdf (pag.6-7)
-5. Analista Documental EXPERIENCIA - HABILITANTE.pdf (pag.8-15)
-5. Analista Documental EXPERIENCIA - HABILITANTE.pdf (pag.16-17)
-5. Analista Documental EXPERIENCIA - HABILITANTE.pdf (pag.18)
-5. Analista Documental EXPERIENCIA - HABILITANTE.pdf (pag.19)
</v>
      </c>
      <c r="J216" s="579"/>
      <c r="K216" s="579"/>
      <c r="L216" s="579"/>
      <c r="M216" s="579"/>
      <c r="N216" s="579"/>
      <c r="O216" s="579"/>
      <c r="P216" s="579"/>
      <c r="Q216" s="579"/>
      <c r="R216" s="579"/>
      <c r="S216" s="579"/>
      <c r="T216" s="579"/>
      <c r="U216" s="579"/>
      <c r="V216" s="579"/>
      <c r="W216" s="579"/>
      <c r="X216" s="579"/>
      <c r="AC216" s="45"/>
      <c r="AD216" s="45"/>
      <c r="AE216" s="45"/>
    </row>
    <row r="217" spans="1:37" s="46" customFormat="1" ht="151.5" customHeight="1">
      <c r="A217" s="607"/>
      <c r="B217" s="698"/>
      <c r="C217" s="699"/>
      <c r="D217" s="700"/>
      <c r="E217" s="681"/>
      <c r="F217" s="744"/>
      <c r="G217" s="703"/>
      <c r="H217" s="704"/>
      <c r="I217" s="91" t="s">
        <v>306</v>
      </c>
      <c r="J217" s="91"/>
      <c r="K217" s="580" t="str">
        <f>_xlfn.CONCAT(AB195:AB214)</f>
        <v xml:space="preserve">Experiencia No. 1: Páginas específicas de la información del Proyecto: 4-5
La cerificación es expedida con fecha anterior a la fecha fin del contrato, por cuanto se acredita experiencia hasta la suscripción de la certificación.
Experiencia No. 2: Páginas específicas de la información del Proyecto: 6-7
Experiencia No. 3: Páginas específicas de la información del Proyecto:13
Experiencia No. 4: Páginas específicas de la información del Proyecto: 16-17
Experiencia No. 5: Páginas específicas de la información del Proyecto: 18
No se identifica claramente el cargo del firmante que expide la certificación.
Si bien se identifica en el contenido de la certificación la asociación a Instrumentos archivísticos, la documentación no permite determinar que en la experiencia aportada haya desempeñado  la "Formulación, modelación, implementación o seguimiento" de dichos instrumentos
Experiencia No. 6: Páginas específicas de la información del Proyecto: 19
</v>
      </c>
      <c r="L217" s="581"/>
      <c r="M217" s="581"/>
      <c r="N217" s="581"/>
      <c r="O217" s="581"/>
      <c r="P217" s="581"/>
      <c r="Q217" s="581"/>
      <c r="R217" s="581"/>
      <c r="S217" s="581"/>
      <c r="T217" s="581"/>
      <c r="U217" s="581"/>
      <c r="V217" s="581"/>
      <c r="W217" s="581"/>
      <c r="X217" s="582"/>
      <c r="AC217" s="45"/>
      <c r="AD217" s="45"/>
      <c r="AE217" s="45"/>
    </row>
    <row r="218" spans="1:37" s="46" customFormat="1" ht="12.5">
      <c r="A218" s="607"/>
      <c r="B218" s="590" t="s">
        <v>307</v>
      </c>
      <c r="C218" s="590"/>
      <c r="D218" s="590"/>
      <c r="E218" s="590"/>
      <c r="F218" s="803"/>
      <c r="G218" s="592"/>
      <c r="H218" s="592"/>
      <c r="I218" s="592"/>
      <c r="J218" s="592"/>
      <c r="K218" s="592"/>
      <c r="L218" s="592"/>
      <c r="M218" s="592"/>
      <c r="N218" s="592"/>
      <c r="O218" s="592"/>
      <c r="P218" s="592"/>
      <c r="Q218" s="592"/>
      <c r="R218" s="592"/>
      <c r="S218" s="592"/>
      <c r="T218" s="592"/>
      <c r="U218" s="592"/>
      <c r="V218" s="592"/>
      <c r="W218" s="592"/>
      <c r="X218" s="593"/>
      <c r="AC218" s="45"/>
      <c r="AD218" s="45"/>
      <c r="AE218" s="45"/>
    </row>
    <row r="219" spans="1:37" s="46" customFormat="1" ht="20.25" customHeight="1">
      <c r="A219" s="607"/>
      <c r="B219" s="594" t="s">
        <v>178</v>
      </c>
      <c r="C219" s="595"/>
      <c r="D219" s="595"/>
      <c r="E219" s="595"/>
      <c r="F219" s="595"/>
      <c r="G219" s="595"/>
      <c r="H219" s="595"/>
      <c r="I219" s="595"/>
      <c r="J219" s="595"/>
      <c r="K219" s="595"/>
      <c r="L219" s="595"/>
      <c r="M219" s="595"/>
      <c r="N219" s="595"/>
      <c r="O219" s="595"/>
      <c r="P219" s="595"/>
      <c r="Q219" s="595"/>
      <c r="R219" s="595"/>
      <c r="S219" s="595"/>
      <c r="T219" s="595"/>
      <c r="U219" s="595"/>
      <c r="V219" s="595"/>
      <c r="W219" s="595"/>
      <c r="X219" s="596"/>
      <c r="AC219" s="45"/>
      <c r="AD219" s="45"/>
      <c r="AE219" s="45"/>
    </row>
    <row r="220" spans="1:37" s="46" customFormat="1" ht="13">
      <c r="A220" s="597" t="s">
        <v>373</v>
      </c>
      <c r="B220" s="598" t="s">
        <v>374</v>
      </c>
      <c r="C220" s="598"/>
      <c r="D220" s="598"/>
      <c r="E220" s="598"/>
      <c r="F220" s="598"/>
      <c r="G220" s="598"/>
      <c r="H220" s="598"/>
      <c r="I220" s="598"/>
      <c r="J220" s="598"/>
      <c r="K220" s="598"/>
      <c r="L220" s="598"/>
      <c r="M220" s="598"/>
      <c r="N220" s="598"/>
      <c r="O220" s="598"/>
      <c r="P220" s="598"/>
      <c r="Q220" s="598"/>
      <c r="R220" s="598"/>
      <c r="S220" s="598"/>
      <c r="T220" s="598"/>
      <c r="U220" s="598"/>
      <c r="V220" s="598"/>
      <c r="W220" s="598"/>
      <c r="X220" s="598"/>
      <c r="AC220" s="45"/>
      <c r="AD220" s="45"/>
      <c r="AE220" s="45"/>
    </row>
    <row r="221" spans="1:37" s="46" customFormat="1" ht="25.5" customHeight="1">
      <c r="A221" s="597"/>
      <c r="B221" s="47" t="s">
        <v>209</v>
      </c>
      <c r="C221" s="48" t="s">
        <v>210</v>
      </c>
      <c r="D221" s="599" t="s">
        <v>211</v>
      </c>
      <c r="E221" s="599"/>
      <c r="F221" s="600" t="s">
        <v>212</v>
      </c>
      <c r="G221" s="601"/>
      <c r="H221" s="601"/>
      <c r="I221" s="601"/>
      <c r="J221" s="601"/>
      <c r="K221" s="601"/>
      <c r="L221" s="602"/>
      <c r="M221" s="599" t="s">
        <v>214</v>
      </c>
      <c r="N221" s="599"/>
      <c r="O221" s="599"/>
      <c r="P221" s="599"/>
      <c r="Q221" s="599"/>
      <c r="R221" s="599"/>
      <c r="S221" s="599"/>
      <c r="T221" s="599"/>
      <c r="U221" s="599"/>
      <c r="V221" s="599"/>
      <c r="W221" s="599"/>
      <c r="X221" s="599"/>
      <c r="AC221" s="45"/>
      <c r="AD221" s="45"/>
      <c r="AE221" s="45"/>
    </row>
    <row r="222" spans="1:37" s="46" customFormat="1" ht="84.75" customHeight="1">
      <c r="A222" s="597"/>
      <c r="B222" s="49">
        <v>6</v>
      </c>
      <c r="C222" s="49">
        <v>1</v>
      </c>
      <c r="D222" s="603" t="s">
        <v>375</v>
      </c>
      <c r="E222" s="603"/>
      <c r="F222" s="604" t="s">
        <v>376</v>
      </c>
      <c r="G222" s="605"/>
      <c r="H222" s="605"/>
      <c r="I222" s="605"/>
      <c r="J222" s="605"/>
      <c r="K222" s="605"/>
      <c r="L222" s="606"/>
      <c r="M222" s="610" t="s">
        <v>377</v>
      </c>
      <c r="N222" s="610"/>
      <c r="O222" s="610"/>
      <c r="P222" s="610"/>
      <c r="Q222" s="610"/>
      <c r="R222" s="610"/>
      <c r="S222" s="610"/>
      <c r="T222" s="610"/>
      <c r="U222" s="610"/>
      <c r="V222" s="610"/>
      <c r="W222" s="610"/>
      <c r="X222" s="610"/>
      <c r="AC222" s="45"/>
      <c r="AD222" s="45"/>
      <c r="AE222" s="45"/>
    </row>
    <row r="223" spans="1:37" s="46" customFormat="1" ht="12.75" customHeight="1">
      <c r="A223" s="597"/>
      <c r="B223" s="530" t="s">
        <v>219</v>
      </c>
      <c r="C223" s="530"/>
      <c r="D223" s="530"/>
      <c r="E223" s="530"/>
      <c r="F223" s="530"/>
      <c r="G223" s="530"/>
      <c r="H223" s="530"/>
      <c r="I223" s="530"/>
      <c r="J223" s="530"/>
      <c r="K223" s="530"/>
      <c r="L223" s="530"/>
      <c r="M223" s="530"/>
      <c r="N223" s="530"/>
      <c r="O223" s="530"/>
      <c r="P223" s="530"/>
      <c r="Q223" s="530"/>
      <c r="R223" s="530"/>
      <c r="S223" s="530"/>
      <c r="T223" s="530"/>
      <c r="U223" s="530"/>
      <c r="V223" s="530"/>
      <c r="W223" s="530"/>
      <c r="X223" s="530"/>
      <c r="AC223" s="45"/>
      <c r="AD223" s="45"/>
      <c r="AE223" s="45"/>
    </row>
    <row r="224" spans="1:37" s="46" customFormat="1" ht="12.75" customHeight="1">
      <c r="A224" s="597"/>
      <c r="B224" s="530" t="s">
        <v>220</v>
      </c>
      <c r="C224" s="530"/>
      <c r="D224" s="530"/>
      <c r="E224" s="530"/>
      <c r="F224" s="530"/>
      <c r="G224" s="530"/>
      <c r="H224" s="530"/>
      <c r="I224" s="530"/>
      <c r="J224" s="530"/>
      <c r="K224" s="530"/>
      <c r="L224" s="530"/>
      <c r="M224" s="530"/>
      <c r="N224" s="530"/>
      <c r="O224" s="530"/>
      <c r="P224" s="530"/>
      <c r="Q224" s="530"/>
      <c r="R224" s="530"/>
      <c r="S224" s="530"/>
      <c r="T224" s="530"/>
      <c r="U224" s="530"/>
      <c r="V224" s="530"/>
      <c r="W224" s="530"/>
      <c r="X224" s="530"/>
      <c r="AC224" s="45"/>
      <c r="AD224" s="45"/>
      <c r="AE224" s="45"/>
    </row>
    <row r="225" spans="1:37" s="46" customFormat="1" ht="27" customHeight="1">
      <c r="A225" s="597"/>
      <c r="B225" s="531" t="s">
        <v>221</v>
      </c>
      <c r="C225" s="531"/>
      <c r="D225" s="531"/>
      <c r="E225" s="532" t="s">
        <v>1036</v>
      </c>
      <c r="F225" s="532"/>
      <c r="G225" s="532"/>
      <c r="H225" s="532"/>
      <c r="I225" s="533" t="s">
        <v>223</v>
      </c>
      <c r="J225" s="533"/>
      <c r="K225" s="534" t="s">
        <v>224</v>
      </c>
      <c r="L225" s="534"/>
      <c r="M225" s="52" t="s">
        <v>225</v>
      </c>
      <c r="N225" s="535">
        <v>53017023</v>
      </c>
      <c r="O225" s="535"/>
      <c r="P225" s="536"/>
      <c r="Q225" s="536"/>
      <c r="R225" s="536"/>
      <c r="S225" s="536"/>
      <c r="T225" s="536"/>
      <c r="U225" s="536"/>
      <c r="V225" s="536"/>
      <c r="W225" s="536"/>
      <c r="X225" s="536"/>
      <c r="AC225" s="45"/>
      <c r="AD225" s="45"/>
      <c r="AE225" s="45"/>
    </row>
    <row r="226" spans="1:37" s="46" customFormat="1" ht="12.75" customHeight="1">
      <c r="A226" s="597"/>
      <c r="B226" s="525" t="s">
        <v>226</v>
      </c>
      <c r="C226" s="525"/>
      <c r="D226" s="525"/>
      <c r="E226" s="525"/>
      <c r="F226" s="525"/>
      <c r="G226" s="525"/>
      <c r="H226" s="53" t="s">
        <v>227</v>
      </c>
      <c r="I226" s="526" t="s">
        <v>228</v>
      </c>
      <c r="J226" s="526"/>
      <c r="K226" s="526"/>
      <c r="L226" s="525" t="s">
        <v>226</v>
      </c>
      <c r="M226" s="525"/>
      <c r="N226" s="525"/>
      <c r="O226" s="54" t="s">
        <v>227</v>
      </c>
      <c r="P226" s="525" t="s">
        <v>228</v>
      </c>
      <c r="Q226" s="525"/>
      <c r="R226" s="525"/>
      <c r="S226" s="525"/>
      <c r="T226" s="525"/>
      <c r="U226" s="525"/>
      <c r="V226" s="525"/>
      <c r="W226" s="525"/>
      <c r="X226" s="525"/>
      <c r="AC226" s="45"/>
      <c r="AD226" s="45"/>
      <c r="AE226" s="45"/>
    </row>
    <row r="227" spans="1:37" s="46" customFormat="1" ht="12.75" customHeight="1">
      <c r="A227" s="597"/>
      <c r="B227" s="611" t="s">
        <v>229</v>
      </c>
      <c r="C227" s="612"/>
      <c r="D227" s="612"/>
      <c r="E227" s="612"/>
      <c r="F227" s="612"/>
      <c r="G227" s="613"/>
      <c r="H227" s="617" t="s">
        <v>230</v>
      </c>
      <c r="I227" s="386" t="s">
        <v>1037</v>
      </c>
      <c r="J227" s="387"/>
      <c r="K227" s="467"/>
      <c r="L227" s="529" t="s">
        <v>232</v>
      </c>
      <c r="M227" s="529"/>
      <c r="N227" s="529"/>
      <c r="O227" s="55" t="s">
        <v>230</v>
      </c>
      <c r="P227" s="873" t="s">
        <v>1038</v>
      </c>
      <c r="Q227" s="379"/>
      <c r="R227" s="379"/>
      <c r="S227" s="379"/>
      <c r="T227" s="379"/>
      <c r="U227" s="379"/>
      <c r="V227" s="379"/>
      <c r="W227" s="379"/>
      <c r="X227" s="379"/>
      <c r="AC227" s="45"/>
      <c r="AD227" s="45"/>
      <c r="AE227" s="45"/>
    </row>
    <row r="228" spans="1:37" s="46" customFormat="1" ht="12.75" customHeight="1">
      <c r="A228" s="597"/>
      <c r="B228" s="614"/>
      <c r="C228" s="615"/>
      <c r="D228" s="615"/>
      <c r="E228" s="615"/>
      <c r="F228" s="615"/>
      <c r="G228" s="616"/>
      <c r="H228" s="618"/>
      <c r="I228" s="388"/>
      <c r="J228" s="389"/>
      <c r="K228" s="460"/>
      <c r="L228" s="529" t="s">
        <v>236</v>
      </c>
      <c r="M228" s="529"/>
      <c r="N228" s="529"/>
      <c r="O228" s="55" t="s">
        <v>230</v>
      </c>
      <c r="P228" s="379" t="s">
        <v>1039</v>
      </c>
      <c r="Q228" s="379"/>
      <c r="R228" s="379"/>
      <c r="S228" s="379"/>
      <c r="T228" s="379"/>
      <c r="U228" s="379"/>
      <c r="V228" s="379"/>
      <c r="W228" s="379"/>
      <c r="X228" s="379"/>
      <c r="Y228" s="57"/>
      <c r="Z228" s="57"/>
      <c r="AA228" s="57"/>
      <c r="AB228" s="57"/>
      <c r="AC228" s="45"/>
      <c r="AD228" s="45"/>
      <c r="AE228" s="45"/>
    </row>
    <row r="229" spans="1:37" s="46" customFormat="1" ht="25.5" customHeight="1">
      <c r="A229" s="597"/>
      <c r="B229" s="527" t="s">
        <v>238</v>
      </c>
      <c r="C229" s="527"/>
      <c r="D229" s="527"/>
      <c r="E229" s="527"/>
      <c r="F229" s="527"/>
      <c r="G229" s="527"/>
      <c r="H229" s="58" t="s">
        <v>230</v>
      </c>
      <c r="I229" s="538" t="s">
        <v>239</v>
      </c>
      <c r="J229" s="538"/>
      <c r="K229" s="538"/>
      <c r="L229" s="527" t="s">
        <v>240</v>
      </c>
      <c r="M229" s="527"/>
      <c r="N229" s="527"/>
      <c r="O229" s="55" t="s">
        <v>230</v>
      </c>
      <c r="P229" s="379" t="s">
        <v>995</v>
      </c>
      <c r="Q229" s="379"/>
      <c r="R229" s="379"/>
      <c r="S229" s="379"/>
      <c r="T229" s="379"/>
      <c r="U229" s="379"/>
      <c r="V229" s="379"/>
      <c r="W229" s="379"/>
      <c r="X229" s="379"/>
      <c r="AC229" s="45"/>
      <c r="AD229" s="45"/>
      <c r="AE229" s="45"/>
    </row>
    <row r="230" spans="1:37" s="46" customFormat="1" ht="17.25" customHeight="1">
      <c r="A230" s="597"/>
      <c r="B230" s="525" t="s">
        <v>243</v>
      </c>
      <c r="C230" s="525"/>
      <c r="D230" s="525"/>
      <c r="E230" s="525"/>
      <c r="F230" s="525"/>
      <c r="G230" s="525"/>
      <c r="H230" s="525"/>
      <c r="I230" s="525"/>
      <c r="J230" s="525"/>
      <c r="K230" s="525"/>
      <c r="L230" s="525"/>
      <c r="M230" s="525"/>
      <c r="N230" s="525"/>
      <c r="O230" s="525"/>
      <c r="P230" s="525"/>
      <c r="Q230" s="525"/>
      <c r="R230" s="525"/>
      <c r="S230" s="525"/>
      <c r="T230" s="525"/>
      <c r="U230" s="525"/>
      <c r="V230" s="525"/>
      <c r="W230" s="525"/>
      <c r="X230" s="525"/>
      <c r="AC230" s="45"/>
      <c r="AD230" s="45"/>
      <c r="AE230" s="45"/>
    </row>
    <row r="231" spans="1:37" s="46" customFormat="1" ht="15" customHeight="1">
      <c r="A231" s="597"/>
      <c r="B231" s="537" t="s">
        <v>244</v>
      </c>
      <c r="C231" s="537"/>
      <c r="D231" s="537"/>
      <c r="E231" s="538" t="s">
        <v>381</v>
      </c>
      <c r="F231" s="538"/>
      <c r="G231" s="538"/>
      <c r="H231" s="538"/>
      <c r="I231" s="61" t="s">
        <v>226</v>
      </c>
      <c r="J231" s="539" t="s">
        <v>381</v>
      </c>
      <c r="K231" s="539"/>
      <c r="L231" s="539"/>
      <c r="M231" s="539"/>
      <c r="N231" s="539"/>
      <c r="O231" s="62" t="s">
        <v>248</v>
      </c>
      <c r="P231" s="540">
        <v>43630</v>
      </c>
      <c r="Q231" s="541"/>
      <c r="R231" s="542" t="s">
        <v>249</v>
      </c>
      <c r="S231" s="542"/>
      <c r="T231" s="542"/>
      <c r="U231" s="542"/>
      <c r="V231" s="542"/>
      <c r="W231" s="542"/>
      <c r="X231" s="542"/>
      <c r="AC231" s="45"/>
      <c r="AD231" s="45"/>
      <c r="AE231" s="45"/>
    </row>
    <row r="232" spans="1:37" s="46" customFormat="1" ht="13">
      <c r="A232" s="597"/>
      <c r="B232" s="545" t="s">
        <v>256</v>
      </c>
      <c r="C232" s="545"/>
      <c r="D232" s="545"/>
      <c r="E232" s="538">
        <v>329803</v>
      </c>
      <c r="F232" s="538"/>
      <c r="G232" s="546" t="s">
        <v>258</v>
      </c>
      <c r="H232" s="546"/>
      <c r="I232" s="547">
        <v>43643</v>
      </c>
      <c r="J232" s="548"/>
      <c r="K232" s="549" t="s">
        <v>40</v>
      </c>
      <c r="L232" s="549"/>
      <c r="M232" s="550" t="s">
        <v>259</v>
      </c>
      <c r="N232" s="550"/>
      <c r="O232" s="550"/>
      <c r="P232" s="550"/>
      <c r="Q232" s="550"/>
      <c r="R232" s="550"/>
      <c r="S232" s="550"/>
      <c r="T232" s="550"/>
      <c r="U232" s="550"/>
      <c r="V232" s="550"/>
      <c r="W232" s="550"/>
      <c r="X232" s="550"/>
      <c r="AC232" s="45"/>
      <c r="AD232" s="45"/>
      <c r="AE232" s="45"/>
    </row>
    <row r="233" spans="1:37" s="46" customFormat="1" ht="15" customHeight="1">
      <c r="A233" s="597"/>
      <c r="B233" s="525" t="s">
        <v>260</v>
      </c>
      <c r="C233" s="525"/>
      <c r="D233" s="525"/>
      <c r="E233" s="525"/>
      <c r="F233" s="525"/>
      <c r="G233" s="525"/>
      <c r="H233" s="525"/>
      <c r="I233" s="525"/>
      <c r="J233" s="525"/>
      <c r="K233" s="525"/>
      <c r="L233" s="525"/>
      <c r="M233" s="525"/>
      <c r="N233" s="525"/>
      <c r="O233" s="525"/>
      <c r="P233" s="525"/>
      <c r="Q233" s="525"/>
      <c r="R233" s="525"/>
      <c r="S233" s="525"/>
      <c r="T233" s="525"/>
      <c r="U233" s="525"/>
      <c r="V233" s="525"/>
      <c r="W233" s="525"/>
      <c r="X233" s="525"/>
      <c r="AC233" s="45"/>
      <c r="AD233" s="45"/>
      <c r="AE233" s="45"/>
    </row>
    <row r="234" spans="1:37" s="46" customFormat="1" ht="28.5" customHeight="1">
      <c r="A234" s="597"/>
      <c r="B234" s="53"/>
      <c r="C234" s="525" t="s">
        <v>261</v>
      </c>
      <c r="D234" s="525"/>
      <c r="E234" s="525"/>
      <c r="F234" s="525"/>
      <c r="G234" s="525"/>
      <c r="H234" s="525"/>
      <c r="I234" s="525"/>
      <c r="J234" s="525"/>
      <c r="K234" s="525"/>
      <c r="L234" s="525"/>
      <c r="M234" s="561" t="s">
        <v>262</v>
      </c>
      <c r="N234" s="561"/>
      <c r="O234" s="561"/>
      <c r="P234" s="561"/>
      <c r="Q234" s="561"/>
      <c r="R234" s="561"/>
      <c r="S234" s="562" t="s">
        <v>263</v>
      </c>
      <c r="T234" s="562" t="s">
        <v>264</v>
      </c>
      <c r="U234" s="563" t="s">
        <v>265</v>
      </c>
      <c r="V234" s="563"/>
      <c r="W234" s="563"/>
      <c r="X234" s="562" t="s">
        <v>38</v>
      </c>
      <c r="Y234" s="556" t="s">
        <v>266</v>
      </c>
      <c r="Z234" s="556"/>
      <c r="AA234" s="556"/>
      <c r="AB234" s="556"/>
      <c r="AC234" s="557" t="s">
        <v>267</v>
      </c>
      <c r="AD234" s="557"/>
      <c r="AE234" s="557"/>
      <c r="AF234" s="710" t="s">
        <v>268</v>
      </c>
      <c r="AG234" s="872"/>
      <c r="AH234" s="649" t="s">
        <v>269</v>
      </c>
      <c r="AI234" s="899"/>
      <c r="AJ234" s="899"/>
      <c r="AK234" s="899"/>
    </row>
    <row r="235" spans="1:37" s="46" customFormat="1" ht="87" customHeight="1">
      <c r="A235" s="597"/>
      <c r="B235" s="60" t="s">
        <v>6</v>
      </c>
      <c r="C235" s="560" t="s">
        <v>270</v>
      </c>
      <c r="D235" s="560"/>
      <c r="E235" s="560"/>
      <c r="F235" s="560" t="s">
        <v>271</v>
      </c>
      <c r="G235" s="560"/>
      <c r="H235" s="560"/>
      <c r="I235" s="560"/>
      <c r="J235" s="560"/>
      <c r="K235" s="52" t="s">
        <v>272</v>
      </c>
      <c r="L235" s="52" t="s">
        <v>273</v>
      </c>
      <c r="M235" s="63" t="s">
        <v>274</v>
      </c>
      <c r="N235" s="63" t="s">
        <v>275</v>
      </c>
      <c r="O235" s="63" t="s">
        <v>276</v>
      </c>
      <c r="P235" s="63" t="s">
        <v>277</v>
      </c>
      <c r="Q235" s="63" t="s">
        <v>278</v>
      </c>
      <c r="R235" s="63" t="s">
        <v>279</v>
      </c>
      <c r="S235" s="562"/>
      <c r="T235" s="562"/>
      <c r="U235" s="63" t="s">
        <v>383</v>
      </c>
      <c r="V235" s="63" t="s">
        <v>384</v>
      </c>
      <c r="W235" s="63" t="s">
        <v>385</v>
      </c>
      <c r="X235" s="562"/>
      <c r="Y235" s="64" t="s">
        <v>283</v>
      </c>
      <c r="Z235" s="65" t="s">
        <v>284</v>
      </c>
      <c r="AA235" s="65" t="s">
        <v>285</v>
      </c>
      <c r="AB235" s="66" t="s">
        <v>286</v>
      </c>
      <c r="AC235" s="63" t="s">
        <v>287</v>
      </c>
      <c r="AD235" s="63" t="s">
        <v>288</v>
      </c>
      <c r="AE235" s="63" t="s">
        <v>289</v>
      </c>
      <c r="AF235" s="67" t="s">
        <v>290</v>
      </c>
      <c r="AG235" s="258" t="s">
        <v>291</v>
      </c>
      <c r="AH235" s="649"/>
      <c r="AI235" s="256"/>
      <c r="AJ235" s="256"/>
      <c r="AK235" s="899"/>
    </row>
    <row r="236" spans="1:37" s="46" customFormat="1" ht="84" customHeight="1">
      <c r="A236" s="597"/>
      <c r="B236" s="68">
        <v>1</v>
      </c>
      <c r="C236" s="564" t="s">
        <v>1006</v>
      </c>
      <c r="D236" s="564"/>
      <c r="E236" s="564"/>
      <c r="F236" s="565" t="s">
        <v>1040</v>
      </c>
      <c r="G236" s="565"/>
      <c r="H236" s="565"/>
      <c r="I236" s="565"/>
      <c r="J236" s="565"/>
      <c r="K236" s="69">
        <v>44587</v>
      </c>
      <c r="L236" s="69">
        <v>44926</v>
      </c>
      <c r="M236" s="70" t="s">
        <v>178</v>
      </c>
      <c r="N236" s="70" t="s">
        <v>178</v>
      </c>
      <c r="O236" s="70" t="s">
        <v>178</v>
      </c>
      <c r="P236" s="70" t="s">
        <v>178</v>
      </c>
      <c r="Q236" s="70" t="s">
        <v>178</v>
      </c>
      <c r="R236" s="70" t="s">
        <v>178</v>
      </c>
      <c r="S236" s="71" t="str">
        <f>IF(C236&lt;&gt;"",IF(COUNTIF(M236:R236,"CUMPLE")=6,"CUMPLE","NO CUMPLE"),"")</f>
        <v>CUMPLE</v>
      </c>
      <c r="T236" s="72" t="s">
        <v>22</v>
      </c>
      <c r="U236" s="70" t="s">
        <v>85</v>
      </c>
      <c r="V236" s="70" t="s">
        <v>178</v>
      </c>
      <c r="W236" s="70" t="s">
        <v>178</v>
      </c>
      <c r="X236" s="73" t="str">
        <f t="shared" ref="X236:X255" si="62">IF(C236&lt;&gt;"",IF(OR(AND(OR(U236="CUMPLE",V236="CUMPLE",W236="CUMPLE"),S236="CUMPLE",T236="N/A"),AND(T236="SI",OR(U236="CUMPLE",V236="CUMPLE",W236="CUMPLE"))),"CUMPLE","NO CUMPLE"),"")</f>
        <v>CUMPLE</v>
      </c>
      <c r="Y236" s="59" t="s">
        <v>1041</v>
      </c>
      <c r="Z236" s="74" t="str">
        <f>IF(Y236&lt;&gt;"","-"&amp;Y236&amp;CHAR(10),"")</f>
        <v xml:space="preserve">-6. Lider Valoracion EXPERIENCIA - HABILITANTE.pdf (pag.5-7)
</v>
      </c>
      <c r="AA236" s="59"/>
      <c r="AB236" s="75" t="str">
        <f t="shared" ref="AB236:AB255" si="63">IF(AA236&lt;&gt;"","Experiencia No. "&amp;B236&amp;": "&amp;AA236&amp;CHAR(10),"")</f>
        <v/>
      </c>
      <c r="AC236" s="76">
        <f>IF(C236&lt;&gt;"",COUNTIFS(K$236:K$255,"&lt;="&amp;K236,L$236:L$255,"&gt;"&amp;K236)-1,0)</f>
        <v>0</v>
      </c>
      <c r="AD236" s="76">
        <f>IF(C236&lt;&gt;"",COUNTIFS(K$236:K$255,"&lt;="&amp;L236,L$236:L$255,"&gt;="&amp;L236)-1,0)</f>
        <v>0</v>
      </c>
      <c r="AE236" s="76">
        <f>IF(C236&lt;&gt;"",COUNTIFS(K$236:K$255,"&gt;&lt;"&amp;"",K$236:K$255,"&lt;="&amp;K236,L$236:L$255,"&gt;="&amp;L236),0)</f>
        <v>0</v>
      </c>
      <c r="AF236" s="69">
        <v>44587</v>
      </c>
      <c r="AG236" s="259">
        <v>44926</v>
      </c>
      <c r="AH236" s="95">
        <f t="shared" ref="AH236:AH238" si="64">ROUND(IF(X236="CUMPLE",DAYS360(AF236,AG236,)/365,0),1)</f>
        <v>0.9</v>
      </c>
      <c r="AI236" s="257"/>
      <c r="AJ236" s="257"/>
      <c r="AK236" s="219"/>
    </row>
    <row r="237" spans="1:37" s="46" customFormat="1" ht="279" customHeight="1">
      <c r="A237" s="597"/>
      <c r="B237" s="68">
        <v>2</v>
      </c>
      <c r="C237" s="379" t="s">
        <v>1042</v>
      </c>
      <c r="D237" s="379"/>
      <c r="E237" s="379"/>
      <c r="F237" s="565" t="s">
        <v>1043</v>
      </c>
      <c r="G237" s="565"/>
      <c r="H237" s="565"/>
      <c r="I237" s="565"/>
      <c r="J237" s="565"/>
      <c r="K237" s="69">
        <v>45035</v>
      </c>
      <c r="L237" s="69">
        <v>45310</v>
      </c>
      <c r="M237" s="70" t="s">
        <v>178</v>
      </c>
      <c r="N237" s="70" t="s">
        <v>178</v>
      </c>
      <c r="O237" s="70" t="s">
        <v>178</v>
      </c>
      <c r="P237" s="70" t="s">
        <v>178</v>
      </c>
      <c r="Q237" s="70" t="s">
        <v>178</v>
      </c>
      <c r="R237" s="70" t="s">
        <v>178</v>
      </c>
      <c r="S237" s="71" t="str">
        <f t="shared" ref="S237:S255" si="65">IF(C237&lt;&gt;"",IF(COUNTIF(M237:R237,"CUMPLE")=6,"CUMPLE","NO CUMPLE"),"")</f>
        <v>CUMPLE</v>
      </c>
      <c r="T237" s="72" t="s">
        <v>22</v>
      </c>
      <c r="U237" s="70" t="s">
        <v>85</v>
      </c>
      <c r="V237" s="70" t="s">
        <v>85</v>
      </c>
      <c r="W237" s="70" t="s">
        <v>85</v>
      </c>
      <c r="X237" s="73" t="str">
        <f t="shared" si="62"/>
        <v>NO CUMPLE</v>
      </c>
      <c r="Y237" s="59" t="s">
        <v>1044</v>
      </c>
      <c r="Z237" s="74" t="str">
        <f t="shared" ref="Z237:Z255" si="66">IF(Y237&lt;&gt;"","-"&amp;Y237&amp;CHAR(10),"")</f>
        <v xml:space="preserve">-6. Lider Valoracion EXPERIENCIA - HABILITANTE.pdf (pag.8-10)
Observaciones-Subsanación_SoftyDI-CMA-005-2024.pdf (aportado en subsanación) pag.49 y 51-54
</v>
      </c>
      <c r="AA237" s="59" t="s">
        <v>1045</v>
      </c>
      <c r="AB237" s="75" t="str">
        <f t="shared" si="63"/>
        <v xml:space="preserve">Experiencia No. 2: Páginas específicas de la información del Proyecto: 9
No se identifica claramente el cargo del firmante que expide la certificación.
Observaciones presentadas por el oferente en subsanación:"(...)
Numeral 2.4 (…) Hacemos la observación porque la matriz programada no entrega el puntaje correspondiente a la cantidad de tiempo requerido, por no identificar claramente el cargo del firmante que expide la certificación.
Numeral 2.4.1(...) Aclaración: Se subsana la certificación con copia de los contratos ejecutados por la profesional Sandra Villareal con la Universidad Nacional de Colombia, donde se evidencia cargo y nombre del firmante. Subsanación: anexo 6(...)"
Observación en informe definitivo:  La certificación indica en los datos de firmante la "Gerencia Nacional Financiera y Administrativa", aunado a la presentación del contrato respectivo se acredita la experiencia presentada, sin embargo la documentación no aporta información que permita confirmar el requisito de experiencia específica en los términos requeridos
</v>
      </c>
      <c r="AC237" s="298">
        <f t="shared" ref="AC237:AC255" si="67">IF(C237&lt;&gt;"",COUNTIFS(K$236:K$255,"&lt;="&amp;K237,L$236:L$255,"&gt;"&amp;K237)-1,0)</f>
        <v>0</v>
      </c>
      <c r="AD237" s="298">
        <f t="shared" ref="AD237:AD255" si="68">IF(C237&lt;&gt;"",COUNTIFS(K$236:K$255,"&lt;="&amp;L237,L$236:L$255,"&gt;="&amp;L237)-1,0)</f>
        <v>0</v>
      </c>
      <c r="AE237" s="298">
        <f t="shared" ref="AE237:AE255" si="69">IF(C237&lt;&gt;"",COUNTIFS(K$236:K$255,"&gt;&lt;"&amp;"",K$236:K$255,"&lt;="&amp;K237,L$236:L$255,"&gt;="&amp;L237),0)</f>
        <v>0</v>
      </c>
      <c r="AF237" s="69">
        <f>K237</f>
        <v>45035</v>
      </c>
      <c r="AG237" s="69">
        <f>L237</f>
        <v>45310</v>
      </c>
      <c r="AH237" s="95">
        <f>ROUND(IF(X237="CUMPLE",DAYS360(AF237,AG237,)/365,0),1)</f>
        <v>0</v>
      </c>
      <c r="AI237" s="257"/>
      <c r="AJ237" s="257"/>
      <c r="AK237" s="219"/>
    </row>
    <row r="238" spans="1:37" s="46" customFormat="1" ht="326.25" customHeight="1">
      <c r="A238" s="597"/>
      <c r="B238" s="68">
        <v>3</v>
      </c>
      <c r="C238" s="379" t="s">
        <v>1042</v>
      </c>
      <c r="D238" s="379"/>
      <c r="E238" s="379"/>
      <c r="F238" s="565" t="s">
        <v>1046</v>
      </c>
      <c r="G238" s="565"/>
      <c r="H238" s="565"/>
      <c r="I238" s="565"/>
      <c r="J238" s="565"/>
      <c r="K238" s="69">
        <v>45330</v>
      </c>
      <c r="L238" s="69">
        <v>45390</v>
      </c>
      <c r="M238" s="70" t="s">
        <v>178</v>
      </c>
      <c r="N238" s="70" t="s">
        <v>178</v>
      </c>
      <c r="O238" s="70" t="s">
        <v>178</v>
      </c>
      <c r="P238" s="70" t="s">
        <v>178</v>
      </c>
      <c r="Q238" s="70" t="s">
        <v>178</v>
      </c>
      <c r="R238" s="70" t="s">
        <v>178</v>
      </c>
      <c r="S238" s="71" t="str">
        <f t="shared" si="65"/>
        <v>CUMPLE</v>
      </c>
      <c r="T238" s="72" t="s">
        <v>22</v>
      </c>
      <c r="U238" s="70" t="s">
        <v>178</v>
      </c>
      <c r="V238" s="70" t="s">
        <v>85</v>
      </c>
      <c r="W238" s="70" t="s">
        <v>85</v>
      </c>
      <c r="X238" s="73" t="str">
        <f t="shared" si="62"/>
        <v>CUMPLE</v>
      </c>
      <c r="Y238" s="59" t="s">
        <v>1047</v>
      </c>
      <c r="Z238" s="74" t="str">
        <f t="shared" si="66"/>
        <v xml:space="preserve">-6. Lider Valoracion EXPERIENCIA - HABILITANTE.pdf (pag.8-10)
Observaciones-Subsanación_SoftyDI-CMA-005-2024.pdf (aportado en subsanación) pag.49 y 55-58
</v>
      </c>
      <c r="AA238" s="59" t="s">
        <v>1048</v>
      </c>
      <c r="AB238" s="75" t="str">
        <f t="shared" si="63"/>
        <v xml:space="preserve">Experiencia No. 3: Páginas específicas de la información del Proyecto: 9
No se identifica claramente el cargo del firmante que expide la certificación.
La fecha final, es posterior a la expedición de la certificación, por ende se toma la fecha de la expedición de la certificación como fecha final.
Observaciones presentadas por el oferente en subsanación:"(...)
Numeral 2.4 (…) Hacemos la observación porque la matriz programada no entrega el puntaje correspondiente a la cantidad de tiempo requerido, por no identificar claramente el cargo del firmante que expide la certificación.
Numeral 2.4.1(...) Aclaración: Se subsana la certificación con copia de los contratos ejecutados por la profesional Sandra Villareal con la Universidad Nacional de Colombia, donde se evidencia cargo y nombre del firmante. Subsanación: anexo 6(...)"
Observación en informe definitivo:  La certificación indica en los datos de firmante la "Gerencia Nacional Financiera y Administrativa", aunado a la presentación del contrato respectivo se acredita la experiencia presentada.
</v>
      </c>
      <c r="AC238" s="298">
        <f t="shared" si="67"/>
        <v>0</v>
      </c>
      <c r="AD238" s="298">
        <f t="shared" si="68"/>
        <v>0</v>
      </c>
      <c r="AE238" s="298">
        <f t="shared" si="69"/>
        <v>0</v>
      </c>
      <c r="AF238" s="69">
        <f>K238</f>
        <v>45330</v>
      </c>
      <c r="AG238" s="259">
        <f>L238</f>
        <v>45390</v>
      </c>
      <c r="AH238" s="95">
        <f t="shared" si="64"/>
        <v>0.2</v>
      </c>
      <c r="AI238" s="257"/>
      <c r="AJ238" s="257"/>
      <c r="AK238" s="219"/>
    </row>
    <row r="239" spans="1:37" s="46" customFormat="1" ht="12.5" hidden="1">
      <c r="A239" s="597"/>
      <c r="B239" s="68">
        <v>4</v>
      </c>
      <c r="C239" s="564"/>
      <c r="D239" s="564"/>
      <c r="E239" s="564"/>
      <c r="F239" s="565"/>
      <c r="G239" s="565"/>
      <c r="H239" s="565"/>
      <c r="I239" s="565"/>
      <c r="J239" s="565"/>
      <c r="K239" s="69"/>
      <c r="L239" s="69"/>
      <c r="M239" s="70"/>
      <c r="N239" s="70"/>
      <c r="O239" s="70"/>
      <c r="P239" s="70"/>
      <c r="Q239" s="70"/>
      <c r="R239" s="70"/>
      <c r="S239" s="71" t="str">
        <f t="shared" si="65"/>
        <v/>
      </c>
      <c r="T239" s="72"/>
      <c r="U239" s="70"/>
      <c r="V239" s="70"/>
      <c r="W239" s="70"/>
      <c r="X239" s="73" t="str">
        <f t="shared" si="62"/>
        <v/>
      </c>
      <c r="Y239" s="59"/>
      <c r="Z239" s="74" t="str">
        <f t="shared" si="66"/>
        <v/>
      </c>
      <c r="AA239" s="59"/>
      <c r="AB239" s="75" t="str">
        <f t="shared" si="63"/>
        <v/>
      </c>
      <c r="AC239" s="76">
        <f t="shared" si="67"/>
        <v>0</v>
      </c>
      <c r="AD239" s="76">
        <f t="shared" si="68"/>
        <v>0</v>
      </c>
      <c r="AE239" s="76">
        <f t="shared" si="69"/>
        <v>0</v>
      </c>
      <c r="AF239" s="78"/>
      <c r="AG239" s="78"/>
      <c r="AH239" s="77">
        <f t="shared" ref="AH239:AH255" si="70">IF(X239="CUMPLE",DAYS360(AF239,AG239,)/365,0)</f>
        <v>0</v>
      </c>
      <c r="AI239" s="329"/>
      <c r="AJ239" s="329"/>
      <c r="AK239" s="255">
        <f t="shared" ref="AK239:AK255" si="71">IF(AA239="CUMPLE",DAYS360(AI239,AJ239,)/365,0)</f>
        <v>0</v>
      </c>
    </row>
    <row r="240" spans="1:37" s="46" customFormat="1" ht="12.5" hidden="1">
      <c r="A240" s="597"/>
      <c r="B240" s="68">
        <v>5</v>
      </c>
      <c r="C240" s="564"/>
      <c r="D240" s="564"/>
      <c r="E240" s="564"/>
      <c r="F240" s="565"/>
      <c r="G240" s="565"/>
      <c r="H240" s="565"/>
      <c r="I240" s="565"/>
      <c r="J240" s="565"/>
      <c r="K240" s="69"/>
      <c r="L240" s="69"/>
      <c r="M240" s="70"/>
      <c r="N240" s="70"/>
      <c r="O240" s="70"/>
      <c r="P240" s="70"/>
      <c r="Q240" s="70"/>
      <c r="R240" s="70"/>
      <c r="S240" s="71" t="str">
        <f t="shared" si="65"/>
        <v/>
      </c>
      <c r="T240" s="72"/>
      <c r="U240" s="70"/>
      <c r="V240" s="70"/>
      <c r="W240" s="70"/>
      <c r="X240" s="73" t="str">
        <f t="shared" si="62"/>
        <v/>
      </c>
      <c r="Y240" s="59"/>
      <c r="Z240" s="74" t="str">
        <f t="shared" si="66"/>
        <v/>
      </c>
      <c r="AA240" s="59"/>
      <c r="AB240" s="75" t="str">
        <f t="shared" si="63"/>
        <v/>
      </c>
      <c r="AC240" s="76">
        <f t="shared" si="67"/>
        <v>0</v>
      </c>
      <c r="AD240" s="76">
        <f t="shared" si="68"/>
        <v>0</v>
      </c>
      <c r="AE240" s="76">
        <f t="shared" si="69"/>
        <v>0</v>
      </c>
      <c r="AF240" s="78"/>
      <c r="AG240" s="78"/>
      <c r="AH240" s="77">
        <f t="shared" si="70"/>
        <v>0</v>
      </c>
      <c r="AI240" s="78"/>
      <c r="AJ240" s="78"/>
      <c r="AK240" s="77">
        <f t="shared" si="71"/>
        <v>0</v>
      </c>
    </row>
    <row r="241" spans="1:37" s="46" customFormat="1" ht="12.5" hidden="1">
      <c r="A241" s="597"/>
      <c r="B241" s="68">
        <v>6</v>
      </c>
      <c r="C241" s="564"/>
      <c r="D241" s="564"/>
      <c r="E241" s="564"/>
      <c r="F241" s="565"/>
      <c r="G241" s="565"/>
      <c r="H241" s="565"/>
      <c r="I241" s="565"/>
      <c r="J241" s="565"/>
      <c r="K241" s="69"/>
      <c r="L241" s="69"/>
      <c r="M241" s="70"/>
      <c r="N241" s="70"/>
      <c r="O241" s="70"/>
      <c r="P241" s="70"/>
      <c r="Q241" s="70"/>
      <c r="R241" s="70"/>
      <c r="S241" s="71" t="str">
        <f t="shared" si="65"/>
        <v/>
      </c>
      <c r="T241" s="72"/>
      <c r="U241" s="70"/>
      <c r="V241" s="70"/>
      <c r="W241" s="70"/>
      <c r="X241" s="73" t="str">
        <f t="shared" si="62"/>
        <v/>
      </c>
      <c r="Y241" s="59"/>
      <c r="Z241" s="74" t="str">
        <f t="shared" si="66"/>
        <v/>
      </c>
      <c r="AA241" s="59"/>
      <c r="AB241" s="75" t="str">
        <f t="shared" si="63"/>
        <v/>
      </c>
      <c r="AC241" s="76">
        <f t="shared" si="67"/>
        <v>0</v>
      </c>
      <c r="AD241" s="76">
        <f t="shared" si="68"/>
        <v>0</v>
      </c>
      <c r="AE241" s="76">
        <f t="shared" si="69"/>
        <v>0</v>
      </c>
      <c r="AF241" s="78"/>
      <c r="AG241" s="78"/>
      <c r="AH241" s="77">
        <f t="shared" si="70"/>
        <v>0</v>
      </c>
      <c r="AI241" s="78"/>
      <c r="AJ241" s="78"/>
      <c r="AK241" s="77">
        <f t="shared" si="71"/>
        <v>0</v>
      </c>
    </row>
    <row r="242" spans="1:37" s="46" customFormat="1" ht="12.5" hidden="1">
      <c r="A242" s="597"/>
      <c r="B242" s="68">
        <v>7</v>
      </c>
      <c r="C242" s="564"/>
      <c r="D242" s="564"/>
      <c r="E242" s="564"/>
      <c r="F242" s="565"/>
      <c r="G242" s="565"/>
      <c r="H242" s="565"/>
      <c r="I242" s="565"/>
      <c r="J242" s="565"/>
      <c r="K242" s="69"/>
      <c r="L242" s="69"/>
      <c r="M242" s="70"/>
      <c r="N242" s="70"/>
      <c r="O242" s="70"/>
      <c r="P242" s="70"/>
      <c r="Q242" s="70"/>
      <c r="R242" s="70"/>
      <c r="S242" s="71" t="str">
        <f t="shared" si="65"/>
        <v/>
      </c>
      <c r="T242" s="72"/>
      <c r="U242" s="70"/>
      <c r="V242" s="70"/>
      <c r="W242" s="70"/>
      <c r="X242" s="73" t="str">
        <f t="shared" si="62"/>
        <v/>
      </c>
      <c r="Y242" s="59"/>
      <c r="Z242" s="74" t="str">
        <f t="shared" si="66"/>
        <v/>
      </c>
      <c r="AA242" s="59"/>
      <c r="AB242" s="75" t="str">
        <f t="shared" si="63"/>
        <v/>
      </c>
      <c r="AC242" s="76">
        <f t="shared" si="67"/>
        <v>0</v>
      </c>
      <c r="AD242" s="76">
        <f t="shared" si="68"/>
        <v>0</v>
      </c>
      <c r="AE242" s="76">
        <f t="shared" si="69"/>
        <v>0</v>
      </c>
      <c r="AF242" s="78"/>
      <c r="AG242" s="78"/>
      <c r="AH242" s="77">
        <f t="shared" si="70"/>
        <v>0</v>
      </c>
      <c r="AI242" s="78"/>
      <c r="AJ242" s="78"/>
      <c r="AK242" s="77">
        <f t="shared" si="71"/>
        <v>0</v>
      </c>
    </row>
    <row r="243" spans="1:37" s="46" customFormat="1" ht="12.5" hidden="1">
      <c r="A243" s="597"/>
      <c r="B243" s="68">
        <v>8</v>
      </c>
      <c r="C243" s="564"/>
      <c r="D243" s="564"/>
      <c r="E243" s="564"/>
      <c r="F243" s="565"/>
      <c r="G243" s="565"/>
      <c r="H243" s="565"/>
      <c r="I243" s="565"/>
      <c r="J243" s="565"/>
      <c r="K243" s="69"/>
      <c r="L243" s="69"/>
      <c r="M243" s="70"/>
      <c r="N243" s="70"/>
      <c r="O243" s="70"/>
      <c r="P243" s="70"/>
      <c r="Q243" s="70"/>
      <c r="R243" s="70"/>
      <c r="S243" s="71" t="str">
        <f t="shared" si="65"/>
        <v/>
      </c>
      <c r="T243" s="72"/>
      <c r="U243" s="70"/>
      <c r="V243" s="70"/>
      <c r="W243" s="70"/>
      <c r="X243" s="73" t="str">
        <f t="shared" si="62"/>
        <v/>
      </c>
      <c r="Y243" s="59"/>
      <c r="Z243" s="74" t="str">
        <f t="shared" si="66"/>
        <v/>
      </c>
      <c r="AA243" s="59"/>
      <c r="AB243" s="75" t="str">
        <f t="shared" si="63"/>
        <v/>
      </c>
      <c r="AC243" s="76">
        <f t="shared" si="67"/>
        <v>0</v>
      </c>
      <c r="AD243" s="76">
        <f t="shared" si="68"/>
        <v>0</v>
      </c>
      <c r="AE243" s="76">
        <f t="shared" si="69"/>
        <v>0</v>
      </c>
      <c r="AF243" s="78"/>
      <c r="AG243" s="78"/>
      <c r="AH243" s="77">
        <f t="shared" si="70"/>
        <v>0</v>
      </c>
      <c r="AI243" s="78"/>
      <c r="AJ243" s="78"/>
      <c r="AK243" s="77">
        <f t="shared" si="71"/>
        <v>0</v>
      </c>
    </row>
    <row r="244" spans="1:37" s="46" customFormat="1" ht="12.5" hidden="1">
      <c r="A244" s="597"/>
      <c r="B244" s="68">
        <v>9</v>
      </c>
      <c r="C244" s="564"/>
      <c r="D244" s="564"/>
      <c r="E244" s="564"/>
      <c r="F244" s="565"/>
      <c r="G244" s="565"/>
      <c r="H244" s="565"/>
      <c r="I244" s="565"/>
      <c r="J244" s="565"/>
      <c r="K244" s="69"/>
      <c r="L244" s="69"/>
      <c r="M244" s="70"/>
      <c r="N244" s="70"/>
      <c r="O244" s="70"/>
      <c r="P244" s="70"/>
      <c r="Q244" s="70"/>
      <c r="R244" s="70"/>
      <c r="S244" s="71" t="str">
        <f t="shared" si="65"/>
        <v/>
      </c>
      <c r="T244" s="72"/>
      <c r="U244" s="70"/>
      <c r="V244" s="70"/>
      <c r="W244" s="70"/>
      <c r="X244" s="73" t="str">
        <f t="shared" si="62"/>
        <v/>
      </c>
      <c r="Y244" s="59"/>
      <c r="Z244" s="74" t="str">
        <f t="shared" si="66"/>
        <v/>
      </c>
      <c r="AA244" s="59"/>
      <c r="AB244" s="75" t="str">
        <f t="shared" si="63"/>
        <v/>
      </c>
      <c r="AC244" s="76">
        <f t="shared" si="67"/>
        <v>0</v>
      </c>
      <c r="AD244" s="76">
        <f t="shared" si="68"/>
        <v>0</v>
      </c>
      <c r="AE244" s="76">
        <f t="shared" si="69"/>
        <v>0</v>
      </c>
      <c r="AF244" s="78"/>
      <c r="AG244" s="78"/>
      <c r="AH244" s="77">
        <f t="shared" si="70"/>
        <v>0</v>
      </c>
      <c r="AI244" s="78"/>
      <c r="AJ244" s="78"/>
      <c r="AK244" s="77">
        <f t="shared" si="71"/>
        <v>0</v>
      </c>
    </row>
    <row r="245" spans="1:37" s="46" customFormat="1" ht="12.5" hidden="1">
      <c r="A245" s="597"/>
      <c r="B245" s="68">
        <v>10</v>
      </c>
      <c r="C245" s="564"/>
      <c r="D245" s="564"/>
      <c r="E245" s="564"/>
      <c r="F245" s="565"/>
      <c r="G245" s="565"/>
      <c r="H245" s="565"/>
      <c r="I245" s="565"/>
      <c r="J245" s="565"/>
      <c r="K245" s="69"/>
      <c r="L245" s="69"/>
      <c r="M245" s="70"/>
      <c r="N245" s="70"/>
      <c r="O245" s="70"/>
      <c r="P245" s="70"/>
      <c r="Q245" s="70"/>
      <c r="R245" s="70"/>
      <c r="S245" s="71" t="str">
        <f t="shared" si="65"/>
        <v/>
      </c>
      <c r="T245" s="72"/>
      <c r="U245" s="70"/>
      <c r="V245" s="70"/>
      <c r="W245" s="70"/>
      <c r="X245" s="73" t="str">
        <f t="shared" si="62"/>
        <v/>
      </c>
      <c r="Y245" s="59"/>
      <c r="Z245" s="74" t="str">
        <f t="shared" si="66"/>
        <v/>
      </c>
      <c r="AA245" s="59"/>
      <c r="AB245" s="75" t="str">
        <f t="shared" si="63"/>
        <v/>
      </c>
      <c r="AC245" s="76">
        <f t="shared" si="67"/>
        <v>0</v>
      </c>
      <c r="AD245" s="76">
        <f t="shared" si="68"/>
        <v>0</v>
      </c>
      <c r="AE245" s="76">
        <f t="shared" si="69"/>
        <v>0</v>
      </c>
      <c r="AF245" s="78"/>
      <c r="AG245" s="78"/>
      <c r="AH245" s="77">
        <f t="shared" si="70"/>
        <v>0</v>
      </c>
      <c r="AI245" s="78"/>
      <c r="AJ245" s="78"/>
      <c r="AK245" s="77">
        <f t="shared" si="71"/>
        <v>0</v>
      </c>
    </row>
    <row r="246" spans="1:37" s="46" customFormat="1" ht="12.5" hidden="1">
      <c r="A246" s="597"/>
      <c r="B246" s="68">
        <v>11</v>
      </c>
      <c r="C246" s="564"/>
      <c r="D246" s="564"/>
      <c r="E246" s="564"/>
      <c r="F246" s="565"/>
      <c r="G246" s="565"/>
      <c r="H246" s="565"/>
      <c r="I246" s="565"/>
      <c r="J246" s="565"/>
      <c r="K246" s="69"/>
      <c r="L246" s="69"/>
      <c r="M246" s="70"/>
      <c r="N246" s="70"/>
      <c r="O246" s="70"/>
      <c r="P246" s="70"/>
      <c r="Q246" s="70"/>
      <c r="R246" s="70"/>
      <c r="S246" s="71" t="str">
        <f t="shared" si="65"/>
        <v/>
      </c>
      <c r="T246" s="72"/>
      <c r="U246" s="70"/>
      <c r="V246" s="70"/>
      <c r="W246" s="70"/>
      <c r="X246" s="73" t="str">
        <f t="shared" si="62"/>
        <v/>
      </c>
      <c r="Y246" s="59"/>
      <c r="Z246" s="74" t="str">
        <f t="shared" si="66"/>
        <v/>
      </c>
      <c r="AA246" s="59"/>
      <c r="AB246" s="75" t="str">
        <f t="shared" si="63"/>
        <v/>
      </c>
      <c r="AC246" s="76">
        <f t="shared" si="67"/>
        <v>0</v>
      </c>
      <c r="AD246" s="76">
        <f t="shared" si="68"/>
        <v>0</v>
      </c>
      <c r="AE246" s="76">
        <f t="shared" si="69"/>
        <v>0</v>
      </c>
      <c r="AF246" s="78"/>
      <c r="AG246" s="78"/>
      <c r="AH246" s="77">
        <f t="shared" si="70"/>
        <v>0</v>
      </c>
      <c r="AI246" s="78"/>
      <c r="AJ246" s="78"/>
      <c r="AK246" s="77">
        <f t="shared" si="71"/>
        <v>0</v>
      </c>
    </row>
    <row r="247" spans="1:37" s="46" customFormat="1" ht="12.5" hidden="1">
      <c r="A247" s="597"/>
      <c r="B247" s="68">
        <v>12</v>
      </c>
      <c r="C247" s="564"/>
      <c r="D247" s="564"/>
      <c r="E247" s="564"/>
      <c r="F247" s="565"/>
      <c r="G247" s="565"/>
      <c r="H247" s="565"/>
      <c r="I247" s="565"/>
      <c r="J247" s="565"/>
      <c r="K247" s="69"/>
      <c r="L247" s="69"/>
      <c r="M247" s="70"/>
      <c r="N247" s="70"/>
      <c r="O247" s="70"/>
      <c r="P247" s="70"/>
      <c r="Q247" s="70"/>
      <c r="R247" s="70"/>
      <c r="S247" s="71" t="str">
        <f t="shared" si="65"/>
        <v/>
      </c>
      <c r="T247" s="72"/>
      <c r="U247" s="70"/>
      <c r="V247" s="70"/>
      <c r="W247" s="70"/>
      <c r="X247" s="73" t="str">
        <f t="shared" si="62"/>
        <v/>
      </c>
      <c r="Y247" s="59"/>
      <c r="Z247" s="74" t="str">
        <f t="shared" si="66"/>
        <v/>
      </c>
      <c r="AA247" s="59"/>
      <c r="AB247" s="75" t="str">
        <f t="shared" si="63"/>
        <v/>
      </c>
      <c r="AC247" s="76">
        <f t="shared" si="67"/>
        <v>0</v>
      </c>
      <c r="AD247" s="76">
        <f t="shared" si="68"/>
        <v>0</v>
      </c>
      <c r="AE247" s="76">
        <f t="shared" si="69"/>
        <v>0</v>
      </c>
      <c r="AF247" s="78"/>
      <c r="AG247" s="78"/>
      <c r="AH247" s="77">
        <f t="shared" si="70"/>
        <v>0</v>
      </c>
      <c r="AI247" s="78"/>
      <c r="AJ247" s="78"/>
      <c r="AK247" s="77">
        <f t="shared" si="71"/>
        <v>0</v>
      </c>
    </row>
    <row r="248" spans="1:37" s="46" customFormat="1" ht="12.5" hidden="1">
      <c r="A248" s="597"/>
      <c r="B248" s="68">
        <v>13</v>
      </c>
      <c r="C248" s="564"/>
      <c r="D248" s="564"/>
      <c r="E248" s="564"/>
      <c r="F248" s="565"/>
      <c r="G248" s="565"/>
      <c r="H248" s="565"/>
      <c r="I248" s="565"/>
      <c r="J248" s="565"/>
      <c r="K248" s="69"/>
      <c r="L248" s="69"/>
      <c r="M248" s="70"/>
      <c r="N248" s="70"/>
      <c r="O248" s="70"/>
      <c r="P248" s="70"/>
      <c r="Q248" s="70"/>
      <c r="R248" s="70"/>
      <c r="S248" s="71" t="str">
        <f t="shared" si="65"/>
        <v/>
      </c>
      <c r="T248" s="72"/>
      <c r="U248" s="70"/>
      <c r="V248" s="70"/>
      <c r="W248" s="70"/>
      <c r="X248" s="73" t="str">
        <f t="shared" si="62"/>
        <v/>
      </c>
      <c r="Y248" s="59"/>
      <c r="Z248" s="74" t="str">
        <f t="shared" si="66"/>
        <v/>
      </c>
      <c r="AA248" s="59"/>
      <c r="AB248" s="75" t="str">
        <f t="shared" si="63"/>
        <v/>
      </c>
      <c r="AC248" s="76">
        <f t="shared" si="67"/>
        <v>0</v>
      </c>
      <c r="AD248" s="76">
        <f t="shared" si="68"/>
        <v>0</v>
      </c>
      <c r="AE248" s="76">
        <f t="shared" si="69"/>
        <v>0</v>
      </c>
      <c r="AF248" s="78"/>
      <c r="AG248" s="78"/>
      <c r="AH248" s="77">
        <f t="shared" si="70"/>
        <v>0</v>
      </c>
      <c r="AI248" s="78"/>
      <c r="AJ248" s="78"/>
      <c r="AK248" s="77">
        <f t="shared" si="71"/>
        <v>0</v>
      </c>
    </row>
    <row r="249" spans="1:37" s="46" customFormat="1" ht="12.5" hidden="1">
      <c r="A249" s="597"/>
      <c r="B249" s="68">
        <v>14</v>
      </c>
      <c r="C249" s="564"/>
      <c r="D249" s="564"/>
      <c r="E249" s="564"/>
      <c r="F249" s="565"/>
      <c r="G249" s="565"/>
      <c r="H249" s="565"/>
      <c r="I249" s="565"/>
      <c r="J249" s="565"/>
      <c r="K249" s="69"/>
      <c r="L249" s="69"/>
      <c r="M249" s="70"/>
      <c r="N249" s="70"/>
      <c r="O249" s="70"/>
      <c r="P249" s="70"/>
      <c r="Q249" s="70"/>
      <c r="R249" s="70"/>
      <c r="S249" s="71" t="str">
        <f t="shared" si="65"/>
        <v/>
      </c>
      <c r="T249" s="72"/>
      <c r="U249" s="70"/>
      <c r="V249" s="70"/>
      <c r="W249" s="70"/>
      <c r="X249" s="73" t="str">
        <f t="shared" si="62"/>
        <v/>
      </c>
      <c r="Y249" s="59"/>
      <c r="Z249" s="74" t="str">
        <f t="shared" si="66"/>
        <v/>
      </c>
      <c r="AA249" s="59"/>
      <c r="AB249" s="75" t="str">
        <f t="shared" si="63"/>
        <v/>
      </c>
      <c r="AC249" s="76">
        <f t="shared" si="67"/>
        <v>0</v>
      </c>
      <c r="AD249" s="76">
        <f t="shared" si="68"/>
        <v>0</v>
      </c>
      <c r="AE249" s="76">
        <f t="shared" si="69"/>
        <v>0</v>
      </c>
      <c r="AF249" s="78"/>
      <c r="AG249" s="78"/>
      <c r="AH249" s="77">
        <f t="shared" si="70"/>
        <v>0</v>
      </c>
      <c r="AI249" s="78"/>
      <c r="AJ249" s="78"/>
      <c r="AK249" s="77">
        <f t="shared" si="71"/>
        <v>0</v>
      </c>
    </row>
    <row r="250" spans="1:37" s="46" customFormat="1" ht="12.5" hidden="1">
      <c r="A250" s="597"/>
      <c r="B250" s="68">
        <v>15</v>
      </c>
      <c r="C250" s="564"/>
      <c r="D250" s="564"/>
      <c r="E250" s="564"/>
      <c r="F250" s="565"/>
      <c r="G250" s="565"/>
      <c r="H250" s="565"/>
      <c r="I250" s="565"/>
      <c r="J250" s="565"/>
      <c r="K250" s="69"/>
      <c r="L250" s="69"/>
      <c r="M250" s="70"/>
      <c r="N250" s="70"/>
      <c r="O250" s="70"/>
      <c r="P250" s="70"/>
      <c r="Q250" s="70"/>
      <c r="R250" s="70"/>
      <c r="S250" s="71" t="str">
        <f t="shared" si="65"/>
        <v/>
      </c>
      <c r="T250" s="72"/>
      <c r="U250" s="70"/>
      <c r="V250" s="70"/>
      <c r="W250" s="70"/>
      <c r="X250" s="73" t="str">
        <f t="shared" si="62"/>
        <v/>
      </c>
      <c r="Y250" s="59"/>
      <c r="Z250" s="74" t="str">
        <f t="shared" si="66"/>
        <v/>
      </c>
      <c r="AA250" s="59"/>
      <c r="AB250" s="75" t="str">
        <f t="shared" si="63"/>
        <v/>
      </c>
      <c r="AC250" s="76">
        <f t="shared" si="67"/>
        <v>0</v>
      </c>
      <c r="AD250" s="76">
        <f t="shared" si="68"/>
        <v>0</v>
      </c>
      <c r="AE250" s="76">
        <f t="shared" si="69"/>
        <v>0</v>
      </c>
      <c r="AF250" s="78"/>
      <c r="AG250" s="78"/>
      <c r="AH250" s="77">
        <f t="shared" si="70"/>
        <v>0</v>
      </c>
      <c r="AI250" s="78"/>
      <c r="AJ250" s="78"/>
      <c r="AK250" s="77">
        <f t="shared" si="71"/>
        <v>0</v>
      </c>
    </row>
    <row r="251" spans="1:37" s="46" customFormat="1" ht="12.5" hidden="1">
      <c r="A251" s="597"/>
      <c r="B251" s="68">
        <v>16</v>
      </c>
      <c r="C251" s="564"/>
      <c r="D251" s="564"/>
      <c r="E251" s="564"/>
      <c r="F251" s="565"/>
      <c r="G251" s="565"/>
      <c r="H251" s="565"/>
      <c r="I251" s="565"/>
      <c r="J251" s="565"/>
      <c r="K251" s="69"/>
      <c r="L251" s="69"/>
      <c r="M251" s="70"/>
      <c r="N251" s="70"/>
      <c r="O251" s="70"/>
      <c r="P251" s="70"/>
      <c r="Q251" s="70"/>
      <c r="R251" s="70"/>
      <c r="S251" s="71" t="str">
        <f t="shared" si="65"/>
        <v/>
      </c>
      <c r="T251" s="72"/>
      <c r="U251" s="70"/>
      <c r="V251" s="70"/>
      <c r="W251" s="70"/>
      <c r="X251" s="73" t="str">
        <f t="shared" si="62"/>
        <v/>
      </c>
      <c r="Y251" s="59"/>
      <c r="Z251" s="74" t="str">
        <f t="shared" si="66"/>
        <v/>
      </c>
      <c r="AA251" s="59"/>
      <c r="AB251" s="75" t="str">
        <f t="shared" si="63"/>
        <v/>
      </c>
      <c r="AC251" s="76">
        <f t="shared" si="67"/>
        <v>0</v>
      </c>
      <c r="AD251" s="76">
        <f t="shared" si="68"/>
        <v>0</v>
      </c>
      <c r="AE251" s="76">
        <f t="shared" si="69"/>
        <v>0</v>
      </c>
      <c r="AF251" s="78"/>
      <c r="AG251" s="78"/>
      <c r="AH251" s="77">
        <f t="shared" si="70"/>
        <v>0</v>
      </c>
      <c r="AI251" s="78"/>
      <c r="AJ251" s="78"/>
      <c r="AK251" s="77">
        <f t="shared" si="71"/>
        <v>0</v>
      </c>
    </row>
    <row r="252" spans="1:37" s="46" customFormat="1" ht="12.5" hidden="1">
      <c r="A252" s="597"/>
      <c r="B252" s="68">
        <v>17</v>
      </c>
      <c r="C252" s="564"/>
      <c r="D252" s="564"/>
      <c r="E252" s="564"/>
      <c r="F252" s="565"/>
      <c r="G252" s="565"/>
      <c r="H252" s="565"/>
      <c r="I252" s="565"/>
      <c r="J252" s="565"/>
      <c r="K252" s="69"/>
      <c r="L252" s="69"/>
      <c r="M252" s="70"/>
      <c r="N252" s="70"/>
      <c r="O252" s="70"/>
      <c r="P252" s="70"/>
      <c r="Q252" s="70"/>
      <c r="R252" s="70"/>
      <c r="S252" s="71" t="str">
        <f t="shared" si="65"/>
        <v/>
      </c>
      <c r="T252" s="72"/>
      <c r="U252" s="70"/>
      <c r="V252" s="70"/>
      <c r="W252" s="70"/>
      <c r="X252" s="73" t="str">
        <f t="shared" si="62"/>
        <v/>
      </c>
      <c r="Y252" s="59"/>
      <c r="Z252" s="74" t="str">
        <f t="shared" si="66"/>
        <v/>
      </c>
      <c r="AA252" s="59"/>
      <c r="AB252" s="75" t="str">
        <f t="shared" si="63"/>
        <v/>
      </c>
      <c r="AC252" s="76">
        <f t="shared" si="67"/>
        <v>0</v>
      </c>
      <c r="AD252" s="76">
        <f t="shared" si="68"/>
        <v>0</v>
      </c>
      <c r="AE252" s="76">
        <f t="shared" si="69"/>
        <v>0</v>
      </c>
      <c r="AF252" s="78"/>
      <c r="AG252" s="78"/>
      <c r="AH252" s="77">
        <f t="shared" si="70"/>
        <v>0</v>
      </c>
      <c r="AI252" s="78"/>
      <c r="AJ252" s="78"/>
      <c r="AK252" s="77">
        <f t="shared" si="71"/>
        <v>0</v>
      </c>
    </row>
    <row r="253" spans="1:37" s="46" customFormat="1" ht="12.5" hidden="1">
      <c r="A253" s="597"/>
      <c r="B253" s="68">
        <v>18</v>
      </c>
      <c r="C253" s="564"/>
      <c r="D253" s="564"/>
      <c r="E253" s="564"/>
      <c r="F253" s="565"/>
      <c r="G253" s="565"/>
      <c r="H253" s="565"/>
      <c r="I253" s="565"/>
      <c r="J253" s="565"/>
      <c r="K253" s="69"/>
      <c r="L253" s="69"/>
      <c r="M253" s="70"/>
      <c r="N253" s="70"/>
      <c r="O253" s="70"/>
      <c r="P253" s="70"/>
      <c r="Q253" s="70"/>
      <c r="R253" s="70"/>
      <c r="S253" s="71" t="str">
        <f t="shared" si="65"/>
        <v/>
      </c>
      <c r="T253" s="72"/>
      <c r="U253" s="70"/>
      <c r="V253" s="70"/>
      <c r="W253" s="70"/>
      <c r="X253" s="73" t="str">
        <f t="shared" si="62"/>
        <v/>
      </c>
      <c r="Y253" s="59"/>
      <c r="Z253" s="74" t="str">
        <f t="shared" si="66"/>
        <v/>
      </c>
      <c r="AA253" s="59"/>
      <c r="AB253" s="75" t="str">
        <f t="shared" si="63"/>
        <v/>
      </c>
      <c r="AC253" s="76">
        <f t="shared" si="67"/>
        <v>0</v>
      </c>
      <c r="AD253" s="76">
        <f t="shared" si="68"/>
        <v>0</v>
      </c>
      <c r="AE253" s="76">
        <f t="shared" si="69"/>
        <v>0</v>
      </c>
      <c r="AF253" s="78"/>
      <c r="AG253" s="78"/>
      <c r="AH253" s="77">
        <f t="shared" si="70"/>
        <v>0</v>
      </c>
      <c r="AI253" s="78"/>
      <c r="AJ253" s="78"/>
      <c r="AK253" s="77">
        <f t="shared" si="71"/>
        <v>0</v>
      </c>
    </row>
    <row r="254" spans="1:37" s="46" customFormat="1" ht="12.5" hidden="1">
      <c r="A254" s="597"/>
      <c r="B254" s="68">
        <v>19</v>
      </c>
      <c r="C254" s="583"/>
      <c r="D254" s="583"/>
      <c r="E254" s="583"/>
      <c r="F254" s="584"/>
      <c r="G254" s="584"/>
      <c r="H254" s="584"/>
      <c r="I254" s="584"/>
      <c r="J254" s="584"/>
      <c r="K254" s="69"/>
      <c r="L254" s="69"/>
      <c r="M254" s="70"/>
      <c r="N254" s="70"/>
      <c r="O254" s="70"/>
      <c r="P254" s="70"/>
      <c r="Q254" s="70"/>
      <c r="R254" s="70"/>
      <c r="S254" s="71" t="str">
        <f t="shared" si="65"/>
        <v/>
      </c>
      <c r="T254" s="72"/>
      <c r="U254" s="70"/>
      <c r="V254" s="70"/>
      <c r="W254" s="70"/>
      <c r="X254" s="73" t="str">
        <f t="shared" si="62"/>
        <v/>
      </c>
      <c r="Y254" s="59"/>
      <c r="Z254" s="74" t="str">
        <f t="shared" si="66"/>
        <v/>
      </c>
      <c r="AA254" s="59"/>
      <c r="AB254" s="75" t="str">
        <f t="shared" si="63"/>
        <v/>
      </c>
      <c r="AC254" s="76">
        <f t="shared" si="67"/>
        <v>0</v>
      </c>
      <c r="AD254" s="76">
        <f t="shared" si="68"/>
        <v>0</v>
      </c>
      <c r="AE254" s="76">
        <f t="shared" si="69"/>
        <v>0</v>
      </c>
      <c r="AF254" s="78"/>
      <c r="AG254" s="78"/>
      <c r="AH254" s="77">
        <f t="shared" si="70"/>
        <v>0</v>
      </c>
      <c r="AI254" s="78"/>
      <c r="AJ254" s="78"/>
      <c r="AK254" s="77">
        <f t="shared" si="71"/>
        <v>0</v>
      </c>
    </row>
    <row r="255" spans="1:37" s="46" customFormat="1" ht="12.5" hidden="1">
      <c r="A255" s="597"/>
      <c r="B255" s="68">
        <v>20</v>
      </c>
      <c r="C255" s="583"/>
      <c r="D255" s="583"/>
      <c r="E255" s="583"/>
      <c r="F255" s="584"/>
      <c r="G255" s="584"/>
      <c r="H255" s="584"/>
      <c r="I255" s="584"/>
      <c r="J255" s="584"/>
      <c r="K255" s="69"/>
      <c r="L255" s="69"/>
      <c r="M255" s="70"/>
      <c r="N255" s="70"/>
      <c r="O255" s="70"/>
      <c r="P255" s="70"/>
      <c r="Q255" s="70"/>
      <c r="R255" s="70"/>
      <c r="S255" s="71" t="str">
        <f t="shared" si="65"/>
        <v/>
      </c>
      <c r="T255" s="72"/>
      <c r="U255" s="70"/>
      <c r="V255" s="70"/>
      <c r="W255" s="70"/>
      <c r="X255" s="73" t="str">
        <f t="shared" si="62"/>
        <v/>
      </c>
      <c r="Y255" s="79"/>
      <c r="Z255" s="74" t="str">
        <f t="shared" si="66"/>
        <v/>
      </c>
      <c r="AA255" s="59"/>
      <c r="AB255" s="75" t="str">
        <f t="shared" si="63"/>
        <v/>
      </c>
      <c r="AC255" s="76">
        <f t="shared" si="67"/>
        <v>0</v>
      </c>
      <c r="AD255" s="76">
        <f t="shared" si="68"/>
        <v>0</v>
      </c>
      <c r="AE255" s="76">
        <f t="shared" si="69"/>
        <v>0</v>
      </c>
      <c r="AF255" s="78"/>
      <c r="AG255" s="78"/>
      <c r="AH255" s="77">
        <f t="shared" si="70"/>
        <v>0</v>
      </c>
      <c r="AI255" s="78"/>
      <c r="AJ255" s="78"/>
      <c r="AK255" s="77">
        <f t="shared" si="71"/>
        <v>0</v>
      </c>
    </row>
    <row r="256" spans="1:37" s="46" customFormat="1" ht="18.75" customHeight="1">
      <c r="A256" s="597"/>
      <c r="B256" s="585" t="s">
        <v>299</v>
      </c>
      <c r="C256" s="586"/>
      <c r="D256" s="586"/>
      <c r="E256" s="587"/>
      <c r="F256" s="80" t="s">
        <v>300</v>
      </c>
      <c r="G256" s="588" t="s">
        <v>301</v>
      </c>
      <c r="H256" s="589"/>
      <c r="I256" s="628" t="s">
        <v>302</v>
      </c>
      <c r="J256" s="629"/>
      <c r="K256" s="629"/>
      <c r="L256" s="629"/>
      <c r="M256" s="629"/>
      <c r="N256" s="629"/>
      <c r="O256" s="629"/>
      <c r="P256" s="629"/>
      <c r="Q256" s="629"/>
      <c r="R256" s="629"/>
      <c r="S256" s="629"/>
      <c r="T256" s="629"/>
      <c r="U256" s="629"/>
      <c r="V256" s="629"/>
      <c r="W256" s="629"/>
      <c r="X256" s="630"/>
      <c r="Y256" s="57"/>
      <c r="Z256" s="81"/>
      <c r="AA256" s="82"/>
      <c r="AB256" s="81"/>
      <c r="AC256" s="83"/>
      <c r="AD256" s="83"/>
      <c r="AE256" s="83"/>
      <c r="AF256" s="84"/>
      <c r="AG256" s="84"/>
      <c r="AH256" s="85"/>
      <c r="AI256" s="84"/>
      <c r="AJ256" s="84"/>
      <c r="AK256" s="85"/>
    </row>
    <row r="257" spans="1:31" s="46" customFormat="1" ht="72" customHeight="1">
      <c r="A257" s="597"/>
      <c r="B257" s="674" t="s">
        <v>305</v>
      </c>
      <c r="C257" s="675"/>
      <c r="D257" s="676"/>
      <c r="E257" s="680">
        <v>1</v>
      </c>
      <c r="F257" s="874">
        <f>SUMIFS(AH236:AH255,X236:X255,"CUMPLE")</f>
        <v>1.1000000000000001</v>
      </c>
      <c r="G257" s="701" t="str">
        <f>IF(F257&gt;=E257,"REQUISITO ACREDITADO","REQUISITO NO ACREDITADO")</f>
        <v>REQUISITO ACREDITADO</v>
      </c>
      <c r="H257" s="702"/>
      <c r="I257" s="631" t="str">
        <f>_xlfn.CONCAT(Z236:Z238)</f>
        <v xml:space="preserve">-6. Lider Valoracion EXPERIENCIA - HABILITANTE.pdf (pag.5-7)
-6. Lider Valoracion EXPERIENCIA - HABILITANTE.pdf (pag.8-10)
Observaciones-Subsanación_SoftyDI-CMA-005-2024.pdf (aportado en subsanación) pag.49 y 51-54
-6. Lider Valoracion EXPERIENCIA - HABILITANTE.pdf (pag.8-10)
Observaciones-Subsanación_SoftyDI-CMA-005-2024.pdf (aportado en subsanación) pag.49 y 55-58
</v>
      </c>
      <c r="J257" s="632"/>
      <c r="K257" s="632"/>
      <c r="L257" s="632"/>
      <c r="M257" s="632"/>
      <c r="N257" s="632"/>
      <c r="O257" s="632"/>
      <c r="P257" s="632"/>
      <c r="Q257" s="632"/>
      <c r="R257" s="632"/>
      <c r="S257" s="632"/>
      <c r="T257" s="632"/>
      <c r="U257" s="632"/>
      <c r="V257" s="632"/>
      <c r="W257" s="632"/>
      <c r="X257" s="632"/>
      <c r="AC257" s="45"/>
      <c r="AD257" s="45"/>
      <c r="AE257" s="45"/>
    </row>
    <row r="258" spans="1:31" s="46" customFormat="1" ht="240" customHeight="1">
      <c r="A258" s="597"/>
      <c r="B258" s="677"/>
      <c r="C258" s="678"/>
      <c r="D258" s="679"/>
      <c r="E258" s="681"/>
      <c r="F258" s="875"/>
      <c r="G258" s="703"/>
      <c r="H258" s="704"/>
      <c r="I258" s="91" t="s">
        <v>306</v>
      </c>
      <c r="J258" s="91"/>
      <c r="K258" s="580" t="str">
        <f>_xlfn.CONCAT(AB236:AB255)</f>
        <v xml:space="preserve">Experiencia No. 2: Páginas específicas de la información del Proyecto: 9
No se identifica claramente el cargo del firmante que expide la certificación.
Observaciones presentadas por el oferente en subsanación:"(...)
Numeral 2.4 (…) Hacemos la observación porque la matriz programada no entrega el puntaje correspondiente a la cantidad de tiempo requerido, por no identificar claramente el cargo del firmante que expide la certificación.
Numeral 2.4.1(...) Aclaración: Se subsana la certificación con copia de los contratos ejecutados por la profesional Sandra Villareal con la Universidad Nacional de Colombia, donde se evidencia cargo y nombre del firmante. Subsanación: anexo 6(...)"
Observación en informe definitivo:  La certificación indica en los datos de firmante la "Gerencia Nacional Financiera y Administrativa", aunado a la presentación del contrato respectivo se acredita la experiencia presentada, sin embargo la documentación no aporta información que permita confirmar el requisito de experiencia específica en los términos requeridos
Experiencia No. 3: Páginas específicas de la información del Proyecto: 9
No se identifica claramente el cargo del firmante que expide la certificación.
La fecha final, es posterior a la expedición de la certificación, por ende se toma la fecha de la expedición de la certificación como fecha final.
Observaciones presentadas por el oferente en subsanación:"(...)
Numeral 2.4 (…) Hacemos la observación porque la matriz programada no entrega el puntaje correspondiente a la cantidad de tiempo requerido, por no identificar claramente el cargo del firmante que expide la certificación.
Numeral 2.4.1(...) Aclaración: Se subsana la certificación con copia de los contratos ejecutados por la profesional Sandra Villareal con la Universidad Nacional de Colombia, donde se evidencia cargo y nombre del firmante. Subsanación: anexo 6(...)"
Observación en informe definitivo:  La certificación indica en los datos de firmante la "Gerencia Nacional Financiera y Administrativa", aunado a la presentación del contrato respectivo se acredita la experiencia presentada.
</v>
      </c>
      <c r="L258" s="581"/>
      <c r="M258" s="581"/>
      <c r="N258" s="581"/>
      <c r="O258" s="581"/>
      <c r="P258" s="581"/>
      <c r="Q258" s="581"/>
      <c r="R258" s="581"/>
      <c r="S258" s="581"/>
      <c r="T258" s="581"/>
      <c r="U258" s="581"/>
      <c r="V258" s="581"/>
      <c r="W258" s="581"/>
      <c r="X258" s="582"/>
      <c r="AC258" s="45"/>
      <c r="AD258" s="45"/>
      <c r="AE258" s="45"/>
    </row>
    <row r="259" spans="1:31" s="46" customFormat="1" ht="12.5">
      <c r="A259" s="597"/>
      <c r="B259" s="590" t="s">
        <v>307</v>
      </c>
      <c r="C259" s="590"/>
      <c r="D259" s="590"/>
      <c r="E259" s="590"/>
      <c r="F259" s="803"/>
      <c r="G259" s="592"/>
      <c r="H259" s="592"/>
      <c r="I259" s="592"/>
      <c r="J259" s="592"/>
      <c r="K259" s="592"/>
      <c r="L259" s="592"/>
      <c r="M259" s="592"/>
      <c r="N259" s="592"/>
      <c r="O259" s="592"/>
      <c r="P259" s="592"/>
      <c r="Q259" s="592"/>
      <c r="R259" s="592"/>
      <c r="S259" s="592"/>
      <c r="T259" s="592"/>
      <c r="U259" s="592"/>
      <c r="V259" s="592"/>
      <c r="W259" s="592"/>
      <c r="X259" s="593"/>
      <c r="AC259" s="45"/>
      <c r="AD259" s="45"/>
      <c r="AE259" s="45"/>
    </row>
    <row r="260" spans="1:31" s="46" customFormat="1" ht="20.25" customHeight="1">
      <c r="A260" s="597"/>
      <c r="B260" s="876" t="s">
        <v>178</v>
      </c>
      <c r="C260" s="877"/>
      <c r="D260" s="877"/>
      <c r="E260" s="877"/>
      <c r="F260" s="877"/>
      <c r="G260" s="877"/>
      <c r="H260" s="877"/>
      <c r="I260" s="877"/>
      <c r="J260" s="877"/>
      <c r="K260" s="877"/>
      <c r="L260" s="877"/>
      <c r="M260" s="877"/>
      <c r="N260" s="877"/>
      <c r="O260" s="877"/>
      <c r="P260" s="877"/>
      <c r="Q260" s="877"/>
      <c r="R260" s="877"/>
      <c r="S260" s="877"/>
      <c r="T260" s="877"/>
      <c r="U260" s="877"/>
      <c r="V260" s="877"/>
      <c r="W260" s="877"/>
      <c r="X260" s="878"/>
      <c r="AC260" s="45"/>
      <c r="AD260" s="45"/>
      <c r="AE260" s="45"/>
    </row>
    <row r="261" spans="1:31" s="46" customFormat="1" ht="23">
      <c r="A261" s="708" t="s">
        <v>115</v>
      </c>
      <c r="B261" s="708"/>
      <c r="C261" s="708"/>
      <c r="D261" s="708"/>
      <c r="E261" s="708"/>
      <c r="F261" s="708"/>
      <c r="G261" s="708"/>
      <c r="H261" s="708"/>
      <c r="I261" s="708"/>
      <c r="J261" s="708"/>
      <c r="K261" s="708"/>
      <c r="L261" s="708"/>
      <c r="M261" s="708"/>
      <c r="N261" s="708"/>
      <c r="O261" s="708"/>
      <c r="P261" s="708"/>
      <c r="Q261" s="708"/>
      <c r="R261" s="708"/>
      <c r="S261" s="708"/>
      <c r="T261" s="708"/>
      <c r="U261" s="708"/>
      <c r="V261" s="708"/>
      <c r="W261" s="708"/>
      <c r="X261" s="708"/>
      <c r="AC261" s="45"/>
      <c r="AD261" s="45"/>
      <c r="AE261" s="45"/>
    </row>
    <row r="262" spans="1:31" s="46" customFormat="1" ht="12.5">
      <c r="A262" s="45"/>
      <c r="AC262" s="45"/>
      <c r="AD262" s="45"/>
      <c r="AE262" s="45"/>
    </row>
    <row r="263" spans="1:31" s="46" customFormat="1" ht="12.5">
      <c r="A263" s="45"/>
      <c r="AC263" s="45"/>
      <c r="AD263" s="45"/>
      <c r="AE263" s="45"/>
    </row>
    <row r="264" spans="1:31" s="46" customFormat="1" ht="12.5">
      <c r="A264" s="45"/>
      <c r="AC264" s="45"/>
      <c r="AD264" s="45"/>
      <c r="AE264" s="45"/>
    </row>
    <row r="265" spans="1:31" s="46" customFormat="1" ht="12.5">
      <c r="A265" s="45"/>
      <c r="AC265" s="45"/>
      <c r="AD265" s="45"/>
      <c r="AE265" s="45"/>
    </row>
    <row r="266" spans="1:31" s="46" customFormat="1" ht="12.5">
      <c r="A266" s="45"/>
      <c r="AC266" s="45"/>
      <c r="AD266" s="45"/>
      <c r="AE266" s="45"/>
    </row>
    <row r="267" spans="1:31" s="46" customFormat="1" ht="12.5">
      <c r="A267" s="45"/>
      <c r="AC267" s="45"/>
      <c r="AD267" s="45"/>
      <c r="AE267" s="45"/>
    </row>
    <row r="268" spans="1:31" s="46" customFormat="1" ht="12.5">
      <c r="A268" s="45"/>
      <c r="AC268" s="45"/>
      <c r="AD268" s="45"/>
      <c r="AE268" s="45"/>
    </row>
    <row r="269" spans="1:31" s="46" customFormat="1" ht="12.5">
      <c r="A269" s="45"/>
      <c r="AC269" s="45"/>
      <c r="AD269" s="45"/>
      <c r="AE269" s="45"/>
    </row>
    <row r="270" spans="1:31" s="46" customFormat="1" ht="12.5">
      <c r="A270" s="45"/>
      <c r="AC270" s="45"/>
      <c r="AD270" s="45"/>
      <c r="AE270" s="45"/>
    </row>
    <row r="271" spans="1:31" s="46" customFormat="1" ht="12.5">
      <c r="A271" s="45"/>
      <c r="AC271" s="45"/>
      <c r="AD271" s="45"/>
      <c r="AE271" s="45"/>
    </row>
    <row r="272" spans="1:31" s="46" customFormat="1" ht="12.5">
      <c r="A272" s="45"/>
      <c r="AC272" s="45"/>
      <c r="AD272" s="45"/>
      <c r="AE272" s="45"/>
    </row>
    <row r="273" spans="1:31" s="46" customFormat="1" ht="12.5">
      <c r="A273" s="45"/>
      <c r="AC273" s="45"/>
      <c r="AD273" s="45"/>
      <c r="AE273" s="45"/>
    </row>
    <row r="274" spans="1:31" s="46" customFormat="1" ht="12.5">
      <c r="A274" s="45"/>
      <c r="AC274" s="45"/>
      <c r="AD274" s="45"/>
      <c r="AE274" s="45"/>
    </row>
    <row r="275" spans="1:31" s="46" customFormat="1" ht="12.5">
      <c r="A275" s="45"/>
      <c r="AC275" s="45"/>
      <c r="AD275" s="45"/>
      <c r="AE275" s="45"/>
    </row>
    <row r="276" spans="1:31" s="46" customFormat="1" ht="12.5">
      <c r="A276" s="45"/>
      <c r="AC276" s="45"/>
      <c r="AD276" s="45"/>
      <c r="AE276" s="45"/>
    </row>
    <row r="277" spans="1:31" s="46" customFormat="1" ht="12.5">
      <c r="A277" s="45"/>
      <c r="AC277" s="45"/>
      <c r="AD277" s="45"/>
      <c r="AE277" s="45"/>
    </row>
    <row r="278" spans="1:31" s="46" customFormat="1" ht="12.5">
      <c r="A278" s="45"/>
      <c r="AC278" s="45"/>
      <c r="AD278" s="45"/>
      <c r="AE278" s="45"/>
    </row>
    <row r="279" spans="1:31" s="46" customFormat="1" ht="12.5">
      <c r="A279" s="45"/>
      <c r="AC279" s="45"/>
      <c r="AD279" s="45"/>
      <c r="AE279" s="45"/>
    </row>
    <row r="280" spans="1:31" s="46" customFormat="1" ht="12.5">
      <c r="A280" s="45"/>
      <c r="AC280" s="45"/>
      <c r="AD280" s="45"/>
      <c r="AE280" s="45"/>
    </row>
    <row r="281" spans="1:31" s="46" customFormat="1" ht="12.5">
      <c r="A281" s="45"/>
      <c r="AC281" s="45"/>
      <c r="AD281" s="45"/>
      <c r="AE281" s="45"/>
    </row>
    <row r="282" spans="1:31" s="46" customFormat="1" ht="12.5">
      <c r="A282" s="45"/>
      <c r="AC282" s="45"/>
      <c r="AD282" s="45"/>
      <c r="AE282" s="45"/>
    </row>
    <row r="283" spans="1:31" s="46" customFormat="1" ht="12.5">
      <c r="A283" s="45"/>
      <c r="AC283" s="45"/>
      <c r="AD283" s="45"/>
      <c r="AE283" s="45"/>
    </row>
  </sheetData>
  <mergeCells count="786">
    <mergeCell ref="AI234:AJ234"/>
    <mergeCell ref="AK234:AK235"/>
    <mergeCell ref="AI22:AJ22"/>
    <mergeCell ref="AK22:AK23"/>
    <mergeCell ref="AI65:AJ65"/>
    <mergeCell ref="AK65:AK66"/>
    <mergeCell ref="AI109:AJ109"/>
    <mergeCell ref="AK109:AK110"/>
    <mergeCell ref="AI151:AJ151"/>
    <mergeCell ref="AK151:AK152"/>
    <mergeCell ref="AI193:AJ193"/>
    <mergeCell ref="AK193:AK194"/>
    <mergeCell ref="G90:H90"/>
    <mergeCell ref="K90:X90"/>
    <mergeCell ref="B91:E91"/>
    <mergeCell ref="F91:X91"/>
    <mergeCell ref="B92:X92"/>
    <mergeCell ref="B137:X137"/>
    <mergeCell ref="A261:X261"/>
    <mergeCell ref="C25:E25"/>
    <mergeCell ref="C73:E73"/>
    <mergeCell ref="F73:J73"/>
    <mergeCell ref="C79:E79"/>
    <mergeCell ref="F79:J79"/>
    <mergeCell ref="C80:E80"/>
    <mergeCell ref="F80:J80"/>
    <mergeCell ref="C81:E81"/>
    <mergeCell ref="F81:J81"/>
    <mergeCell ref="C82:E82"/>
    <mergeCell ref="U67:W67"/>
    <mergeCell ref="C68:E68"/>
    <mergeCell ref="C69:E69"/>
    <mergeCell ref="C66:E66"/>
    <mergeCell ref="C67:E67"/>
    <mergeCell ref="C70:E70"/>
    <mergeCell ref="C71:E71"/>
    <mergeCell ref="F71:J71"/>
    <mergeCell ref="C72:E72"/>
    <mergeCell ref="F72:J72"/>
    <mergeCell ref="B63:D63"/>
    <mergeCell ref="E63:F63"/>
    <mergeCell ref="G63:H63"/>
    <mergeCell ref="I63:J63"/>
    <mergeCell ref="K63:L63"/>
    <mergeCell ref="M63:X63"/>
    <mergeCell ref="U70:W70"/>
    <mergeCell ref="U71:W71"/>
    <mergeCell ref="U72:W72"/>
    <mergeCell ref="B67:B69"/>
    <mergeCell ref="Y65:AB65"/>
    <mergeCell ref="AC65:AE65"/>
    <mergeCell ref="U66:W66"/>
    <mergeCell ref="L57:N57"/>
    <mergeCell ref="P57:X57"/>
    <mergeCell ref="B60:G60"/>
    <mergeCell ref="I60:K60"/>
    <mergeCell ref="L60:N60"/>
    <mergeCell ref="P60:X60"/>
    <mergeCell ref="B61:X61"/>
    <mergeCell ref="B62:D62"/>
    <mergeCell ref="E62:H62"/>
    <mergeCell ref="J62:N62"/>
    <mergeCell ref="B49:X49"/>
    <mergeCell ref="G45:H45"/>
    <mergeCell ref="B48:E48"/>
    <mergeCell ref="F48:X48"/>
    <mergeCell ref="D53:E53"/>
    <mergeCell ref="M53:X53"/>
    <mergeCell ref="B54:X54"/>
    <mergeCell ref="B55:X55"/>
    <mergeCell ref="B56:D56"/>
    <mergeCell ref="E56:H56"/>
    <mergeCell ref="I56:J56"/>
    <mergeCell ref="K56:L56"/>
    <mergeCell ref="N56:O56"/>
    <mergeCell ref="P56:X56"/>
    <mergeCell ref="C24:E24"/>
    <mergeCell ref="F24:J24"/>
    <mergeCell ref="F25:J25"/>
    <mergeCell ref="C41:E41"/>
    <mergeCell ref="F41:J41"/>
    <mergeCell ref="C26:E26"/>
    <mergeCell ref="F26:J26"/>
    <mergeCell ref="C27:E27"/>
    <mergeCell ref="F27:J27"/>
    <mergeCell ref="C28:E28"/>
    <mergeCell ref="F28:J28"/>
    <mergeCell ref="C39:E39"/>
    <mergeCell ref="F39:J39"/>
    <mergeCell ref="C40:E40"/>
    <mergeCell ref="F40:J40"/>
    <mergeCell ref="C29:E29"/>
    <mergeCell ref="F31:J31"/>
    <mergeCell ref="F32:J32"/>
    <mergeCell ref="F33:J33"/>
    <mergeCell ref="F34:J34"/>
    <mergeCell ref="B21:X21"/>
    <mergeCell ref="C22:L22"/>
    <mergeCell ref="M22:R22"/>
    <mergeCell ref="S22:S23"/>
    <mergeCell ref="U22:W22"/>
    <mergeCell ref="X22:X23"/>
    <mergeCell ref="C23:E23"/>
    <mergeCell ref="F23:J23"/>
    <mergeCell ref="B20:D20"/>
    <mergeCell ref="E20:F20"/>
    <mergeCell ref="G20:H20"/>
    <mergeCell ref="I20:J20"/>
    <mergeCell ref="K20:L20"/>
    <mergeCell ref="M20:X20"/>
    <mergeCell ref="T22:T23"/>
    <mergeCell ref="B19:D19"/>
    <mergeCell ref="E19:H19"/>
    <mergeCell ref="J19:N19"/>
    <mergeCell ref="R19:T19"/>
    <mergeCell ref="U19:X19"/>
    <mergeCell ref="R18:X18"/>
    <mergeCell ref="P18:Q18"/>
    <mergeCell ref="P19:Q19"/>
    <mergeCell ref="B18:D18"/>
    <mergeCell ref="E18:H18"/>
    <mergeCell ref="J18:N18"/>
    <mergeCell ref="A7:A49"/>
    <mergeCell ref="B7:X7"/>
    <mergeCell ref="D8:E8"/>
    <mergeCell ref="F8:G8"/>
    <mergeCell ref="H8:L8"/>
    <mergeCell ref="M8:X8"/>
    <mergeCell ref="D9:E9"/>
    <mergeCell ref="F9:G9"/>
    <mergeCell ref="H9:L9"/>
    <mergeCell ref="M9:X9"/>
    <mergeCell ref="B15:G15"/>
    <mergeCell ref="I15:K15"/>
    <mergeCell ref="L15:N15"/>
    <mergeCell ref="P15:X15"/>
    <mergeCell ref="B16:G16"/>
    <mergeCell ref="I16:K16"/>
    <mergeCell ref="L16:N16"/>
    <mergeCell ref="P16:X16"/>
    <mergeCell ref="B13:G13"/>
    <mergeCell ref="I13:K13"/>
    <mergeCell ref="L13:N13"/>
    <mergeCell ref="P13:X13"/>
    <mergeCell ref="B14:G14"/>
    <mergeCell ref="I14:K14"/>
    <mergeCell ref="AC22:AE22"/>
    <mergeCell ref="F29:J29"/>
    <mergeCell ref="F30:J30"/>
    <mergeCell ref="F35:J35"/>
    <mergeCell ref="F36:J36"/>
    <mergeCell ref="F37:J37"/>
    <mergeCell ref="F38:J38"/>
    <mergeCell ref="B1:X1"/>
    <mergeCell ref="B2:X2"/>
    <mergeCell ref="B3:X3"/>
    <mergeCell ref="B4:X4"/>
    <mergeCell ref="B6:D6"/>
    <mergeCell ref="E6:X6"/>
    <mergeCell ref="B10:X10"/>
    <mergeCell ref="B11:X11"/>
    <mergeCell ref="B12:D12"/>
    <mergeCell ref="E12:H12"/>
    <mergeCell ref="I12:J12"/>
    <mergeCell ref="K12:L12"/>
    <mergeCell ref="N12:O12"/>
    <mergeCell ref="P12:X12"/>
    <mergeCell ref="L14:N14"/>
    <mergeCell ref="P14:X14"/>
    <mergeCell ref="B17:X17"/>
    <mergeCell ref="Y22:AB22"/>
    <mergeCell ref="B45:D45"/>
    <mergeCell ref="B47:D47"/>
    <mergeCell ref="G47:H47"/>
    <mergeCell ref="B46:D46"/>
    <mergeCell ref="G46:H46"/>
    <mergeCell ref="B44:E44"/>
    <mergeCell ref="G44:H44"/>
    <mergeCell ref="I45:X46"/>
    <mergeCell ref="I44:X44"/>
    <mergeCell ref="K47:X47"/>
    <mergeCell ref="C30:E30"/>
    <mergeCell ref="C31:E31"/>
    <mergeCell ref="C32:E32"/>
    <mergeCell ref="C33:E33"/>
    <mergeCell ref="C34:E34"/>
    <mergeCell ref="C35:E35"/>
    <mergeCell ref="C36:E36"/>
    <mergeCell ref="C37:E37"/>
    <mergeCell ref="C38:E38"/>
    <mergeCell ref="C42:E42"/>
    <mergeCell ref="F42:J42"/>
    <mergeCell ref="C43:E43"/>
    <mergeCell ref="F43:J43"/>
    <mergeCell ref="A51:A92"/>
    <mergeCell ref="B51:X51"/>
    <mergeCell ref="D52:E52"/>
    <mergeCell ref="M52:X52"/>
    <mergeCell ref="P62:Q62"/>
    <mergeCell ref="R62:X62"/>
    <mergeCell ref="B64:X64"/>
    <mergeCell ref="C65:L65"/>
    <mergeCell ref="M65:R65"/>
    <mergeCell ref="S65:S66"/>
    <mergeCell ref="T65:T66"/>
    <mergeCell ref="U65:W65"/>
    <mergeCell ref="X65:X66"/>
    <mergeCell ref="F66:J66"/>
    <mergeCell ref="F67:J67"/>
    <mergeCell ref="F68:J68"/>
    <mergeCell ref="F69:J69"/>
    <mergeCell ref="F70:J70"/>
    <mergeCell ref="L58:N58"/>
    <mergeCell ref="P58:X58"/>
    <mergeCell ref="L59:N59"/>
    <mergeCell ref="P59:X59"/>
    <mergeCell ref="B57:G57"/>
    <mergeCell ref="I57:K57"/>
    <mergeCell ref="C74:E74"/>
    <mergeCell ref="F74:J74"/>
    <mergeCell ref="C75:E75"/>
    <mergeCell ref="F75:J75"/>
    <mergeCell ref="C76:E76"/>
    <mergeCell ref="F76:J76"/>
    <mergeCell ref="C77:E77"/>
    <mergeCell ref="F77:J77"/>
    <mergeCell ref="C78:E78"/>
    <mergeCell ref="F78:J78"/>
    <mergeCell ref="B100:G100"/>
    <mergeCell ref="I100:K100"/>
    <mergeCell ref="L100:N100"/>
    <mergeCell ref="P100:X100"/>
    <mergeCell ref="B101:G101"/>
    <mergeCell ref="I101:K101"/>
    <mergeCell ref="F82:J82"/>
    <mergeCell ref="C83:E83"/>
    <mergeCell ref="F83:J83"/>
    <mergeCell ref="C84:E84"/>
    <mergeCell ref="F84:J84"/>
    <mergeCell ref="C85:E85"/>
    <mergeCell ref="F85:J85"/>
    <mergeCell ref="C86:E86"/>
    <mergeCell ref="F86:J86"/>
    <mergeCell ref="B87:E87"/>
    <mergeCell ref="G87:H87"/>
    <mergeCell ref="I87:X87"/>
    <mergeCell ref="B88:D88"/>
    <mergeCell ref="G88:H88"/>
    <mergeCell ref="I88:X89"/>
    <mergeCell ref="B89:D89"/>
    <mergeCell ref="G89:H89"/>
    <mergeCell ref="B90:D90"/>
    <mergeCell ref="F95:G95"/>
    <mergeCell ref="H95:L95"/>
    <mergeCell ref="B97:X97"/>
    <mergeCell ref="B98:X98"/>
    <mergeCell ref="B99:D99"/>
    <mergeCell ref="E99:H99"/>
    <mergeCell ref="I99:J99"/>
    <mergeCell ref="K99:L99"/>
    <mergeCell ref="N99:O99"/>
    <mergeCell ref="P99:X99"/>
    <mergeCell ref="L101:N101"/>
    <mergeCell ref="P101:X101"/>
    <mergeCell ref="B102:G102"/>
    <mergeCell ref="I102:K102"/>
    <mergeCell ref="L102:N102"/>
    <mergeCell ref="P102:X102"/>
    <mergeCell ref="B103:G103"/>
    <mergeCell ref="I103:K103"/>
    <mergeCell ref="L103:N103"/>
    <mergeCell ref="P103:X103"/>
    <mergeCell ref="B104:X104"/>
    <mergeCell ref="B105:D105"/>
    <mergeCell ref="E105:H105"/>
    <mergeCell ref="J105:N105"/>
    <mergeCell ref="P105:Q105"/>
    <mergeCell ref="R105:X105"/>
    <mergeCell ref="B106:D106"/>
    <mergeCell ref="E106:H106"/>
    <mergeCell ref="J106:N106"/>
    <mergeCell ref="P106:Q106"/>
    <mergeCell ref="R106:T106"/>
    <mergeCell ref="U106:X106"/>
    <mergeCell ref="B107:D107"/>
    <mergeCell ref="E107:F107"/>
    <mergeCell ref="G107:H107"/>
    <mergeCell ref="I107:J107"/>
    <mergeCell ref="K107:L107"/>
    <mergeCell ref="M107:X107"/>
    <mergeCell ref="B108:X108"/>
    <mergeCell ref="C109:L109"/>
    <mergeCell ref="M109:R109"/>
    <mergeCell ref="S109:S110"/>
    <mergeCell ref="T109:T110"/>
    <mergeCell ref="U109:W109"/>
    <mergeCell ref="X109:X110"/>
    <mergeCell ref="Y109:AB109"/>
    <mergeCell ref="AC109:AE109"/>
    <mergeCell ref="C110:E110"/>
    <mergeCell ref="F110:J110"/>
    <mergeCell ref="C111:E111"/>
    <mergeCell ref="F111:J111"/>
    <mergeCell ref="C112:E112"/>
    <mergeCell ref="F112:J112"/>
    <mergeCell ref="U110:W110"/>
    <mergeCell ref="U111:W111"/>
    <mergeCell ref="U112:W112"/>
    <mergeCell ref="C126:E126"/>
    <mergeCell ref="F126:J126"/>
    <mergeCell ref="C127:E127"/>
    <mergeCell ref="F127:J127"/>
    <mergeCell ref="C113:E113"/>
    <mergeCell ref="F113:J113"/>
    <mergeCell ref="C114:E114"/>
    <mergeCell ref="F114:J114"/>
    <mergeCell ref="C115:E115"/>
    <mergeCell ref="F115:J115"/>
    <mergeCell ref="C116:E116"/>
    <mergeCell ref="F116:J116"/>
    <mergeCell ref="C117:E117"/>
    <mergeCell ref="F117:J117"/>
    <mergeCell ref="I131:X131"/>
    <mergeCell ref="U130:W130"/>
    <mergeCell ref="U128:W128"/>
    <mergeCell ref="U129:W129"/>
    <mergeCell ref="U124:W124"/>
    <mergeCell ref="U125:W125"/>
    <mergeCell ref="U126:W126"/>
    <mergeCell ref="U127:W127"/>
    <mergeCell ref="C118:E118"/>
    <mergeCell ref="F118:J118"/>
    <mergeCell ref="C119:E119"/>
    <mergeCell ref="F119:J119"/>
    <mergeCell ref="C120:E120"/>
    <mergeCell ref="F120:J120"/>
    <mergeCell ref="C121:E121"/>
    <mergeCell ref="F121:J121"/>
    <mergeCell ref="C122:E122"/>
    <mergeCell ref="F122:J122"/>
    <mergeCell ref="C123:E123"/>
    <mergeCell ref="F123:J123"/>
    <mergeCell ref="C124:E124"/>
    <mergeCell ref="F124:J124"/>
    <mergeCell ref="C125:E125"/>
    <mergeCell ref="F125:J125"/>
    <mergeCell ref="A93:A136"/>
    <mergeCell ref="B93:X93"/>
    <mergeCell ref="D94:E94"/>
    <mergeCell ref="F94:G94"/>
    <mergeCell ref="H94:L94"/>
    <mergeCell ref="M94:X94"/>
    <mergeCell ref="B132:D132"/>
    <mergeCell ref="G132:H132"/>
    <mergeCell ref="I132:X133"/>
    <mergeCell ref="B133:D133"/>
    <mergeCell ref="G133:H133"/>
    <mergeCell ref="B134:D134"/>
    <mergeCell ref="G134:H134"/>
    <mergeCell ref="K134:X134"/>
    <mergeCell ref="B135:E135"/>
    <mergeCell ref="F135:X135"/>
    <mergeCell ref="C128:E128"/>
    <mergeCell ref="F128:J128"/>
    <mergeCell ref="C129:E129"/>
    <mergeCell ref="F129:J129"/>
    <mergeCell ref="C130:E130"/>
    <mergeCell ref="F130:J130"/>
    <mergeCell ref="B131:E131"/>
    <mergeCell ref="G131:H131"/>
    <mergeCell ref="Y151:AB151"/>
    <mergeCell ref="AC151:AE151"/>
    <mergeCell ref="C152:E152"/>
    <mergeCell ref="F152:J152"/>
    <mergeCell ref="A137:A178"/>
    <mergeCell ref="D138:E138"/>
    <mergeCell ref="M138:X138"/>
    <mergeCell ref="D139:E139"/>
    <mergeCell ref="M139:X139"/>
    <mergeCell ref="B140:X140"/>
    <mergeCell ref="B141:X141"/>
    <mergeCell ref="B142:D142"/>
    <mergeCell ref="E142:H142"/>
    <mergeCell ref="I142:J142"/>
    <mergeCell ref="K142:L142"/>
    <mergeCell ref="N142:O142"/>
    <mergeCell ref="P142:X142"/>
    <mergeCell ref="B143:G143"/>
    <mergeCell ref="I143:K143"/>
    <mergeCell ref="L143:N143"/>
    <mergeCell ref="P143:X143"/>
    <mergeCell ref="B149:D149"/>
    <mergeCell ref="E149:F149"/>
    <mergeCell ref="C161:E161"/>
    <mergeCell ref="F161:J161"/>
    <mergeCell ref="C153:E153"/>
    <mergeCell ref="F153:J153"/>
    <mergeCell ref="C154:E154"/>
    <mergeCell ref="F154:J154"/>
    <mergeCell ref="U154:W154"/>
    <mergeCell ref="U153:W153"/>
    <mergeCell ref="C155:E155"/>
    <mergeCell ref="F155:J155"/>
    <mergeCell ref="C156:E156"/>
    <mergeCell ref="F156:J156"/>
    <mergeCell ref="U156:W156"/>
    <mergeCell ref="U157:W157"/>
    <mergeCell ref="U158:W158"/>
    <mergeCell ref="U159:W159"/>
    <mergeCell ref="U160:W160"/>
    <mergeCell ref="C159:E159"/>
    <mergeCell ref="F159:J159"/>
    <mergeCell ref="C160:E160"/>
    <mergeCell ref="F160:J160"/>
    <mergeCell ref="U161:W161"/>
    <mergeCell ref="C162:E162"/>
    <mergeCell ref="F162:J162"/>
    <mergeCell ref="C163:E163"/>
    <mergeCell ref="F163:J163"/>
    <mergeCell ref="C164:E164"/>
    <mergeCell ref="F164:J164"/>
    <mergeCell ref="C165:E165"/>
    <mergeCell ref="F165:J165"/>
    <mergeCell ref="C166:E166"/>
    <mergeCell ref="F166:J166"/>
    <mergeCell ref="C167:E167"/>
    <mergeCell ref="F167:J167"/>
    <mergeCell ref="C168:E168"/>
    <mergeCell ref="F168:J168"/>
    <mergeCell ref="C169:E169"/>
    <mergeCell ref="F169:J169"/>
    <mergeCell ref="B177:E177"/>
    <mergeCell ref="F177:X177"/>
    <mergeCell ref="C170:E170"/>
    <mergeCell ref="F170:J170"/>
    <mergeCell ref="C171:E171"/>
    <mergeCell ref="F171:J171"/>
    <mergeCell ref="C172:E172"/>
    <mergeCell ref="F172:J172"/>
    <mergeCell ref="B173:E173"/>
    <mergeCell ref="G173:H173"/>
    <mergeCell ref="I173:X173"/>
    <mergeCell ref="U170:W170"/>
    <mergeCell ref="U171:W171"/>
    <mergeCell ref="U172:W172"/>
    <mergeCell ref="F175:F176"/>
    <mergeCell ref="B175:D176"/>
    <mergeCell ref="E175:E176"/>
    <mergeCell ref="G175:H176"/>
    <mergeCell ref="A179:A219"/>
    <mergeCell ref="B179:X179"/>
    <mergeCell ref="D180:E180"/>
    <mergeCell ref="M180:X180"/>
    <mergeCell ref="D181:E181"/>
    <mergeCell ref="M181:X181"/>
    <mergeCell ref="B182:X182"/>
    <mergeCell ref="B183:X183"/>
    <mergeCell ref="B184:D184"/>
    <mergeCell ref="E184:H184"/>
    <mergeCell ref="I184:J184"/>
    <mergeCell ref="K184:L184"/>
    <mergeCell ref="N184:O184"/>
    <mergeCell ref="P184:X184"/>
    <mergeCell ref="B185:G185"/>
    <mergeCell ref="I185:K185"/>
    <mergeCell ref="L185:N185"/>
    <mergeCell ref="P185:X185"/>
    <mergeCell ref="T193:T194"/>
    <mergeCell ref="U193:W193"/>
    <mergeCell ref="X193:X194"/>
    <mergeCell ref="C200:E200"/>
    <mergeCell ref="F200:J200"/>
    <mergeCell ref="C201:E201"/>
    <mergeCell ref="AC193:AE193"/>
    <mergeCell ref="C194:E194"/>
    <mergeCell ref="F194:J194"/>
    <mergeCell ref="C195:E195"/>
    <mergeCell ref="F195:J195"/>
    <mergeCell ref="C196:E196"/>
    <mergeCell ref="F196:J196"/>
    <mergeCell ref="B174:D174"/>
    <mergeCell ref="G174:H174"/>
    <mergeCell ref="I174:X175"/>
    <mergeCell ref="K176:X176"/>
    <mergeCell ref="P188:X188"/>
    <mergeCell ref="B178:X178"/>
    <mergeCell ref="B191:D191"/>
    <mergeCell ref="E191:F191"/>
    <mergeCell ref="G191:H191"/>
    <mergeCell ref="I191:J191"/>
    <mergeCell ref="K191:L191"/>
    <mergeCell ref="M191:X191"/>
    <mergeCell ref="B192:X192"/>
    <mergeCell ref="C193:L193"/>
    <mergeCell ref="M193:R193"/>
    <mergeCell ref="S193:S194"/>
    <mergeCell ref="F181:L181"/>
    <mergeCell ref="V208:W208"/>
    <mergeCell ref="V209:W209"/>
    <mergeCell ref="V210:W210"/>
    <mergeCell ref="F201:J201"/>
    <mergeCell ref="Y193:AB193"/>
    <mergeCell ref="C202:E202"/>
    <mergeCell ref="F202:J202"/>
    <mergeCell ref="C203:E203"/>
    <mergeCell ref="F203:J203"/>
    <mergeCell ref="V198:W198"/>
    <mergeCell ref="V199:W199"/>
    <mergeCell ref="V200:W200"/>
    <mergeCell ref="V201:W201"/>
    <mergeCell ref="V202:W202"/>
    <mergeCell ref="V203:W203"/>
    <mergeCell ref="C198:E198"/>
    <mergeCell ref="F198:J198"/>
    <mergeCell ref="C199:E199"/>
    <mergeCell ref="F199:J199"/>
    <mergeCell ref="C207:E207"/>
    <mergeCell ref="F207:J207"/>
    <mergeCell ref="C208:E208"/>
    <mergeCell ref="F208:J208"/>
    <mergeCell ref="C209:E209"/>
    <mergeCell ref="E231:H231"/>
    <mergeCell ref="J231:N231"/>
    <mergeCell ref="P231:Q231"/>
    <mergeCell ref="C204:E204"/>
    <mergeCell ref="F204:J204"/>
    <mergeCell ref="C205:E205"/>
    <mergeCell ref="F205:J205"/>
    <mergeCell ref="C206:E206"/>
    <mergeCell ref="F206:J206"/>
    <mergeCell ref="B218:E218"/>
    <mergeCell ref="F218:X218"/>
    <mergeCell ref="C212:E212"/>
    <mergeCell ref="F212:J212"/>
    <mergeCell ref="C213:E213"/>
    <mergeCell ref="F213:J213"/>
    <mergeCell ref="C214:E214"/>
    <mergeCell ref="F214:J214"/>
    <mergeCell ref="B215:E215"/>
    <mergeCell ref="G215:H215"/>
    <mergeCell ref="I215:X215"/>
    <mergeCell ref="V204:W204"/>
    <mergeCell ref="V205:W205"/>
    <mergeCell ref="V206:W206"/>
    <mergeCell ref="V207:W207"/>
    <mergeCell ref="I229:K229"/>
    <mergeCell ref="L229:N229"/>
    <mergeCell ref="P229:X229"/>
    <mergeCell ref="B219:X219"/>
    <mergeCell ref="A220:A260"/>
    <mergeCell ref="B220:X220"/>
    <mergeCell ref="D221:E221"/>
    <mergeCell ref="M221:X221"/>
    <mergeCell ref="D222:E222"/>
    <mergeCell ref="M222:X222"/>
    <mergeCell ref="B223:X223"/>
    <mergeCell ref="B224:X224"/>
    <mergeCell ref="B225:D225"/>
    <mergeCell ref="E225:H225"/>
    <mergeCell ref="I225:J225"/>
    <mergeCell ref="K225:L225"/>
    <mergeCell ref="N225:O225"/>
    <mergeCell ref="P225:X225"/>
    <mergeCell ref="B226:G226"/>
    <mergeCell ref="I226:K226"/>
    <mergeCell ref="L226:N226"/>
    <mergeCell ref="P226:X226"/>
    <mergeCell ref="B230:X230"/>
    <mergeCell ref="B231:D231"/>
    <mergeCell ref="Y234:AB234"/>
    <mergeCell ref="AC234:AE234"/>
    <mergeCell ref="C235:E235"/>
    <mergeCell ref="F235:J235"/>
    <mergeCell ref="C236:E236"/>
    <mergeCell ref="F236:J236"/>
    <mergeCell ref="C237:E237"/>
    <mergeCell ref="F237:J237"/>
    <mergeCell ref="B232:D232"/>
    <mergeCell ref="E232:F232"/>
    <mergeCell ref="G232:H232"/>
    <mergeCell ref="I232:J232"/>
    <mergeCell ref="K232:L232"/>
    <mergeCell ref="M232:X232"/>
    <mergeCell ref="B233:X233"/>
    <mergeCell ref="C234:L234"/>
    <mergeCell ref="M234:R234"/>
    <mergeCell ref="S234:S235"/>
    <mergeCell ref="T234:T235"/>
    <mergeCell ref="U234:W234"/>
    <mergeCell ref="X234:X235"/>
    <mergeCell ref="B260:X260"/>
    <mergeCell ref="F52:L52"/>
    <mergeCell ref="F53:L53"/>
    <mergeCell ref="B58:G59"/>
    <mergeCell ref="H58:H59"/>
    <mergeCell ref="I58:K59"/>
    <mergeCell ref="F89:F90"/>
    <mergeCell ref="B95:B96"/>
    <mergeCell ref="C95:C96"/>
    <mergeCell ref="D95:E96"/>
    <mergeCell ref="F96:G96"/>
    <mergeCell ref="H96:L96"/>
    <mergeCell ref="M95:X96"/>
    <mergeCell ref="I257:X257"/>
    <mergeCell ref="K258:X258"/>
    <mergeCell ref="B259:E259"/>
    <mergeCell ref="F259:X259"/>
    <mergeCell ref="C253:E253"/>
    <mergeCell ref="F253:J253"/>
    <mergeCell ref="C254:E254"/>
    <mergeCell ref="F254:J254"/>
    <mergeCell ref="C255:E255"/>
    <mergeCell ref="U68:W68"/>
    <mergeCell ref="U69:W69"/>
    <mergeCell ref="U73:W73"/>
    <mergeCell ref="U74:W74"/>
    <mergeCell ref="U75:W75"/>
    <mergeCell ref="U76:W76"/>
    <mergeCell ref="U77:W77"/>
    <mergeCell ref="U78:W78"/>
    <mergeCell ref="U79:W79"/>
    <mergeCell ref="U80:W80"/>
    <mergeCell ref="U81:W81"/>
    <mergeCell ref="U82:W82"/>
    <mergeCell ref="U83:W83"/>
    <mergeCell ref="U84:W84"/>
    <mergeCell ref="U85:W85"/>
    <mergeCell ref="U155:W155"/>
    <mergeCell ref="U86:W86"/>
    <mergeCell ref="F133:F134"/>
    <mergeCell ref="F138:L138"/>
    <mergeCell ref="F139:L139"/>
    <mergeCell ref="B144:G145"/>
    <mergeCell ref="H144:H145"/>
    <mergeCell ref="I144:K145"/>
    <mergeCell ref="U152:W152"/>
    <mergeCell ref="U113:W113"/>
    <mergeCell ref="U114:W114"/>
    <mergeCell ref="U115:W115"/>
    <mergeCell ref="U116:W116"/>
    <mergeCell ref="U117:W117"/>
    <mergeCell ref="U118:W118"/>
    <mergeCell ref="U119:W119"/>
    <mergeCell ref="U120:W120"/>
    <mergeCell ref="U121:W121"/>
    <mergeCell ref="U122:W122"/>
    <mergeCell ref="U123:W123"/>
    <mergeCell ref="B147:X147"/>
    <mergeCell ref="B148:D148"/>
    <mergeCell ref="E148:H148"/>
    <mergeCell ref="J148:N148"/>
    <mergeCell ref="P148:Q148"/>
    <mergeCell ref="R148:X148"/>
    <mergeCell ref="C157:E157"/>
    <mergeCell ref="F157:J157"/>
    <mergeCell ref="C158:E158"/>
    <mergeCell ref="F158:J158"/>
    <mergeCell ref="C151:L151"/>
    <mergeCell ref="M151:R151"/>
    <mergeCell ref="S151:S152"/>
    <mergeCell ref="T151:T152"/>
    <mergeCell ref="U151:W151"/>
    <mergeCell ref="X151:X152"/>
    <mergeCell ref="G149:H149"/>
    <mergeCell ref="I149:J149"/>
    <mergeCell ref="K149:L149"/>
    <mergeCell ref="M149:X149"/>
    <mergeCell ref="B150:X150"/>
    <mergeCell ref="L144:N144"/>
    <mergeCell ref="P144:X144"/>
    <mergeCell ref="L145:N145"/>
    <mergeCell ref="P145:X145"/>
    <mergeCell ref="B146:G146"/>
    <mergeCell ref="I146:K146"/>
    <mergeCell ref="L146:N146"/>
    <mergeCell ref="P146:X146"/>
    <mergeCell ref="B136:X136"/>
    <mergeCell ref="U162:W162"/>
    <mergeCell ref="U163:W163"/>
    <mergeCell ref="U165:W165"/>
    <mergeCell ref="U164:W164"/>
    <mergeCell ref="U166:W166"/>
    <mergeCell ref="U167:W167"/>
    <mergeCell ref="U168:W168"/>
    <mergeCell ref="U169:W169"/>
    <mergeCell ref="F180:L180"/>
    <mergeCell ref="I186:K187"/>
    <mergeCell ref="V194:W194"/>
    <mergeCell ref="V195:W195"/>
    <mergeCell ref="V196:W196"/>
    <mergeCell ref="V197:W197"/>
    <mergeCell ref="C197:E197"/>
    <mergeCell ref="F197:J197"/>
    <mergeCell ref="B189:X189"/>
    <mergeCell ref="B190:D190"/>
    <mergeCell ref="E190:H190"/>
    <mergeCell ref="J190:N190"/>
    <mergeCell ref="P190:Q190"/>
    <mergeCell ref="R190:X190"/>
    <mergeCell ref="L186:N186"/>
    <mergeCell ref="P186:X186"/>
    <mergeCell ref="L187:N187"/>
    <mergeCell ref="P187:X187"/>
    <mergeCell ref="B188:G188"/>
    <mergeCell ref="I188:K188"/>
    <mergeCell ref="L188:N188"/>
    <mergeCell ref="H186:H187"/>
    <mergeCell ref="C244:E244"/>
    <mergeCell ref="F244:J244"/>
    <mergeCell ref="C245:E245"/>
    <mergeCell ref="F245:J245"/>
    <mergeCell ref="C246:E246"/>
    <mergeCell ref="F246:J246"/>
    <mergeCell ref="C247:E247"/>
    <mergeCell ref="F247:J247"/>
    <mergeCell ref="C238:E238"/>
    <mergeCell ref="F238:J238"/>
    <mergeCell ref="C239:E239"/>
    <mergeCell ref="F239:J239"/>
    <mergeCell ref="C240:E240"/>
    <mergeCell ref="F240:J240"/>
    <mergeCell ref="C241:E241"/>
    <mergeCell ref="F241:J241"/>
    <mergeCell ref="C242:E242"/>
    <mergeCell ref="F242:J242"/>
    <mergeCell ref="C243:E243"/>
    <mergeCell ref="F243:J243"/>
    <mergeCell ref="F209:J209"/>
    <mergeCell ref="C210:E210"/>
    <mergeCell ref="F210:J210"/>
    <mergeCell ref="C211:E211"/>
    <mergeCell ref="F211:J211"/>
    <mergeCell ref="B216:D217"/>
    <mergeCell ref="E216:E217"/>
    <mergeCell ref="F216:F217"/>
    <mergeCell ref="G216:H217"/>
    <mergeCell ref="I216:X216"/>
    <mergeCell ref="K217:X217"/>
    <mergeCell ref="R231:X231"/>
    <mergeCell ref="L227:N227"/>
    <mergeCell ref="P227:X227"/>
    <mergeCell ref="L228:N228"/>
    <mergeCell ref="P228:X228"/>
    <mergeCell ref="B229:G229"/>
    <mergeCell ref="E257:E258"/>
    <mergeCell ref="F257:F258"/>
    <mergeCell ref="B257:D258"/>
    <mergeCell ref="G257:H258"/>
    <mergeCell ref="F255:J255"/>
    <mergeCell ref="B256:E256"/>
    <mergeCell ref="G256:H256"/>
    <mergeCell ref="I256:X256"/>
    <mergeCell ref="C248:E248"/>
    <mergeCell ref="F248:J248"/>
    <mergeCell ref="C249:E249"/>
    <mergeCell ref="F249:J249"/>
    <mergeCell ref="C250:E250"/>
    <mergeCell ref="F250:J250"/>
    <mergeCell ref="C251:E251"/>
    <mergeCell ref="F251:J251"/>
    <mergeCell ref="C252:E252"/>
    <mergeCell ref="F252:J252"/>
    <mergeCell ref="AA9:AA10"/>
    <mergeCell ref="B25:B27"/>
    <mergeCell ref="AF22:AG22"/>
    <mergeCell ref="AH22:AH23"/>
    <mergeCell ref="AH65:AH66"/>
    <mergeCell ref="AH109:AH110"/>
    <mergeCell ref="AH151:AH152"/>
    <mergeCell ref="AH193:AH194"/>
    <mergeCell ref="AH234:AH235"/>
    <mergeCell ref="AF65:AG65"/>
    <mergeCell ref="AF109:AG109"/>
    <mergeCell ref="AF151:AG151"/>
    <mergeCell ref="AF193:AG193"/>
    <mergeCell ref="AF234:AG234"/>
    <mergeCell ref="F221:L221"/>
    <mergeCell ref="F222:L222"/>
    <mergeCell ref="B227:G228"/>
    <mergeCell ref="H227:H228"/>
    <mergeCell ref="I227:K228"/>
    <mergeCell ref="V211:W211"/>
    <mergeCell ref="V212:W212"/>
    <mergeCell ref="V213:W213"/>
    <mergeCell ref="V214:W214"/>
    <mergeCell ref="B186:G187"/>
  </mergeCells>
  <conditionalFormatting sqref="E6 E12:G12 O14:Q16 E20:F20 M20 B49 O58:Q60 O101:Q103 O144:Q146 O186:Q188 O227:Q229">
    <cfRule type="containsBlanks" dxfId="160" priority="195">
      <formula>LEN(TRIM(B6))=0</formula>
    </cfRule>
  </conditionalFormatting>
  <conditionalFormatting sqref="E18:E19 J18:J19">
    <cfRule type="containsBlanks" dxfId="159" priority="191">
      <formula>LEN(TRIM(E18))=0</formula>
    </cfRule>
  </conditionalFormatting>
  <conditionalFormatting sqref="E62 J62">
    <cfRule type="containsBlanks" dxfId="158" priority="135">
      <formula>LEN(TRIM(E62))=0</formula>
    </cfRule>
  </conditionalFormatting>
  <conditionalFormatting sqref="E105:E106 J105:J106">
    <cfRule type="containsBlanks" dxfId="157" priority="123">
      <formula>LEN(TRIM(E105))=0</formula>
    </cfRule>
  </conditionalFormatting>
  <conditionalFormatting sqref="E148 J148">
    <cfRule type="containsBlanks" dxfId="156" priority="111">
      <formula>LEN(TRIM(E148))=0</formula>
    </cfRule>
  </conditionalFormatting>
  <conditionalFormatting sqref="E190 J190">
    <cfRule type="containsBlanks" dxfId="155" priority="99">
      <formula>LEN(TRIM(E190))=0</formula>
    </cfRule>
  </conditionalFormatting>
  <conditionalFormatting sqref="E231 J231">
    <cfRule type="containsBlanks" dxfId="154" priority="87">
      <formula>LEN(TRIM(E231))=0</formula>
    </cfRule>
  </conditionalFormatting>
  <conditionalFormatting sqref="E56:G56 E63:F63 M63 B92 E99:G99 E107:F107 M107 B136 E142:G142 E149:F149 M149 B178 E184:G184 E191:F191 M191 B219 E225:G225 E232:F232 M232 B260">
    <cfRule type="containsBlanks" dxfId="153" priority="138">
      <formula>LEN(TRIM(B56))=0</formula>
    </cfRule>
  </conditionalFormatting>
  <conditionalFormatting sqref="F153:J172">
    <cfRule type="expression" dxfId="152" priority="42">
      <formula>AND($C153&lt;&gt;"",F153="")</formula>
    </cfRule>
  </conditionalFormatting>
  <conditionalFormatting sqref="F236:J255">
    <cfRule type="expression" dxfId="151" priority="15">
      <formula>AND($C236&lt;&gt;"",F236="")</formula>
    </cfRule>
  </conditionalFormatting>
  <conditionalFormatting sqref="H14:I16">
    <cfRule type="containsBlanks" dxfId="150" priority="192">
      <formula>LEN(TRIM(H14))=0</formula>
    </cfRule>
  </conditionalFormatting>
  <conditionalFormatting sqref="H58:I58">
    <cfRule type="containsBlanks" dxfId="149" priority="136">
      <formula>LEN(TRIM(H58))=0</formula>
    </cfRule>
  </conditionalFormatting>
  <conditionalFormatting sqref="H60:I60">
    <cfRule type="containsBlanks" dxfId="148" priority="60">
      <formula>LEN(TRIM(H60))=0</formula>
    </cfRule>
  </conditionalFormatting>
  <conditionalFormatting sqref="H101:I103">
    <cfRule type="containsBlanks" dxfId="147" priority="124">
      <formula>LEN(TRIM(H101))=0</formula>
    </cfRule>
  </conditionalFormatting>
  <conditionalFormatting sqref="H144:I144">
    <cfRule type="containsBlanks" dxfId="146" priority="112">
      <formula>LEN(TRIM(H144))=0</formula>
    </cfRule>
  </conditionalFormatting>
  <conditionalFormatting sqref="H146:I146">
    <cfRule type="containsBlanks" dxfId="145" priority="43">
      <formula>LEN(TRIM(H146))=0</formula>
    </cfRule>
  </conditionalFormatting>
  <conditionalFormatting sqref="H186:I186 H188:I188">
    <cfRule type="containsBlanks" dxfId="144" priority="100">
      <formula>LEN(TRIM(H186))=0</formula>
    </cfRule>
  </conditionalFormatting>
  <conditionalFormatting sqref="H227:I227 H229:I229">
    <cfRule type="containsBlanks" dxfId="143" priority="88">
      <formula>LEN(TRIM(H227))=0</formula>
    </cfRule>
  </conditionalFormatting>
  <conditionalFormatting sqref="I20">
    <cfRule type="containsBlanks" dxfId="142" priority="143">
      <formula>LEN(TRIM(I20))=0</formula>
    </cfRule>
  </conditionalFormatting>
  <conditionalFormatting sqref="I63">
    <cfRule type="containsBlanks" dxfId="141" priority="130">
      <formula>LEN(TRIM(I63))=0</formula>
    </cfRule>
  </conditionalFormatting>
  <conditionalFormatting sqref="I107">
    <cfRule type="containsBlanks" dxfId="140" priority="118">
      <formula>LEN(TRIM(I107))=0</formula>
    </cfRule>
  </conditionalFormatting>
  <conditionalFormatting sqref="I149">
    <cfRule type="containsBlanks" dxfId="139" priority="106">
      <formula>LEN(TRIM(I149))=0</formula>
    </cfRule>
  </conditionalFormatting>
  <conditionalFormatting sqref="I191">
    <cfRule type="containsBlanks" dxfId="138" priority="94">
      <formula>LEN(TRIM(I191))=0</formula>
    </cfRule>
  </conditionalFormatting>
  <conditionalFormatting sqref="I232">
    <cfRule type="containsBlanks" dxfId="137" priority="82">
      <formula>LEN(TRIM(I232))=0</formula>
    </cfRule>
  </conditionalFormatting>
  <conditionalFormatting sqref="M24:R43">
    <cfRule type="cellIs" dxfId="136" priority="61" operator="equal">
      <formula>"NO CUMPLE"</formula>
    </cfRule>
  </conditionalFormatting>
  <conditionalFormatting sqref="M67:R86 M111:R130 M153:R172 M195:R214 M236:R255 T24:V43 Y24:Y43 F67:J86 F111:J130 F195:J214">
    <cfRule type="expression" dxfId="135" priority="139">
      <formula>AND($C24&lt;&gt;"",F24="")</formula>
    </cfRule>
  </conditionalFormatting>
  <conditionalFormatting sqref="N12">
    <cfRule type="containsBlanks" dxfId="134" priority="188">
      <formula>LEN(TRIM(N12))=0</formula>
    </cfRule>
  </conditionalFormatting>
  <conditionalFormatting sqref="N56">
    <cfRule type="containsBlanks" dxfId="133" priority="133">
      <formula>LEN(TRIM(N56))=0</formula>
    </cfRule>
  </conditionalFormatting>
  <conditionalFormatting sqref="N99">
    <cfRule type="containsBlanks" dxfId="132" priority="121">
      <formula>LEN(TRIM(N99))=0</formula>
    </cfRule>
  </conditionalFormatting>
  <conditionalFormatting sqref="N142">
    <cfRule type="containsBlanks" dxfId="131" priority="109">
      <formula>LEN(TRIM(N142))=0</formula>
    </cfRule>
  </conditionalFormatting>
  <conditionalFormatting sqref="N184">
    <cfRule type="containsBlanks" dxfId="130" priority="97">
      <formula>LEN(TRIM(N184))=0</formula>
    </cfRule>
  </conditionalFormatting>
  <conditionalFormatting sqref="N225">
    <cfRule type="containsBlanks" dxfId="129" priority="85">
      <formula>LEN(TRIM(N225))=0</formula>
    </cfRule>
  </conditionalFormatting>
  <conditionalFormatting sqref="P18:P19 A261">
    <cfRule type="containsBlanks" dxfId="128" priority="194">
      <formula>LEN(TRIM(A18))=0</formula>
    </cfRule>
  </conditionalFormatting>
  <conditionalFormatting sqref="P62">
    <cfRule type="containsBlanks" dxfId="127" priority="137">
      <formula>LEN(TRIM(P62))=0</formula>
    </cfRule>
  </conditionalFormatting>
  <conditionalFormatting sqref="P105:P106">
    <cfRule type="containsBlanks" dxfId="126" priority="125">
      <formula>LEN(TRIM(P105))=0</formula>
    </cfRule>
  </conditionalFormatting>
  <conditionalFormatting sqref="P148">
    <cfRule type="containsBlanks" dxfId="125" priority="113">
      <formula>LEN(TRIM(P148))=0</formula>
    </cfRule>
  </conditionalFormatting>
  <conditionalFormatting sqref="P190">
    <cfRule type="containsBlanks" dxfId="124" priority="101">
      <formula>LEN(TRIM(P190))=0</formula>
    </cfRule>
  </conditionalFormatting>
  <conditionalFormatting sqref="P231">
    <cfRule type="containsBlanks" dxfId="123" priority="89">
      <formula>LEN(TRIM(P231))=0</formula>
    </cfRule>
  </conditionalFormatting>
  <conditionalFormatting sqref="T24:T43">
    <cfRule type="cellIs" dxfId="122" priority="150" operator="equal">
      <formula>"NO"</formula>
    </cfRule>
  </conditionalFormatting>
  <conditionalFormatting sqref="T67:T86">
    <cfRule type="cellIs" dxfId="121" priority="132" operator="equal">
      <formula>"NO"</formula>
    </cfRule>
  </conditionalFormatting>
  <conditionalFormatting sqref="T111:T130">
    <cfRule type="cellIs" dxfId="120" priority="120" operator="equal">
      <formula>"NO"</formula>
    </cfRule>
  </conditionalFormatting>
  <conditionalFormatting sqref="T153:T172">
    <cfRule type="cellIs" dxfId="119" priority="108" operator="equal">
      <formula>"NO"</formula>
    </cfRule>
  </conditionalFormatting>
  <conditionalFormatting sqref="T195:T214">
    <cfRule type="cellIs" dxfId="118" priority="96" operator="equal">
      <formula>"NO"</formula>
    </cfRule>
  </conditionalFormatting>
  <conditionalFormatting sqref="T236:T255">
    <cfRule type="cellIs" dxfId="117" priority="84" operator="equal">
      <formula>"NO"</formula>
    </cfRule>
  </conditionalFormatting>
  <conditionalFormatting sqref="T67:U86 M67:R86 X67:X86 M111:R130 M153:R172 M195:R214 M236:R255">
    <cfRule type="cellIs" dxfId="116" priority="129" operator="equal">
      <formula>"NO CUMPLE"</formula>
    </cfRule>
  </conditionalFormatting>
  <conditionalFormatting sqref="T67:U86 Y67:Y86">
    <cfRule type="expression" dxfId="115" priority="126">
      <formula>AND($C67&lt;&gt;"",T67="")</formula>
    </cfRule>
  </conditionalFormatting>
  <conditionalFormatting sqref="T111:U130 Y111:Y130">
    <cfRule type="expression" dxfId="114" priority="114">
      <formula>AND($C111&lt;&gt;"",T111="")</formula>
    </cfRule>
  </conditionalFormatting>
  <conditionalFormatting sqref="T111:U130">
    <cfRule type="cellIs" dxfId="113" priority="117" operator="equal">
      <formula>"NO CUMPLE"</formula>
    </cfRule>
  </conditionalFormatting>
  <conditionalFormatting sqref="T153:U172 Y153:Y172">
    <cfRule type="expression" dxfId="112" priority="102">
      <formula>AND($C153&lt;&gt;"",T153="")</formula>
    </cfRule>
  </conditionalFormatting>
  <conditionalFormatting sqref="T153:U172">
    <cfRule type="cellIs" dxfId="111" priority="105" operator="equal">
      <formula>"NO CUMPLE"</formula>
    </cfRule>
  </conditionalFormatting>
  <conditionalFormatting sqref="T195:V214 Y195:Y214">
    <cfRule type="expression" dxfId="110" priority="90">
      <formula>AND($C195&lt;&gt;"",T195="")</formula>
    </cfRule>
  </conditionalFormatting>
  <conditionalFormatting sqref="T195:V214">
    <cfRule type="cellIs" dxfId="109" priority="93" operator="equal">
      <formula>"NO CUMPLE"</formula>
    </cfRule>
  </conditionalFormatting>
  <conditionalFormatting sqref="T236:W255">
    <cfRule type="cellIs" dxfId="108" priority="81" operator="equal">
      <formula>"NO CUMPLE"</formula>
    </cfRule>
    <cfRule type="expression" dxfId="107" priority="74">
      <formula>AND($C236&lt;&gt;"",T236="")</formula>
    </cfRule>
  </conditionalFormatting>
  <conditionalFormatting sqref="T24:X43 X5">
    <cfRule type="cellIs" dxfId="106" priority="142" operator="equal">
      <formula>"NO CUMPLE"</formula>
    </cfRule>
  </conditionalFormatting>
  <conditionalFormatting sqref="U19">
    <cfRule type="containsBlanks" dxfId="105" priority="144">
      <formula>LEN(TRIM(U19))=0</formula>
    </cfRule>
  </conditionalFormatting>
  <conditionalFormatting sqref="U106">
    <cfRule type="containsBlanks" dxfId="104" priority="119">
      <formula>LEN(TRIM(U106))=0</formula>
    </cfRule>
  </conditionalFormatting>
  <conditionalFormatting sqref="X50">
    <cfRule type="cellIs" dxfId="103" priority="173" operator="equal">
      <formula>"NO CUMPLE"</formula>
    </cfRule>
  </conditionalFormatting>
  <conditionalFormatting sqref="X111:X130">
    <cfRule type="cellIs" dxfId="102" priority="77" operator="equal">
      <formula>"NO CUMPLE"</formula>
    </cfRule>
  </conditionalFormatting>
  <conditionalFormatting sqref="X153:X172">
    <cfRule type="cellIs" dxfId="101" priority="76" operator="equal">
      <formula>"NO CUMPLE"</formula>
    </cfRule>
  </conditionalFormatting>
  <conditionalFormatting sqref="X195:X214">
    <cfRule type="cellIs" dxfId="100" priority="75" operator="equal">
      <formula>"NO CUMPLE"</formula>
    </cfRule>
  </conditionalFormatting>
  <conditionalFormatting sqref="X236:X255">
    <cfRule type="cellIs" dxfId="99" priority="73" operator="equal">
      <formula>"NO CUMPLE"</formula>
    </cfRule>
  </conditionalFormatting>
  <conditionalFormatting sqref="Y236:Y255">
    <cfRule type="expression" dxfId="98" priority="78">
      <formula>AND($C236&lt;&gt;"",Y236="")</formula>
    </cfRule>
  </conditionalFormatting>
  <conditionalFormatting sqref="AC1:AE1048576">
    <cfRule type="cellIs" dxfId="97" priority="18" operator="between">
      <formula>1</formula>
      <formula>15</formula>
    </cfRule>
  </conditionalFormatting>
  <conditionalFormatting sqref="AF24:AF26 AF28:AF37">
    <cfRule type="expression" dxfId="96" priority="53">
      <formula>OR(AY24&gt;0,BA24&gt;0)</formula>
    </cfRule>
  </conditionalFormatting>
  <conditionalFormatting sqref="AF111:AF114">
    <cfRule type="expression" dxfId="95" priority="44">
      <formula>OR(AX111&gt;0,AZ111&gt;0)</formula>
    </cfRule>
  </conditionalFormatting>
  <conditionalFormatting sqref="AF195:AF198">
    <cfRule type="expression" dxfId="94" priority="33">
      <formula>OR(AX195&gt;0,AZ195&gt;0)</formula>
    </cfRule>
  </conditionalFormatting>
  <conditionalFormatting sqref="AF200:AF201">
    <cfRule type="expression" dxfId="93" priority="37">
      <formula>OR(AX200&gt;0,AZ200&gt;0)</formula>
    </cfRule>
  </conditionalFormatting>
  <conditionalFormatting sqref="AF24:AG26 AF28:AG37">
    <cfRule type="expression" dxfId="92" priority="28">
      <formula>AND($C24&lt;&gt;"",AF24="")</formula>
    </cfRule>
  </conditionalFormatting>
  <conditionalFormatting sqref="AF38:AG44">
    <cfRule type="cellIs" dxfId="91" priority="59" operator="greaterThan">
      <formula>0</formula>
    </cfRule>
  </conditionalFormatting>
  <conditionalFormatting sqref="AF111:AG114">
    <cfRule type="expression" dxfId="90" priority="45">
      <formula>AND($C111&lt;&gt;"",AF111="")</formula>
    </cfRule>
  </conditionalFormatting>
  <conditionalFormatting sqref="AF115:AG131">
    <cfRule type="cellIs" dxfId="89" priority="19" operator="greaterThan">
      <formula>0</formula>
    </cfRule>
  </conditionalFormatting>
  <conditionalFormatting sqref="AF156:AG173">
    <cfRule type="cellIs" dxfId="88" priority="56" operator="greaterThan">
      <formula>0</formula>
    </cfRule>
  </conditionalFormatting>
  <conditionalFormatting sqref="AF195:AG198">
    <cfRule type="expression" dxfId="87" priority="34">
      <formula>AND($C195&lt;&gt;"",AF195="")</formula>
    </cfRule>
  </conditionalFormatting>
  <conditionalFormatting sqref="AF199:AG199 AF202:AG215">
    <cfRule type="cellIs" dxfId="86" priority="55" operator="greaterThan">
      <formula>0</formula>
    </cfRule>
  </conditionalFormatting>
  <conditionalFormatting sqref="AF200:AG200">
    <cfRule type="expression" dxfId="85" priority="16">
      <formula>AND($C200&lt;&gt;"",AF200="")</formula>
    </cfRule>
  </conditionalFormatting>
  <conditionalFormatting sqref="AF201:AG201">
    <cfRule type="expression" dxfId="84" priority="38">
      <formula>AND($C201&lt;&gt;"",AF201="")</formula>
    </cfRule>
  </conditionalFormatting>
  <conditionalFormatting sqref="AF239:AG256">
    <cfRule type="cellIs" dxfId="83" priority="54" operator="greaterThan">
      <formula>0</formula>
    </cfRule>
  </conditionalFormatting>
  <conditionalFormatting sqref="AI28:AI37">
    <cfRule type="expression" dxfId="82" priority="10">
      <formula>OR(BB28&gt;0,BD28&gt;0)</formula>
    </cfRule>
  </conditionalFormatting>
  <conditionalFormatting sqref="AI28:AJ37">
    <cfRule type="expression" dxfId="81" priority="3">
      <formula>AND($C28&lt;&gt;"",AI28="")</formula>
    </cfRule>
  </conditionalFormatting>
  <conditionalFormatting sqref="AI38:AJ44">
    <cfRule type="cellIs" dxfId="80" priority="14" operator="greaterThan">
      <formula>0</formula>
    </cfRule>
  </conditionalFormatting>
  <conditionalFormatting sqref="AI115:AJ131">
    <cfRule type="cellIs" dxfId="79" priority="2" operator="greaterThan">
      <formula>0</formula>
    </cfRule>
  </conditionalFormatting>
  <conditionalFormatting sqref="AI173:AJ173">
    <cfRule type="cellIs" dxfId="78" priority="13" operator="greaterThan">
      <formula>0</formula>
    </cfRule>
  </conditionalFormatting>
  <conditionalFormatting sqref="AI239:AJ256">
    <cfRule type="cellIs" dxfId="77" priority="11" operator="greaterThan">
      <formula>0</formula>
    </cfRule>
  </conditionalFormatting>
  <dataValidations count="20">
    <dataValidation allowBlank="1" showInputMessage="1" showErrorMessage="1" promptTitle="En caso de fechas incompletas" prompt="Si no tiene día de fin se toma el día 1" sqref="AG25:AG37 L24:L43 L111:L130 AG113:AG114 AG195:AG198 L236:L255 K71 AG236 L67:L86 L156:L172 AG200:AG201 L195:L214 AJ25:AJ37 AJ113:AJ114 AJ195:AJ198 AJ236 AJ200:AJ201"/>
    <dataValidation type="list" allowBlank="1" showInputMessage="1" showErrorMessage="1" sqref="B49 B92 B260 B178 B219">
      <formula1>"CUMPLE,NO CUMPLE"</formula1>
    </dataValidation>
    <dataValidation type="list" allowBlank="1" showInputMessage="1" showErrorMessage="1" sqref="M232 M63 M107 M149 M191">
      <formula1>"REQUISITOS ACADÉMICOS ACREDITADOS, REQUISITOS ACADÉMICOS NO ACREDITADOS"</formula1>
    </dataValidation>
    <dataValidation type="list" allowBlank="1" showInputMessage="1" showErrorMessage="1" sqref="O14:O16 H14:H16 O58:O60 H188 O101:O103 H101:H103 O144:O146 H60 O186:O188 H146 H229 H58 H144 H186 H227 O227:O229">
      <formula1>"SI,NO"</formula1>
    </dataValidation>
    <dataValidation type="list" allowBlank="1" showInputMessage="1" showErrorMessage="1" sqref="K12 K56 K99 K142 K184 K225">
      <formula1>"Cédula de ciudadanía, Cédula de extranjería, Pasaporte"</formula1>
    </dataValidation>
    <dataValidation errorStyle="warning" allowBlank="1" showInputMessage="1" showErrorMessage="1" error="Si no corresponda al listado. Se califica como incumplimiento" sqref="E18:E19 E62 E105:E106 E148 E190 E231"/>
    <dataValidation type="list" allowBlank="1" showInputMessage="1" showErrorMessage="1" sqref="A261">
      <formula1>"HABILITA, NO HABILITA"</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M153:R172 U111:U130 M24:R43 U153:U172 U236:W255 M236:R255 M67:R86 M111:R130 U24:V43 U67:U86 U195:V214 M195:R214">
      <formula1>"CUMPLE, NO CUMPLE"</formula1>
    </dataValidation>
    <dataValidation type="list" errorStyle="information" allowBlank="1" showInputMessage="1" showErrorMessage="1" errorTitle="No cumple" error="Si no esta en la lista no cumple el requisito" sqref="J18:N18">
      <formula1>"Ingeniería de Sistemas  Telemática y afines,Ingeniería Electrónica, Telecomunicaciones y Afines,Ingeniería Industrial y afines"</formula1>
    </dataValidation>
    <dataValidation errorStyle="information" allowBlank="1" showInputMessage="1" showErrorMessage="1" errorTitle="No cumple" error="Si no esta en la lista, no cumpe" sqref="J19:N19"/>
    <dataValidation type="list" allowBlank="1" showInputMessage="1" showErrorMessage="1" sqref="U106">
      <formula1>"Dirección,Gerencia,Organización,Gestión,Administración"</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T236:T255 T153:T172 T111:T130 T24:T43 T67:T86 T195:T214">
      <formula1>"SI,NO,N/A"</formula1>
    </dataValidation>
    <dataValidation type="list"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4:X43">
      <formula1>"CUMPLE,NO CUMPLE"</formula1>
    </dataValidation>
    <dataValidation allowBlank="1" showErrorMessage="1" prompt="* Entidad contratante o empleador_x000a_* Contratista o empleado_x000a_* Objeto y/o proyecto y/o cargo desempeñado y/o descripción de las actividades o tareas u obligaciones desarrolladas_x000a_* Fecha de inicio y terminación_x000a_* Nombre, cargo y firma de quien expide_x000a_" sqref="X236:X255 S236:S255 S111:S130 X111:X130 S153:S172 S24:S43 S67:S86 X153:X172 W24:W43 X67:X86 X195:X214 S195:S214"/>
    <dataValidation type="date" operator="greaterThanOrEqual" allowBlank="1" showInputMessage="1" showErrorMessage="1" promptTitle="Calidad del dato" prompt="* Si no tiene día de inicio se toma el último día del mes_x000a_* Si la fecha en certificación es menor a la fecha de la TP se toma la exp desde la TP" sqref="AF195:AF198 K236:K255 K111:K130 AF111 AF28:AF37 K24:K43 K72:K86 AF236 K67:K70 AF113:AF114 K156:K172 AF200:AF201 AF25:AF26 K195:K214 AI195:AI198 AI111 AI28:AI37 AI236 AI113:AI114 AI200:AI201 AI25:AI26">
      <formula1>I20</formula1>
    </dataValidation>
    <dataValidation type="list" errorStyle="information" allowBlank="1" showInputMessage="1" showErrorMessage="1" errorTitle="No cumple" error="Si no esta en la lista no cumple el requisito" sqref="J62:N62">
      <formula1>"Administración,Ingeniería de Sistemas  Telemática y afines,Ingeniería Electrónica, Telecomunicaciones y Afines,Ingeniería Industrial y afines"</formula1>
    </dataValidation>
    <dataValidation type="list" errorStyle="information" allowBlank="1" showInputMessage="1" showErrorMessage="1" errorTitle="No cumple" error="Si no esta en la lista no cumple el requisito" sqref="J148:N148">
      <formula1>"Ingeniería,Administración de Empresas,Administración Pública,Psicología,Economía"</formula1>
    </dataValidation>
    <dataValidation type="list" errorStyle="information" allowBlank="1" showInputMessage="1" showErrorMessage="1" errorTitle="No cumple" error="Si no esta en la lista no cumple el requisito" sqref="J190:N190">
      <formula1>" Bibliotecología, otros de ciencias sociales y humanas,Ingeniería Industrial y Afines,Administración"</formula1>
    </dataValidation>
    <dataValidation type="list" errorStyle="information" allowBlank="1" showInputMessage="1" showErrorMessage="1" errorTitle="No cumple" error="Si no esta en la lista no cumple el requisito" sqref="J231:N231">
      <formula1>"Abogado"</formula1>
    </dataValidation>
    <dataValidation operator="greaterThanOrEqual" allowBlank="1" showInputMessage="1" showErrorMessage="1" promptTitle="Calidad del dato" prompt="* Si no tiene día de inicio se toma el último día del mes_x000a_* Si la fecha en certificación es menor a la fecha de la TP se toma la exp desde la TP" sqref="AF27 AI27"/>
  </dataValidations>
  <hyperlinks>
    <hyperlink ref="F8:G8" r:id="rId1" display="Formación académica pregrado"/>
    <hyperlink ref="H8:L8" r:id="rId2" display="Formación académica posgrado"/>
    <hyperlink ref="F52:G52" r:id="rId3" display="Formación académica pregrado"/>
    <hyperlink ref="F94:G94" r:id="rId4" display="Formación académica pregrado"/>
    <hyperlink ref="H94:L94" r:id="rId5" display="Formación académica posgrado"/>
    <hyperlink ref="F138:G138" r:id="rId6" display="Formación académica pregrado"/>
    <hyperlink ref="F180:G180" r:id="rId7" display="Formación académica pregrado"/>
    <hyperlink ref="F221:G221" r:id="rId8" display="Formación académica pregrado"/>
  </hyperlinks>
  <printOptions horizontalCentered="1"/>
  <pageMargins left="0.23622047244094491" right="0.23622047244094491" top="0.55118110236220474" bottom="0.35433070866141736" header="0.11811023622047245" footer="0.11811023622047245"/>
  <pageSetup paperSize="172" scale="70" fitToHeight="0" orientation="landscape" horizontalDpi="4294967294" verticalDpi="4294967294" r:id="rId9"/>
  <headerFooter>
    <oddHeader>&amp;LCMA-005-2024&amp;REvaluación Técnica - Habilitantes</oddHeader>
    <oddFooter>&amp;L&amp;A&amp;RPág. &amp;P de &amp;N</oddFooter>
  </headerFooter>
  <rowBreaks count="1" manualBreakCount="1">
    <brk id="20" max="21" man="1"/>
  </rowBreaks>
  <legacyDrawing r:id="rId1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pageSetUpPr fitToPage="1"/>
  </sheetPr>
  <dimension ref="A1:E36"/>
  <sheetViews>
    <sheetView zoomScale="115" zoomScaleNormal="115" workbookViewId="0">
      <selection activeCell="D15" sqref="D15"/>
    </sheetView>
  </sheetViews>
  <sheetFormatPr baseColWidth="10" defaultColWidth="11.453125" defaultRowHeight="11.5"/>
  <cols>
    <col min="1" max="1" width="38.26953125" style="42" customWidth="1"/>
    <col min="2" max="2" width="37.54296875" style="42" customWidth="1"/>
    <col min="3" max="3" width="16.1796875" style="42" customWidth="1"/>
    <col min="4" max="4" width="23.26953125" style="42" customWidth="1"/>
    <col min="5" max="16384" width="11.453125" style="42"/>
  </cols>
  <sheetData>
    <row r="1" spans="1:5" ht="14">
      <c r="A1" s="357" t="str">
        <f>'RESUMEN HABILITANTES '!A1</f>
        <v>AGENCIA NACIONAL DE MINERÍA</v>
      </c>
      <c r="B1" s="357"/>
      <c r="C1" s="357"/>
      <c r="D1" s="288"/>
    </row>
    <row r="2" spans="1:5" ht="14">
      <c r="A2" s="357" t="str">
        <f>'RESUMEN HABILITANTES '!A3</f>
        <v>CONCURSO DE MÉRITOS ABIERTO CMA-005-2024</v>
      </c>
      <c r="B2" s="357"/>
      <c r="C2" s="357"/>
      <c r="D2" s="288"/>
    </row>
    <row r="3" spans="1:5" ht="14">
      <c r="A3" s="357" t="s">
        <v>34</v>
      </c>
      <c r="B3" s="357"/>
      <c r="C3" s="357"/>
      <c r="D3" s="288"/>
    </row>
    <row r="4" spans="1:5" ht="14">
      <c r="A4" s="357" t="s">
        <v>12</v>
      </c>
      <c r="B4" s="357"/>
      <c r="C4" s="357"/>
      <c r="D4" s="288"/>
    </row>
    <row r="5" spans="1:5" ht="8.25" customHeight="1">
      <c r="A5" s="43"/>
      <c r="B5" s="43"/>
    </row>
    <row r="6" spans="1:5" s="46" customFormat="1" ht="8.25" customHeight="1">
      <c r="A6" s="289"/>
      <c r="B6" s="290"/>
      <c r="C6" s="290"/>
    </row>
    <row r="7" spans="1:5" s="46" customFormat="1" ht="12.5">
      <c r="A7" s="291" t="s">
        <v>1049</v>
      </c>
      <c r="B7" s="291" t="s">
        <v>1050</v>
      </c>
      <c r="C7" s="292" t="s">
        <v>1051</v>
      </c>
    </row>
    <row r="8" spans="1:5" s="46" customFormat="1" ht="15" customHeight="1">
      <c r="A8" s="532" t="str">
        <f>'RESUMEN HABILITANTES '!C11</f>
        <v>Unión Temporal SOAIN BUSINESS SUPPORT – SGDEA</v>
      </c>
      <c r="B8" s="293" t="b">
        <v>1</v>
      </c>
      <c r="C8" s="900" t="str">
        <f>IF(COUNTIF(B8:B10,TRUE)=3,"HABILITA","NO HABILITA")</f>
        <v>HABILITA</v>
      </c>
      <c r="E8" s="294"/>
    </row>
    <row r="9" spans="1:5" s="46" customFormat="1" ht="12.5">
      <c r="A9" s="532"/>
      <c r="B9" s="293" t="b">
        <v>1</v>
      </c>
      <c r="C9" s="900"/>
    </row>
    <row r="10" spans="1:5" s="46" customFormat="1" ht="15" customHeight="1">
      <c r="A10" s="532"/>
      <c r="B10" s="293" t="b">
        <v>1</v>
      </c>
      <c r="C10" s="900"/>
    </row>
    <row r="11" spans="1:5" s="46" customFormat="1" ht="12.5">
      <c r="A11" s="532"/>
      <c r="B11" s="295" t="s">
        <v>60</v>
      </c>
      <c r="C11" s="900"/>
    </row>
    <row r="12" spans="1:5" s="46" customFormat="1" ht="21" customHeight="1">
      <c r="A12" s="532"/>
      <c r="B12" s="296" t="s">
        <v>1052</v>
      </c>
      <c r="C12" s="900"/>
    </row>
    <row r="13" spans="1:5" s="46" customFormat="1" ht="12.5">
      <c r="A13" s="291" t="s">
        <v>1053</v>
      </c>
      <c r="B13" s="291" t="s">
        <v>1050</v>
      </c>
      <c r="C13" s="292" t="s">
        <v>1051</v>
      </c>
    </row>
    <row r="14" spans="1:5" s="46" customFormat="1" ht="12.5">
      <c r="A14" s="532" t="str">
        <f>'RESUMEN HABILITANTES '!C14</f>
        <v xml:space="preserve">UT SGDEA ANM 2024
</v>
      </c>
      <c r="B14" s="293" t="b">
        <v>1</v>
      </c>
      <c r="C14" s="900" t="str">
        <f>IF(COUNTIF(B14:B16,TRUE)=3,"HABILITA","NO HABILITA")</f>
        <v>HABILITA</v>
      </c>
    </row>
    <row r="15" spans="1:5" s="46" customFormat="1" ht="12.5">
      <c r="A15" s="532"/>
      <c r="B15" s="293" t="b">
        <v>1</v>
      </c>
      <c r="C15" s="900"/>
    </row>
    <row r="16" spans="1:5" s="46" customFormat="1" ht="15.75" customHeight="1">
      <c r="A16" s="532"/>
      <c r="B16" s="293" t="b">
        <v>1</v>
      </c>
      <c r="C16" s="900"/>
    </row>
    <row r="17" spans="1:3" s="46" customFormat="1" ht="12.5">
      <c r="A17" s="532"/>
      <c r="B17" s="295" t="s">
        <v>60</v>
      </c>
      <c r="C17" s="900"/>
    </row>
    <row r="18" spans="1:3" s="46" customFormat="1" ht="21" customHeight="1">
      <c r="A18" s="532"/>
      <c r="B18" s="297" t="s">
        <v>1054</v>
      </c>
      <c r="C18" s="900"/>
    </row>
    <row r="19" spans="1:3" s="46" customFormat="1" ht="12.5">
      <c r="A19" s="291" t="s">
        <v>1055</v>
      </c>
      <c r="B19" s="291" t="s">
        <v>1050</v>
      </c>
      <c r="C19" s="292" t="s">
        <v>1051</v>
      </c>
    </row>
    <row r="20" spans="1:3" s="46" customFormat="1" ht="12.5">
      <c r="A20" s="532" t="str">
        <f>'RESUMEN HABILITANTES '!C17</f>
        <v>UT CONSULTING INZU</v>
      </c>
      <c r="B20" s="293" t="b">
        <v>1</v>
      </c>
      <c r="C20" s="900" t="str">
        <f>IF(COUNTIF(B20:B22,TRUE)=3,"HABILITA","NO HABILITA")</f>
        <v>HABILITA</v>
      </c>
    </row>
    <row r="21" spans="1:3" s="46" customFormat="1" ht="12.5">
      <c r="A21" s="532"/>
      <c r="B21" s="293" t="b">
        <v>1</v>
      </c>
      <c r="C21" s="900"/>
    </row>
    <row r="22" spans="1:3" s="46" customFormat="1" ht="15.75" customHeight="1">
      <c r="A22" s="532"/>
      <c r="B22" s="293" t="b">
        <v>1</v>
      </c>
      <c r="C22" s="900"/>
    </row>
    <row r="23" spans="1:3" s="46" customFormat="1" ht="12.5">
      <c r="A23" s="532"/>
      <c r="B23" s="295" t="s">
        <v>60</v>
      </c>
      <c r="C23" s="900"/>
    </row>
    <row r="24" spans="1:3" s="46" customFormat="1" ht="21" customHeight="1">
      <c r="A24" s="532"/>
      <c r="B24" s="297" t="s">
        <v>1056</v>
      </c>
      <c r="C24" s="900"/>
    </row>
    <row r="25" spans="1:3" s="46" customFormat="1" ht="12.5">
      <c r="A25" s="291" t="s">
        <v>1057</v>
      </c>
      <c r="B25" s="291" t="s">
        <v>1050</v>
      </c>
      <c r="C25" s="292" t="s">
        <v>1051</v>
      </c>
    </row>
    <row r="26" spans="1:3" s="46" customFormat="1" ht="12.5">
      <c r="A26" s="532" t="str">
        <f>'RESUMEN HABILITANTES '!C20</f>
        <v>PRODYGYTEK PROCESS DOCUMENT AND DATA SOLUTIONS SAS</v>
      </c>
      <c r="B26" s="293" t="b">
        <v>1</v>
      </c>
      <c r="C26" s="900" t="str">
        <f>IF(COUNTIF(B26:B28,TRUE)=3,"HABILITA","NO HABILITA")</f>
        <v>HABILITA</v>
      </c>
    </row>
    <row r="27" spans="1:3" s="46" customFormat="1" ht="12.5">
      <c r="A27" s="532"/>
      <c r="B27" s="293" t="b">
        <v>1</v>
      </c>
      <c r="C27" s="900"/>
    </row>
    <row r="28" spans="1:3" s="46" customFormat="1" ht="15.75" customHeight="1">
      <c r="A28" s="532"/>
      <c r="B28" s="293" t="b">
        <v>1</v>
      </c>
      <c r="C28" s="900"/>
    </row>
    <row r="29" spans="1:3" s="46" customFormat="1" ht="12.5">
      <c r="A29" s="532"/>
      <c r="B29" s="295" t="s">
        <v>60</v>
      </c>
      <c r="C29" s="900"/>
    </row>
    <row r="30" spans="1:3" s="46" customFormat="1" ht="21" customHeight="1">
      <c r="A30" s="532"/>
      <c r="B30" s="297" t="s">
        <v>1054</v>
      </c>
      <c r="C30" s="900"/>
    </row>
    <row r="31" spans="1:3" s="46" customFormat="1" ht="12.5">
      <c r="A31" s="291" t="s">
        <v>1058</v>
      </c>
      <c r="B31" s="291" t="s">
        <v>1050</v>
      </c>
      <c r="C31" s="292" t="s">
        <v>1051</v>
      </c>
    </row>
    <row r="32" spans="1:3" s="46" customFormat="1" ht="12.5">
      <c r="A32" s="532" t="str">
        <f>'RESUMEN HABILITANTES '!C23</f>
        <v>SOFT Y DI LTDA</v>
      </c>
      <c r="B32" s="293" t="b">
        <v>1</v>
      </c>
      <c r="C32" s="900" t="str">
        <f>IF(COUNTIF(B32:B34,TRUE)=3,"HABILITA","NO HABILITA")</f>
        <v>HABILITA</v>
      </c>
    </row>
    <row r="33" spans="1:3" s="46" customFormat="1" ht="12.5">
      <c r="A33" s="532"/>
      <c r="B33" s="293" t="b">
        <v>1</v>
      </c>
      <c r="C33" s="900"/>
    </row>
    <row r="34" spans="1:3" s="46" customFormat="1" ht="15.75" customHeight="1">
      <c r="A34" s="532"/>
      <c r="B34" s="293" t="b">
        <v>1</v>
      </c>
      <c r="C34" s="900"/>
    </row>
    <row r="35" spans="1:3" s="46" customFormat="1" ht="12.5">
      <c r="A35" s="532"/>
      <c r="B35" s="295" t="s">
        <v>60</v>
      </c>
      <c r="C35" s="900"/>
    </row>
    <row r="36" spans="1:3" s="46" customFormat="1" ht="21" customHeight="1">
      <c r="A36" s="532"/>
      <c r="B36" s="297" t="s">
        <v>1054</v>
      </c>
      <c r="C36" s="900"/>
    </row>
  </sheetData>
  <sheetProtection algorithmName="SHA-512" hashValue="+yejX5sXymvkEUyfblUH/ElWs2907RkfF94ANt7afOoM49XA3/auYl8vXuYufpn2I5LkU+GSMofcis8me4TPmg==" saltValue="Th41dlK//suBesDOuzu8/Q==" spinCount="100000" sheet="1" objects="1" scenarios="1"/>
  <mergeCells count="14">
    <mergeCell ref="A14:A18"/>
    <mergeCell ref="C14:C18"/>
    <mergeCell ref="A1:C1"/>
    <mergeCell ref="A2:C2"/>
    <mergeCell ref="A3:C3"/>
    <mergeCell ref="A4:C4"/>
    <mergeCell ref="A8:A12"/>
    <mergeCell ref="C8:C12"/>
    <mergeCell ref="A20:A24"/>
    <mergeCell ref="C20:C24"/>
    <mergeCell ref="A26:A30"/>
    <mergeCell ref="C26:C30"/>
    <mergeCell ref="A32:A36"/>
    <mergeCell ref="C32:C36"/>
  </mergeCells>
  <printOptions horizontalCentered="1"/>
  <pageMargins left="0.23622047244094491" right="0.23622047244094491" top="0.74803149606299213" bottom="0.74803149606299213" header="0.31496062992125984" footer="0.31496062992125984"/>
  <pageSetup orientation="portrait" horizontalDpi="4294967294" verticalDpi="4294967294" r:id="rId1"/>
  <headerFooter>
    <oddHeader>&amp;LCMA-005-2024&amp;REvaluación Técnica - Habilitantes</oddHeader>
    <oddFooter>&amp;L&amp;A&amp;RPág.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12700</xdr:colOff>
                    <xdr:row>6</xdr:row>
                    <xdr:rowOff>165100</xdr:rowOff>
                  </from>
                  <to>
                    <xdr:col>1</xdr:col>
                    <xdr:colOff>1619250</xdr:colOff>
                    <xdr:row>7</xdr:row>
                    <xdr:rowOff>171450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xdr:col>
                    <xdr:colOff>12700</xdr:colOff>
                    <xdr:row>7</xdr:row>
                    <xdr:rowOff>190500</xdr:rowOff>
                  </from>
                  <to>
                    <xdr:col>1</xdr:col>
                    <xdr:colOff>1924050</xdr:colOff>
                    <xdr:row>9</xdr:row>
                    <xdr:rowOff>12700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xdr:col>
                    <xdr:colOff>12700</xdr:colOff>
                    <xdr:row>8</xdr:row>
                    <xdr:rowOff>133350</xdr:rowOff>
                  </from>
                  <to>
                    <xdr:col>2</xdr:col>
                    <xdr:colOff>647700</xdr:colOff>
                    <xdr:row>10</xdr:row>
                    <xdr:rowOff>38100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xdr:col>
                    <xdr:colOff>12700</xdr:colOff>
                    <xdr:row>12</xdr:row>
                    <xdr:rowOff>165100</xdr:rowOff>
                  </from>
                  <to>
                    <xdr:col>1</xdr:col>
                    <xdr:colOff>1619250</xdr:colOff>
                    <xdr:row>14</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xdr:col>
                    <xdr:colOff>12700</xdr:colOff>
                    <xdr:row>13</xdr:row>
                    <xdr:rowOff>190500</xdr:rowOff>
                  </from>
                  <to>
                    <xdr:col>1</xdr:col>
                    <xdr:colOff>1924050</xdr:colOff>
                    <xdr:row>15</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xdr:col>
                    <xdr:colOff>12700</xdr:colOff>
                    <xdr:row>14</xdr:row>
                    <xdr:rowOff>133350</xdr:rowOff>
                  </from>
                  <to>
                    <xdr:col>2</xdr:col>
                    <xdr:colOff>647700</xdr:colOff>
                    <xdr:row>16</xdr:row>
                    <xdr:rowOff>31750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xdr:col>
                    <xdr:colOff>12700</xdr:colOff>
                    <xdr:row>18</xdr:row>
                    <xdr:rowOff>165100</xdr:rowOff>
                  </from>
                  <to>
                    <xdr:col>1</xdr:col>
                    <xdr:colOff>1619250</xdr:colOff>
                    <xdr:row>20</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xdr:col>
                    <xdr:colOff>12700</xdr:colOff>
                    <xdr:row>19</xdr:row>
                    <xdr:rowOff>190500</xdr:rowOff>
                  </from>
                  <to>
                    <xdr:col>1</xdr:col>
                    <xdr:colOff>1924050</xdr:colOff>
                    <xdr:row>21</xdr:row>
                    <xdr:rowOff>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xdr:col>
                    <xdr:colOff>12700</xdr:colOff>
                    <xdr:row>20</xdr:row>
                    <xdr:rowOff>133350</xdr:rowOff>
                  </from>
                  <to>
                    <xdr:col>2</xdr:col>
                    <xdr:colOff>647700</xdr:colOff>
                    <xdr:row>22</xdr:row>
                    <xdr:rowOff>31750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xdr:col>
                    <xdr:colOff>12700</xdr:colOff>
                    <xdr:row>24</xdr:row>
                    <xdr:rowOff>165100</xdr:rowOff>
                  </from>
                  <to>
                    <xdr:col>1</xdr:col>
                    <xdr:colOff>1619250</xdr:colOff>
                    <xdr:row>26</xdr:row>
                    <xdr:rowOff>0</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1</xdr:col>
                    <xdr:colOff>12700</xdr:colOff>
                    <xdr:row>25</xdr:row>
                    <xdr:rowOff>190500</xdr:rowOff>
                  </from>
                  <to>
                    <xdr:col>1</xdr:col>
                    <xdr:colOff>1924050</xdr:colOff>
                    <xdr:row>27</xdr:row>
                    <xdr:rowOff>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1</xdr:col>
                    <xdr:colOff>12700</xdr:colOff>
                    <xdr:row>26</xdr:row>
                    <xdr:rowOff>133350</xdr:rowOff>
                  </from>
                  <to>
                    <xdr:col>2</xdr:col>
                    <xdr:colOff>647700</xdr:colOff>
                    <xdr:row>28</xdr:row>
                    <xdr:rowOff>31750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1</xdr:col>
                    <xdr:colOff>12700</xdr:colOff>
                    <xdr:row>30</xdr:row>
                    <xdr:rowOff>165100</xdr:rowOff>
                  </from>
                  <to>
                    <xdr:col>1</xdr:col>
                    <xdr:colOff>1619250</xdr:colOff>
                    <xdr:row>32</xdr:row>
                    <xdr:rowOff>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1</xdr:col>
                    <xdr:colOff>12700</xdr:colOff>
                    <xdr:row>31</xdr:row>
                    <xdr:rowOff>190500</xdr:rowOff>
                  </from>
                  <to>
                    <xdr:col>1</xdr:col>
                    <xdr:colOff>1924050</xdr:colOff>
                    <xdr:row>33</xdr:row>
                    <xdr:rowOff>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xdr:col>
                    <xdr:colOff>12700</xdr:colOff>
                    <xdr:row>32</xdr:row>
                    <xdr:rowOff>133350</xdr:rowOff>
                  </from>
                  <to>
                    <xdr:col>2</xdr:col>
                    <xdr:colOff>647700</xdr:colOff>
                    <xdr:row>34</xdr:row>
                    <xdr:rowOff>31750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tabSelected="1" topLeftCell="A7" zoomScaleNormal="100" workbookViewId="0">
      <selection activeCell="A10" sqref="A10:B10"/>
    </sheetView>
  </sheetViews>
  <sheetFormatPr baseColWidth="10" defaultColWidth="11.453125" defaultRowHeight="14"/>
  <cols>
    <col min="1" max="1" width="7.26953125" style="164" customWidth="1"/>
    <col min="2" max="2" width="56.453125" style="164" customWidth="1"/>
    <col min="3" max="3" width="12.453125" style="164" customWidth="1"/>
    <col min="4" max="6" width="18.26953125" style="164" hidden="1" customWidth="1"/>
    <col min="7" max="7" width="23.453125" style="164" customWidth="1"/>
    <col min="8" max="8" width="18.26953125" style="164" hidden="1" customWidth="1"/>
    <col min="9" max="16384" width="11.453125" style="164"/>
  </cols>
  <sheetData>
    <row r="1" spans="1:8">
      <c r="A1" s="357" t="s">
        <v>0</v>
      </c>
      <c r="B1" s="357"/>
      <c r="C1" s="357"/>
      <c r="D1" s="357"/>
      <c r="E1" s="357"/>
      <c r="F1" s="357"/>
      <c r="G1" s="357"/>
      <c r="H1" s="357"/>
    </row>
    <row r="2" spans="1:8">
      <c r="A2" s="357" t="s">
        <v>1</v>
      </c>
      <c r="B2" s="357"/>
      <c r="C2" s="357"/>
      <c r="D2" s="357"/>
      <c r="E2" s="357"/>
      <c r="F2" s="357"/>
      <c r="G2" s="357"/>
      <c r="H2" s="357"/>
    </row>
    <row r="3" spans="1:8">
      <c r="A3" s="357" t="s">
        <v>2</v>
      </c>
      <c r="B3" s="357"/>
      <c r="C3" s="357"/>
      <c r="D3" s="357"/>
      <c r="E3" s="357"/>
      <c r="F3" s="357"/>
      <c r="G3" s="357"/>
      <c r="H3" s="357"/>
    </row>
    <row r="4" spans="1:8">
      <c r="A4" s="357" t="s">
        <v>1059</v>
      </c>
      <c r="B4" s="357"/>
      <c r="C4" s="357"/>
      <c r="D4" s="357"/>
      <c r="E4" s="357"/>
      <c r="F4" s="357"/>
      <c r="G4" s="357"/>
      <c r="H4" s="357"/>
    </row>
    <row r="5" spans="1:8">
      <c r="A5" s="261"/>
      <c r="B5" s="261"/>
      <c r="C5" s="261"/>
      <c r="D5" s="261"/>
      <c r="E5" s="261"/>
      <c r="F5" s="261"/>
      <c r="G5" s="261"/>
      <c r="H5" s="261"/>
    </row>
    <row r="6" spans="1:8">
      <c r="A6" s="903" t="s">
        <v>1060</v>
      </c>
      <c r="B6" s="903"/>
      <c r="C6" s="903"/>
      <c r="D6" s="279" t="str">
        <f>'RESUMEN HABILITANTES '!I11</f>
        <v>NO HABILITA</v>
      </c>
      <c r="E6" s="279" t="str">
        <f>'RESUMEN HABILITANTES '!I14</f>
        <v>NO HABILITA</v>
      </c>
      <c r="F6" s="279" t="s">
        <v>16</v>
      </c>
      <c r="G6" s="279" t="str">
        <f>'RESUMEN HABILITANTES '!I20</f>
        <v>HABILITA</v>
      </c>
      <c r="H6" s="279" t="str">
        <f>'RESUMEN HABILITANTES '!I23</f>
        <v>NO HABILITA</v>
      </c>
    </row>
    <row r="7" spans="1:8" ht="58.5" customHeight="1">
      <c r="A7" s="908" t="s">
        <v>1061</v>
      </c>
      <c r="B7" s="909"/>
      <c r="C7" s="280" t="s">
        <v>1062</v>
      </c>
      <c r="D7" s="281" t="str">
        <f>'RESUMEN HABILITANTES '!C11</f>
        <v>Unión Temporal SOAIN BUSINESS SUPPORT – SGDEA</v>
      </c>
      <c r="E7" s="281" t="str">
        <f>'RESUMEN HABILITANTES '!C14</f>
        <v xml:space="preserve">UT SGDEA ANM 2024
</v>
      </c>
      <c r="F7" s="281" t="str">
        <f>'RESUMEN HABILITANTES '!C17</f>
        <v>UT CONSULTING INZU</v>
      </c>
      <c r="G7" s="281" t="str">
        <f>'RESUMEN HABILITANTES '!C20</f>
        <v>PRODYGYTEK PROCESS DOCUMENT AND DATA SOLUTIONS SAS</v>
      </c>
      <c r="H7" s="281" t="str">
        <f>'RESUMEN HABILITANTES '!C23</f>
        <v>SOFT Y DI LTDA</v>
      </c>
    </row>
    <row r="8" spans="1:8" ht="39.75" customHeight="1">
      <c r="A8" s="906" t="s">
        <v>1063</v>
      </c>
      <c r="B8" s="907"/>
      <c r="C8" s="170">
        <v>20</v>
      </c>
      <c r="D8" s="282">
        <f>'5.1 EXP ESPECÍFICA CALIFICABLE'!W7</f>
        <v>0</v>
      </c>
      <c r="E8" s="282">
        <f>'5.1 EXP ESPECÍFICA CALIFICABLE'!W12</f>
        <v>0</v>
      </c>
      <c r="F8" s="282">
        <f>'5.1 EXP ESPECÍFICA CALIFICABLE'!W17</f>
        <v>0</v>
      </c>
      <c r="G8" s="333">
        <f>'5.1 EXP ESPECÍFICA CALIFICABLE'!W22</f>
        <v>20</v>
      </c>
      <c r="H8" s="282">
        <f>'5.1 EXP ESPECÍFICA CALIFICABLE'!W27</f>
        <v>0</v>
      </c>
    </row>
    <row r="9" spans="1:8" ht="44.25" customHeight="1">
      <c r="A9" s="906" t="s">
        <v>1064</v>
      </c>
      <c r="B9" s="907"/>
      <c r="C9" s="170">
        <v>20</v>
      </c>
      <c r="D9" s="282">
        <f>'5.1 EXP ESPECÍFICA CALIFICABLE'!X7</f>
        <v>0</v>
      </c>
      <c r="E9" s="282">
        <f>'5.1 EXP ESPECÍFICA CALIFICABLE'!X12</f>
        <v>0</v>
      </c>
      <c r="F9" s="282">
        <f>'5.1 EXP ESPECÍFICA CALIFICABLE'!X17</f>
        <v>0</v>
      </c>
      <c r="G9" s="333">
        <f>'5.1 EXP ESPECÍFICA CALIFICABLE'!X22</f>
        <v>20</v>
      </c>
      <c r="H9" s="282">
        <f>'5.1 EXP ESPECÍFICA CALIFICABLE'!X27</f>
        <v>0</v>
      </c>
    </row>
    <row r="10" spans="1:8" ht="14.25" customHeight="1">
      <c r="A10" s="906" t="s">
        <v>1065</v>
      </c>
      <c r="B10" s="907"/>
      <c r="C10" s="170">
        <v>40</v>
      </c>
      <c r="D10" s="282">
        <f>'5.2 EXP CALIFI RH'!Q9</f>
        <v>0</v>
      </c>
      <c r="E10" s="282">
        <f>'5.2 EXP CALIFI RH'!Q16</f>
        <v>0</v>
      </c>
      <c r="F10" s="282">
        <f>'5.2 EXP CALIFI RH'!Q2</f>
        <v>0</v>
      </c>
      <c r="G10" s="333">
        <f>'5.2 EXP CALIFI RH'!Q30</f>
        <v>15</v>
      </c>
      <c r="H10" s="282">
        <f>'5.2 EXP CALIFI RH'!Q37</f>
        <v>30</v>
      </c>
    </row>
    <row r="11" spans="1:8" ht="14.25" customHeight="1">
      <c r="A11" s="906" t="s">
        <v>1066</v>
      </c>
      <c r="B11" s="907"/>
      <c r="C11" s="170">
        <v>8.5</v>
      </c>
      <c r="D11" s="282">
        <f>'5.3 FORMACIÓN ACADÉMICA CALIF'!C35</f>
        <v>8.5</v>
      </c>
      <c r="E11" s="282">
        <f>'5.3 FORMACIÓN ACADÉMICA CALIF'!C67</f>
        <v>3.5</v>
      </c>
      <c r="F11" s="282"/>
      <c r="G11" s="333">
        <f>'5.3 FORMACIÓN ACADÉMICA CALIF'!C99</f>
        <v>8.5</v>
      </c>
      <c r="H11" s="282">
        <f>'5.3 FORMACIÓN ACADÉMICA CALIF'!C131</f>
        <v>0</v>
      </c>
    </row>
    <row r="12" spans="1:8">
      <c r="A12" s="906" t="s">
        <v>1067</v>
      </c>
      <c r="B12" s="907"/>
      <c r="C12" s="170">
        <v>10</v>
      </c>
      <c r="D12" s="282">
        <f>'5.4 APOYO INDUSTRIA NAL'!G14</f>
        <v>0</v>
      </c>
      <c r="E12" s="282">
        <f>'5.4 APOYO INDUSTRIA NAL'!G15</f>
        <v>0</v>
      </c>
      <c r="F12" s="282">
        <f>'5.4 APOYO INDUSTRIA NAL'!G16</f>
        <v>0</v>
      </c>
      <c r="G12" s="333">
        <f>'5.4 APOYO INDUSTRIA NAL'!G17</f>
        <v>10</v>
      </c>
      <c r="H12" s="282">
        <f>'5.4 APOYO INDUSTRIA NAL'!G18</f>
        <v>0</v>
      </c>
    </row>
    <row r="13" spans="1:8" ht="17.25" customHeight="1">
      <c r="A13" s="906" t="s">
        <v>1068</v>
      </c>
      <c r="B13" s="907"/>
      <c r="C13" s="170">
        <v>1</v>
      </c>
      <c r="D13" s="282">
        <f>'5.4.4. TRABAJADORES CON DISCAPA'!H15</f>
        <v>0</v>
      </c>
      <c r="E13" s="282">
        <f>'5.4.4. TRABAJADORES CON DISCAPA'!H16</f>
        <v>0</v>
      </c>
      <c r="F13" s="282">
        <f>'5.4.4. TRABAJADORES CON DISCAPA'!H17</f>
        <v>0</v>
      </c>
      <c r="G13" s="333">
        <f>'5.4.4. TRABAJADORES CON DISCAPA'!H18</f>
        <v>0</v>
      </c>
      <c r="H13" s="282">
        <f>'5.3 FORMACIÓN ACADÉMICA CALIF'!C131</f>
        <v>0</v>
      </c>
    </row>
    <row r="14" spans="1:8" ht="27.75" customHeight="1">
      <c r="A14" s="901" t="s">
        <v>1069</v>
      </c>
      <c r="B14" s="902"/>
      <c r="C14" s="170">
        <v>0.25</v>
      </c>
      <c r="D14" s="282">
        <f>'5.4.5 EMPRENDIMIENTO MUJERE'!$G15</f>
        <v>0</v>
      </c>
      <c r="E14" s="282">
        <f>'5.4.5 EMPRENDIMIENTO MUJERE'!$G16</f>
        <v>0</v>
      </c>
      <c r="F14" s="282">
        <f>'5.4.5 EMPRENDIMIENTO MUJERE'!$G17</f>
        <v>0</v>
      </c>
      <c r="G14" s="333">
        <f>'5.4.5 EMPRENDIMIENTO MUJERE'!$G18</f>
        <v>0.25</v>
      </c>
      <c r="H14" s="282">
        <f>'5.4.5 EMPRENDIMIENTO MUJERE'!$G19</f>
        <v>0</v>
      </c>
    </row>
    <row r="15" spans="1:8" ht="29.25" customHeight="1">
      <c r="A15" s="906" t="s">
        <v>1070</v>
      </c>
      <c r="B15" s="907"/>
      <c r="C15" s="170">
        <v>0.25</v>
      </c>
      <c r="D15" s="282">
        <f>'5.4.6 MIPYMES'!$F17</f>
        <v>0</v>
      </c>
      <c r="E15" s="282">
        <f>'5.4.6 MIPYMES'!$F18</f>
        <v>0</v>
      </c>
      <c r="F15" s="282">
        <f>'5.4.6 MIPYMES'!$F19</f>
        <v>0</v>
      </c>
      <c r="G15" s="333">
        <f>'5.4.6 MIPYMES'!$F20</f>
        <v>0.25</v>
      </c>
      <c r="H15" s="282">
        <f>'5.4.6 MIPYMES'!$F21</f>
        <v>0</v>
      </c>
    </row>
    <row r="16" spans="1:8" ht="15" customHeight="1">
      <c r="A16" s="904" t="s">
        <v>1071</v>
      </c>
      <c r="B16" s="905"/>
      <c r="C16" s="283">
        <f>SUM(C8:C15)</f>
        <v>100</v>
      </c>
      <c r="D16" s="284">
        <f t="shared" ref="D16:H16" si="0">SUM(D8:D15)</f>
        <v>8.5</v>
      </c>
      <c r="E16" s="284">
        <f t="shared" si="0"/>
        <v>3.5</v>
      </c>
      <c r="F16" s="284">
        <f t="shared" si="0"/>
        <v>0</v>
      </c>
      <c r="G16" s="284">
        <f t="shared" si="0"/>
        <v>74</v>
      </c>
      <c r="H16" s="284">
        <f t="shared" si="0"/>
        <v>30</v>
      </c>
    </row>
    <row r="17" spans="1:8">
      <c r="A17" s="285"/>
      <c r="B17" s="286"/>
      <c r="C17" s="287"/>
    </row>
    <row r="18" spans="1:8">
      <c r="A18" s="285"/>
      <c r="B18" s="286"/>
      <c r="C18" s="287"/>
    </row>
    <row r="20" spans="1:8">
      <c r="D20" s="164" t="s">
        <v>16</v>
      </c>
      <c r="E20" s="164" t="s">
        <v>16</v>
      </c>
      <c r="F20" s="164" t="s">
        <v>16</v>
      </c>
      <c r="G20" s="164" t="s">
        <v>16</v>
      </c>
      <c r="H20" s="164" t="s">
        <v>16</v>
      </c>
    </row>
  </sheetData>
  <sheetProtection algorithmName="SHA-512" hashValue="X8KB4zxfjDyoQs0U7Pp0lWKYcuE+4XfIUIlrJI0aerngREb6/MOvKshEQ0NkelemMVgVgPK+N/+VBIdre6BPlQ==" saltValue="qTF6Or9LwP5fxFm0+8CfKw==" spinCount="100000" sheet="1" objects="1" scenarios="1"/>
  <mergeCells count="15">
    <mergeCell ref="A16:B16"/>
    <mergeCell ref="A15:B15"/>
    <mergeCell ref="A7:B7"/>
    <mergeCell ref="A8:B8"/>
    <mergeCell ref="A9:B9"/>
    <mergeCell ref="A10:B10"/>
    <mergeCell ref="A11:B11"/>
    <mergeCell ref="A12:B12"/>
    <mergeCell ref="A13:B13"/>
    <mergeCell ref="A1:H1"/>
    <mergeCell ref="A2:H2"/>
    <mergeCell ref="A3:H3"/>
    <mergeCell ref="A4:H4"/>
    <mergeCell ref="A14:B14"/>
    <mergeCell ref="A6:C6"/>
  </mergeCells>
  <conditionalFormatting sqref="D8:H16">
    <cfRule type="expression" dxfId="76" priority="1">
      <formula>D$6="HABILITA"</formula>
    </cfRule>
  </conditionalFormatting>
  <pageMargins left="0.23622047244094491" right="0.23622047244094491" top="0.74803149606299213" bottom="0.74803149606299213" header="0.31496062992125984" footer="0.31496062992125984"/>
  <pageSetup paperSize="172" scale="57" fitToHeight="0" orientation="landscape" r:id="rId1"/>
  <headerFooter>
    <oddHeader>&amp;LCMA-05-2024&amp;RCalificación</oddHeader>
    <oddFooter>&amp;L&amp;A&amp;RPág. &amp;P de &amp;N</oddFooter>
  </headerFooter>
  <ignoredErrors>
    <ignoredError sqref="H12"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Z31"/>
  <sheetViews>
    <sheetView zoomScale="78" zoomScaleNormal="78" workbookViewId="0">
      <pane xSplit="2" ySplit="6" topLeftCell="C25" activePane="bottomRight" state="frozenSplit"/>
      <selection pane="topRight" activeCell="K1" sqref="K1"/>
      <selection pane="bottomLeft" activeCell="A8" sqref="A8"/>
      <selection pane="bottomRight" activeCell="I26" sqref="I26"/>
    </sheetView>
  </sheetViews>
  <sheetFormatPr baseColWidth="10" defaultColWidth="11.453125" defaultRowHeight="13.5"/>
  <cols>
    <col min="1" max="1" width="19.453125" style="305" customWidth="1"/>
    <col min="2" max="2" width="15.453125" style="305" customWidth="1"/>
    <col min="3" max="3" width="4.81640625" style="305" customWidth="1"/>
    <col min="4" max="4" width="25.7265625" style="305" customWidth="1"/>
    <col min="5" max="5" width="14.1796875" style="305" hidden="1" customWidth="1"/>
    <col min="6" max="6" width="13.54296875" style="305" customWidth="1"/>
    <col min="7" max="7" width="19.81640625" style="305" customWidth="1"/>
    <col min="8" max="8" width="5.1796875" style="305" customWidth="1"/>
    <col min="9" max="9" width="47.54296875" style="305" customWidth="1"/>
    <col min="10" max="10" width="13.453125" style="305" bestFit="1" customWidth="1"/>
    <col min="11" max="11" width="16.453125" style="305" bestFit="1" customWidth="1"/>
    <col min="12" max="12" width="14.81640625" style="305" bestFit="1" customWidth="1"/>
    <col min="13" max="13" width="18.26953125" style="305" customWidth="1"/>
    <col min="14" max="14" width="8.453125" style="305" bestFit="1" customWidth="1"/>
    <col min="15" max="15" width="8.81640625" style="305" customWidth="1"/>
    <col min="16" max="16" width="13" style="305" bestFit="1" customWidth="1"/>
    <col min="17" max="17" width="13" style="305" customWidth="1"/>
    <col min="18" max="19" width="13" style="305" bestFit="1" customWidth="1"/>
    <col min="20" max="24" width="11.453125" style="305"/>
    <col min="25" max="25" width="32.1796875" style="305" customWidth="1"/>
    <col min="26" max="26" width="43.7265625" style="305" customWidth="1"/>
    <col min="27" max="16384" width="11.453125" style="305"/>
  </cols>
  <sheetData>
    <row r="1" spans="1:26" ht="17.5">
      <c r="A1" s="922" t="str">
        <f>'RESUMEN HABILITANTES '!A2</f>
        <v>EVALUACIÓN TÉCNICA</v>
      </c>
      <c r="B1" s="922"/>
      <c r="C1" s="922"/>
      <c r="D1" s="922"/>
      <c r="E1" s="922"/>
      <c r="F1" s="922"/>
      <c r="G1" s="922"/>
      <c r="H1" s="922"/>
      <c r="I1" s="923"/>
      <c r="J1" s="916" t="s">
        <v>1072</v>
      </c>
      <c r="K1" s="916"/>
      <c r="L1" s="916"/>
      <c r="M1" s="916"/>
      <c r="N1" s="916"/>
      <c r="O1" s="916"/>
      <c r="P1" s="916"/>
      <c r="Q1" s="916"/>
      <c r="R1" s="916"/>
      <c r="T1" s="917" t="s">
        <v>1073</v>
      </c>
      <c r="U1" s="917"/>
      <c r="V1" s="917"/>
      <c r="W1" s="917"/>
    </row>
    <row r="2" spans="1:26" ht="21" customHeight="1">
      <c r="A2" s="922" t="str">
        <f>'RESUMEN HABILITANTES '!A3</f>
        <v>CONCURSO DE MÉRITOS ABIERTO CMA-005-2024</v>
      </c>
      <c r="B2" s="922"/>
      <c r="C2" s="922"/>
      <c r="D2" s="922"/>
      <c r="E2" s="922"/>
      <c r="F2" s="922"/>
      <c r="G2" s="922"/>
      <c r="H2" s="922"/>
      <c r="I2" s="923"/>
      <c r="J2" s="915" t="s">
        <v>1074</v>
      </c>
      <c r="K2" s="914" t="s">
        <v>1075</v>
      </c>
      <c r="L2" s="914"/>
      <c r="M2" s="914"/>
      <c r="N2" s="914"/>
      <c r="O2" s="914"/>
      <c r="P2" s="914"/>
      <c r="Q2" s="914"/>
      <c r="R2" s="914"/>
      <c r="T2" s="918" t="s">
        <v>1076</v>
      </c>
      <c r="U2" s="918"/>
      <c r="V2" s="919">
        <v>45525</v>
      </c>
      <c r="W2" s="919"/>
    </row>
    <row r="3" spans="1:26" ht="17.5">
      <c r="A3" s="922" t="s">
        <v>1077</v>
      </c>
      <c r="B3" s="922"/>
      <c r="C3" s="922"/>
      <c r="D3" s="922"/>
      <c r="E3" s="922"/>
      <c r="F3" s="922"/>
      <c r="G3" s="922"/>
      <c r="H3" s="922"/>
      <c r="I3" s="923"/>
      <c r="J3" s="915"/>
      <c r="K3" s="914"/>
      <c r="L3" s="914"/>
      <c r="M3" s="914"/>
      <c r="N3" s="914"/>
      <c r="O3" s="914"/>
      <c r="P3" s="914"/>
      <c r="Q3" s="914"/>
      <c r="R3" s="914"/>
      <c r="T3" s="918" t="s">
        <v>1078</v>
      </c>
      <c r="U3" s="918"/>
      <c r="V3" s="920">
        <f>MAX(U7:U31)</f>
        <v>970.57</v>
      </c>
      <c r="W3" s="920"/>
    </row>
    <row r="4" spans="1:26" ht="18.75" customHeight="1">
      <c r="A4" s="922" t="s">
        <v>1079</v>
      </c>
      <c r="B4" s="922"/>
      <c r="C4" s="922"/>
      <c r="D4" s="922"/>
      <c r="E4" s="922"/>
      <c r="F4" s="922"/>
      <c r="G4" s="922"/>
      <c r="H4" s="922"/>
      <c r="I4" s="923"/>
      <c r="J4" s="915" t="s">
        <v>1080</v>
      </c>
      <c r="K4" s="914" t="s">
        <v>1081</v>
      </c>
      <c r="L4" s="914"/>
      <c r="M4" s="914"/>
      <c r="N4" s="914"/>
      <c r="O4" s="914"/>
      <c r="P4" s="914"/>
      <c r="Q4" s="914"/>
      <c r="R4" s="914"/>
      <c r="T4" s="918" t="s">
        <v>1082</v>
      </c>
      <c r="U4" s="918"/>
      <c r="V4" s="921">
        <f>MAX(V7:V31)</f>
        <v>2.978082191780822</v>
      </c>
      <c r="W4" s="921"/>
    </row>
    <row r="5" spans="1:26">
      <c r="J5" s="915"/>
      <c r="K5" s="914"/>
      <c r="L5" s="914"/>
      <c r="M5" s="914"/>
      <c r="N5" s="914"/>
      <c r="O5" s="914"/>
      <c r="P5" s="914"/>
      <c r="Q5" s="914"/>
      <c r="R5" s="914"/>
    </row>
    <row r="6" spans="1:26" ht="101.25" customHeight="1">
      <c r="A6" s="306" t="s">
        <v>1083</v>
      </c>
      <c r="B6" s="306" t="s">
        <v>1084</v>
      </c>
      <c r="C6" s="307" t="s">
        <v>210</v>
      </c>
      <c r="D6" s="306" t="s">
        <v>1085</v>
      </c>
      <c r="E6" s="306" t="s">
        <v>1086</v>
      </c>
      <c r="F6" s="306" t="s">
        <v>1087</v>
      </c>
      <c r="G6" s="306" t="s">
        <v>54</v>
      </c>
      <c r="H6" s="308" t="s">
        <v>1088</v>
      </c>
      <c r="I6" s="306" t="s">
        <v>1089</v>
      </c>
      <c r="J6" s="306" t="s">
        <v>1090</v>
      </c>
      <c r="K6" s="306" t="s">
        <v>1091</v>
      </c>
      <c r="L6" s="306" t="s">
        <v>1092</v>
      </c>
      <c r="M6" s="306" t="s">
        <v>1093</v>
      </c>
      <c r="N6" s="276" t="s">
        <v>1074</v>
      </c>
      <c r="O6" s="276" t="s">
        <v>1080</v>
      </c>
      <c r="P6" s="309" t="s">
        <v>1094</v>
      </c>
      <c r="Q6" s="309" t="s">
        <v>1095</v>
      </c>
      <c r="R6" s="309" t="s">
        <v>1096</v>
      </c>
      <c r="S6" s="309" t="s">
        <v>1097</v>
      </c>
      <c r="T6" s="310" t="s">
        <v>1098</v>
      </c>
      <c r="U6" s="310" t="s">
        <v>1099</v>
      </c>
      <c r="V6" s="310" t="s">
        <v>1100</v>
      </c>
      <c r="W6" s="311" t="s">
        <v>1101</v>
      </c>
      <c r="X6" s="311" t="s">
        <v>1102</v>
      </c>
      <c r="Y6" s="306" t="s">
        <v>1103</v>
      </c>
      <c r="Z6" s="306" t="s">
        <v>307</v>
      </c>
    </row>
    <row r="7" spans="1:26" s="317" customFormat="1" ht="141.75" hidden="1" customHeight="1">
      <c r="A7" s="913" t="str">
        <f>'RESUMEN HABILITANTES '!C11</f>
        <v>Unión Temporal SOAIN BUSINESS SUPPORT – SGDEA</v>
      </c>
      <c r="B7" s="913" t="str">
        <f>'RESUMEN HABILITANTES '!I11</f>
        <v>NO HABILITA</v>
      </c>
      <c r="C7" s="312">
        <v>1</v>
      </c>
      <c r="D7" s="267" t="s">
        <v>43</v>
      </c>
      <c r="E7" s="267" t="s">
        <v>1104</v>
      </c>
      <c r="F7" s="313">
        <f>IF($D7&lt;&gt;"",YEAR(J7),"")</f>
        <v>2022</v>
      </c>
      <c r="G7" s="267" t="s">
        <v>1105</v>
      </c>
      <c r="H7" s="271">
        <v>139</v>
      </c>
      <c r="I7" s="267" t="s">
        <v>1106</v>
      </c>
      <c r="J7" s="272">
        <v>44617</v>
      </c>
      <c r="K7" s="272">
        <v>44895</v>
      </c>
      <c r="L7" s="314">
        <f>IF(S7="CUMPLE",(K7-J7)/365,0)</f>
        <v>0</v>
      </c>
      <c r="M7" s="277">
        <v>933.06</v>
      </c>
      <c r="N7" s="278"/>
      <c r="O7" s="278"/>
      <c r="P7" s="315" t="str">
        <f>IF(COUNTIF(N7:O7,"X")&gt;0,"CUMPLE","NO CUMPLE")</f>
        <v>NO CUMPLE</v>
      </c>
      <c r="Q7" s="316" t="s">
        <v>241</v>
      </c>
      <c r="R7" s="316" t="s">
        <v>178</v>
      </c>
      <c r="S7" s="315" t="str">
        <f t="shared" ref="S7:S26" si="0">IF(AND(M7&lt;=1813,OR(N7="X",O7="X"),(($V$2-J7)/365)&lt;=10,($V$2-K7)/365&lt;=10,P7="CUMPLE",R7="CUMPLE",Q7="NO"),"CUMPLE","NO CUMPLE")</f>
        <v>NO CUMPLE</v>
      </c>
      <c r="T7" s="910">
        <f>COUNTIF(S7:S11,"CUMPLE")</f>
        <v>2</v>
      </c>
      <c r="U7" s="910">
        <f>IF('RESUMEN - CALIFICACIÓN '!D6="HABILITA",SUMIF(S7:S11,"CUMPLE",M7:M11),0)</f>
        <v>0</v>
      </c>
      <c r="V7" s="911">
        <f>IF('RESUMEN - CALIFICACIÓN '!D6="HABILITA",SUMIF(S7:S11,"CUMPLE",L7:L11),0)</f>
        <v>0</v>
      </c>
      <c r="W7" s="912">
        <f>IF(U7&gt;0,20*(U7/$V$3),0)</f>
        <v>0</v>
      </c>
      <c r="X7" s="912">
        <f>IF(V7&gt;0,20*(V7/$V$4),0)</f>
        <v>0</v>
      </c>
      <c r="Y7" s="269" t="s">
        <v>1107</v>
      </c>
      <c r="Z7" s="269" t="s">
        <v>1108</v>
      </c>
    </row>
    <row r="8" spans="1:26" s="317" customFormat="1" ht="295.5" hidden="1" customHeight="1">
      <c r="A8" s="913"/>
      <c r="B8" s="913"/>
      <c r="C8" s="312">
        <v>2</v>
      </c>
      <c r="D8" s="267" t="s">
        <v>43</v>
      </c>
      <c r="E8" s="267" t="s">
        <v>1104</v>
      </c>
      <c r="F8" s="313">
        <f t="shared" ref="F8:F31" si="1">IF($D8&lt;&gt;"",YEAR(J8),"")</f>
        <v>2019</v>
      </c>
      <c r="G8" s="267" t="s">
        <v>1109</v>
      </c>
      <c r="H8" s="271">
        <v>97</v>
      </c>
      <c r="I8" s="267" t="s">
        <v>1110</v>
      </c>
      <c r="J8" s="272">
        <v>43826</v>
      </c>
      <c r="K8" s="272">
        <v>44101</v>
      </c>
      <c r="L8" s="314">
        <f t="shared" ref="L8:L11" si="2">IF(S8="CUMPLE",(K8-J8)/365,0)</f>
        <v>0.75342465753424659</v>
      </c>
      <c r="M8" s="277">
        <v>1245.1500000000001</v>
      </c>
      <c r="N8" s="278" t="s">
        <v>1111</v>
      </c>
      <c r="O8" s="278"/>
      <c r="P8" s="315" t="str">
        <f t="shared" ref="P8:P31" si="3">IF(COUNTIF(N8:O8,"X")&gt;0,"CUMPLE","NO CUMPLE")</f>
        <v>CUMPLE</v>
      </c>
      <c r="Q8" s="316" t="s">
        <v>241</v>
      </c>
      <c r="R8" s="316" t="s">
        <v>178</v>
      </c>
      <c r="S8" s="315" t="str">
        <f t="shared" si="0"/>
        <v>CUMPLE</v>
      </c>
      <c r="T8" s="910"/>
      <c r="U8" s="910"/>
      <c r="V8" s="911"/>
      <c r="W8" s="912"/>
      <c r="X8" s="912"/>
      <c r="Y8" s="269" t="s">
        <v>1112</v>
      </c>
      <c r="Z8" s="269" t="s">
        <v>1113</v>
      </c>
    </row>
    <row r="9" spans="1:26" s="317" customFormat="1" ht="140.25" hidden="1" customHeight="1">
      <c r="A9" s="913"/>
      <c r="B9" s="913"/>
      <c r="C9" s="312">
        <v>3</v>
      </c>
      <c r="D9" s="267" t="s">
        <v>1114</v>
      </c>
      <c r="E9" s="267" t="s">
        <v>1104</v>
      </c>
      <c r="F9" s="313">
        <f t="shared" si="1"/>
        <v>2018</v>
      </c>
      <c r="G9" s="267" t="s">
        <v>1115</v>
      </c>
      <c r="H9" s="271">
        <v>54</v>
      </c>
      <c r="I9" s="267" t="s">
        <v>1116</v>
      </c>
      <c r="J9" s="272">
        <v>43340</v>
      </c>
      <c r="K9" s="272">
        <v>43462</v>
      </c>
      <c r="L9" s="314">
        <f t="shared" si="2"/>
        <v>0.33424657534246577</v>
      </c>
      <c r="M9" s="278">
        <f>1527.26*70%</f>
        <v>1069.0819999999999</v>
      </c>
      <c r="N9" s="278" t="s">
        <v>1111</v>
      </c>
      <c r="O9" s="278"/>
      <c r="P9" s="315" t="str">
        <f t="shared" si="3"/>
        <v>CUMPLE</v>
      </c>
      <c r="Q9" s="316" t="s">
        <v>241</v>
      </c>
      <c r="R9" s="316" t="s">
        <v>178</v>
      </c>
      <c r="S9" s="315" t="str">
        <f t="shared" si="0"/>
        <v>CUMPLE</v>
      </c>
      <c r="T9" s="910"/>
      <c r="U9" s="910"/>
      <c r="V9" s="911"/>
      <c r="W9" s="912"/>
      <c r="X9" s="912"/>
      <c r="Y9" s="269" t="s">
        <v>1117</v>
      </c>
      <c r="Z9" s="269" t="s">
        <v>1118</v>
      </c>
    </row>
    <row r="10" spans="1:26" s="317" customFormat="1" ht="38.25" hidden="1" customHeight="1">
      <c r="A10" s="913"/>
      <c r="B10" s="913"/>
      <c r="C10" s="312">
        <v>4</v>
      </c>
      <c r="D10" s="267"/>
      <c r="E10" s="271"/>
      <c r="F10" s="313" t="str">
        <f t="shared" si="1"/>
        <v/>
      </c>
      <c r="G10" s="267"/>
      <c r="H10" s="271"/>
      <c r="I10" s="271"/>
      <c r="J10" s="272"/>
      <c r="K10" s="272"/>
      <c r="L10" s="314">
        <f t="shared" si="2"/>
        <v>0</v>
      </c>
      <c r="M10" s="277"/>
      <c r="N10" s="278"/>
      <c r="O10" s="316"/>
      <c r="P10" s="315" t="str">
        <f t="shared" si="3"/>
        <v>NO CUMPLE</v>
      </c>
      <c r="Q10" s="316"/>
      <c r="R10" s="316"/>
      <c r="S10" s="315" t="str">
        <f t="shared" si="0"/>
        <v>NO CUMPLE</v>
      </c>
      <c r="T10" s="910"/>
      <c r="U10" s="910"/>
      <c r="V10" s="911"/>
      <c r="W10" s="912"/>
      <c r="X10" s="912"/>
      <c r="Y10" s="269"/>
      <c r="Z10" s="269"/>
    </row>
    <row r="11" spans="1:26" s="317" customFormat="1" ht="38.25" hidden="1" customHeight="1">
      <c r="A11" s="913"/>
      <c r="B11" s="913"/>
      <c r="C11" s="312">
        <v>5</v>
      </c>
      <c r="D11" s="267"/>
      <c r="E11" s="271"/>
      <c r="F11" s="313" t="str">
        <f t="shared" si="1"/>
        <v/>
      </c>
      <c r="G11" s="267"/>
      <c r="H11" s="271"/>
      <c r="I11" s="271"/>
      <c r="J11" s="272"/>
      <c r="K11" s="272"/>
      <c r="L11" s="314">
        <f t="shared" si="2"/>
        <v>0</v>
      </c>
      <c r="M11" s="277"/>
      <c r="N11" s="278"/>
      <c r="O11" s="316"/>
      <c r="P11" s="315" t="str">
        <f t="shared" si="3"/>
        <v>NO CUMPLE</v>
      </c>
      <c r="Q11" s="316"/>
      <c r="R11" s="316"/>
      <c r="S11" s="315" t="str">
        <f t="shared" si="0"/>
        <v>NO CUMPLE</v>
      </c>
      <c r="T11" s="910"/>
      <c r="U11" s="910"/>
      <c r="V11" s="911"/>
      <c r="W11" s="912"/>
      <c r="X11" s="912"/>
      <c r="Y11" s="269"/>
      <c r="Z11" s="269"/>
    </row>
    <row r="12" spans="1:26" s="317" customFormat="1" ht="69" hidden="1">
      <c r="A12" s="913" t="str">
        <f>'RESUMEN HABILITANTES '!C14</f>
        <v xml:space="preserve">UT SGDEA ANM 2024
</v>
      </c>
      <c r="B12" s="913" t="str">
        <f>'RESUMEN HABILITANTES '!I14</f>
        <v>NO HABILITA</v>
      </c>
      <c r="C12" s="312">
        <v>1</v>
      </c>
      <c r="D12" s="267" t="s">
        <v>100</v>
      </c>
      <c r="E12" s="318" t="s">
        <v>1119</v>
      </c>
      <c r="F12" s="313">
        <f t="shared" si="1"/>
        <v>2021</v>
      </c>
      <c r="G12" s="267" t="s">
        <v>1120</v>
      </c>
      <c r="H12" s="271">
        <v>109</v>
      </c>
      <c r="I12" s="267" t="s">
        <v>1121</v>
      </c>
      <c r="J12" s="272">
        <v>44454</v>
      </c>
      <c r="K12" s="272">
        <v>44634</v>
      </c>
      <c r="L12" s="314">
        <f>IF(S12="CUMPLE",(K12-J12)/365,0)</f>
        <v>0.49315068493150682</v>
      </c>
      <c r="M12" s="277">
        <v>854.08</v>
      </c>
      <c r="N12" s="278" t="s">
        <v>1111</v>
      </c>
      <c r="O12" s="278"/>
      <c r="P12" s="315" t="str">
        <f t="shared" si="3"/>
        <v>CUMPLE</v>
      </c>
      <c r="Q12" s="316" t="s">
        <v>241</v>
      </c>
      <c r="R12" s="316" t="s">
        <v>178</v>
      </c>
      <c r="S12" s="315" t="str">
        <f t="shared" si="0"/>
        <v>CUMPLE</v>
      </c>
      <c r="T12" s="910">
        <f>COUNTIF(S12:S16,"CUMPLE")</f>
        <v>2</v>
      </c>
      <c r="U12" s="910">
        <f>IF('RESUMEN - CALIFICACIÓN '!E6="HABILITA",SUMIF(S12:S16,"CUMPLE",M12:M16),0)</f>
        <v>0</v>
      </c>
      <c r="V12" s="911">
        <f>IF('RESUMEN - CALIFICACIÓN '!E6="HABILITA",SUMIF(S12:S16,"CUMPLE",L12:L16),0)</f>
        <v>0</v>
      </c>
      <c r="W12" s="912">
        <f>IF(U12&gt;0,20*(U12/$V$3),0)</f>
        <v>0</v>
      </c>
      <c r="X12" s="912">
        <f>IF(V12&gt;0,20*(V12/$V$4),0)</f>
        <v>0</v>
      </c>
      <c r="Y12" s="269" t="s">
        <v>1122</v>
      </c>
      <c r="Z12" s="269"/>
    </row>
    <row r="13" spans="1:26" s="317" customFormat="1" ht="63" hidden="1" customHeight="1">
      <c r="A13" s="913"/>
      <c r="B13" s="913"/>
      <c r="C13" s="312">
        <v>2</v>
      </c>
      <c r="D13" s="267" t="s">
        <v>1123</v>
      </c>
      <c r="E13" s="318" t="s">
        <v>1124</v>
      </c>
      <c r="F13" s="313">
        <f t="shared" si="1"/>
        <v>2020</v>
      </c>
      <c r="G13" s="267" t="s">
        <v>1125</v>
      </c>
      <c r="H13" s="271">
        <v>64</v>
      </c>
      <c r="I13" s="267" t="s">
        <v>1126</v>
      </c>
      <c r="J13" s="272">
        <v>44174</v>
      </c>
      <c r="K13" s="272">
        <v>44894</v>
      </c>
      <c r="L13" s="314">
        <f t="shared" ref="L13:L16" si="4">IF(S13="CUMPLE",(K13-J13)/365,0)</f>
        <v>1.9726027397260273</v>
      </c>
      <c r="M13" s="277">
        <v>160.69</v>
      </c>
      <c r="N13" s="278" t="s">
        <v>1111</v>
      </c>
      <c r="O13" s="278"/>
      <c r="P13" s="315" t="str">
        <f t="shared" si="3"/>
        <v>CUMPLE</v>
      </c>
      <c r="Q13" s="316" t="s">
        <v>241</v>
      </c>
      <c r="R13" s="316" t="s">
        <v>178</v>
      </c>
      <c r="S13" s="315" t="str">
        <f t="shared" si="0"/>
        <v>CUMPLE</v>
      </c>
      <c r="T13" s="910"/>
      <c r="U13" s="910"/>
      <c r="V13" s="911"/>
      <c r="W13" s="912"/>
      <c r="X13" s="912"/>
      <c r="Y13" s="269" t="s">
        <v>1127</v>
      </c>
      <c r="Z13" s="269"/>
    </row>
    <row r="14" spans="1:26" s="317" customFormat="1" ht="38.25" hidden="1" customHeight="1">
      <c r="A14" s="913"/>
      <c r="B14" s="913"/>
      <c r="C14" s="312">
        <v>3</v>
      </c>
      <c r="D14" s="267"/>
      <c r="E14" s="271"/>
      <c r="F14" s="313" t="str">
        <f t="shared" si="1"/>
        <v/>
      </c>
      <c r="G14" s="267"/>
      <c r="H14" s="271"/>
      <c r="I14" s="271"/>
      <c r="J14" s="272"/>
      <c r="K14" s="272"/>
      <c r="L14" s="314">
        <f t="shared" si="4"/>
        <v>0</v>
      </c>
      <c r="M14" s="277"/>
      <c r="N14" s="278"/>
      <c r="O14" s="316"/>
      <c r="P14" s="315" t="str">
        <f t="shared" si="3"/>
        <v>NO CUMPLE</v>
      </c>
      <c r="Q14" s="316"/>
      <c r="R14" s="316"/>
      <c r="S14" s="315" t="str">
        <f t="shared" si="0"/>
        <v>NO CUMPLE</v>
      </c>
      <c r="T14" s="910"/>
      <c r="U14" s="910"/>
      <c r="V14" s="911"/>
      <c r="W14" s="912"/>
      <c r="X14" s="912"/>
      <c r="Y14" s="269"/>
      <c r="Z14" s="269"/>
    </row>
    <row r="15" spans="1:26" s="317" customFormat="1" ht="38.25" hidden="1" customHeight="1">
      <c r="A15" s="913"/>
      <c r="B15" s="913"/>
      <c r="C15" s="312">
        <v>4</v>
      </c>
      <c r="D15" s="267"/>
      <c r="E15" s="271"/>
      <c r="F15" s="313" t="str">
        <f t="shared" si="1"/>
        <v/>
      </c>
      <c r="G15" s="267"/>
      <c r="H15" s="271"/>
      <c r="I15" s="271"/>
      <c r="J15" s="272"/>
      <c r="K15" s="272"/>
      <c r="L15" s="314">
        <f t="shared" si="4"/>
        <v>0</v>
      </c>
      <c r="M15" s="277"/>
      <c r="N15" s="278"/>
      <c r="O15" s="316"/>
      <c r="P15" s="315" t="str">
        <f t="shared" si="3"/>
        <v>NO CUMPLE</v>
      </c>
      <c r="Q15" s="316"/>
      <c r="R15" s="316"/>
      <c r="S15" s="315" t="str">
        <f t="shared" si="0"/>
        <v>NO CUMPLE</v>
      </c>
      <c r="T15" s="910"/>
      <c r="U15" s="910"/>
      <c r="V15" s="911"/>
      <c r="W15" s="912"/>
      <c r="X15" s="912"/>
      <c r="Y15" s="269"/>
      <c r="Z15" s="269"/>
    </row>
    <row r="16" spans="1:26" s="317" customFormat="1" ht="38.25" hidden="1" customHeight="1">
      <c r="A16" s="913"/>
      <c r="B16" s="913"/>
      <c r="C16" s="312">
        <v>5</v>
      </c>
      <c r="D16" s="267"/>
      <c r="E16" s="271"/>
      <c r="F16" s="313" t="str">
        <f t="shared" si="1"/>
        <v/>
      </c>
      <c r="G16" s="267"/>
      <c r="H16" s="271"/>
      <c r="I16" s="271"/>
      <c r="J16" s="272"/>
      <c r="K16" s="272"/>
      <c r="L16" s="314">
        <f t="shared" si="4"/>
        <v>0</v>
      </c>
      <c r="M16" s="277"/>
      <c r="N16" s="278"/>
      <c r="O16" s="316"/>
      <c r="P16" s="315" t="str">
        <f t="shared" si="3"/>
        <v>NO CUMPLE</v>
      </c>
      <c r="Q16" s="316"/>
      <c r="R16" s="316"/>
      <c r="S16" s="315" t="str">
        <f t="shared" si="0"/>
        <v>NO CUMPLE</v>
      </c>
      <c r="T16" s="910"/>
      <c r="U16" s="910"/>
      <c r="V16" s="911"/>
      <c r="W16" s="912"/>
      <c r="X16" s="912"/>
      <c r="Y16" s="269"/>
      <c r="Z16" s="269"/>
    </row>
    <row r="17" spans="1:26" s="317" customFormat="1" ht="38.25" hidden="1" customHeight="1">
      <c r="A17" s="913" t="str">
        <f>'RESUMEN HABILITANTES '!C17</f>
        <v>UT CONSULTING INZU</v>
      </c>
      <c r="B17" s="913" t="str">
        <f>'RESUMEN HABILITANTES '!I17</f>
        <v>RECHAZADO</v>
      </c>
      <c r="C17" s="312">
        <v>1</v>
      </c>
      <c r="D17" s="267"/>
      <c r="E17" s="271"/>
      <c r="F17" s="313" t="str">
        <f t="shared" si="1"/>
        <v/>
      </c>
      <c r="G17" s="267"/>
      <c r="H17" s="271"/>
      <c r="I17" s="271"/>
      <c r="J17" s="272"/>
      <c r="K17" s="272"/>
      <c r="L17" s="314">
        <f>IF(S17="CUMPLE",(K17-J17)/365,0)</f>
        <v>0</v>
      </c>
      <c r="M17" s="277"/>
      <c r="N17" s="278"/>
      <c r="O17" s="316"/>
      <c r="P17" s="315" t="str">
        <f t="shared" si="3"/>
        <v>NO CUMPLE</v>
      </c>
      <c r="Q17" s="316"/>
      <c r="R17" s="316"/>
      <c r="S17" s="315" t="str">
        <f t="shared" si="0"/>
        <v>NO CUMPLE</v>
      </c>
      <c r="T17" s="910">
        <f>COUNTIF(S17:S21,"CUMPLE")</f>
        <v>0</v>
      </c>
      <c r="U17" s="910">
        <f>SUMIF(S17:S21,"CUMPLE",M17:M21)</f>
        <v>0</v>
      </c>
      <c r="V17" s="911">
        <f t="shared" ref="V17" si="5">SUMIF(S17:S21,"CUMPLE",L17:L21)</f>
        <v>0</v>
      </c>
      <c r="W17" s="912">
        <f>IF(U17&gt;0,20*(U17/$V$3),0)</f>
        <v>0</v>
      </c>
      <c r="X17" s="912">
        <f>IF(V17&gt;0,20*(V17/$V$4),0)</f>
        <v>0</v>
      </c>
      <c r="Y17" s="269"/>
      <c r="Z17" s="269"/>
    </row>
    <row r="18" spans="1:26" s="317" customFormat="1" ht="38.25" hidden="1" customHeight="1">
      <c r="A18" s="913"/>
      <c r="B18" s="913"/>
      <c r="C18" s="312">
        <v>2</v>
      </c>
      <c r="D18" s="267"/>
      <c r="E18" s="271"/>
      <c r="F18" s="313" t="str">
        <f t="shared" si="1"/>
        <v/>
      </c>
      <c r="G18" s="267"/>
      <c r="H18" s="271"/>
      <c r="I18" s="271"/>
      <c r="J18" s="272"/>
      <c r="K18" s="272"/>
      <c r="L18" s="314">
        <f t="shared" ref="L18:L21" si="6">IF(S18="CUMPLE",(K18-J18)/365,0)</f>
        <v>0</v>
      </c>
      <c r="M18" s="277"/>
      <c r="N18" s="278"/>
      <c r="O18" s="316"/>
      <c r="P18" s="315" t="str">
        <f t="shared" si="3"/>
        <v>NO CUMPLE</v>
      </c>
      <c r="Q18" s="316"/>
      <c r="R18" s="316"/>
      <c r="S18" s="315" t="str">
        <f t="shared" si="0"/>
        <v>NO CUMPLE</v>
      </c>
      <c r="T18" s="910"/>
      <c r="U18" s="910"/>
      <c r="V18" s="911"/>
      <c r="W18" s="912"/>
      <c r="X18" s="912"/>
      <c r="Y18" s="269"/>
      <c r="Z18" s="269"/>
    </row>
    <row r="19" spans="1:26" s="317" customFormat="1" ht="38.25" hidden="1" customHeight="1">
      <c r="A19" s="913"/>
      <c r="B19" s="913"/>
      <c r="C19" s="312">
        <v>3</v>
      </c>
      <c r="D19" s="267"/>
      <c r="E19" s="271"/>
      <c r="F19" s="313" t="str">
        <f t="shared" si="1"/>
        <v/>
      </c>
      <c r="G19" s="267"/>
      <c r="H19" s="271"/>
      <c r="I19" s="271"/>
      <c r="J19" s="272"/>
      <c r="K19" s="272"/>
      <c r="L19" s="314">
        <f t="shared" si="6"/>
        <v>0</v>
      </c>
      <c r="M19" s="277"/>
      <c r="N19" s="278"/>
      <c r="O19" s="316"/>
      <c r="P19" s="315" t="str">
        <f t="shared" si="3"/>
        <v>NO CUMPLE</v>
      </c>
      <c r="Q19" s="316"/>
      <c r="R19" s="316"/>
      <c r="S19" s="315" t="str">
        <f t="shared" si="0"/>
        <v>NO CUMPLE</v>
      </c>
      <c r="T19" s="910"/>
      <c r="U19" s="910"/>
      <c r="V19" s="911"/>
      <c r="W19" s="912"/>
      <c r="X19" s="912"/>
      <c r="Y19" s="269"/>
      <c r="Z19" s="269"/>
    </row>
    <row r="20" spans="1:26" s="317" customFormat="1" ht="38.25" hidden="1" customHeight="1">
      <c r="A20" s="913"/>
      <c r="B20" s="913"/>
      <c r="C20" s="312">
        <v>4</v>
      </c>
      <c r="D20" s="267"/>
      <c r="E20" s="271"/>
      <c r="F20" s="313" t="str">
        <f t="shared" si="1"/>
        <v/>
      </c>
      <c r="G20" s="267"/>
      <c r="H20" s="271"/>
      <c r="I20" s="271"/>
      <c r="J20" s="272"/>
      <c r="K20" s="272"/>
      <c r="L20" s="314">
        <f t="shared" si="6"/>
        <v>0</v>
      </c>
      <c r="M20" s="277"/>
      <c r="N20" s="278"/>
      <c r="O20" s="316"/>
      <c r="P20" s="315" t="str">
        <f t="shared" si="3"/>
        <v>NO CUMPLE</v>
      </c>
      <c r="Q20" s="316"/>
      <c r="R20" s="316"/>
      <c r="S20" s="315" t="str">
        <f t="shared" si="0"/>
        <v>NO CUMPLE</v>
      </c>
      <c r="T20" s="910"/>
      <c r="U20" s="910"/>
      <c r="V20" s="911"/>
      <c r="W20" s="912"/>
      <c r="X20" s="912"/>
      <c r="Y20" s="269"/>
      <c r="Z20" s="269"/>
    </row>
    <row r="21" spans="1:26" s="317" customFormat="1" ht="38.25" hidden="1" customHeight="1">
      <c r="A21" s="913"/>
      <c r="B21" s="913"/>
      <c r="C21" s="312">
        <v>5</v>
      </c>
      <c r="D21" s="267"/>
      <c r="E21" s="271"/>
      <c r="F21" s="313" t="str">
        <f t="shared" si="1"/>
        <v/>
      </c>
      <c r="G21" s="267"/>
      <c r="H21" s="271"/>
      <c r="I21" s="271"/>
      <c r="J21" s="272"/>
      <c r="K21" s="272"/>
      <c r="L21" s="314">
        <f t="shared" si="6"/>
        <v>0</v>
      </c>
      <c r="M21" s="277"/>
      <c r="N21" s="278"/>
      <c r="O21" s="316"/>
      <c r="P21" s="315" t="str">
        <f t="shared" si="3"/>
        <v>NO CUMPLE</v>
      </c>
      <c r="Q21" s="316"/>
      <c r="R21" s="316"/>
      <c r="S21" s="315" t="str">
        <f t="shared" si="0"/>
        <v>NO CUMPLE</v>
      </c>
      <c r="T21" s="910"/>
      <c r="U21" s="910"/>
      <c r="V21" s="911"/>
      <c r="W21" s="912"/>
      <c r="X21" s="912"/>
      <c r="Y21" s="269"/>
      <c r="Z21" s="269"/>
    </row>
    <row r="22" spans="1:26" s="317" customFormat="1" ht="255.75" customHeight="1">
      <c r="A22" s="913" t="str">
        <f>'RESUMEN HABILITANTES '!C20</f>
        <v>PRODYGYTEK PROCESS DOCUMENT AND DATA SOLUTIONS SAS</v>
      </c>
      <c r="B22" s="913" t="str">
        <f>'RESUMEN HABILITANTES '!I20</f>
        <v>HABILITA</v>
      </c>
      <c r="C22" s="312">
        <v>1</v>
      </c>
      <c r="D22" s="267" t="s">
        <v>1128</v>
      </c>
      <c r="E22" s="267" t="s">
        <v>1129</v>
      </c>
      <c r="F22" s="313">
        <f t="shared" si="1"/>
        <v>2020</v>
      </c>
      <c r="G22" s="267" t="s">
        <v>1130</v>
      </c>
      <c r="H22" s="271">
        <v>54</v>
      </c>
      <c r="I22" s="267" t="s">
        <v>1131</v>
      </c>
      <c r="J22" s="272">
        <v>43922</v>
      </c>
      <c r="K22" s="272">
        <v>45009</v>
      </c>
      <c r="L22" s="314">
        <f>IF(S22="CUMPLE",(K22-J22)/365,0)</f>
        <v>2.978082191780822</v>
      </c>
      <c r="M22" s="277">
        <v>970.57</v>
      </c>
      <c r="N22" s="278" t="s">
        <v>1111</v>
      </c>
      <c r="O22" s="316"/>
      <c r="P22" s="315" t="str">
        <f t="shared" si="3"/>
        <v>CUMPLE</v>
      </c>
      <c r="Q22" s="316" t="s">
        <v>241</v>
      </c>
      <c r="R22" s="316" t="s">
        <v>178</v>
      </c>
      <c r="S22" s="315" t="str">
        <f t="shared" si="0"/>
        <v>CUMPLE</v>
      </c>
      <c r="T22" s="910">
        <f>COUNTIF(S22:S26,"CUMPLE")</f>
        <v>1</v>
      </c>
      <c r="U22" s="910">
        <f>IF('RESUMEN - CALIFICACIÓN '!G6="HABILITA",SUMIF(S22:S26,"CUMPLE",M22:M26),0)</f>
        <v>970.57</v>
      </c>
      <c r="V22" s="911">
        <f>IF('RESUMEN - CALIFICACIÓN '!G6="HABILITA",SUMIF(S22:S26,"CUMPLE",L22:L26),0)</f>
        <v>2.978082191780822</v>
      </c>
      <c r="W22" s="912">
        <f>IF(U22&gt;0,20*(U22/$V$3),0)</f>
        <v>20</v>
      </c>
      <c r="X22" s="912">
        <f>IF(V22&gt;0,20*(V22/$V$4),0)</f>
        <v>20</v>
      </c>
      <c r="Y22" s="269" t="s">
        <v>1132</v>
      </c>
      <c r="Z22" s="269"/>
    </row>
    <row r="23" spans="1:26" s="317" customFormat="1" ht="98.25" customHeight="1">
      <c r="A23" s="913"/>
      <c r="B23" s="913"/>
      <c r="C23" s="312">
        <v>2</v>
      </c>
      <c r="D23" s="267" t="s">
        <v>1133</v>
      </c>
      <c r="E23" s="267" t="s">
        <v>1129</v>
      </c>
      <c r="F23" s="313">
        <f t="shared" si="1"/>
        <v>2019</v>
      </c>
      <c r="G23" s="267" t="s">
        <v>1134</v>
      </c>
      <c r="H23" s="271">
        <v>49</v>
      </c>
      <c r="I23" s="267" t="s">
        <v>1135</v>
      </c>
      <c r="J23" s="272">
        <v>43671</v>
      </c>
      <c r="K23" s="272">
        <v>43819</v>
      </c>
      <c r="L23" s="314">
        <f t="shared" ref="L23:L26" si="7">IF(S23="CUMPLE",(K23-J23)/365,0)</f>
        <v>0</v>
      </c>
      <c r="M23" s="277">
        <v>1286.05</v>
      </c>
      <c r="N23" s="278"/>
      <c r="O23" s="316"/>
      <c r="P23" s="315" t="str">
        <f t="shared" si="3"/>
        <v>NO CUMPLE</v>
      </c>
      <c r="Q23" s="316" t="s">
        <v>241</v>
      </c>
      <c r="R23" s="316" t="s">
        <v>178</v>
      </c>
      <c r="S23" s="315" t="str">
        <f t="shared" si="0"/>
        <v>NO CUMPLE</v>
      </c>
      <c r="T23" s="910"/>
      <c r="U23" s="910"/>
      <c r="V23" s="911"/>
      <c r="W23" s="912"/>
      <c r="X23" s="912"/>
      <c r="Y23" s="269" t="s">
        <v>1136</v>
      </c>
      <c r="Z23" s="269" t="s">
        <v>1137</v>
      </c>
    </row>
    <row r="24" spans="1:26" s="317" customFormat="1" ht="127.5" customHeight="1">
      <c r="A24" s="913"/>
      <c r="B24" s="913"/>
      <c r="C24" s="312">
        <v>3</v>
      </c>
      <c r="D24" s="267" t="s">
        <v>1128</v>
      </c>
      <c r="E24" s="267" t="s">
        <v>1129</v>
      </c>
      <c r="F24" s="313">
        <f t="shared" si="1"/>
        <v>2021</v>
      </c>
      <c r="G24" s="267" t="s">
        <v>1138</v>
      </c>
      <c r="H24" s="271">
        <v>55</v>
      </c>
      <c r="I24" s="267" t="s">
        <v>1139</v>
      </c>
      <c r="J24" s="272">
        <v>44291</v>
      </c>
      <c r="K24" s="272">
        <v>44548</v>
      </c>
      <c r="L24" s="314">
        <f t="shared" si="7"/>
        <v>0</v>
      </c>
      <c r="M24" s="277">
        <v>1057.08</v>
      </c>
      <c r="N24" s="278"/>
      <c r="O24" s="316"/>
      <c r="P24" s="315" t="str">
        <f t="shared" si="3"/>
        <v>NO CUMPLE</v>
      </c>
      <c r="Q24" s="316" t="s">
        <v>241</v>
      </c>
      <c r="R24" s="316" t="s">
        <v>178</v>
      </c>
      <c r="S24" s="315" t="str">
        <f t="shared" si="0"/>
        <v>NO CUMPLE</v>
      </c>
      <c r="T24" s="910"/>
      <c r="U24" s="910"/>
      <c r="V24" s="911"/>
      <c r="W24" s="912"/>
      <c r="X24" s="912"/>
      <c r="Y24" s="269" t="s">
        <v>1140</v>
      </c>
      <c r="Z24" s="269" t="s">
        <v>1137</v>
      </c>
    </row>
    <row r="25" spans="1:26" s="317" customFormat="1" ht="81" customHeight="1">
      <c r="A25" s="913"/>
      <c r="B25" s="913"/>
      <c r="C25" s="312">
        <v>4</v>
      </c>
      <c r="D25" s="267" t="s">
        <v>1133</v>
      </c>
      <c r="E25" s="267" t="s">
        <v>1141</v>
      </c>
      <c r="F25" s="313">
        <f t="shared" si="1"/>
        <v>2019</v>
      </c>
      <c r="G25" s="267" t="s">
        <v>61</v>
      </c>
      <c r="H25" s="271">
        <v>50</v>
      </c>
      <c r="I25" s="267" t="s">
        <v>1142</v>
      </c>
      <c r="J25" s="272">
        <v>43738</v>
      </c>
      <c r="K25" s="272">
        <v>43819</v>
      </c>
      <c r="L25" s="314">
        <f>IF(S25="CUMPLE",(K25-J25)/365,0)</f>
        <v>0</v>
      </c>
      <c r="M25" s="277">
        <v>522.67999999999995</v>
      </c>
      <c r="N25" s="278"/>
      <c r="O25" s="316"/>
      <c r="P25" s="315" t="str">
        <f t="shared" si="3"/>
        <v>NO CUMPLE</v>
      </c>
      <c r="Q25" s="316" t="s">
        <v>241</v>
      </c>
      <c r="R25" s="316" t="s">
        <v>178</v>
      </c>
      <c r="S25" s="315" t="str">
        <f t="shared" si="0"/>
        <v>NO CUMPLE</v>
      </c>
      <c r="T25" s="910"/>
      <c r="U25" s="910"/>
      <c r="V25" s="911"/>
      <c r="W25" s="912"/>
      <c r="X25" s="912"/>
      <c r="Y25" s="269" t="s">
        <v>1143</v>
      </c>
      <c r="Z25" s="269" t="s">
        <v>1137</v>
      </c>
    </row>
    <row r="26" spans="1:26" s="317" customFormat="1" ht="208.5" customHeight="1">
      <c r="A26" s="913"/>
      <c r="B26" s="913"/>
      <c r="C26" s="312">
        <v>5</v>
      </c>
      <c r="D26" s="267" t="s">
        <v>1144</v>
      </c>
      <c r="E26" s="267" t="s">
        <v>1129</v>
      </c>
      <c r="F26" s="313">
        <f t="shared" si="1"/>
        <v>2017</v>
      </c>
      <c r="G26" s="267" t="s">
        <v>1145</v>
      </c>
      <c r="H26" s="271">
        <v>46</v>
      </c>
      <c r="I26" s="267" t="s">
        <v>1146</v>
      </c>
      <c r="J26" s="272">
        <v>43087</v>
      </c>
      <c r="K26" s="272">
        <v>43552</v>
      </c>
      <c r="L26" s="314">
        <f t="shared" si="7"/>
        <v>0</v>
      </c>
      <c r="M26" s="277">
        <f>1288.45*80%</f>
        <v>1030.76</v>
      </c>
      <c r="N26" s="278"/>
      <c r="O26" s="316"/>
      <c r="P26" s="315" t="str">
        <f t="shared" si="3"/>
        <v>NO CUMPLE</v>
      </c>
      <c r="Q26" s="316" t="s">
        <v>241</v>
      </c>
      <c r="R26" s="316" t="s">
        <v>178</v>
      </c>
      <c r="S26" s="315" t="str">
        <f t="shared" si="0"/>
        <v>NO CUMPLE</v>
      </c>
      <c r="T26" s="910"/>
      <c r="U26" s="910"/>
      <c r="V26" s="911"/>
      <c r="W26" s="912"/>
      <c r="X26" s="912"/>
      <c r="Y26" s="269" t="s">
        <v>1147</v>
      </c>
      <c r="Z26" s="269" t="s">
        <v>1148</v>
      </c>
    </row>
    <row r="27" spans="1:26" s="317" customFormat="1" ht="171" hidden="1" customHeight="1">
      <c r="A27" s="913" t="str">
        <f>'RESUMEN HABILITANTES '!C23</f>
        <v>SOFT Y DI LTDA</v>
      </c>
      <c r="B27" s="913" t="str">
        <f>'RESUMEN HABILITANTES '!I23</f>
        <v>NO HABILITA</v>
      </c>
      <c r="C27" s="312">
        <v>1</v>
      </c>
      <c r="D27" s="267" t="s">
        <v>1149</v>
      </c>
      <c r="E27" s="267" t="s">
        <v>1150</v>
      </c>
      <c r="F27" s="313">
        <f t="shared" si="1"/>
        <v>2012</v>
      </c>
      <c r="G27" s="267" t="s">
        <v>1151</v>
      </c>
      <c r="H27" s="271">
        <v>11</v>
      </c>
      <c r="I27" s="267" t="s">
        <v>1152</v>
      </c>
      <c r="J27" s="319">
        <v>41261</v>
      </c>
      <c r="K27" s="272">
        <v>42356</v>
      </c>
      <c r="L27" s="314">
        <f>IF(S27="CUMPLE",(K27-J27)/365,0)</f>
        <v>0</v>
      </c>
      <c r="M27" s="278">
        <f>1001.97*31%</f>
        <v>310.61070000000001</v>
      </c>
      <c r="N27" s="278"/>
      <c r="O27" s="316" t="s">
        <v>1111</v>
      </c>
      <c r="P27" s="315" t="str">
        <f t="shared" si="3"/>
        <v>CUMPLE</v>
      </c>
      <c r="Q27" s="316" t="s">
        <v>241</v>
      </c>
      <c r="R27" s="316" t="s">
        <v>178</v>
      </c>
      <c r="S27" s="315" t="str">
        <f>IF(AND(M27&lt;=1813,OR(N27="X",O27="X"),(($V$2-J27)/365)&lt;=10,($V$2-K27)/365&lt;=10,P27="CUMPLE",R27="CUMPLE",Q27="NO"),"CUMPLE","NO CUMPLE")</f>
        <v>NO CUMPLE</v>
      </c>
      <c r="T27" s="910">
        <f>COUNTIF(S27:S31,"CUMPLE")</f>
        <v>1</v>
      </c>
      <c r="U27" s="910">
        <f>IF('RESUMEN - CALIFICACIÓN '!H6="HABILITA",SUMIF(S27:S31,"CUMPLE",M27:M31),0)</f>
        <v>0</v>
      </c>
      <c r="V27" s="911">
        <f>IF('RESUMEN - CALIFICACIÓN '!H6="HABILITA",SUMIF(S27:S31,"CUMPLE",L27:L31),0)</f>
        <v>0</v>
      </c>
      <c r="W27" s="912">
        <f>IF(U27&gt;0,20*(U27/$V$3),0)</f>
        <v>0</v>
      </c>
      <c r="X27" s="912">
        <f>IF(V27&gt;0,20*(V27/$V$4),0)</f>
        <v>0</v>
      </c>
      <c r="Y27" s="269" t="s">
        <v>1153</v>
      </c>
      <c r="Z27" s="269" t="s">
        <v>1154</v>
      </c>
    </row>
    <row r="28" spans="1:26" s="317" customFormat="1" ht="162.75" hidden="1" customHeight="1">
      <c r="A28" s="913"/>
      <c r="B28" s="913"/>
      <c r="C28" s="312">
        <v>2</v>
      </c>
      <c r="D28" s="267" t="s">
        <v>30</v>
      </c>
      <c r="E28" s="267" t="s">
        <v>1150</v>
      </c>
      <c r="F28" s="313">
        <f t="shared" si="1"/>
        <v>2021</v>
      </c>
      <c r="G28" s="267" t="s">
        <v>1155</v>
      </c>
      <c r="H28" s="271">
        <v>57</v>
      </c>
      <c r="I28" s="267" t="s">
        <v>1156</v>
      </c>
      <c r="J28" s="272">
        <v>44406</v>
      </c>
      <c r="K28" s="272">
        <v>44561</v>
      </c>
      <c r="L28" s="314">
        <f t="shared" ref="L28:L31" si="8">IF(S28="CUMPLE",(K28-J28)/365,0)</f>
        <v>0</v>
      </c>
      <c r="M28" s="277">
        <v>520.27</v>
      </c>
      <c r="N28" s="278" t="s">
        <v>1111</v>
      </c>
      <c r="O28" s="316"/>
      <c r="P28" s="315" t="str">
        <f t="shared" si="3"/>
        <v>CUMPLE</v>
      </c>
      <c r="Q28" s="316" t="s">
        <v>241</v>
      </c>
      <c r="R28" s="316" t="s">
        <v>85</v>
      </c>
      <c r="S28" s="315" t="str">
        <f>IF(AND(M28&lt;=1813,OR(N28="X",O28="X"),(($V$2-J28)/365)&lt;=10,($V$2-K28)/365&lt;=10,P28="CUMPLE",R28="CUMPLE",Q28="NO"),"CUMPLE","NO CUMPLE")</f>
        <v>NO CUMPLE</v>
      </c>
      <c r="T28" s="910"/>
      <c r="U28" s="910"/>
      <c r="V28" s="911"/>
      <c r="W28" s="912"/>
      <c r="X28" s="912"/>
      <c r="Y28" s="269" t="s">
        <v>1157</v>
      </c>
      <c r="Z28" s="269" t="s">
        <v>1158</v>
      </c>
    </row>
    <row r="29" spans="1:26" s="317" customFormat="1" ht="110.25" hidden="1" customHeight="1">
      <c r="A29" s="913"/>
      <c r="B29" s="913"/>
      <c r="C29" s="312">
        <v>3</v>
      </c>
      <c r="D29" s="267" t="s">
        <v>30</v>
      </c>
      <c r="E29" s="267" t="s">
        <v>1159</v>
      </c>
      <c r="F29" s="313">
        <f t="shared" si="1"/>
        <v>2018</v>
      </c>
      <c r="G29" s="267" t="s">
        <v>1160</v>
      </c>
      <c r="H29" s="271">
        <v>29</v>
      </c>
      <c r="I29" s="267" t="s">
        <v>1161</v>
      </c>
      <c r="J29" s="272">
        <v>43230</v>
      </c>
      <c r="K29" s="272">
        <v>43595</v>
      </c>
      <c r="L29" s="314">
        <f t="shared" si="8"/>
        <v>0</v>
      </c>
      <c r="M29" s="277">
        <v>549.89</v>
      </c>
      <c r="N29" s="278"/>
      <c r="O29" s="316"/>
      <c r="P29" s="315" t="str">
        <f t="shared" si="3"/>
        <v>NO CUMPLE</v>
      </c>
      <c r="Q29" s="316" t="s">
        <v>241</v>
      </c>
      <c r="R29" s="316" t="s">
        <v>178</v>
      </c>
      <c r="S29" s="315" t="str">
        <f t="shared" ref="S29:S31" si="9">IF(AND(M29&lt;=1813,OR(N29="X",O29="X"),(($V$2-J29)/365)&lt;=10,($V$2-K29)/365&lt;=10,P29="CUMPLE",R29="CUMPLE",Q29="NO"),"CUMPLE","NO CUMPLE")</f>
        <v>NO CUMPLE</v>
      </c>
      <c r="T29" s="910"/>
      <c r="U29" s="910"/>
      <c r="V29" s="911"/>
      <c r="W29" s="912"/>
      <c r="X29" s="912"/>
      <c r="Y29" s="269" t="s">
        <v>1162</v>
      </c>
      <c r="Z29" s="269" t="s">
        <v>1163</v>
      </c>
    </row>
    <row r="30" spans="1:26" s="317" customFormat="1" ht="147.75" hidden="1" customHeight="1">
      <c r="A30" s="913"/>
      <c r="B30" s="913"/>
      <c r="C30" s="312">
        <v>4</v>
      </c>
      <c r="D30" s="267" t="s">
        <v>30</v>
      </c>
      <c r="E30" s="267" t="s">
        <v>1150</v>
      </c>
      <c r="F30" s="313">
        <f t="shared" si="1"/>
        <v>2020</v>
      </c>
      <c r="G30" s="267" t="s">
        <v>1164</v>
      </c>
      <c r="H30" s="271">
        <v>51</v>
      </c>
      <c r="I30" s="267" t="s">
        <v>1165</v>
      </c>
      <c r="J30" s="272">
        <v>43945</v>
      </c>
      <c r="K30" s="272">
        <v>44195</v>
      </c>
      <c r="L30" s="314">
        <f t="shared" si="8"/>
        <v>0.68493150684931503</v>
      </c>
      <c r="M30" s="277">
        <v>407.74</v>
      </c>
      <c r="N30" s="278"/>
      <c r="O30" s="316" t="s">
        <v>1111</v>
      </c>
      <c r="P30" s="315" t="str">
        <f t="shared" si="3"/>
        <v>CUMPLE</v>
      </c>
      <c r="Q30" s="316" t="s">
        <v>241</v>
      </c>
      <c r="R30" s="316" t="s">
        <v>178</v>
      </c>
      <c r="S30" s="315" t="str">
        <f t="shared" si="9"/>
        <v>CUMPLE</v>
      </c>
      <c r="T30" s="910"/>
      <c r="U30" s="910"/>
      <c r="V30" s="911"/>
      <c r="W30" s="912"/>
      <c r="X30" s="912"/>
      <c r="Y30" s="269" t="s">
        <v>1166</v>
      </c>
      <c r="Z30" s="269"/>
    </row>
    <row r="31" spans="1:26" s="317" customFormat="1" ht="85.5" hidden="1" customHeight="1">
      <c r="A31" s="913"/>
      <c r="B31" s="913"/>
      <c r="C31" s="312">
        <v>5</v>
      </c>
      <c r="D31" s="267" t="s">
        <v>30</v>
      </c>
      <c r="E31" s="267" t="s">
        <v>1150</v>
      </c>
      <c r="F31" s="313">
        <f t="shared" si="1"/>
        <v>2023</v>
      </c>
      <c r="G31" s="267" t="s">
        <v>1167</v>
      </c>
      <c r="H31" s="271">
        <v>61</v>
      </c>
      <c r="I31" s="267" t="s">
        <v>1168</v>
      </c>
      <c r="J31" s="272">
        <v>45240</v>
      </c>
      <c r="K31" s="272">
        <v>45289</v>
      </c>
      <c r="L31" s="314">
        <f t="shared" si="8"/>
        <v>0</v>
      </c>
      <c r="M31" s="277">
        <v>258.51</v>
      </c>
      <c r="N31" s="278"/>
      <c r="O31" s="316"/>
      <c r="P31" s="315" t="str">
        <f t="shared" si="3"/>
        <v>NO CUMPLE</v>
      </c>
      <c r="Q31" s="316" t="s">
        <v>241</v>
      </c>
      <c r="R31" s="316" t="s">
        <v>178</v>
      </c>
      <c r="S31" s="315" t="str">
        <f t="shared" si="9"/>
        <v>NO CUMPLE</v>
      </c>
      <c r="T31" s="910"/>
      <c r="U31" s="910"/>
      <c r="V31" s="911"/>
      <c r="W31" s="912"/>
      <c r="X31" s="912"/>
      <c r="Y31" s="269" t="s">
        <v>1169</v>
      </c>
      <c r="Z31" s="269" t="s">
        <v>1170</v>
      </c>
    </row>
  </sheetData>
  <sheetProtection algorithmName="SHA-512" hashValue="ElxrHbTg793VDZWBTBhqGxWimtAkUBbGI8uhnKXNJnmqtQJQRLhvjn9kNDxT1xwdhY1dxIPtTr11x6FwE8p7jw==" saltValue="raFh04cqiTL87kSD6C79Hg==" spinCount="100000" sheet="1" objects="1" scenarios="1"/>
  <mergeCells count="51">
    <mergeCell ref="B7:B11"/>
    <mergeCell ref="B12:B16"/>
    <mergeCell ref="B17:B21"/>
    <mergeCell ref="B22:B26"/>
    <mergeCell ref="B27:B31"/>
    <mergeCell ref="A1:I1"/>
    <mergeCell ref="A2:I2"/>
    <mergeCell ref="A3:I3"/>
    <mergeCell ref="A4:I4"/>
    <mergeCell ref="J2:J3"/>
    <mergeCell ref="K2:R3"/>
    <mergeCell ref="K4:R5"/>
    <mergeCell ref="J4:J5"/>
    <mergeCell ref="J1:R1"/>
    <mergeCell ref="T1:W1"/>
    <mergeCell ref="T2:U2"/>
    <mergeCell ref="T3:U3"/>
    <mergeCell ref="T4:U4"/>
    <mergeCell ref="V2:W2"/>
    <mergeCell ref="V3:W3"/>
    <mergeCell ref="V4:W4"/>
    <mergeCell ref="W17:W21"/>
    <mergeCell ref="W22:W26"/>
    <mergeCell ref="W27:W31"/>
    <mergeCell ref="X7:X11"/>
    <mergeCell ref="X12:X16"/>
    <mergeCell ref="X17:X21"/>
    <mergeCell ref="X22:X26"/>
    <mergeCell ref="X27:X31"/>
    <mergeCell ref="A27:A31"/>
    <mergeCell ref="T27:T31"/>
    <mergeCell ref="U27:U31"/>
    <mergeCell ref="V27:V31"/>
    <mergeCell ref="W7:W11"/>
    <mergeCell ref="A17:A21"/>
    <mergeCell ref="T17:T21"/>
    <mergeCell ref="U17:U21"/>
    <mergeCell ref="V17:V21"/>
    <mergeCell ref="A22:A26"/>
    <mergeCell ref="T22:T26"/>
    <mergeCell ref="U22:U26"/>
    <mergeCell ref="V22:V26"/>
    <mergeCell ref="V7:V11"/>
    <mergeCell ref="A7:A11"/>
    <mergeCell ref="A12:A16"/>
    <mergeCell ref="T12:T16"/>
    <mergeCell ref="U12:U16"/>
    <mergeCell ref="V12:V16"/>
    <mergeCell ref="W12:W16"/>
    <mergeCell ref="T7:T11"/>
    <mergeCell ref="U7:U11"/>
  </mergeCells>
  <conditionalFormatting sqref="M24:M25">
    <cfRule type="expression" dxfId="75" priority="183">
      <formula>AND($D23&lt;&gt;"",M24="")</formula>
    </cfRule>
  </conditionalFormatting>
  <conditionalFormatting sqref="M7:O23 D7:E31 G7:K31 Q7:R31 N24:O25 M26:O31">
    <cfRule type="expression" dxfId="74" priority="1">
      <formula>AND($D7&lt;&gt;"",D7="")</formula>
    </cfRule>
  </conditionalFormatting>
  <dataValidations count="3">
    <dataValidation type="list" allowBlank="1" showInputMessage="1" showErrorMessage="1" sqref="P7:P31 R7:R31">
      <formula1>"CUMPLE,NO CUMPLE"</formula1>
    </dataValidation>
    <dataValidation type="list" allowBlank="1" showInputMessage="1" showErrorMessage="1" sqref="N7:O31">
      <formula1>"X,x"</formula1>
    </dataValidation>
    <dataValidation type="list" allowBlank="1" showInputMessage="1" showErrorMessage="1" sqref="Q7:Q31">
      <formula1>"SI,NO"</formula1>
    </dataValidation>
  </dataValidations>
  <pageMargins left="0.25" right="0.25" top="0.75" bottom="0.75" header="0.3" footer="0.3"/>
  <pageSetup paperSize="9" scale="39" fitToWidth="0" fitToHeight="0" orientation="landscape" horizontalDpi="4294967295" verticalDpi="4294967295" r:id="rId1"/>
  <headerFooter>
    <oddFooter>&amp;RPág.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S43"/>
  <sheetViews>
    <sheetView zoomScale="70" zoomScaleNormal="70" workbookViewId="0">
      <pane xSplit="4" ySplit="8" topLeftCell="E30" activePane="bottomRight" state="frozenSplit"/>
      <selection pane="topRight" activeCell="G1" sqref="G1"/>
      <selection pane="bottomLeft" activeCell="A12" sqref="A12"/>
      <selection pane="bottomRight" activeCell="A5" sqref="A5:I5"/>
    </sheetView>
  </sheetViews>
  <sheetFormatPr baseColWidth="10" defaultColWidth="11.453125" defaultRowHeight="13.5"/>
  <cols>
    <col min="1" max="1" width="19.453125" style="305" customWidth="1"/>
    <col min="2" max="2" width="15.81640625" style="305" customWidth="1"/>
    <col min="3" max="3" width="26.7265625" style="305" customWidth="1"/>
    <col min="4" max="4" width="48.54296875" style="305" customWidth="1"/>
    <col min="5" max="5" width="4.81640625" style="305" customWidth="1"/>
    <col min="6" max="6" width="33.81640625" style="305" customWidth="1"/>
    <col min="7" max="7" width="60.453125" style="305" customWidth="1"/>
    <col min="8" max="8" width="16.1796875" style="305" customWidth="1"/>
    <col min="9" max="9" width="16.453125" style="305" bestFit="1" customWidth="1"/>
    <col min="10" max="10" width="14.81640625" style="305" bestFit="1" customWidth="1"/>
    <col min="11" max="12" width="13.26953125" style="305" customWidth="1"/>
    <col min="13" max="13" width="14.453125" style="305" customWidth="1"/>
    <col min="14" max="14" width="13.26953125" style="305" customWidth="1"/>
    <col min="15" max="15" width="18.7265625" style="305" customWidth="1"/>
    <col min="16" max="16" width="13" style="305" bestFit="1" customWidth="1"/>
    <col min="17" max="17" width="26.7265625" style="305" customWidth="1"/>
    <col min="18" max="18" width="44.54296875" style="305" customWidth="1"/>
    <col min="19" max="19" width="37" style="305" customWidth="1"/>
    <col min="20" max="16384" width="11.453125" style="305"/>
  </cols>
  <sheetData>
    <row r="1" spans="1:19" ht="17.5">
      <c r="A1" s="943" t="s">
        <v>0</v>
      </c>
      <c r="B1" s="943"/>
      <c r="C1" s="943"/>
      <c r="D1" s="943"/>
      <c r="E1" s="943"/>
      <c r="F1" s="943"/>
      <c r="G1" s="943"/>
      <c r="H1" s="943"/>
      <c r="I1" s="943"/>
      <c r="J1" s="264"/>
      <c r="K1" s="264"/>
      <c r="L1" s="950" t="s">
        <v>1171</v>
      </c>
      <c r="M1" s="950"/>
      <c r="N1" s="950"/>
      <c r="O1" s="950"/>
      <c r="P1" s="950"/>
      <c r="Q1" s="950"/>
      <c r="R1" s="950"/>
      <c r="S1" s="950"/>
    </row>
    <row r="2" spans="1:19" ht="21" customHeight="1">
      <c r="A2" s="943" t="str">
        <f>'RESUMEN HABILITANTES '!A2</f>
        <v>EVALUACIÓN TÉCNICA</v>
      </c>
      <c r="B2" s="943"/>
      <c r="C2" s="943"/>
      <c r="D2" s="943"/>
      <c r="E2" s="943"/>
      <c r="F2" s="943"/>
      <c r="G2" s="943"/>
      <c r="H2" s="943"/>
      <c r="I2" s="943"/>
      <c r="J2" s="197"/>
      <c r="K2" s="197"/>
      <c r="L2" s="948" t="s">
        <v>1172</v>
      </c>
      <c r="M2" s="948"/>
      <c r="N2" s="948"/>
      <c r="O2" s="937" t="s">
        <v>1173</v>
      </c>
      <c r="P2" s="937"/>
      <c r="Q2" s="937"/>
      <c r="R2" s="937"/>
      <c r="S2" s="937"/>
    </row>
    <row r="3" spans="1:19" ht="17.5">
      <c r="A3" s="943" t="str">
        <f>'RESUMEN HABILITANTES '!A3</f>
        <v>CONCURSO DE MÉRITOS ABIERTO CMA-005-2024</v>
      </c>
      <c r="B3" s="943"/>
      <c r="C3" s="943"/>
      <c r="D3" s="943"/>
      <c r="E3" s="943"/>
      <c r="F3" s="943"/>
      <c r="G3" s="943"/>
      <c r="H3" s="943"/>
      <c r="I3" s="943"/>
      <c r="J3" s="197"/>
      <c r="K3" s="197"/>
      <c r="L3" s="948"/>
      <c r="M3" s="948"/>
      <c r="N3" s="948"/>
      <c r="O3" s="937"/>
      <c r="P3" s="937"/>
      <c r="Q3" s="937"/>
      <c r="R3" s="937"/>
      <c r="S3" s="937"/>
    </row>
    <row r="4" spans="1:19" ht="18.75" customHeight="1">
      <c r="A4" s="943" t="s">
        <v>1077</v>
      </c>
      <c r="B4" s="943"/>
      <c r="C4" s="943"/>
      <c r="D4" s="943"/>
      <c r="E4" s="943"/>
      <c r="F4" s="943"/>
      <c r="G4" s="943"/>
      <c r="H4" s="943"/>
      <c r="I4" s="943"/>
      <c r="J4" s="265"/>
      <c r="K4" s="265"/>
      <c r="L4" s="948" t="s">
        <v>1174</v>
      </c>
      <c r="M4" s="948"/>
      <c r="N4" s="948"/>
      <c r="O4" s="937" t="s">
        <v>1175</v>
      </c>
      <c r="P4" s="937"/>
      <c r="Q4" s="937"/>
      <c r="R4" s="937"/>
      <c r="S4" s="937"/>
    </row>
    <row r="5" spans="1:19" ht="26.25" customHeight="1">
      <c r="A5" s="943" t="s">
        <v>1079</v>
      </c>
      <c r="B5" s="943"/>
      <c r="C5" s="943"/>
      <c r="D5" s="943"/>
      <c r="E5" s="943"/>
      <c r="F5" s="943"/>
      <c r="G5" s="943"/>
      <c r="H5" s="943"/>
      <c r="I5" s="943"/>
      <c r="J5" s="265"/>
      <c r="K5" s="265"/>
      <c r="L5" s="948"/>
      <c r="M5" s="948"/>
      <c r="N5" s="948"/>
      <c r="O5" s="937"/>
      <c r="P5" s="937"/>
      <c r="Q5" s="937"/>
      <c r="R5" s="937"/>
      <c r="S5" s="937"/>
    </row>
    <row r="6" spans="1:19" ht="39.75" customHeight="1">
      <c r="A6" s="944"/>
      <c r="B6" s="944"/>
      <c r="C6" s="944"/>
      <c r="D6" s="944"/>
      <c r="E6" s="944"/>
      <c r="F6" s="944"/>
      <c r="G6" s="944"/>
      <c r="H6" s="944"/>
      <c r="I6" s="944"/>
      <c r="J6" s="945"/>
      <c r="K6" s="320"/>
      <c r="L6" s="949" t="s">
        <v>1176</v>
      </c>
      <c r="M6" s="949"/>
      <c r="N6" s="949"/>
      <c r="O6" s="946" t="s">
        <v>1177</v>
      </c>
      <c r="P6" s="947"/>
      <c r="Q6" s="947"/>
      <c r="R6" s="947"/>
      <c r="S6" s="947"/>
    </row>
    <row r="7" spans="1:19" ht="15">
      <c r="A7" s="936" t="s">
        <v>1178</v>
      </c>
      <c r="B7" s="936"/>
      <c r="C7" s="936"/>
      <c r="D7" s="936"/>
      <c r="E7" s="936"/>
      <c r="F7" s="936"/>
      <c r="G7" s="936"/>
      <c r="H7" s="936"/>
      <c r="I7" s="936"/>
      <c r="J7" s="941" t="s">
        <v>1179</v>
      </c>
      <c r="K7" s="942" t="s">
        <v>1180</v>
      </c>
      <c r="L7" s="942"/>
      <c r="M7" s="942"/>
      <c r="N7" s="942"/>
      <c r="O7" s="942"/>
      <c r="P7" s="938" t="s">
        <v>1181</v>
      </c>
      <c r="Q7" s="939"/>
      <c r="R7" s="940" t="s">
        <v>1182</v>
      </c>
      <c r="S7" s="940" t="s">
        <v>307</v>
      </c>
    </row>
    <row r="8" spans="1:19" ht="73.5" customHeight="1">
      <c r="A8" s="321" t="s">
        <v>1083</v>
      </c>
      <c r="B8" s="306" t="s">
        <v>1084</v>
      </c>
      <c r="C8" s="306" t="s">
        <v>1183</v>
      </c>
      <c r="D8" s="306" t="s">
        <v>1184</v>
      </c>
      <c r="E8" s="307" t="s">
        <v>210</v>
      </c>
      <c r="F8" s="306" t="s">
        <v>1185</v>
      </c>
      <c r="G8" s="306" t="s">
        <v>1089</v>
      </c>
      <c r="H8" s="306" t="s">
        <v>272</v>
      </c>
      <c r="I8" s="306" t="s">
        <v>291</v>
      </c>
      <c r="J8" s="941"/>
      <c r="K8" s="322" t="s">
        <v>1186</v>
      </c>
      <c r="L8" s="322" t="s">
        <v>1187</v>
      </c>
      <c r="M8" s="322" t="s">
        <v>1188</v>
      </c>
      <c r="N8" s="322" t="s">
        <v>1189</v>
      </c>
      <c r="O8" s="322" t="s">
        <v>1190</v>
      </c>
      <c r="P8" s="323" t="s">
        <v>1191</v>
      </c>
      <c r="Q8" s="306" t="s">
        <v>1192</v>
      </c>
      <c r="R8" s="940"/>
      <c r="S8" s="940"/>
    </row>
    <row r="9" spans="1:19" s="317" customFormat="1" ht="57" hidden="1" customHeight="1">
      <c r="A9" s="913" t="str">
        <f>'RESUMEN HABILITANTES '!C11</f>
        <v>Unión Temporal SOAIN BUSINESS SUPPORT – SGDEA</v>
      </c>
      <c r="B9" s="913" t="s">
        <v>16</v>
      </c>
      <c r="C9" s="924" t="s">
        <v>1172</v>
      </c>
      <c r="D9" s="927" t="str">
        <f>IF(B9="HABILITA",CONCATENATE('4.1.4 EQUIPO MÍNIMO P1'!E12,CHAR(10),'4.1.4 EQUIPO MÍNIMO P1'!E18,CHAR(10),'4.1.4 EQUIPO MÍNIMO P1'!B20," ",'4.1.4 EQUIPO MÍNIMO P1'!E20," del ",TEXT('4.1.4 EQUIPO MÍNIMO P1'!I20,"D/MM/YYYY")),"")</f>
        <v>MONICA YULIETH SUAREZ ROLDAN
Ingeniero de Sistemas
Tarjeta profesional N° 70255211598TLM del 18/08/YYYY</v>
      </c>
      <c r="E9" s="312">
        <v>1</v>
      </c>
      <c r="F9" s="266" t="s">
        <v>1193</v>
      </c>
      <c r="G9" s="267" t="s">
        <v>1194</v>
      </c>
      <c r="H9" s="268">
        <v>41579</v>
      </c>
      <c r="I9" s="268">
        <v>41905</v>
      </c>
      <c r="J9" s="314">
        <f>IF(AND(H9&lt;&gt;"",I9&lt;&gt;""),ROUND((I9-H9)/12,1),0)</f>
        <v>27.2</v>
      </c>
      <c r="K9" s="324" t="s">
        <v>178</v>
      </c>
      <c r="L9" s="325" t="s">
        <v>178</v>
      </c>
      <c r="M9" s="324" t="s">
        <v>85</v>
      </c>
      <c r="N9" s="315" t="str">
        <f t="shared" ref="N9:N43" si="0">IF(AND(J9&gt;=3,K9="CUMPLE",L9="CUMPLE",M9="CUMPLE"),"CUMPLE","NO CUMPLE")</f>
        <v>NO CUMPLE</v>
      </c>
      <c r="O9" s="931">
        <f>COUNTIFS(N9:N11,"CUMPLE",M9:M11,"CUMPLE",L9:L11,"CUMPLE",K9:K11,"CUMPLE")</f>
        <v>0</v>
      </c>
      <c r="P9" s="930">
        <f>IF(O9=1,5,IF(O9=2,10,IF(O9=3,15,0)))</f>
        <v>0</v>
      </c>
      <c r="Q9" s="933">
        <f>P9+P12+P14</f>
        <v>0</v>
      </c>
      <c r="R9" s="269" t="s">
        <v>1195</v>
      </c>
      <c r="S9" s="269" t="s">
        <v>1196</v>
      </c>
    </row>
    <row r="10" spans="1:19" s="317" customFormat="1" ht="81.75" hidden="1" customHeight="1">
      <c r="A10" s="913"/>
      <c r="B10" s="913"/>
      <c r="C10" s="925"/>
      <c r="D10" s="928"/>
      <c r="E10" s="312">
        <v>2</v>
      </c>
      <c r="F10" s="266" t="s">
        <v>1193</v>
      </c>
      <c r="G10" s="267" t="s">
        <v>1197</v>
      </c>
      <c r="H10" s="268">
        <v>41671</v>
      </c>
      <c r="I10" s="268">
        <v>42063</v>
      </c>
      <c r="J10" s="314">
        <f t="shared" ref="J10:J43" si="1">IF(AND(H10&lt;&gt;"",I10&lt;&gt;""),ROUND((I10-H10)/12,1),0)</f>
        <v>32.700000000000003</v>
      </c>
      <c r="K10" s="324" t="s">
        <v>178</v>
      </c>
      <c r="L10" s="275" t="s">
        <v>178</v>
      </c>
      <c r="M10" s="274" t="s">
        <v>85</v>
      </c>
      <c r="N10" s="315" t="str">
        <f t="shared" si="0"/>
        <v>NO CUMPLE</v>
      </c>
      <c r="O10" s="931"/>
      <c r="P10" s="931"/>
      <c r="Q10" s="934"/>
      <c r="R10" s="269" t="s">
        <v>1195</v>
      </c>
      <c r="S10" s="269" t="s">
        <v>1196</v>
      </c>
    </row>
    <row r="11" spans="1:19" s="317" customFormat="1" ht="105.75" hidden="1" customHeight="1">
      <c r="A11" s="913"/>
      <c r="B11" s="913"/>
      <c r="C11" s="926"/>
      <c r="D11" s="929"/>
      <c r="E11" s="312">
        <v>3</v>
      </c>
      <c r="F11" s="266" t="s">
        <v>1193</v>
      </c>
      <c r="G11" s="267" t="s">
        <v>1198</v>
      </c>
      <c r="H11" s="268">
        <v>41518</v>
      </c>
      <c r="I11" s="268">
        <v>41935</v>
      </c>
      <c r="J11" s="314">
        <f t="shared" si="1"/>
        <v>34.799999999999997</v>
      </c>
      <c r="K11" s="324" t="s">
        <v>178</v>
      </c>
      <c r="L11" s="275" t="s">
        <v>178</v>
      </c>
      <c r="M11" s="274" t="s">
        <v>85</v>
      </c>
      <c r="N11" s="315" t="str">
        <f t="shared" si="0"/>
        <v>NO CUMPLE</v>
      </c>
      <c r="O11" s="932"/>
      <c r="P11" s="932"/>
      <c r="Q11" s="934"/>
      <c r="R11" s="269" t="s">
        <v>1195</v>
      </c>
      <c r="S11" s="269"/>
    </row>
    <row r="12" spans="1:19" s="317" customFormat="1" ht="204.75" hidden="1" customHeight="1">
      <c r="A12" s="913"/>
      <c r="B12" s="913"/>
      <c r="C12" s="924" t="s">
        <v>1174</v>
      </c>
      <c r="D12" s="927" t="str">
        <f>IF(B9="HABILITA",CONCATENATE('4.1.4 EQUIPO MÍNIMO P1'!E56,CHAR(10),'4.1.4 EQUIPO MÍNIMO P1'!E62,CHAR(10),'4.1.4 EQUIPO MÍNIMO P1'!B63," ",'4.1.4 EQUIPO MÍNIMO P1'!E63," del ",TEXT('4.1.4 EQUIPO MÍNIMO P1'!I63,"D/MM/YYYY")),"")</f>
        <v>JOHANNA ANDREA TORRES RIAÑO
INGENIERA INDUSTRIAL
Tarjeta profesional N° 25228-291762 del 4/12/YYYY</v>
      </c>
      <c r="E12" s="312">
        <v>1</v>
      </c>
      <c r="F12" s="267" t="s">
        <v>1199</v>
      </c>
      <c r="G12" s="267" t="s">
        <v>1200</v>
      </c>
      <c r="H12" s="268">
        <v>44669</v>
      </c>
      <c r="I12" s="268">
        <v>44895</v>
      </c>
      <c r="J12" s="314">
        <f t="shared" si="1"/>
        <v>18.8</v>
      </c>
      <c r="K12" s="274" t="s">
        <v>85</v>
      </c>
      <c r="L12" s="274" t="s">
        <v>178</v>
      </c>
      <c r="M12" s="274" t="s">
        <v>178</v>
      </c>
      <c r="N12" s="315" t="str">
        <f t="shared" si="0"/>
        <v>NO CUMPLE</v>
      </c>
      <c r="O12" s="930">
        <f>COUNTIFS(N12:N13,"CUMPLE",M12:M13,"CUMPLE",L12:L13,"CUMPLE",K12:K13,"CUMPLE")</f>
        <v>0</v>
      </c>
      <c r="P12" s="930">
        <f>IF(O12=1,5,IF(O12=2,10,0))</f>
        <v>0</v>
      </c>
      <c r="Q12" s="934"/>
      <c r="R12" s="269" t="s">
        <v>1201</v>
      </c>
      <c r="S12" s="269" t="s">
        <v>1202</v>
      </c>
    </row>
    <row r="13" spans="1:19" s="317" customFormat="1" ht="207" hidden="1" customHeight="1">
      <c r="A13" s="913"/>
      <c r="B13" s="913"/>
      <c r="C13" s="926"/>
      <c r="D13" s="929"/>
      <c r="E13" s="312">
        <v>2</v>
      </c>
      <c r="F13" s="267" t="s">
        <v>1199</v>
      </c>
      <c r="G13" s="267" t="s">
        <v>1203</v>
      </c>
      <c r="H13" s="268">
        <v>45289</v>
      </c>
      <c r="I13" s="268">
        <v>45412</v>
      </c>
      <c r="J13" s="314">
        <f t="shared" si="1"/>
        <v>10.3</v>
      </c>
      <c r="K13" s="274" t="s">
        <v>85</v>
      </c>
      <c r="L13" s="274" t="s">
        <v>178</v>
      </c>
      <c r="M13" s="274" t="s">
        <v>178</v>
      </c>
      <c r="N13" s="315" t="str">
        <f t="shared" si="0"/>
        <v>NO CUMPLE</v>
      </c>
      <c r="O13" s="932"/>
      <c r="P13" s="932"/>
      <c r="Q13" s="934"/>
      <c r="R13" s="269" t="s">
        <v>1201</v>
      </c>
      <c r="S13" s="269" t="s">
        <v>1202</v>
      </c>
    </row>
    <row r="14" spans="1:19" s="317" customFormat="1" ht="216.75" hidden="1" customHeight="1">
      <c r="A14" s="913"/>
      <c r="B14" s="913"/>
      <c r="C14" s="924" t="s">
        <v>1176</v>
      </c>
      <c r="D14" s="927" t="str">
        <f>IF(B9="HABILITA",CONCATENATE('4.1.4 EQUIPO MÍNIMO P1'!E99,CHAR(10),'4.1.4 EQUIPO MÍNIMO P1'!E105,CHAR(10),'4.1.4 EQUIPO MÍNIMO P1'!B107," ",'4.1.4 EQUIPO MÍNIMO P1'!E107," del ",TEXT('4.1.4 EQUIPO MÍNIMO P1'!I107,"D/MM/YYYY")),"")</f>
        <v>TATIANA ANDREA RENGIFO QUINTANA
PROFESIONAL EN SISTEMAS DE INFORMACIÓN, BIBLIOTECOLOGÍA Y ARCHÍVISTA
Tarjeta profesional N° 102 del 28/01/YYYY</v>
      </c>
      <c r="E14" s="312">
        <v>1</v>
      </c>
      <c r="F14" s="267" t="s">
        <v>1199</v>
      </c>
      <c r="G14" s="267" t="s">
        <v>1204</v>
      </c>
      <c r="H14" s="270">
        <v>44617</v>
      </c>
      <c r="I14" s="270">
        <v>44895</v>
      </c>
      <c r="J14" s="314">
        <f t="shared" si="1"/>
        <v>23.2</v>
      </c>
      <c r="K14" s="274" t="s">
        <v>85</v>
      </c>
      <c r="L14" s="274" t="s">
        <v>85</v>
      </c>
      <c r="M14" s="274" t="s">
        <v>85</v>
      </c>
      <c r="N14" s="315" t="str">
        <f t="shared" si="0"/>
        <v>NO CUMPLE</v>
      </c>
      <c r="O14" s="930">
        <f>COUNTIFS(N14:N15,"CUMPLE",M14:M15,"CUMPLE",L14:L15,"CUMPLE",K14:K15,"CUMPLE")</f>
        <v>0</v>
      </c>
      <c r="P14" s="930">
        <f>IF(O14=1,5,IF(O14=2,10,0))</f>
        <v>0</v>
      </c>
      <c r="Q14" s="934"/>
      <c r="R14" s="269" t="s">
        <v>1205</v>
      </c>
      <c r="S14" s="269" t="s">
        <v>1206</v>
      </c>
    </row>
    <row r="15" spans="1:19" s="317" customFormat="1" ht="197.25" hidden="1" customHeight="1">
      <c r="A15" s="913"/>
      <c r="B15" s="913"/>
      <c r="C15" s="926"/>
      <c r="D15" s="929"/>
      <c r="E15" s="312">
        <v>2</v>
      </c>
      <c r="F15" s="267" t="s">
        <v>1199</v>
      </c>
      <c r="G15" s="267" t="s">
        <v>1207</v>
      </c>
      <c r="H15" s="270">
        <v>45289</v>
      </c>
      <c r="I15" s="270">
        <v>45412</v>
      </c>
      <c r="J15" s="314">
        <f t="shared" si="1"/>
        <v>10.3</v>
      </c>
      <c r="K15" s="274" t="s">
        <v>85</v>
      </c>
      <c r="L15" s="274" t="s">
        <v>85</v>
      </c>
      <c r="M15" s="274" t="s">
        <v>85</v>
      </c>
      <c r="N15" s="315" t="str">
        <f t="shared" si="0"/>
        <v>NO CUMPLE</v>
      </c>
      <c r="O15" s="932"/>
      <c r="P15" s="932"/>
      <c r="Q15" s="935"/>
      <c r="R15" s="269" t="s">
        <v>1205</v>
      </c>
      <c r="S15" s="269" t="s">
        <v>1206</v>
      </c>
    </row>
    <row r="16" spans="1:19" s="317" customFormat="1" ht="68.25" hidden="1" customHeight="1">
      <c r="A16" s="913" t="str">
        <f>'RESUMEN HABILITANTES '!C14</f>
        <v xml:space="preserve">UT SGDEA ANM 2024
</v>
      </c>
      <c r="B16" s="913" t="str">
        <f>'RESUMEN HABILITANTES '!I14</f>
        <v>NO HABILITA</v>
      </c>
      <c r="C16" s="924" t="s">
        <v>1172</v>
      </c>
      <c r="D16" s="927" t="str">
        <f>IF(B9="HABILITA",CONCATENATE('4.1.4 EQUIPO MÍNIMO P2'!E12,CHAR(10),'4.1.4 EQUIPO MÍNIMO P2'!E18,CHAR(10),'4.1.4 EQUIPO MÍNIMO P2'!B20," ",'4.1.4 EQUIPO MÍNIMO P2'!E20," del ",TEXT('4.1.4 EQUIPO MÍNIMO P2'!I20,"D/MM/YYYY")),"")</f>
        <v>Martha Yaneth Cárdenas Gallego 
Ingeniera de Telecomunicaciones 
Tarjeta profesional N° CN.290-98486  del 27/11/YYYY</v>
      </c>
      <c r="E16" s="312">
        <v>1</v>
      </c>
      <c r="F16" s="271" t="s">
        <v>405</v>
      </c>
      <c r="G16" s="271" t="s">
        <v>1208</v>
      </c>
      <c r="H16" s="268">
        <v>41974</v>
      </c>
      <c r="I16" s="268">
        <v>42661</v>
      </c>
      <c r="J16" s="314">
        <f t="shared" si="1"/>
        <v>57.3</v>
      </c>
      <c r="K16" s="274" t="s">
        <v>1209</v>
      </c>
      <c r="L16" s="275" t="s">
        <v>1209</v>
      </c>
      <c r="M16" s="274" t="s">
        <v>1209</v>
      </c>
      <c r="N16" s="315" t="str">
        <f t="shared" si="0"/>
        <v>NO CUMPLE</v>
      </c>
      <c r="O16" s="930">
        <f>COUNTIFS(N16:N18,"CUMPLE",M16:M18,"CUMPLE",L16:L18,"CUMPLE")</f>
        <v>0</v>
      </c>
      <c r="P16" s="930">
        <f>IF(O16=1,5,IF(O16=2,10,IF(O16=3,15,0)))</f>
        <v>0</v>
      </c>
      <c r="Q16" s="933">
        <f>P16+P19+P21</f>
        <v>0</v>
      </c>
      <c r="R16" s="269" t="s">
        <v>1210</v>
      </c>
      <c r="S16" s="269" t="s">
        <v>1211</v>
      </c>
    </row>
    <row r="17" spans="1:19" s="317" customFormat="1" ht="167.25" hidden="1" customHeight="1">
      <c r="A17" s="913"/>
      <c r="B17" s="913"/>
      <c r="C17" s="925"/>
      <c r="D17" s="928"/>
      <c r="E17" s="312">
        <v>2</v>
      </c>
      <c r="F17" s="271" t="s">
        <v>409</v>
      </c>
      <c r="G17" s="267" t="s">
        <v>1212</v>
      </c>
      <c r="H17" s="268">
        <v>42691</v>
      </c>
      <c r="I17" s="268">
        <v>45382</v>
      </c>
      <c r="J17" s="314">
        <f t="shared" si="1"/>
        <v>224.3</v>
      </c>
      <c r="K17" s="274" t="s">
        <v>1209</v>
      </c>
      <c r="L17" s="275" t="s">
        <v>1209</v>
      </c>
      <c r="M17" s="274" t="s">
        <v>1209</v>
      </c>
      <c r="N17" s="315" t="str">
        <f t="shared" si="0"/>
        <v>NO CUMPLE</v>
      </c>
      <c r="O17" s="931"/>
      <c r="P17" s="931"/>
      <c r="Q17" s="934"/>
      <c r="R17" s="269" t="s">
        <v>1210</v>
      </c>
      <c r="S17" s="269" t="s">
        <v>1213</v>
      </c>
    </row>
    <row r="18" spans="1:19" s="317" customFormat="1" ht="38.25" hidden="1" customHeight="1">
      <c r="A18" s="913"/>
      <c r="B18" s="913"/>
      <c r="C18" s="926"/>
      <c r="D18" s="929"/>
      <c r="E18" s="312">
        <v>3</v>
      </c>
      <c r="F18" s="271"/>
      <c r="G18" s="271"/>
      <c r="H18" s="271"/>
      <c r="I18" s="271"/>
      <c r="J18" s="314">
        <f t="shared" si="1"/>
        <v>0</v>
      </c>
      <c r="K18" s="274"/>
      <c r="L18" s="275"/>
      <c r="M18" s="274"/>
      <c r="N18" s="315" t="str">
        <f t="shared" si="0"/>
        <v>NO CUMPLE</v>
      </c>
      <c r="O18" s="932"/>
      <c r="P18" s="932"/>
      <c r="Q18" s="934"/>
      <c r="R18" s="269"/>
      <c r="S18" s="269"/>
    </row>
    <row r="19" spans="1:19" s="317" customFormat="1" ht="96" hidden="1" customHeight="1">
      <c r="A19" s="913"/>
      <c r="B19" s="913"/>
      <c r="C19" s="924" t="s">
        <v>1174</v>
      </c>
      <c r="D19" s="927" t="str">
        <f>IF(B9="HABILITA",CONCATENATE('4.1.4 EQUIPO MÍNIMO P2'!E56,CHAR(10),'4.1.4 EQUIPO MÍNIMO P2'!E62,CHAR(10),'4.1.4 EQUIPO MÍNIMO P2'!B63," ",'4.1.4 EQUIPO MÍNIMO P2'!E63," del ",TEXT('4.1.4 EQUIPO MÍNIMO P2'!I63,"D/MM/YYYY")),"")</f>
        <v>VICTOR DUVAN VELASQUEZ LARA
INGENIERO DE SISTEMAS
Tarjeta profesional N° 25255-287967 CND del 21/10/YYYY</v>
      </c>
      <c r="E19" s="312">
        <v>1</v>
      </c>
      <c r="F19" s="267" t="s">
        <v>422</v>
      </c>
      <c r="G19" s="267" t="s">
        <v>1214</v>
      </c>
      <c r="H19" s="272">
        <v>45302</v>
      </c>
      <c r="I19" s="272" t="s">
        <v>1215</v>
      </c>
      <c r="J19" s="314">
        <v>0</v>
      </c>
      <c r="K19" s="274" t="s">
        <v>1209</v>
      </c>
      <c r="L19" s="275" t="s">
        <v>1209</v>
      </c>
      <c r="M19" s="274" t="s">
        <v>1209</v>
      </c>
      <c r="N19" s="315" t="str">
        <f t="shared" si="0"/>
        <v>NO CUMPLE</v>
      </c>
      <c r="O19" s="930">
        <f>COUNTIFS(N19:N20,"CUMPLE",M19:M20,"CUMPLE",L19:L20,"CUMPLE")</f>
        <v>0</v>
      </c>
      <c r="P19" s="930">
        <f>IF(O19=1,5,IF(O19=2,10,0))</f>
        <v>0</v>
      </c>
      <c r="Q19" s="934"/>
      <c r="R19" s="269" t="s">
        <v>1210</v>
      </c>
      <c r="S19" s="269" t="s">
        <v>1211</v>
      </c>
    </row>
    <row r="20" spans="1:19" s="317" customFormat="1" ht="59.25" hidden="1" customHeight="1">
      <c r="A20" s="913"/>
      <c r="B20" s="913"/>
      <c r="C20" s="926"/>
      <c r="D20" s="929"/>
      <c r="E20" s="312">
        <v>2</v>
      </c>
      <c r="F20" s="267" t="s">
        <v>425</v>
      </c>
      <c r="G20" s="267" t="s">
        <v>1216</v>
      </c>
      <c r="H20" s="272">
        <v>44834</v>
      </c>
      <c r="I20" s="272">
        <v>45343</v>
      </c>
      <c r="J20" s="314">
        <v>0</v>
      </c>
      <c r="K20" s="274" t="s">
        <v>1209</v>
      </c>
      <c r="L20" s="275" t="s">
        <v>1209</v>
      </c>
      <c r="M20" s="274" t="s">
        <v>1209</v>
      </c>
      <c r="N20" s="315" t="str">
        <f t="shared" si="0"/>
        <v>NO CUMPLE</v>
      </c>
      <c r="O20" s="932"/>
      <c r="P20" s="932"/>
      <c r="Q20" s="934"/>
      <c r="R20" s="269" t="s">
        <v>1210</v>
      </c>
      <c r="S20" s="269" t="s">
        <v>1211</v>
      </c>
    </row>
    <row r="21" spans="1:19" s="317" customFormat="1" ht="240" hidden="1" customHeight="1">
      <c r="A21" s="913"/>
      <c r="B21" s="913"/>
      <c r="C21" s="924" t="s">
        <v>1176</v>
      </c>
      <c r="D21" s="927" t="str">
        <f>IF(B9="HABILITA",CONCATENATE('4.1.4 EQUIPO MÍNIMO P2'!E99,CHAR(10),'4.1.4 EQUIPO MÍNIMO P2'!E105,CHAR(10),'4.1.4 EQUIPO MÍNIMO P2'!B107," ",'4.1.4 EQUIPO MÍNIMO P2'!E107," del ",TEXT('4.1.4 EQUIPO MÍNIMO P2'!I107,"D/MM/YYYY")),"")</f>
        <v>YOLANDA MILENA VANEGAS TORRES
Ingeniero de sistemas 
Tarjeta profesional N° 25255202099CND del 17/03/YYYY</v>
      </c>
      <c r="E21" s="312">
        <v>1</v>
      </c>
      <c r="F21" s="267" t="s">
        <v>1217</v>
      </c>
      <c r="G21" s="267" t="s">
        <v>1218</v>
      </c>
      <c r="H21" s="273">
        <v>41671</v>
      </c>
      <c r="I21" s="273" t="s">
        <v>1215</v>
      </c>
      <c r="J21" s="314">
        <v>0</v>
      </c>
      <c r="K21" s="274" t="s">
        <v>1209</v>
      </c>
      <c r="L21" s="275" t="s">
        <v>1209</v>
      </c>
      <c r="M21" s="274" t="s">
        <v>1209</v>
      </c>
      <c r="N21" s="315" t="str">
        <f t="shared" si="0"/>
        <v>NO CUMPLE</v>
      </c>
      <c r="O21" s="930">
        <f>COUNTIFS(N21:N22,"CUMPLE",M21:M22,"CUMPLE",L21:L22,"CUMPLE")</f>
        <v>0</v>
      </c>
      <c r="P21" s="930">
        <f>IF(O21=1,5,IF(O21=2,10,0))</f>
        <v>0</v>
      </c>
      <c r="Q21" s="934"/>
      <c r="R21" s="269" t="s">
        <v>1210</v>
      </c>
      <c r="S21" s="269" t="s">
        <v>1211</v>
      </c>
    </row>
    <row r="22" spans="1:19" s="317" customFormat="1" ht="66" hidden="1" customHeight="1">
      <c r="A22" s="913"/>
      <c r="B22" s="913"/>
      <c r="C22" s="926"/>
      <c r="D22" s="929"/>
      <c r="E22" s="312">
        <v>2</v>
      </c>
      <c r="F22" s="267" t="s">
        <v>1219</v>
      </c>
      <c r="G22" s="267" t="s">
        <v>1220</v>
      </c>
      <c r="H22" s="273">
        <v>41331</v>
      </c>
      <c r="I22" s="273">
        <v>41815</v>
      </c>
      <c r="J22" s="314">
        <f t="shared" si="1"/>
        <v>40.299999999999997</v>
      </c>
      <c r="K22" s="274" t="s">
        <v>178</v>
      </c>
      <c r="L22" s="275" t="s">
        <v>85</v>
      </c>
      <c r="M22" s="274" t="s">
        <v>85</v>
      </c>
      <c r="N22" s="315" t="str">
        <f t="shared" si="0"/>
        <v>NO CUMPLE</v>
      </c>
      <c r="O22" s="932"/>
      <c r="P22" s="932"/>
      <c r="Q22" s="935"/>
      <c r="R22" s="269" t="s">
        <v>1221</v>
      </c>
      <c r="S22" s="269" t="s">
        <v>1222</v>
      </c>
    </row>
    <row r="23" spans="1:19" s="317" customFormat="1" ht="38.25" hidden="1" customHeight="1">
      <c r="A23" s="913" t="str">
        <f>'RESUMEN HABILITANTES '!C17</f>
        <v>UT CONSULTING INZU</v>
      </c>
      <c r="B23" s="913" t="str">
        <f>'RESUMEN HABILITANTES '!I17</f>
        <v>RECHAZADO</v>
      </c>
      <c r="C23" s="924" t="s">
        <v>1172</v>
      </c>
      <c r="D23" s="927" t="str">
        <f>IF(B9="HABILITA",CONCATENATE('4.1.4 EQUIPO MÍNIMO P3'!E12,CHAR(10),'4.1.4 EQUIPO MÍNIMO P3'!E18,CHAR(10),'4.1.4 EQUIPO MÍNIMO P3'!B20," ",'4.1.4 EQUIPO MÍNIMO P3'!E20," del ",TEXT('4.1.4 EQUIPO MÍNIMO P3'!I20,"D/MM/YYYY")),"")</f>
        <v>Hernando Galvis Leal 
Ingeniero de Sistemas 
Tarjeta profesional N° 25255238930 del 1/11/YYYY</v>
      </c>
      <c r="E23" s="312">
        <v>1</v>
      </c>
      <c r="F23" s="271"/>
      <c r="G23" s="271"/>
      <c r="H23" s="268"/>
      <c r="I23" s="268"/>
      <c r="J23" s="314">
        <f t="shared" si="1"/>
        <v>0</v>
      </c>
      <c r="K23" s="274"/>
      <c r="L23" s="275"/>
      <c r="M23" s="274"/>
      <c r="N23" s="315" t="str">
        <f t="shared" si="0"/>
        <v>NO CUMPLE</v>
      </c>
      <c r="O23" s="930">
        <f>COUNTIFS(N23:N25,"CUMPLE",M23:M25,"CUMPLE",L23:L25,"CUMPLE")</f>
        <v>0</v>
      </c>
      <c r="P23" s="930">
        <f>IF(O23=1,5,IF(O23=2,10,IF(O23=3,15,0)))</f>
        <v>0</v>
      </c>
      <c r="Q23" s="933">
        <f t="shared" ref="Q23" si="2">P23+P26+P28</f>
        <v>0</v>
      </c>
      <c r="R23" s="269"/>
      <c r="S23" s="269"/>
    </row>
    <row r="24" spans="1:19" s="317" customFormat="1" ht="38.25" hidden="1" customHeight="1">
      <c r="A24" s="913"/>
      <c r="B24" s="913"/>
      <c r="C24" s="925"/>
      <c r="D24" s="928"/>
      <c r="E24" s="312">
        <v>2</v>
      </c>
      <c r="F24" s="271"/>
      <c r="G24" s="271"/>
      <c r="H24" s="271"/>
      <c r="I24" s="271"/>
      <c r="J24" s="314">
        <f t="shared" si="1"/>
        <v>0</v>
      </c>
      <c r="K24" s="274"/>
      <c r="L24" s="275"/>
      <c r="M24" s="274"/>
      <c r="N24" s="315" t="str">
        <f t="shared" si="0"/>
        <v>NO CUMPLE</v>
      </c>
      <c r="O24" s="931"/>
      <c r="P24" s="931"/>
      <c r="Q24" s="934"/>
      <c r="R24" s="269"/>
      <c r="S24" s="269"/>
    </row>
    <row r="25" spans="1:19" s="317" customFormat="1" ht="38.25" hidden="1" customHeight="1">
      <c r="A25" s="913"/>
      <c r="B25" s="913"/>
      <c r="C25" s="926"/>
      <c r="D25" s="929"/>
      <c r="E25" s="312">
        <v>3</v>
      </c>
      <c r="F25" s="271"/>
      <c r="G25" s="271"/>
      <c r="H25" s="271"/>
      <c r="I25" s="271"/>
      <c r="J25" s="314">
        <f t="shared" si="1"/>
        <v>0</v>
      </c>
      <c r="K25" s="274"/>
      <c r="L25" s="275"/>
      <c r="M25" s="274"/>
      <c r="N25" s="315" t="str">
        <f t="shared" si="0"/>
        <v>NO CUMPLE</v>
      </c>
      <c r="O25" s="932"/>
      <c r="P25" s="932"/>
      <c r="Q25" s="934"/>
      <c r="R25" s="269"/>
      <c r="S25" s="269"/>
    </row>
    <row r="26" spans="1:19" s="317" customFormat="1" ht="38.25" hidden="1" customHeight="1">
      <c r="A26" s="913"/>
      <c r="B26" s="913"/>
      <c r="C26" s="924" t="s">
        <v>1174</v>
      </c>
      <c r="D26" s="927" t="str">
        <f>IF(B9="HABILITA",CONCATENATE('4.1.4 EQUIPO MÍNIMO P3'!E56,CHAR(10),'4.1.4 EQUIPO MÍNIMO P3'!E62,CHAR(10),'4.1.4 EQUIPO MÍNIMO P3'!B63," ",'4.1.4 EQUIPO MÍNIMO P3'!E63," del ",TEXT('4.1.4 EQUIPO MÍNIMO P3'!I63,"D/MM/YYYY")),"")</f>
        <v>Miguel Alfonso Teran Pinzón
Ingeniero de Sistemas y Computación
Tarjeta profesional N° 25208-07547 del 19/04/YYYY</v>
      </c>
      <c r="E26" s="312">
        <v>1</v>
      </c>
      <c r="F26" s="271"/>
      <c r="G26" s="271"/>
      <c r="H26" s="271"/>
      <c r="I26" s="271"/>
      <c r="J26" s="314">
        <f t="shared" si="1"/>
        <v>0</v>
      </c>
      <c r="K26" s="274"/>
      <c r="L26" s="275"/>
      <c r="M26" s="274"/>
      <c r="N26" s="315" t="str">
        <f t="shared" si="0"/>
        <v>NO CUMPLE</v>
      </c>
      <c r="O26" s="930">
        <f>COUNTIFS(N26:N27,"CUMPLE",M26:M27,"CUMPLE",L26:L27,"CUMPLE")</f>
        <v>0</v>
      </c>
      <c r="P26" s="930">
        <f>IF(O26=1,5,IF(O26=2,10,0))</f>
        <v>0</v>
      </c>
      <c r="Q26" s="934"/>
      <c r="R26" s="269"/>
      <c r="S26" s="269"/>
    </row>
    <row r="27" spans="1:19" s="317" customFormat="1" ht="38.25" hidden="1" customHeight="1">
      <c r="A27" s="913"/>
      <c r="B27" s="913"/>
      <c r="C27" s="926"/>
      <c r="D27" s="929"/>
      <c r="E27" s="312">
        <v>2</v>
      </c>
      <c r="F27" s="271"/>
      <c r="G27" s="271"/>
      <c r="H27" s="271"/>
      <c r="I27" s="271"/>
      <c r="J27" s="314">
        <f t="shared" si="1"/>
        <v>0</v>
      </c>
      <c r="K27" s="274"/>
      <c r="L27" s="275"/>
      <c r="M27" s="274"/>
      <c r="N27" s="315" t="str">
        <f t="shared" si="0"/>
        <v>NO CUMPLE</v>
      </c>
      <c r="O27" s="932"/>
      <c r="P27" s="932"/>
      <c r="Q27" s="934"/>
      <c r="R27" s="269"/>
      <c r="S27" s="269"/>
    </row>
    <row r="28" spans="1:19" s="317" customFormat="1" ht="38.25" hidden="1" customHeight="1">
      <c r="A28" s="913"/>
      <c r="B28" s="913"/>
      <c r="C28" s="924" t="s">
        <v>1176</v>
      </c>
      <c r="D28" s="927" t="str">
        <f>IF(B9="HABILITA",CONCATENATE('4.1.4 EQUIPO MÍNIMO P3'!E99,CHAR(10),'4.1.4 EQUIPO MÍNIMO P3'!E105,CHAR(10),'4.1.4 EQUIPO MÍNIMO P3'!B107," ",'4.1.4 EQUIPO MÍNIMO P3'!E107," del ",TEXT('4.1.4 EQUIPO MÍNIMO P3'!I107,"D/MM/YYYY")),"")</f>
        <v>Juan Manuel Echeverri Escobar 
Ingeniero Industrial 
Tarjeta profesional N° 7622873052VLL del 23/07/YYYY</v>
      </c>
      <c r="E28" s="312">
        <v>1</v>
      </c>
      <c r="F28" s="271"/>
      <c r="G28" s="271"/>
      <c r="H28" s="271"/>
      <c r="I28" s="271"/>
      <c r="J28" s="314">
        <f t="shared" si="1"/>
        <v>0</v>
      </c>
      <c r="K28" s="274"/>
      <c r="L28" s="275"/>
      <c r="M28" s="274"/>
      <c r="N28" s="315" t="str">
        <f t="shared" si="0"/>
        <v>NO CUMPLE</v>
      </c>
      <c r="O28" s="930">
        <f>COUNTIFS(N28:N29,"CUMPLE",M28:M29,"CUMPLE",L28:L29,"CUMPLE")</f>
        <v>0</v>
      </c>
      <c r="P28" s="930">
        <f>IF(O28=1,5,IF(O28=2,10,0))</f>
        <v>0</v>
      </c>
      <c r="Q28" s="934"/>
      <c r="R28" s="269"/>
      <c r="S28" s="269"/>
    </row>
    <row r="29" spans="1:19" s="317" customFormat="1" ht="38.25" hidden="1" customHeight="1">
      <c r="A29" s="913"/>
      <c r="B29" s="913"/>
      <c r="C29" s="926"/>
      <c r="D29" s="929"/>
      <c r="E29" s="312">
        <v>2</v>
      </c>
      <c r="F29" s="271"/>
      <c r="G29" s="271"/>
      <c r="H29" s="271"/>
      <c r="I29" s="271"/>
      <c r="J29" s="314">
        <f t="shared" si="1"/>
        <v>0</v>
      </c>
      <c r="K29" s="274"/>
      <c r="L29" s="275"/>
      <c r="M29" s="274"/>
      <c r="N29" s="315" t="str">
        <f t="shared" si="0"/>
        <v>NO CUMPLE</v>
      </c>
      <c r="O29" s="932"/>
      <c r="P29" s="932"/>
      <c r="Q29" s="935"/>
      <c r="R29" s="269"/>
      <c r="S29" s="269"/>
    </row>
    <row r="30" spans="1:19" s="317" customFormat="1" ht="207" customHeight="1">
      <c r="A30" s="913" t="str">
        <f>'RESUMEN HABILITANTES '!C20</f>
        <v>PRODYGYTEK PROCESS DOCUMENT AND DATA SOLUTIONS SAS</v>
      </c>
      <c r="B30" s="913" t="str">
        <f>'RESUMEN HABILITANTES '!I20</f>
        <v>HABILITA</v>
      </c>
      <c r="C30" s="924" t="s">
        <v>1172</v>
      </c>
      <c r="D30" s="927" t="str">
        <f>IF(B9="HABILITA",CONCATENATE('4.1.4 EQUIPO MÍNIMO P4'!E12,CHAR(10),'4.1.4 EQUIPO MÍNIMO P4'!E18,CHAR(10),'4.1.4 EQUIPO MÍNIMO P4'!B20," ",'4.1.4 EQUIPO MÍNIMO P4'!E20," del ",TEXT('4.1.4 EQUIPO MÍNIMO P4'!I20,"D/MM/YYYY")),"")</f>
        <v>HOLLMAN LEANDRO MCCORMICK MURILLO
INGENIERO DE SISTEMAS
Tarjeta profesional N° 68255143496STD del 17/05/YYYY</v>
      </c>
      <c r="E30" s="312">
        <v>1</v>
      </c>
      <c r="F30" s="271" t="s">
        <v>1223</v>
      </c>
      <c r="G30" s="267" t="s">
        <v>1224</v>
      </c>
      <c r="H30" s="272">
        <v>43859</v>
      </c>
      <c r="I30" s="272">
        <v>44578</v>
      </c>
      <c r="J30" s="314">
        <f t="shared" si="1"/>
        <v>59.9</v>
      </c>
      <c r="K30" s="274" t="s">
        <v>178</v>
      </c>
      <c r="L30" s="275" t="s">
        <v>178</v>
      </c>
      <c r="M30" s="274" t="s">
        <v>178</v>
      </c>
      <c r="N30" s="315" t="str">
        <f t="shared" si="0"/>
        <v>CUMPLE</v>
      </c>
      <c r="O30" s="930">
        <f>COUNTIFS(N30:N32,"CUMPLE",M30:M32,"CUMPLE",L30:L32,"CUMPLE")</f>
        <v>3</v>
      </c>
      <c r="P30" s="930">
        <f>IF(O30=1,5,IF(O30=2,10,IF(O30=3,15,0)))</f>
        <v>15</v>
      </c>
      <c r="Q30" s="933">
        <f t="shared" ref="Q30" si="3">P30+P33+P35</f>
        <v>15</v>
      </c>
      <c r="R30" s="269" t="s">
        <v>1225</v>
      </c>
      <c r="S30" s="269"/>
    </row>
    <row r="31" spans="1:19" s="317" customFormat="1" ht="95.25" customHeight="1">
      <c r="A31" s="913"/>
      <c r="B31" s="913"/>
      <c r="C31" s="925"/>
      <c r="D31" s="928"/>
      <c r="E31" s="312">
        <v>2</v>
      </c>
      <c r="F31" s="271" t="s">
        <v>1226</v>
      </c>
      <c r="G31" s="267" t="s">
        <v>1227</v>
      </c>
      <c r="H31" s="272">
        <v>41913</v>
      </c>
      <c r="I31" s="272">
        <v>43099</v>
      </c>
      <c r="J31" s="314">
        <f t="shared" si="1"/>
        <v>98.8</v>
      </c>
      <c r="K31" s="274" t="s">
        <v>178</v>
      </c>
      <c r="L31" s="275" t="s">
        <v>178</v>
      </c>
      <c r="M31" s="274" t="s">
        <v>178</v>
      </c>
      <c r="N31" s="315" t="str">
        <f t="shared" si="0"/>
        <v>CUMPLE</v>
      </c>
      <c r="O31" s="931"/>
      <c r="P31" s="931"/>
      <c r="Q31" s="934"/>
      <c r="R31" s="269" t="s">
        <v>1228</v>
      </c>
      <c r="S31" s="269"/>
    </row>
    <row r="32" spans="1:19" s="317" customFormat="1" ht="75.75" customHeight="1">
      <c r="A32" s="913"/>
      <c r="B32" s="913"/>
      <c r="C32" s="926"/>
      <c r="D32" s="929"/>
      <c r="E32" s="312">
        <v>3</v>
      </c>
      <c r="F32" s="271" t="s">
        <v>1229</v>
      </c>
      <c r="G32" s="267" t="s">
        <v>1230</v>
      </c>
      <c r="H32" s="272">
        <v>43837</v>
      </c>
      <c r="I32" s="272">
        <v>44094</v>
      </c>
      <c r="J32" s="314">
        <f t="shared" si="1"/>
        <v>21.4</v>
      </c>
      <c r="K32" s="274" t="s">
        <v>178</v>
      </c>
      <c r="L32" s="275" t="s">
        <v>178</v>
      </c>
      <c r="M32" s="274" t="s">
        <v>178</v>
      </c>
      <c r="N32" s="315" t="str">
        <f t="shared" si="0"/>
        <v>CUMPLE</v>
      </c>
      <c r="O32" s="932"/>
      <c r="P32" s="932"/>
      <c r="Q32" s="934"/>
      <c r="R32" s="269" t="s">
        <v>1231</v>
      </c>
      <c r="S32" s="269"/>
    </row>
    <row r="33" spans="1:19" s="317" customFormat="1" ht="144" customHeight="1">
      <c r="A33" s="913"/>
      <c r="B33" s="913"/>
      <c r="C33" s="924" t="s">
        <v>1174</v>
      </c>
      <c r="D33" s="927" t="str">
        <f>IF(B9="HABILITA",CONCATENATE('4.1.4 EQUIPO MÍNIMO P4'!E71,CHAR(10),'4.1.4 EQUIPO MÍNIMO P4'!E77,CHAR(10),'4.1.4 EQUIPO MÍNIMO P4'!B78," ",'4.1.4 EQUIPO MÍNIMO P4'!E78," del ",TEXT('4.1.4 EQUIPO MÍNIMO P4'!I78,"D/MM/YYYY")),"")</f>
        <v>OMAIRA CECILIA LIZARAZO HERRERA
INGENIERA DE SISTEMAS
Tarjeta profesional N° 68255158397STD del 21/08/YYYY</v>
      </c>
      <c r="E33" s="312">
        <v>1</v>
      </c>
      <c r="F33" s="271" t="s">
        <v>1232</v>
      </c>
      <c r="G33" s="267" t="s">
        <v>1233</v>
      </c>
      <c r="H33" s="272">
        <v>43922</v>
      </c>
      <c r="I33" s="272">
        <v>45009</v>
      </c>
      <c r="J33" s="314">
        <f t="shared" si="1"/>
        <v>90.6</v>
      </c>
      <c r="K33" s="274" t="s">
        <v>85</v>
      </c>
      <c r="L33" s="275" t="s">
        <v>178</v>
      </c>
      <c r="M33" s="274" t="s">
        <v>178</v>
      </c>
      <c r="N33" s="315" t="str">
        <f t="shared" si="0"/>
        <v>NO CUMPLE</v>
      </c>
      <c r="O33" s="930">
        <f>COUNTIFS(N33:N34,"CUMPLE",M33:M34,"CUMPLE",L33:L34,"CUMPLE")</f>
        <v>0</v>
      </c>
      <c r="P33" s="930">
        <f>IF(O33=1,5,IF(O33=2,10,0))</f>
        <v>0</v>
      </c>
      <c r="Q33" s="934"/>
      <c r="R33" s="269" t="s">
        <v>1234</v>
      </c>
      <c r="S33" s="269" t="s">
        <v>1235</v>
      </c>
    </row>
    <row r="34" spans="1:19" s="317" customFormat="1" ht="132" customHeight="1">
      <c r="A34" s="913"/>
      <c r="B34" s="913"/>
      <c r="C34" s="926"/>
      <c r="D34" s="929"/>
      <c r="E34" s="312">
        <v>2</v>
      </c>
      <c r="F34" s="271" t="s">
        <v>1232</v>
      </c>
      <c r="G34" s="267" t="s">
        <v>1236</v>
      </c>
      <c r="H34" s="272">
        <v>44578</v>
      </c>
      <c r="I34" s="272">
        <v>44926</v>
      </c>
      <c r="J34" s="314">
        <f t="shared" si="1"/>
        <v>29</v>
      </c>
      <c r="K34" s="274" t="s">
        <v>85</v>
      </c>
      <c r="L34" s="275" t="s">
        <v>178</v>
      </c>
      <c r="M34" s="274" t="s">
        <v>178</v>
      </c>
      <c r="N34" s="315" t="str">
        <f t="shared" si="0"/>
        <v>NO CUMPLE</v>
      </c>
      <c r="O34" s="932"/>
      <c r="P34" s="932"/>
      <c r="Q34" s="934"/>
      <c r="R34" s="269" t="s">
        <v>1237</v>
      </c>
      <c r="S34" s="269" t="s">
        <v>1235</v>
      </c>
    </row>
    <row r="35" spans="1:19" s="317" customFormat="1" ht="171.75" customHeight="1">
      <c r="A35" s="913"/>
      <c r="B35" s="913"/>
      <c r="C35" s="924" t="s">
        <v>1176</v>
      </c>
      <c r="D35" s="927" t="str">
        <f>IF(B9="HABILITA",CONCATENATE('4.1.4 EQUIPO MÍNIMO P4'!E114,CHAR(10),'4.1.4 EQUIPO MÍNIMO P4'!E120,CHAR(10),'4.1.4 EQUIPO MÍNIMO P4'!B122," ",'4.1.4 EQUIPO MÍNIMO P4'!E122," del ",TEXT('4.1.4 EQUIPO MÍNIMO P4'!I122,"D/MM/YYYY")),"")</f>
        <v>SANDRA CATHERINNE MANCERA
INGENIERA INDUSTRIAL
Tarjeta profesional N° 25228-373544 CND del 2/11/YYYY</v>
      </c>
      <c r="E35" s="312">
        <v>1</v>
      </c>
      <c r="F35" s="267" t="s">
        <v>674</v>
      </c>
      <c r="G35" s="267" t="s">
        <v>1238</v>
      </c>
      <c r="H35" s="272">
        <v>45357</v>
      </c>
      <c r="I35" s="272"/>
      <c r="J35" s="314">
        <f t="shared" si="1"/>
        <v>0</v>
      </c>
      <c r="K35" s="274" t="s">
        <v>85</v>
      </c>
      <c r="L35" s="275" t="s">
        <v>85</v>
      </c>
      <c r="M35" s="274" t="s">
        <v>85</v>
      </c>
      <c r="N35" s="315" t="str">
        <f t="shared" si="0"/>
        <v>NO CUMPLE</v>
      </c>
      <c r="O35" s="930">
        <f>COUNTIFS(N35:N36,"CUMPLE",M35:M36,"CUMPLE",L35:L36,"CUMPLE")</f>
        <v>0</v>
      </c>
      <c r="P35" s="930">
        <f>IF(O35=1,5,IF(O35=2,10,0))</f>
        <v>0</v>
      </c>
      <c r="Q35" s="934"/>
      <c r="R35" s="269" t="s">
        <v>1239</v>
      </c>
      <c r="S35" s="269" t="s">
        <v>1240</v>
      </c>
    </row>
    <row r="36" spans="1:19" s="317" customFormat="1" ht="224.25" customHeight="1">
      <c r="A36" s="913"/>
      <c r="B36" s="913"/>
      <c r="C36" s="926"/>
      <c r="D36" s="929"/>
      <c r="E36" s="312">
        <v>2</v>
      </c>
      <c r="F36" s="267" t="s">
        <v>1232</v>
      </c>
      <c r="G36" s="267" t="s">
        <v>1241</v>
      </c>
      <c r="H36" s="272">
        <v>44325</v>
      </c>
      <c r="I36" s="272">
        <v>44548</v>
      </c>
      <c r="J36" s="314">
        <f t="shared" si="1"/>
        <v>18.600000000000001</v>
      </c>
      <c r="K36" s="274" t="s">
        <v>178</v>
      </c>
      <c r="L36" s="275" t="s">
        <v>85</v>
      </c>
      <c r="M36" s="274" t="s">
        <v>178</v>
      </c>
      <c r="N36" s="315" t="str">
        <f t="shared" si="0"/>
        <v>NO CUMPLE</v>
      </c>
      <c r="O36" s="932"/>
      <c r="P36" s="932"/>
      <c r="Q36" s="935"/>
      <c r="R36" s="269" t="s">
        <v>1242</v>
      </c>
      <c r="S36" s="269" t="s">
        <v>1243</v>
      </c>
    </row>
    <row r="37" spans="1:19" s="317" customFormat="1" ht="65.25" hidden="1" customHeight="1">
      <c r="A37" s="913" t="str">
        <f>'RESUMEN HABILITANTES '!C23</f>
        <v>SOFT Y DI LTDA</v>
      </c>
      <c r="B37" s="913" t="str">
        <f>'RESUMEN HABILITANTES '!I23</f>
        <v>NO HABILITA</v>
      </c>
      <c r="C37" s="924" t="s">
        <v>1172</v>
      </c>
      <c r="D37" s="927" t="str">
        <f>IF(B9="HABILITA",CONCATENATE('4.1.4 EQUIPO MÍNIMO P5'!E12,CHAR(10),'4.1.4 EQUIPO MÍNIMO P5'!E18,CHAR(10),'4.1.4 EQUIPO MÍNIMO P5'!B20," ",'4.1.4 EQUIPO MÍNIMO P5'!E20," del ",TEXT('4.1.4 EQUIPO MÍNIMO P5'!I20,"D/MM/YYYY")),"")</f>
        <v>CINDY ALEJANDRA GUZMÁN DÍAZ
Ingeniero de Sistemas
Tarjeta profesional N° 25255-286458 CND del 1/10/YYYY</v>
      </c>
      <c r="E37" s="312">
        <v>1</v>
      </c>
      <c r="F37" s="271" t="s">
        <v>1244</v>
      </c>
      <c r="G37" s="267" t="s">
        <v>1245</v>
      </c>
      <c r="H37" s="272">
        <v>44986</v>
      </c>
      <c r="I37" s="272">
        <v>45290</v>
      </c>
      <c r="J37" s="314">
        <f t="shared" si="1"/>
        <v>25.3</v>
      </c>
      <c r="K37" s="274" t="s">
        <v>178</v>
      </c>
      <c r="L37" s="275" t="s">
        <v>178</v>
      </c>
      <c r="M37" s="274" t="s">
        <v>178</v>
      </c>
      <c r="N37" s="315" t="str">
        <f t="shared" si="0"/>
        <v>CUMPLE</v>
      </c>
      <c r="O37" s="930">
        <f>COUNTIFS(N37:N39,"CUMPLE",M37:M39,"CUMPLE",L37:L39,"CUMPLE")</f>
        <v>3</v>
      </c>
      <c r="P37" s="930">
        <f>IF(O37=1,5,IF(O37=2,10,IF(O37=3,15,0)))</f>
        <v>15</v>
      </c>
      <c r="Q37" s="933">
        <f>P37+P40+P42</f>
        <v>30</v>
      </c>
      <c r="R37" s="269" t="s">
        <v>1246</v>
      </c>
      <c r="S37" s="269"/>
    </row>
    <row r="38" spans="1:19" s="317" customFormat="1" ht="104.25" hidden="1" customHeight="1">
      <c r="A38" s="913"/>
      <c r="B38" s="913"/>
      <c r="C38" s="925"/>
      <c r="D38" s="928"/>
      <c r="E38" s="312">
        <v>2</v>
      </c>
      <c r="F38" s="271" t="s">
        <v>1244</v>
      </c>
      <c r="G38" s="267" t="s">
        <v>1247</v>
      </c>
      <c r="H38" s="272">
        <v>44406</v>
      </c>
      <c r="I38" s="272">
        <v>45471</v>
      </c>
      <c r="J38" s="314">
        <f t="shared" si="1"/>
        <v>88.8</v>
      </c>
      <c r="K38" s="274" t="s">
        <v>178</v>
      </c>
      <c r="L38" s="275" t="s">
        <v>178</v>
      </c>
      <c r="M38" s="274" t="s">
        <v>178</v>
      </c>
      <c r="N38" s="315" t="str">
        <f t="shared" si="0"/>
        <v>CUMPLE</v>
      </c>
      <c r="O38" s="931"/>
      <c r="P38" s="931"/>
      <c r="Q38" s="934"/>
      <c r="R38" s="269" t="s">
        <v>1246</v>
      </c>
      <c r="S38" s="269"/>
    </row>
    <row r="39" spans="1:19" s="317" customFormat="1" ht="54.75" hidden="1" customHeight="1">
      <c r="A39" s="913"/>
      <c r="B39" s="913"/>
      <c r="C39" s="926"/>
      <c r="D39" s="929"/>
      <c r="E39" s="312">
        <v>3</v>
      </c>
      <c r="F39" s="271" t="s">
        <v>1244</v>
      </c>
      <c r="G39" s="267" t="s">
        <v>1248</v>
      </c>
      <c r="H39" s="272">
        <v>44134</v>
      </c>
      <c r="I39" s="272">
        <v>44498</v>
      </c>
      <c r="J39" s="314">
        <f t="shared" si="1"/>
        <v>30.3</v>
      </c>
      <c r="K39" s="274" t="s">
        <v>178</v>
      </c>
      <c r="L39" s="275" t="s">
        <v>178</v>
      </c>
      <c r="M39" s="274" t="s">
        <v>178</v>
      </c>
      <c r="N39" s="315" t="str">
        <f t="shared" si="0"/>
        <v>CUMPLE</v>
      </c>
      <c r="O39" s="932"/>
      <c r="P39" s="932"/>
      <c r="Q39" s="934"/>
      <c r="R39" s="269" t="s">
        <v>1246</v>
      </c>
      <c r="S39" s="269"/>
    </row>
    <row r="40" spans="1:19" s="317" customFormat="1" ht="104.25" hidden="1" customHeight="1">
      <c r="A40" s="913"/>
      <c r="B40" s="913"/>
      <c r="C40" s="924" t="s">
        <v>1174</v>
      </c>
      <c r="D40" s="927" t="str">
        <f>IF(B9="HABILITA",CONCATENATE('4.1.4 EQUIPO MÍNIMO P5'!E56,CHAR(10),'4.1.4 EQUIPO MÍNIMO P5'!E62,CHAR(10),'4.1.4 EQUIPO MÍNIMO P5'!B63," ",'4.1.4 EQUIPO MÍNIMO P5'!E63," del ",TEXT('4.1.4 EQUIPO MÍNIMO P5'!I63,"D/MM/YYYY")),"")</f>
        <v>Jesús Eduardo Mora Narváez
INGENIERO DE SISTEMAS
Tarjeta profesional N° 08255145548ATL del 14/08/YYYY</v>
      </c>
      <c r="E40" s="312">
        <v>1</v>
      </c>
      <c r="F40" s="271" t="s">
        <v>1244</v>
      </c>
      <c r="G40" s="56" t="s">
        <v>1249</v>
      </c>
      <c r="H40" s="272">
        <v>44406</v>
      </c>
      <c r="I40" s="272">
        <v>44763</v>
      </c>
      <c r="J40" s="314">
        <f t="shared" si="1"/>
        <v>29.8</v>
      </c>
      <c r="K40" s="274" t="s">
        <v>178</v>
      </c>
      <c r="L40" s="275" t="s">
        <v>178</v>
      </c>
      <c r="M40" s="274" t="s">
        <v>178</v>
      </c>
      <c r="N40" s="315" t="str">
        <f t="shared" si="0"/>
        <v>CUMPLE</v>
      </c>
      <c r="O40" s="930">
        <f>COUNTIFS(N40:N41,"CUMPLE",M40:M41,"CUMPLE",L40:L41,"CUMPLE")</f>
        <v>2</v>
      </c>
      <c r="P40" s="930">
        <f>IF(O40=1,5,IF(O40=2,10,0))</f>
        <v>10</v>
      </c>
      <c r="Q40" s="934"/>
      <c r="R40" s="269" t="s">
        <v>1250</v>
      </c>
      <c r="S40" s="269"/>
    </row>
    <row r="41" spans="1:19" s="317" customFormat="1" ht="87.75" hidden="1" customHeight="1">
      <c r="A41" s="913"/>
      <c r="B41" s="913"/>
      <c r="C41" s="926"/>
      <c r="D41" s="929"/>
      <c r="E41" s="312">
        <v>2</v>
      </c>
      <c r="F41" s="271" t="s">
        <v>1244</v>
      </c>
      <c r="G41" s="56" t="s">
        <v>1251</v>
      </c>
      <c r="H41" s="272">
        <v>44134</v>
      </c>
      <c r="I41" s="272">
        <v>44498</v>
      </c>
      <c r="J41" s="314">
        <f t="shared" si="1"/>
        <v>30.3</v>
      </c>
      <c r="K41" s="274" t="s">
        <v>178</v>
      </c>
      <c r="L41" s="275" t="s">
        <v>178</v>
      </c>
      <c r="M41" s="274" t="s">
        <v>178</v>
      </c>
      <c r="N41" s="315" t="str">
        <f t="shared" si="0"/>
        <v>CUMPLE</v>
      </c>
      <c r="O41" s="932"/>
      <c r="P41" s="932"/>
      <c r="Q41" s="934"/>
      <c r="R41" s="269" t="s">
        <v>1250</v>
      </c>
      <c r="S41" s="269"/>
    </row>
    <row r="42" spans="1:19" s="317" customFormat="1" ht="193.5" hidden="1" customHeight="1">
      <c r="A42" s="913"/>
      <c r="B42" s="913"/>
      <c r="C42" s="924" t="s">
        <v>1176</v>
      </c>
      <c r="D42" s="927" t="str">
        <f>IF(B9="HABILITA",CONCATENATE('4.1.4 EQUIPO MÍNIMO P5'!E99,CHAR(10),'4.1.4 EQUIPO MÍNIMO P5'!E105,CHAR(10),'4.1.4 EQUIPO MÍNIMO P5'!B107," ",'4.1.4 EQUIPO MÍNIMO P5'!E107," del ",TEXT('4.1.4 EQUIPO MÍNIMO P5'!I107,"D/MM/YYYY")),"")</f>
        <v>Sergio Humberto Gómez Florez
Profesional en Sistemas de Información, Bibliotecología y Archivística
Tarjeta profesional N° 621 del 12/03/YYYY</v>
      </c>
      <c r="E42" s="312">
        <v>1</v>
      </c>
      <c r="F42" s="267" t="s">
        <v>1252</v>
      </c>
      <c r="G42" s="267" t="s">
        <v>1253</v>
      </c>
      <c r="H42" s="272">
        <v>43132</v>
      </c>
      <c r="I42" s="272">
        <v>43220</v>
      </c>
      <c r="J42" s="314">
        <f t="shared" si="1"/>
        <v>7.3</v>
      </c>
      <c r="K42" s="274" t="s">
        <v>178</v>
      </c>
      <c r="L42" s="275" t="s">
        <v>178</v>
      </c>
      <c r="M42" s="274" t="s">
        <v>178</v>
      </c>
      <c r="N42" s="315" t="str">
        <f t="shared" si="0"/>
        <v>CUMPLE</v>
      </c>
      <c r="O42" s="930">
        <f>COUNTIFS(N42:N43,"CUMPLE",M42:M43,"CUMPLE",L42:L43,"CUMPLE")</f>
        <v>1</v>
      </c>
      <c r="P42" s="930">
        <f>IF(O42=1,5,IF(O42=2,10,0))</f>
        <v>5</v>
      </c>
      <c r="Q42" s="934"/>
      <c r="R42" s="269" t="s">
        <v>1254</v>
      </c>
      <c r="S42" s="269"/>
    </row>
    <row r="43" spans="1:19" s="317" customFormat="1" ht="98.25" hidden="1" customHeight="1">
      <c r="A43" s="913"/>
      <c r="B43" s="913"/>
      <c r="C43" s="926"/>
      <c r="D43" s="929"/>
      <c r="E43" s="312">
        <v>2</v>
      </c>
      <c r="F43" s="267" t="s">
        <v>1255</v>
      </c>
      <c r="G43" s="267" t="s">
        <v>1256</v>
      </c>
      <c r="H43" s="272">
        <v>44378</v>
      </c>
      <c r="I43" s="272">
        <v>44499</v>
      </c>
      <c r="J43" s="314">
        <f t="shared" si="1"/>
        <v>10.1</v>
      </c>
      <c r="K43" s="274" t="s">
        <v>178</v>
      </c>
      <c r="L43" s="275" t="s">
        <v>85</v>
      </c>
      <c r="M43" s="274" t="s">
        <v>178</v>
      </c>
      <c r="N43" s="315" t="str">
        <f t="shared" si="0"/>
        <v>NO CUMPLE</v>
      </c>
      <c r="O43" s="932"/>
      <c r="P43" s="932"/>
      <c r="Q43" s="935"/>
      <c r="R43" s="269" t="s">
        <v>1257</v>
      </c>
      <c r="S43" s="269"/>
    </row>
  </sheetData>
  <mergeCells count="94">
    <mergeCell ref="A1:I1"/>
    <mergeCell ref="A6:J6"/>
    <mergeCell ref="O6:S6"/>
    <mergeCell ref="L2:N3"/>
    <mergeCell ref="L4:N5"/>
    <mergeCell ref="L6:N6"/>
    <mergeCell ref="L1:S1"/>
    <mergeCell ref="A2:I2"/>
    <mergeCell ref="A3:I3"/>
    <mergeCell ref="A4:I4"/>
    <mergeCell ref="A5:I5"/>
    <mergeCell ref="A7:I7"/>
    <mergeCell ref="O2:S3"/>
    <mergeCell ref="O4:S5"/>
    <mergeCell ref="P7:Q7"/>
    <mergeCell ref="R7:R8"/>
    <mergeCell ref="S7:S8"/>
    <mergeCell ref="J7:J8"/>
    <mergeCell ref="K7:O7"/>
    <mergeCell ref="Q9:Q15"/>
    <mergeCell ref="Q16:Q22"/>
    <mergeCell ref="Q23:Q29"/>
    <mergeCell ref="Q30:Q36"/>
    <mergeCell ref="Q37:Q43"/>
    <mergeCell ref="D35:D36"/>
    <mergeCell ref="O35:O36"/>
    <mergeCell ref="P35:P36"/>
    <mergeCell ref="D42:D43"/>
    <mergeCell ref="O42:O43"/>
    <mergeCell ref="P42:P43"/>
    <mergeCell ref="D37:D39"/>
    <mergeCell ref="O37:O39"/>
    <mergeCell ref="P37:P39"/>
    <mergeCell ref="D40:D41"/>
    <mergeCell ref="O40:O41"/>
    <mergeCell ref="P40:P41"/>
    <mergeCell ref="D30:D32"/>
    <mergeCell ref="O30:O32"/>
    <mergeCell ref="P30:P32"/>
    <mergeCell ref="D28:D29"/>
    <mergeCell ref="D33:D34"/>
    <mergeCell ref="O33:O34"/>
    <mergeCell ref="P33:P34"/>
    <mergeCell ref="O26:O27"/>
    <mergeCell ref="P26:P27"/>
    <mergeCell ref="D23:D25"/>
    <mergeCell ref="D21:D22"/>
    <mergeCell ref="O28:O29"/>
    <mergeCell ref="P28:P29"/>
    <mergeCell ref="C21:C22"/>
    <mergeCell ref="C28:C29"/>
    <mergeCell ref="C19:C20"/>
    <mergeCell ref="P9:P11"/>
    <mergeCell ref="P12:P13"/>
    <mergeCell ref="P14:P15"/>
    <mergeCell ref="D19:D20"/>
    <mergeCell ref="O19:O20"/>
    <mergeCell ref="P19:P20"/>
    <mergeCell ref="P16:P18"/>
    <mergeCell ref="O21:O22"/>
    <mergeCell ref="P21:P22"/>
    <mergeCell ref="O23:O25"/>
    <mergeCell ref="P23:P25"/>
    <mergeCell ref="C26:C27"/>
    <mergeCell ref="D26:D27"/>
    <mergeCell ref="A37:A43"/>
    <mergeCell ref="B37:B43"/>
    <mergeCell ref="A30:A36"/>
    <mergeCell ref="B30:B36"/>
    <mergeCell ref="C23:C25"/>
    <mergeCell ref="C33:C34"/>
    <mergeCell ref="C42:C43"/>
    <mergeCell ref="A23:A29"/>
    <mergeCell ref="B23:B29"/>
    <mergeCell ref="C30:C32"/>
    <mergeCell ref="C35:C36"/>
    <mergeCell ref="C37:C39"/>
    <mergeCell ref="C40:C41"/>
    <mergeCell ref="A9:A15"/>
    <mergeCell ref="B9:B15"/>
    <mergeCell ref="C16:C18"/>
    <mergeCell ref="D16:D18"/>
    <mergeCell ref="O16:O18"/>
    <mergeCell ref="C9:C11"/>
    <mergeCell ref="C12:C13"/>
    <mergeCell ref="C14:C15"/>
    <mergeCell ref="D9:D11"/>
    <mergeCell ref="D12:D13"/>
    <mergeCell ref="D14:D15"/>
    <mergeCell ref="O9:O11"/>
    <mergeCell ref="O12:O13"/>
    <mergeCell ref="O14:O15"/>
    <mergeCell ref="A16:A22"/>
    <mergeCell ref="B16:B22"/>
  </mergeCells>
  <dataValidations count="1">
    <dataValidation type="list" allowBlank="1" showInputMessage="1" showErrorMessage="1" sqref="K9:M43">
      <formula1>"CUMPLE,NO CUMPLE,NO PROCEDE EVALUACIÓN"</formula1>
    </dataValidation>
  </dataValidations>
  <pageMargins left="0.25" right="0.25" top="0.75" bottom="0.75" header="0.3" footer="0.3"/>
  <pageSetup paperSize="9" scale="39" fitToWidth="0" fitToHeight="0" orientation="landscape" horizontalDpi="4294967295" verticalDpi="4294967295" r:id="rId1"/>
  <headerFooter>
    <oddFooter>&amp;RPág.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Q132"/>
  <sheetViews>
    <sheetView topLeftCell="B87" zoomScale="80" zoomScaleNormal="80" workbookViewId="0">
      <selection activeCell="E139" sqref="E139"/>
    </sheetView>
  </sheetViews>
  <sheetFormatPr baseColWidth="10" defaultColWidth="11.453125" defaultRowHeight="14.5"/>
  <cols>
    <col min="1" max="2" width="36.54296875" style="263" customWidth="1"/>
    <col min="3" max="3" width="18.7265625" style="263" customWidth="1"/>
    <col min="4" max="4" width="33" style="263" customWidth="1"/>
    <col min="5" max="5" width="27.7265625" style="263" customWidth="1"/>
    <col min="6" max="6" width="32.81640625" style="263" customWidth="1"/>
    <col min="7" max="7" width="11.453125" style="263"/>
    <col min="8" max="8" width="16.7265625" style="263" customWidth="1"/>
    <col min="9" max="9" width="16.26953125" style="263" customWidth="1"/>
    <col min="10" max="10" width="19" style="263" customWidth="1"/>
    <col min="11" max="16384" width="11.453125" style="263"/>
  </cols>
  <sheetData>
    <row r="1" spans="1:17" s="42" customFormat="1" ht="14">
      <c r="A1" s="41"/>
      <c r="B1" s="41"/>
      <c r="C1" s="357" t="s">
        <v>0</v>
      </c>
      <c r="D1" s="357"/>
      <c r="E1" s="357"/>
      <c r="F1" s="357"/>
      <c r="G1" s="357"/>
      <c r="H1" s="357"/>
      <c r="I1" s="357"/>
      <c r="J1" s="357"/>
      <c r="O1" s="41"/>
      <c r="P1" s="41"/>
      <c r="Q1" s="41"/>
    </row>
    <row r="2" spans="1:17" s="42" customFormat="1" ht="14">
      <c r="A2" s="41"/>
      <c r="B2" s="41"/>
      <c r="C2" s="357" t="s">
        <v>2</v>
      </c>
      <c r="D2" s="357"/>
      <c r="E2" s="357"/>
      <c r="F2" s="357"/>
      <c r="G2" s="357"/>
      <c r="H2" s="357"/>
      <c r="I2" s="357"/>
      <c r="J2" s="357"/>
      <c r="O2" s="41"/>
      <c r="P2" s="41"/>
      <c r="Q2" s="41"/>
    </row>
    <row r="3" spans="1:17" s="42" customFormat="1" ht="14">
      <c r="A3" s="41"/>
      <c r="B3" s="41"/>
      <c r="C3" s="357" t="s">
        <v>1077</v>
      </c>
      <c r="D3" s="357"/>
      <c r="E3" s="357"/>
      <c r="F3" s="357"/>
      <c r="G3" s="357"/>
      <c r="H3" s="357"/>
      <c r="I3" s="357"/>
      <c r="J3" s="357"/>
      <c r="O3" s="41"/>
      <c r="P3" s="41"/>
      <c r="Q3" s="41"/>
    </row>
    <row r="4" spans="1:17" s="42" customFormat="1" ht="14">
      <c r="A4" s="41"/>
      <c r="B4" s="41"/>
      <c r="C4" s="357" t="s">
        <v>1258</v>
      </c>
      <c r="D4" s="357"/>
      <c r="E4" s="357"/>
      <c r="F4" s="357"/>
      <c r="G4" s="357"/>
      <c r="H4" s="357"/>
      <c r="I4" s="357"/>
      <c r="J4" s="357"/>
      <c r="O4" s="41"/>
      <c r="P4" s="41"/>
      <c r="Q4" s="41"/>
    </row>
    <row r="5" spans="1:17" s="42" customFormat="1" ht="5.25" customHeight="1" thickBot="1">
      <c r="A5" s="41"/>
      <c r="B5" s="41"/>
      <c r="C5" s="43"/>
      <c r="D5" s="43"/>
      <c r="E5" s="43"/>
      <c r="F5" s="43"/>
      <c r="G5" s="43"/>
      <c r="H5" s="43"/>
      <c r="I5" s="43"/>
      <c r="J5" s="43"/>
      <c r="O5" s="41"/>
      <c r="P5" s="41"/>
      <c r="Q5" s="41"/>
    </row>
    <row r="6" spans="1:17" s="46" customFormat="1" ht="13">
      <c r="A6" s="951" t="s">
        <v>7</v>
      </c>
      <c r="B6" s="953" t="s">
        <v>1259</v>
      </c>
      <c r="C6" s="955" t="s">
        <v>1260</v>
      </c>
      <c r="D6" s="956"/>
      <c r="E6" s="956"/>
      <c r="F6" s="956"/>
      <c r="G6" s="956"/>
      <c r="H6" s="956"/>
      <c r="I6" s="957"/>
      <c r="J6" s="236"/>
      <c r="O6" s="45"/>
      <c r="P6" s="45"/>
      <c r="Q6" s="45"/>
    </row>
    <row r="7" spans="1:17" s="46" customFormat="1" ht="35.25" customHeight="1">
      <c r="A7" s="952"/>
      <c r="B7" s="954"/>
      <c r="C7" s="530" t="s">
        <v>1261</v>
      </c>
      <c r="D7" s="530"/>
      <c r="E7" s="958" t="s">
        <v>1262</v>
      </c>
      <c r="F7" s="959"/>
      <c r="G7" s="959"/>
      <c r="H7" s="959"/>
      <c r="I7" s="960"/>
      <c r="J7" s="237" t="s">
        <v>1263</v>
      </c>
      <c r="K7" s="45"/>
      <c r="L7" s="45"/>
      <c r="M7" s="45"/>
    </row>
    <row r="8" spans="1:17" s="46" customFormat="1" ht="408.75" hidden="1" customHeight="1">
      <c r="A8" s="966" t="s">
        <v>15</v>
      </c>
      <c r="B8" s="969" t="s">
        <v>1264</v>
      </c>
      <c r="C8" s="579" t="str">
        <f>VLOOKUP(B8,'Listas referencia RA'!$A$2:$B$3,2,FALSE)</f>
        <v>Título profesional en carreras cuyo Núcleo Básico de Conocimiento NBC  corresponda a alguno de los siguientes:
* Ingeniería de Sistemas telemática y afines
* Ingeniería Electrónica,  telecomunicaciones y afines
* Ingeniería industrial y afines. 
Posgrado en la modalidad de  especialización o maestría con  titulaciones que incluyan dirección,  gerencia, organización, gestión o administración de proyectos cuyo  Núcleo Base de Conocimiento  corresponda a alguno de los  siguientes:
* Administración
* Ingeniería de Sistemas telemática y 
afines
* Ingeniería industrial y afines</v>
      </c>
      <c r="D8" s="579"/>
      <c r="E8" s="970" t="str">
        <f>VLOOKUP(B8,'Listas referencia RA'!$A$2:$C$3,3,FALSE)</f>
        <v>Posgrado adicional en la modalidad de especialización, maestría o doctorado en cualquiera de las siguientes titulaciones:
•	ADMINISTRACIÓN DE PROYECTOS
•	DESARROLLO Y GERENCIA INTEGRAL DE PROYECTOS
•	DIRECCIÓN Y GESTIÓN DE PROYECTOS
•	EVALUACIÓN Y GERENCIA DE PROYECTOS
•	formulación Y EVALUACIÓN DE PROYECTOS
•	FORMULACIÓN Y GESTIÓN INTEGRAL DE PROYECTOS GERENCIA DE PROYECTOS
•	GERENCIA DE PROYECTOS CON ENFOQUE EN HABILIDADES DIRECTIVAS
•	GERENCIA DE PROYECTOS DE SERVICIOS CON TIC
•	GERENCIA DE PROYECTOS DE SISTEMAS
•	GERENCIA DE PROYECTOS DE TECNOLOGÍAS DE LA INFORMACIÓN
•	GERENCIA DE PROYECTOS DE TELEINFORMÁTICA
•	GERENCIA DE PROYECTOS EN INGENIERÍA
•	GERENCIA DE PROYECTOS INFORMÁTICOS
•	GERENCIA ESTRATÉGICA DE PROYECTOS
•	GERENCIA INTEGRAL DE PROYECTOS
•	GERENCIA ORGANIZACIONAL DE PROYECTOS
•	GERENCIA Y EVALUACIÓN DE PROYECTOS
•	GESTIÓN DE ORGANIZACIONES Y PROYECTOS
•	GESTIÓN DE PROYECTOS
•	GESTIÓN DE PROYECTOS INFORMÁTICOS
•	GESTIÓN ESTRATÉGICA DE PROYECTOS
•	GESTIÓN INTEGRAL DE PROYECTOS
•	GESTIÓN Y DESARROLLO DE PROYECTOS DE SOFTWARE
•	GESTIÓN Y DIRECCIÓN DE PROYECTOS
•	GESTIÓN Y EVALUACIÓN DE PROYECTOS
•	PROYECTOS INFORMÁTICOS
•	GESTIÓN DE LA INFORMACIÓN DOCUMENTAL O,
•	Posgrados en la modalidad de especialización, maestría o doctorado cuyo núcleo base corresponda “Bibliotecología, otros de ciencias sociales y humanas”
•	O, certificación PMP emitida por el Project Management Institute – PMI Vigente</v>
      </c>
      <c r="F8" s="579"/>
      <c r="G8" s="579"/>
      <c r="H8" s="579"/>
      <c r="I8" s="579"/>
      <c r="J8" s="238">
        <f>VLOOKUP(B8,'Listas referencia RA'!$A$2:$D$3,4,FALSE)</f>
        <v>5</v>
      </c>
      <c r="K8" s="45"/>
      <c r="L8" s="45"/>
      <c r="M8" s="45"/>
    </row>
    <row r="9" spans="1:17" s="46" customFormat="1" ht="12.75" hidden="1" customHeight="1">
      <c r="A9" s="967"/>
      <c r="B9" s="969"/>
      <c r="C9" s="958" t="s">
        <v>1265</v>
      </c>
      <c r="D9" s="959"/>
      <c r="E9" s="959"/>
      <c r="F9" s="959"/>
      <c r="G9" s="959"/>
      <c r="H9" s="959"/>
      <c r="I9" s="959"/>
      <c r="J9" s="964"/>
      <c r="M9" s="234"/>
      <c r="O9" s="45"/>
      <c r="P9" s="45"/>
      <c r="Q9" s="45"/>
    </row>
    <row r="10" spans="1:17" s="46" customFormat="1" ht="27" hidden="1" customHeight="1">
      <c r="A10" s="967"/>
      <c r="B10" s="969"/>
      <c r="C10" s="230" t="s">
        <v>221</v>
      </c>
      <c r="D10" s="247" t="str">
        <f>'4.1.4 EQUIPO MÍNIMO P1'!E12</f>
        <v>MONICA YULIETH SUAREZ ROLDAN</v>
      </c>
      <c r="E10" s="230" t="s">
        <v>1266</v>
      </c>
      <c r="F10" s="240" t="str">
        <f>VLOOKUP(D10,'Listas referencia RA'!$C$5:$E$14,2,FALSE)</f>
        <v>Magíster en Gestión de Proyectos</v>
      </c>
      <c r="G10" s="239" t="s">
        <v>1267</v>
      </c>
      <c r="H10" s="240" t="str">
        <f>VLOOKUP(D10,'Listas referencia RA'!$C$5:$E$14,3,FALSE)</f>
        <v>Administración</v>
      </c>
      <c r="I10" s="231" t="s">
        <v>223</v>
      </c>
      <c r="J10" s="249">
        <f>'4.1.4 EQUIPO MÍNIMO P1'!N12</f>
        <v>1110446336</v>
      </c>
      <c r="O10" s="45"/>
      <c r="P10" s="45"/>
      <c r="Q10" s="45"/>
    </row>
    <row r="11" spans="1:17" s="46" customFormat="1" ht="12.75" hidden="1" customHeight="1">
      <c r="A11" s="967"/>
      <c r="B11" s="969"/>
      <c r="C11" s="958" t="s">
        <v>219</v>
      </c>
      <c r="D11" s="959"/>
      <c r="E11" s="959"/>
      <c r="F11" s="959"/>
      <c r="G11" s="959"/>
      <c r="H11" s="959"/>
      <c r="I11" s="959"/>
      <c r="J11" s="964"/>
      <c r="M11" s="234"/>
      <c r="O11" s="45"/>
      <c r="P11" s="45"/>
      <c r="Q11" s="45"/>
    </row>
    <row r="12" spans="1:17" s="46" customFormat="1" ht="12.75" hidden="1" customHeight="1">
      <c r="A12" s="967"/>
      <c r="B12" s="969"/>
      <c r="C12" s="958" t="s">
        <v>220</v>
      </c>
      <c r="D12" s="959"/>
      <c r="E12" s="959"/>
      <c r="F12" s="959"/>
      <c r="G12" s="959"/>
      <c r="H12" s="959"/>
      <c r="I12" s="959"/>
      <c r="J12" s="964"/>
      <c r="O12" s="45"/>
      <c r="P12" s="45"/>
      <c r="Q12" s="45"/>
    </row>
    <row r="13" spans="1:17" s="46" customFormat="1" ht="12.75" hidden="1" customHeight="1">
      <c r="A13" s="967"/>
      <c r="B13" s="969"/>
      <c r="C13" s="971" t="s">
        <v>226</v>
      </c>
      <c r="D13" s="972"/>
      <c r="E13" s="53" t="s">
        <v>227</v>
      </c>
      <c r="F13" s="525" t="s">
        <v>228</v>
      </c>
      <c r="G13" s="525"/>
      <c r="H13" s="525"/>
      <c r="I13" s="525"/>
      <c r="J13" s="973"/>
      <c r="O13" s="45"/>
      <c r="P13" s="45"/>
      <c r="Q13" s="45"/>
    </row>
    <row r="14" spans="1:17" s="46" customFormat="1" ht="26.25" hidden="1" customHeight="1">
      <c r="A14" s="967"/>
      <c r="B14" s="969"/>
      <c r="C14" s="974" t="s">
        <v>1268</v>
      </c>
      <c r="D14" s="974"/>
      <c r="E14" s="232" t="s">
        <v>230</v>
      </c>
      <c r="F14" s="961" t="s">
        <v>1269</v>
      </c>
      <c r="G14" s="962"/>
      <c r="H14" s="962"/>
      <c r="I14" s="962"/>
      <c r="J14" s="963"/>
      <c r="K14" s="57"/>
      <c r="L14" s="57"/>
      <c r="M14" s="57"/>
      <c r="N14" s="57"/>
      <c r="O14" s="45"/>
      <c r="P14" s="45"/>
      <c r="Q14" s="45"/>
    </row>
    <row r="15" spans="1:17" s="46" customFormat="1" ht="26.25" hidden="1" customHeight="1">
      <c r="A15" s="967"/>
      <c r="B15" s="969"/>
      <c r="C15" s="531" t="s">
        <v>1270</v>
      </c>
      <c r="D15" s="531"/>
      <c r="E15" s="232" t="s">
        <v>230</v>
      </c>
      <c r="F15" s="961" t="s">
        <v>1271</v>
      </c>
      <c r="G15" s="962"/>
      <c r="H15" s="962"/>
      <c r="I15" s="962"/>
      <c r="J15" s="963"/>
      <c r="K15" s="57"/>
      <c r="L15" s="57"/>
      <c r="M15" s="57"/>
      <c r="N15" s="57"/>
      <c r="O15" s="45"/>
      <c r="P15" s="45"/>
      <c r="Q15" s="45"/>
    </row>
    <row r="16" spans="1:17" s="46" customFormat="1" ht="17.25" hidden="1" customHeight="1">
      <c r="A16" s="967"/>
      <c r="B16" s="969"/>
      <c r="C16" s="958" t="s">
        <v>243</v>
      </c>
      <c r="D16" s="959"/>
      <c r="E16" s="959"/>
      <c r="F16" s="959"/>
      <c r="G16" s="959"/>
      <c r="H16" s="959"/>
      <c r="I16" s="959"/>
      <c r="J16" s="964"/>
      <c r="O16" s="45"/>
      <c r="P16" s="45"/>
      <c r="Q16" s="45"/>
    </row>
    <row r="17" spans="1:17" s="46" customFormat="1" ht="32.25" hidden="1" customHeight="1">
      <c r="A17" s="967"/>
      <c r="B17" s="969"/>
      <c r="C17" s="60" t="s">
        <v>250</v>
      </c>
      <c r="D17" s="240" t="s">
        <v>128</v>
      </c>
      <c r="E17" s="62" t="s">
        <v>252</v>
      </c>
      <c r="F17" s="240" t="s">
        <v>128</v>
      </c>
      <c r="G17" s="965" t="s">
        <v>1272</v>
      </c>
      <c r="H17" s="965"/>
      <c r="I17" s="646" t="s">
        <v>230</v>
      </c>
      <c r="J17" s="648"/>
      <c r="O17" s="45"/>
      <c r="P17" s="45"/>
      <c r="Q17" s="45"/>
    </row>
    <row r="18" spans="1:17" s="46" customFormat="1" ht="32.25" hidden="1" customHeight="1">
      <c r="A18" s="967"/>
      <c r="B18" s="969"/>
      <c r="C18" s="60" t="s">
        <v>1273</v>
      </c>
      <c r="D18" s="50" t="s">
        <v>230</v>
      </c>
      <c r="E18" s="62" t="s">
        <v>1274</v>
      </c>
      <c r="F18" s="50" t="s">
        <v>230</v>
      </c>
      <c r="G18" s="975" t="s">
        <v>1275</v>
      </c>
      <c r="H18" s="976"/>
      <c r="I18" s="977">
        <v>46466</v>
      </c>
      <c r="J18" s="842"/>
      <c r="O18" s="45"/>
      <c r="P18" s="45"/>
      <c r="Q18" s="45"/>
    </row>
    <row r="19" spans="1:17" s="46" customFormat="1" ht="12.5" hidden="1">
      <c r="A19" s="967"/>
      <c r="B19" s="969"/>
      <c r="C19" s="60" t="s">
        <v>307</v>
      </c>
      <c r="D19" s="656"/>
      <c r="E19" s="656"/>
      <c r="F19" s="656"/>
      <c r="G19" s="656"/>
      <c r="H19" s="656"/>
      <c r="I19" s="656"/>
      <c r="J19" s="656"/>
      <c r="O19" s="45"/>
      <c r="P19" s="45"/>
      <c r="Q19" s="45"/>
    </row>
    <row r="20" spans="1:17" ht="15.5" hidden="1">
      <c r="A20" s="967"/>
      <c r="B20" s="969"/>
      <c r="C20" s="243" t="s">
        <v>40</v>
      </c>
      <c r="D20" s="978" t="s">
        <v>178</v>
      </c>
      <c r="E20" s="979"/>
      <c r="F20" s="979"/>
      <c r="G20" s="979"/>
      <c r="H20" s="979"/>
      <c r="I20" s="979"/>
      <c r="J20" s="980"/>
    </row>
    <row r="21" spans="1:17" hidden="1">
      <c r="A21" s="967"/>
      <c r="B21" s="969" t="s">
        <v>1276</v>
      </c>
      <c r="C21" s="530" t="s">
        <v>1261</v>
      </c>
      <c r="D21" s="530"/>
      <c r="E21" s="958" t="s">
        <v>1262</v>
      </c>
      <c r="F21" s="959"/>
      <c r="G21" s="959"/>
      <c r="H21" s="959"/>
      <c r="I21" s="960"/>
      <c r="J21" s="237" t="s">
        <v>1263</v>
      </c>
    </row>
    <row r="22" spans="1:17" ht="102.75" hidden="1" customHeight="1">
      <c r="A22" s="967"/>
      <c r="B22" s="969"/>
      <c r="C22" s="579" t="str">
        <f>VLOOKUP(B21,'Listas referencia RA'!$A$2:$B$3,2,FALSE)</f>
        <v>Título profesional en carreras cuyo Núcleo Básico de Conocimiento NBC  corresponda a alguno de los siguientes:
* Ingeniería de Sistemas telemática y afines
* Ingeniería Electrónica,  telecomunicaciones y afines
* Ingeniería industrial y afines.
* Administración</v>
      </c>
      <c r="D22" s="579"/>
      <c r="E22" s="970" t="str">
        <f>VLOOKUP(B21,'Listas referencia RA'!$A$2:$C$3,3,FALSE)</f>
        <v>Posgrado en la modalidad de especialización o maestría con titulación en programas del núcleo de conocimiento conforme el SNIES en:
*1 Administración
*2 Ingeniería de Sistemas telemática y afines
*3 Ingeniería industrial y afines</v>
      </c>
      <c r="F22" s="579"/>
      <c r="G22" s="579"/>
      <c r="H22" s="579"/>
      <c r="I22" s="579"/>
      <c r="J22" s="248">
        <f>VLOOKUP(B21,'Listas referencia RA'!$A$2:$D$3,4,FALSE)</f>
        <v>3.5</v>
      </c>
    </row>
    <row r="23" spans="1:17" hidden="1">
      <c r="A23" s="967"/>
      <c r="B23" s="969"/>
      <c r="C23" s="958" t="s">
        <v>1265</v>
      </c>
      <c r="D23" s="959"/>
      <c r="E23" s="959"/>
      <c r="F23" s="959"/>
      <c r="G23" s="959"/>
      <c r="H23" s="959"/>
      <c r="I23" s="959"/>
      <c r="J23" s="964"/>
    </row>
    <row r="24" spans="1:17" ht="38.25" hidden="1" customHeight="1">
      <c r="A24" s="967"/>
      <c r="B24" s="969"/>
      <c r="C24" s="230" t="s">
        <v>221</v>
      </c>
      <c r="D24" s="247" t="str">
        <f>'4.1.4 EQUIPO MÍNIMO P1'!E56</f>
        <v>JOHANNA ANDREA TORRES RIAÑO</v>
      </c>
      <c r="E24" s="230" t="s">
        <v>1266</v>
      </c>
      <c r="F24" s="240" t="str">
        <f>VLOOKUP(D24,'Listas referencia RA'!C$5:E$14,2,FALSE)</f>
        <v>N/A</v>
      </c>
      <c r="G24" s="239" t="s">
        <v>1267</v>
      </c>
      <c r="H24" s="240" t="str">
        <f>VLOOKUP(D24,'Listas referencia RA'!$C$5:$E$14,3,FALSE)</f>
        <v>N/A</v>
      </c>
      <c r="I24" s="231" t="s">
        <v>223</v>
      </c>
      <c r="J24" s="250">
        <f>'4.1.4 EQUIPO MÍNIMO P1'!N56</f>
        <v>1015427939</v>
      </c>
    </row>
    <row r="25" spans="1:17" hidden="1">
      <c r="A25" s="967"/>
      <c r="B25" s="969"/>
      <c r="C25" s="958" t="s">
        <v>219</v>
      </c>
      <c r="D25" s="959"/>
      <c r="E25" s="959"/>
      <c r="F25" s="959"/>
      <c r="G25" s="959"/>
      <c r="H25" s="959"/>
      <c r="I25" s="959"/>
      <c r="J25" s="964"/>
    </row>
    <row r="26" spans="1:17" hidden="1">
      <c r="A26" s="967"/>
      <c r="B26" s="969"/>
      <c r="C26" s="958" t="s">
        <v>220</v>
      </c>
      <c r="D26" s="959"/>
      <c r="E26" s="959"/>
      <c r="F26" s="959"/>
      <c r="G26" s="959"/>
      <c r="H26" s="959"/>
      <c r="I26" s="959"/>
      <c r="J26" s="964"/>
    </row>
    <row r="27" spans="1:17" hidden="1">
      <c r="A27" s="967"/>
      <c r="B27" s="969"/>
      <c r="C27" s="971" t="s">
        <v>226</v>
      </c>
      <c r="D27" s="972"/>
      <c r="E27" s="53" t="s">
        <v>227</v>
      </c>
      <c r="F27" s="525" t="s">
        <v>228</v>
      </c>
      <c r="G27" s="525"/>
      <c r="H27" s="525"/>
      <c r="I27" s="525"/>
      <c r="J27" s="973"/>
    </row>
    <row r="28" spans="1:17" hidden="1">
      <c r="A28" s="967"/>
      <c r="B28" s="969"/>
      <c r="C28" s="531" t="s">
        <v>234</v>
      </c>
      <c r="D28" s="531"/>
      <c r="E28" s="232" t="s">
        <v>230</v>
      </c>
      <c r="F28" s="379" t="s">
        <v>1277</v>
      </c>
      <c r="G28" s="379"/>
      <c r="H28" s="379"/>
      <c r="I28" s="379"/>
      <c r="J28" s="990"/>
    </row>
    <row r="29" spans="1:17" ht="32.25" hidden="1" customHeight="1">
      <c r="A29" s="967"/>
      <c r="B29" s="969"/>
      <c r="C29" s="531" t="s">
        <v>1270</v>
      </c>
      <c r="D29" s="531"/>
      <c r="E29" s="232" t="s">
        <v>230</v>
      </c>
      <c r="F29" s="961" t="s">
        <v>1271</v>
      </c>
      <c r="G29" s="962"/>
      <c r="H29" s="962"/>
      <c r="I29" s="962"/>
      <c r="J29" s="963"/>
    </row>
    <row r="30" spans="1:17" hidden="1">
      <c r="A30" s="967"/>
      <c r="B30" s="969"/>
      <c r="C30" s="958" t="s">
        <v>243</v>
      </c>
      <c r="D30" s="959"/>
      <c r="E30" s="959"/>
      <c r="F30" s="959"/>
      <c r="G30" s="959"/>
      <c r="H30" s="959"/>
      <c r="I30" s="959"/>
      <c r="J30" s="964"/>
    </row>
    <row r="31" spans="1:17" ht="32.25" hidden="1" customHeight="1">
      <c r="A31" s="967"/>
      <c r="B31" s="969"/>
      <c r="C31" s="60" t="s">
        <v>250</v>
      </c>
      <c r="D31" s="50" t="s">
        <v>1278</v>
      </c>
      <c r="E31" s="62" t="s">
        <v>252</v>
      </c>
      <c r="F31" s="50" t="s">
        <v>253</v>
      </c>
      <c r="G31" s="552" t="s">
        <v>1272</v>
      </c>
      <c r="H31" s="554"/>
      <c r="I31" s="646" t="s">
        <v>230</v>
      </c>
      <c r="J31" s="981"/>
    </row>
    <row r="32" spans="1:17" s="46" customFormat="1" ht="32.25" hidden="1" customHeight="1">
      <c r="A32" s="967"/>
      <c r="B32" s="969"/>
      <c r="C32" s="60" t="s">
        <v>1273</v>
      </c>
      <c r="D32" s="240" t="s">
        <v>128</v>
      </c>
      <c r="E32" s="62" t="s">
        <v>1274</v>
      </c>
      <c r="F32" s="240" t="s">
        <v>128</v>
      </c>
      <c r="G32" s="62" t="s">
        <v>1279</v>
      </c>
      <c r="H32" s="244" t="s">
        <v>22</v>
      </c>
      <c r="I32" s="62" t="s">
        <v>1280</v>
      </c>
      <c r="J32" s="240" t="s">
        <v>128</v>
      </c>
      <c r="O32" s="45"/>
      <c r="P32" s="45"/>
      <c r="Q32" s="45"/>
    </row>
    <row r="33" spans="1:17" s="46" customFormat="1" ht="12.5" hidden="1">
      <c r="A33" s="967"/>
      <c r="B33" s="969"/>
      <c r="C33" s="60" t="s">
        <v>307</v>
      </c>
      <c r="D33" s="656"/>
      <c r="E33" s="656"/>
      <c r="F33" s="656"/>
      <c r="G33" s="656"/>
      <c r="H33" s="656"/>
      <c r="I33" s="656"/>
      <c r="J33" s="656"/>
      <c r="O33" s="45"/>
      <c r="P33" s="45"/>
      <c r="Q33" s="45"/>
    </row>
    <row r="34" spans="1:17" hidden="1">
      <c r="A34" s="967"/>
      <c r="B34" s="969"/>
      <c r="C34" s="243" t="s">
        <v>40</v>
      </c>
      <c r="D34" s="982" t="s">
        <v>178</v>
      </c>
      <c r="E34" s="982"/>
      <c r="F34" s="982"/>
      <c r="G34" s="982"/>
      <c r="H34" s="982"/>
      <c r="I34" s="982"/>
      <c r="J34" s="983"/>
    </row>
    <row r="35" spans="1:17" hidden="1">
      <c r="A35" s="967"/>
      <c r="B35" s="984" t="s">
        <v>1281</v>
      </c>
      <c r="C35" s="986">
        <f>SUM(IF(D20="CUMPLE",J8,0),IF(D34="CUMPLE",J22,0))</f>
        <v>8.5</v>
      </c>
      <c r="D35" s="986"/>
      <c r="E35" s="986"/>
      <c r="F35" s="986"/>
      <c r="G35" s="986"/>
      <c r="H35" s="986"/>
      <c r="I35" s="986"/>
      <c r="J35" s="987"/>
    </row>
    <row r="36" spans="1:17" ht="15" hidden="1" thickBot="1">
      <c r="A36" s="968"/>
      <c r="B36" s="985"/>
      <c r="C36" s="988"/>
      <c r="D36" s="988"/>
      <c r="E36" s="988"/>
      <c r="F36" s="988"/>
      <c r="G36" s="988"/>
      <c r="H36" s="988"/>
      <c r="I36" s="988"/>
      <c r="J36" s="989"/>
    </row>
    <row r="37" spans="1:17" ht="15" hidden="1" thickBot="1"/>
    <row r="38" spans="1:17" s="46" customFormat="1" ht="13" hidden="1">
      <c r="A38" s="951" t="s">
        <v>7</v>
      </c>
      <c r="B38" s="953" t="s">
        <v>1259</v>
      </c>
      <c r="C38" s="955" t="s">
        <v>1260</v>
      </c>
      <c r="D38" s="956"/>
      <c r="E38" s="956"/>
      <c r="F38" s="956"/>
      <c r="G38" s="956"/>
      <c r="H38" s="956"/>
      <c r="I38" s="957"/>
      <c r="J38" s="236"/>
      <c r="O38" s="45"/>
      <c r="P38" s="45"/>
      <c r="Q38" s="45"/>
    </row>
    <row r="39" spans="1:17" s="46" customFormat="1" ht="35.25" hidden="1" customHeight="1">
      <c r="A39" s="952"/>
      <c r="B39" s="954"/>
      <c r="C39" s="530" t="s">
        <v>1261</v>
      </c>
      <c r="D39" s="530"/>
      <c r="E39" s="958" t="s">
        <v>1262</v>
      </c>
      <c r="F39" s="959"/>
      <c r="G39" s="959"/>
      <c r="H39" s="959"/>
      <c r="I39" s="960"/>
      <c r="J39" s="237" t="s">
        <v>1263</v>
      </c>
      <c r="K39" s="45"/>
      <c r="L39" s="45"/>
      <c r="M39" s="45"/>
    </row>
    <row r="40" spans="1:17" s="46" customFormat="1" ht="409.5" hidden="1" customHeight="1">
      <c r="A40" s="966" t="s">
        <v>1282</v>
      </c>
      <c r="B40" s="969" t="s">
        <v>1264</v>
      </c>
      <c r="C40" s="579" t="str">
        <f>VLOOKUP(B40,'Listas referencia RA'!$A$2:$B$3,2,FALSE)</f>
        <v>Título profesional en carreras cuyo Núcleo Básico de Conocimiento NBC  corresponda a alguno de los siguientes:
* Ingeniería de Sistemas telemática y afines
* Ingeniería Electrónica,  telecomunicaciones y afines
* Ingeniería industrial y afines. 
Posgrado en la modalidad de  especialización o maestría con  titulaciones que incluyan dirección,  gerencia, organización, gestión o administración de proyectos cuyo  Núcleo Base de Conocimiento  corresponda a alguno de los  siguientes:
* Administración
* Ingeniería de Sistemas telemática y 
afines
* Ingeniería industrial y afines</v>
      </c>
      <c r="D40" s="579"/>
      <c r="E40" s="970" t="str">
        <f>VLOOKUP(B40,'Listas referencia RA'!$A$2:$C$3,3,FALSE)</f>
        <v>Posgrado adicional en la modalidad de especialización, maestría o doctorado en cualquiera de las siguientes titulaciones:
•	ADMINISTRACIÓN DE PROYECTOS
•	DESARROLLO Y GERENCIA INTEGRAL DE PROYECTOS
•	DIRECCIÓN Y GESTIÓN DE PROYECTOS
•	EVALUACIÓN Y GERENCIA DE PROYECTOS
•	formulación Y EVALUACIÓN DE PROYECTOS
•	FORMULACIÓN Y GESTIÓN INTEGRAL DE PROYECTOS GERENCIA DE PROYECTOS
•	GERENCIA DE PROYECTOS CON ENFOQUE EN HABILIDADES DIRECTIVAS
•	GERENCIA DE PROYECTOS DE SERVICIOS CON TIC
•	GERENCIA DE PROYECTOS DE SISTEMAS
•	GERENCIA DE PROYECTOS DE TECNOLOGÍAS DE LA INFORMACIÓN
•	GERENCIA DE PROYECTOS DE TELEINFORMÁTICA
•	GERENCIA DE PROYECTOS EN INGENIERÍA
•	GERENCIA DE PROYECTOS INFORMÁTICOS
•	GERENCIA ESTRATÉGICA DE PROYECTOS
•	GERENCIA INTEGRAL DE PROYECTOS
•	GERENCIA ORGANIZACIONAL DE PROYECTOS
•	GERENCIA Y EVALUACIÓN DE PROYECTOS
•	GESTIÓN DE ORGANIZACIONES Y PROYECTOS
•	GESTIÓN DE PROYECTOS
•	GESTIÓN DE PROYECTOS INFORMÁTICOS
•	GESTIÓN ESTRATÉGICA DE PROYECTOS
•	GESTIÓN INTEGRAL DE PROYECTOS
•	GESTIÓN Y DESARROLLO DE PROYECTOS DE SOFTWARE
•	GESTIÓN Y DIRECCIÓN DE PROYECTOS
•	GESTIÓN Y EVALUACIÓN DE PROYECTOS
•	PROYECTOS INFORMÁTICOS
•	GESTIÓN DE LA INFORMACIÓN DOCUMENTAL O,
•	Posgrados en la modalidad de especialización, maestría o doctorado cuyo núcleo base corresponda “Bibliotecología, otros de ciencias sociales y humanas”
•	O, certificación PMP emitida por el Project Management Institute – PMI Vigente</v>
      </c>
      <c r="F40" s="579"/>
      <c r="G40" s="579"/>
      <c r="H40" s="579"/>
      <c r="I40" s="579"/>
      <c r="J40" s="248">
        <f>VLOOKUP(B40,'Listas referencia RA'!$A$2:$D$3,4,FALSE)</f>
        <v>5</v>
      </c>
      <c r="K40" s="45"/>
      <c r="L40" s="45"/>
      <c r="M40" s="45"/>
    </row>
    <row r="41" spans="1:17" s="46" customFormat="1" ht="12.75" hidden="1" customHeight="1">
      <c r="A41" s="967"/>
      <c r="B41" s="969"/>
      <c r="C41" s="958" t="s">
        <v>1265</v>
      </c>
      <c r="D41" s="959"/>
      <c r="E41" s="959"/>
      <c r="F41" s="959"/>
      <c r="G41" s="959"/>
      <c r="H41" s="959"/>
      <c r="I41" s="959"/>
      <c r="J41" s="964"/>
      <c r="M41" s="234"/>
      <c r="O41" s="45"/>
      <c r="P41" s="45"/>
      <c r="Q41" s="45"/>
    </row>
    <row r="42" spans="1:17" s="46" customFormat="1" ht="67.5" hidden="1" customHeight="1">
      <c r="A42" s="967"/>
      <c r="B42" s="969"/>
      <c r="C42" s="230" t="s">
        <v>221</v>
      </c>
      <c r="D42" s="247" t="str">
        <f>UPPER('4.1.4 EQUIPO MÍNIMO P2'!E12)</f>
        <v xml:space="preserve">MARTHA YANETH CÁRDENAS GALLEGO </v>
      </c>
      <c r="E42" s="230" t="s">
        <v>1266</v>
      </c>
      <c r="F42" s="240" t="str">
        <f>VLOOKUP(D42,'Listas referencia RA'!$C$5:$E$14,2,FALSE)</f>
        <v>Especialista en Gerencia de Proyectos en Ingeniería de telecomunicaciones</v>
      </c>
      <c r="G42" s="239" t="s">
        <v>1267</v>
      </c>
      <c r="H42" s="240" t="str">
        <f>VLOOKUP(D42,'Listas referencia RA'!$C$5:$E$14,3,FALSE)</f>
        <v>Administración</v>
      </c>
      <c r="I42" s="231" t="s">
        <v>223</v>
      </c>
      <c r="J42" s="250">
        <f>'4.1.4 EQUIPO MÍNIMO P2'!N12</f>
        <v>24231693</v>
      </c>
      <c r="O42" s="45"/>
      <c r="P42" s="45"/>
      <c r="Q42" s="45"/>
    </row>
    <row r="43" spans="1:17" s="46" customFormat="1" ht="12.75" hidden="1" customHeight="1">
      <c r="A43" s="967"/>
      <c r="B43" s="969"/>
      <c r="C43" s="958" t="s">
        <v>219</v>
      </c>
      <c r="D43" s="959"/>
      <c r="E43" s="959"/>
      <c r="F43" s="959"/>
      <c r="G43" s="959"/>
      <c r="H43" s="959"/>
      <c r="I43" s="959"/>
      <c r="J43" s="964"/>
      <c r="M43" s="234"/>
      <c r="O43" s="45"/>
      <c r="P43" s="45"/>
      <c r="Q43" s="45"/>
    </row>
    <row r="44" spans="1:17" s="46" customFormat="1" ht="12.75" hidden="1" customHeight="1">
      <c r="A44" s="967"/>
      <c r="B44" s="969"/>
      <c r="C44" s="958" t="s">
        <v>220</v>
      </c>
      <c r="D44" s="959"/>
      <c r="E44" s="959"/>
      <c r="F44" s="959"/>
      <c r="G44" s="959"/>
      <c r="H44" s="959"/>
      <c r="I44" s="959"/>
      <c r="J44" s="964"/>
      <c r="O44" s="45"/>
      <c r="P44" s="45"/>
      <c r="Q44" s="45"/>
    </row>
    <row r="45" spans="1:17" s="46" customFormat="1" ht="12.75" hidden="1" customHeight="1">
      <c r="A45" s="967"/>
      <c r="B45" s="969"/>
      <c r="C45" s="971" t="s">
        <v>226</v>
      </c>
      <c r="D45" s="972"/>
      <c r="E45" s="53" t="s">
        <v>227</v>
      </c>
      <c r="F45" s="525" t="s">
        <v>228</v>
      </c>
      <c r="G45" s="525"/>
      <c r="H45" s="525"/>
      <c r="I45" s="525"/>
      <c r="J45" s="973"/>
      <c r="O45" s="45"/>
      <c r="P45" s="45"/>
      <c r="Q45" s="45"/>
    </row>
    <row r="46" spans="1:17" s="46" customFormat="1" ht="26.25" hidden="1" customHeight="1">
      <c r="A46" s="967"/>
      <c r="B46" s="969"/>
      <c r="C46" s="531" t="s">
        <v>1283</v>
      </c>
      <c r="D46" s="531"/>
      <c r="E46" s="251" t="s">
        <v>241</v>
      </c>
      <c r="F46" s="961" t="s">
        <v>1284</v>
      </c>
      <c r="G46" s="962"/>
      <c r="H46" s="962"/>
      <c r="I46" s="962"/>
      <c r="J46" s="963"/>
      <c r="K46" s="57"/>
      <c r="L46" s="57"/>
      <c r="M46" s="57"/>
      <c r="N46" s="57"/>
      <c r="O46" s="45"/>
      <c r="P46" s="45"/>
      <c r="Q46" s="45"/>
    </row>
    <row r="47" spans="1:17" s="46" customFormat="1" ht="26.25" hidden="1" customHeight="1">
      <c r="A47" s="967"/>
      <c r="B47" s="969"/>
      <c r="C47" s="531" t="s">
        <v>1270</v>
      </c>
      <c r="D47" s="531"/>
      <c r="E47" s="232" t="s">
        <v>230</v>
      </c>
      <c r="F47" s="961" t="s">
        <v>1271</v>
      </c>
      <c r="G47" s="962"/>
      <c r="H47" s="962"/>
      <c r="I47" s="962"/>
      <c r="J47" s="963"/>
      <c r="K47" s="57"/>
      <c r="L47" s="57"/>
      <c r="M47" s="57"/>
      <c r="N47" s="57"/>
      <c r="O47" s="45"/>
      <c r="P47" s="45"/>
      <c r="Q47" s="45"/>
    </row>
    <row r="48" spans="1:17" s="46" customFormat="1" ht="17.25" hidden="1" customHeight="1">
      <c r="A48" s="967"/>
      <c r="B48" s="969"/>
      <c r="C48" s="958" t="s">
        <v>243</v>
      </c>
      <c r="D48" s="959"/>
      <c r="E48" s="959"/>
      <c r="F48" s="959"/>
      <c r="G48" s="959"/>
      <c r="H48" s="959"/>
      <c r="I48" s="959"/>
      <c r="J48" s="964"/>
      <c r="O48" s="45"/>
      <c r="P48" s="45"/>
      <c r="Q48" s="45"/>
    </row>
    <row r="49" spans="1:17" s="46" customFormat="1" ht="32.25" hidden="1" customHeight="1">
      <c r="A49" s="967"/>
      <c r="B49" s="969"/>
      <c r="C49" s="60" t="s">
        <v>250</v>
      </c>
      <c r="D49" s="240" t="s">
        <v>1285</v>
      </c>
      <c r="E49" s="62" t="s">
        <v>252</v>
      </c>
      <c r="F49" s="240" t="s">
        <v>128</v>
      </c>
      <c r="G49" s="991" t="s">
        <v>1272</v>
      </c>
      <c r="H49" s="991"/>
      <c r="I49" s="646" t="s">
        <v>241</v>
      </c>
      <c r="J49" s="648"/>
      <c r="O49" s="45"/>
      <c r="P49" s="45"/>
      <c r="Q49" s="45"/>
    </row>
    <row r="50" spans="1:17" s="46" customFormat="1" ht="32.25" hidden="1" customHeight="1">
      <c r="A50" s="967"/>
      <c r="B50" s="969"/>
      <c r="C50" s="60" t="s">
        <v>1273</v>
      </c>
      <c r="D50" s="50" t="s">
        <v>241</v>
      </c>
      <c r="E50" s="62" t="s">
        <v>1274</v>
      </c>
      <c r="F50" s="50" t="s">
        <v>241</v>
      </c>
      <c r="G50" s="975" t="s">
        <v>1275</v>
      </c>
      <c r="H50" s="976"/>
      <c r="I50" s="977" t="s">
        <v>1285</v>
      </c>
      <c r="J50" s="842"/>
      <c r="O50" s="45"/>
      <c r="P50" s="45"/>
      <c r="Q50" s="45"/>
    </row>
    <row r="51" spans="1:17" s="46" customFormat="1" ht="32.25" hidden="1" customHeight="1">
      <c r="A51" s="967"/>
      <c r="B51" s="969"/>
      <c r="C51" s="60" t="s">
        <v>307</v>
      </c>
      <c r="D51" s="656" t="s">
        <v>1286</v>
      </c>
      <c r="E51" s="656"/>
      <c r="F51" s="656"/>
      <c r="G51" s="656"/>
      <c r="H51" s="656"/>
      <c r="I51" s="656"/>
      <c r="J51" s="656"/>
      <c r="O51" s="45"/>
      <c r="P51" s="45"/>
      <c r="Q51" s="45"/>
    </row>
    <row r="52" spans="1:17" hidden="1">
      <c r="A52" s="967"/>
      <c r="B52" s="969"/>
      <c r="C52" s="243" t="s">
        <v>40</v>
      </c>
      <c r="D52" s="992" t="s">
        <v>85</v>
      </c>
      <c r="E52" s="993"/>
      <c r="F52" s="993"/>
      <c r="G52" s="993"/>
      <c r="H52" s="993"/>
      <c r="I52" s="993"/>
      <c r="J52" s="994"/>
    </row>
    <row r="53" spans="1:17" hidden="1">
      <c r="A53" s="967"/>
      <c r="B53" s="969" t="s">
        <v>1276</v>
      </c>
      <c r="C53" s="530" t="s">
        <v>1261</v>
      </c>
      <c r="D53" s="530"/>
      <c r="E53" s="958" t="s">
        <v>1262</v>
      </c>
      <c r="F53" s="959"/>
      <c r="G53" s="959"/>
      <c r="H53" s="959"/>
      <c r="I53" s="960"/>
      <c r="J53" s="237" t="s">
        <v>1263</v>
      </c>
    </row>
    <row r="54" spans="1:17" ht="74.25" hidden="1" customHeight="1">
      <c r="A54" s="967"/>
      <c r="B54" s="969"/>
      <c r="C54" s="610" t="str">
        <f>VLOOKUP(B53,'Listas referencia RA'!$A$2:$B$3,2,FALSE)</f>
        <v>Título profesional en carreras cuyo Núcleo Básico de Conocimiento NBC  corresponda a alguno de los siguientes:
* Ingeniería de Sistemas telemática y afines
* Ingeniería Electrónica,  telecomunicaciones y afines
* Ingeniería industrial y afines.
* Administración</v>
      </c>
      <c r="D54" s="610"/>
      <c r="E54" s="890" t="str">
        <f>VLOOKUP(B53,'Listas referencia RA'!$A$2:$C$3,3,FALSE)</f>
        <v>Posgrado en la modalidad de especialización o maestría con titulación en programas del núcleo de conocimiento conforme el SNIES en:
*1 Administración
*2 Ingeniería de Sistemas telemática y afines
*3 Ingeniería industrial y afines</v>
      </c>
      <c r="F54" s="610"/>
      <c r="G54" s="610"/>
      <c r="H54" s="610"/>
      <c r="I54" s="610"/>
      <c r="J54" s="238">
        <f>VLOOKUP(B53,'Listas referencia RA'!$A$2:$D$3,4,FALSE)</f>
        <v>3.5</v>
      </c>
    </row>
    <row r="55" spans="1:17" hidden="1">
      <c r="A55" s="967"/>
      <c r="B55" s="969"/>
      <c r="C55" s="958" t="s">
        <v>1265</v>
      </c>
      <c r="D55" s="959"/>
      <c r="E55" s="959"/>
      <c r="F55" s="959"/>
      <c r="G55" s="959"/>
      <c r="H55" s="959"/>
      <c r="I55" s="959"/>
      <c r="J55" s="964"/>
    </row>
    <row r="56" spans="1:17" ht="38.25" hidden="1" customHeight="1">
      <c r="A56" s="967"/>
      <c r="B56" s="969"/>
      <c r="C56" s="230" t="s">
        <v>221</v>
      </c>
      <c r="D56" s="247" t="str">
        <f>'4.1.4 EQUIPO MÍNIMO P2'!E56</f>
        <v>VICTOR DUVAN VELASQUEZ LARA</v>
      </c>
      <c r="E56" s="239" t="s">
        <v>1266</v>
      </c>
      <c r="F56" s="240" t="str">
        <f>VLOOKUP(D56,'Listas referencia RA'!C$5:E$14,2,FALSE)</f>
        <v>N/A</v>
      </c>
      <c r="G56" s="239" t="s">
        <v>1267</v>
      </c>
      <c r="H56" s="240" t="str">
        <f>VLOOKUP(D56,'Listas referencia RA'!$C$5:$E$14,3,FALSE)</f>
        <v>N/A</v>
      </c>
      <c r="I56" s="231" t="s">
        <v>223</v>
      </c>
      <c r="J56" s="241"/>
    </row>
    <row r="57" spans="1:17" hidden="1">
      <c r="A57" s="967"/>
      <c r="B57" s="969"/>
      <c r="C57" s="958" t="s">
        <v>219</v>
      </c>
      <c r="D57" s="959"/>
      <c r="E57" s="959"/>
      <c r="F57" s="959"/>
      <c r="G57" s="959"/>
      <c r="H57" s="959"/>
      <c r="I57" s="959"/>
      <c r="J57" s="964"/>
    </row>
    <row r="58" spans="1:17" hidden="1">
      <c r="A58" s="967"/>
      <c r="B58" s="969"/>
      <c r="C58" s="958" t="s">
        <v>220</v>
      </c>
      <c r="D58" s="959"/>
      <c r="E58" s="959"/>
      <c r="F58" s="959"/>
      <c r="G58" s="959"/>
      <c r="H58" s="959"/>
      <c r="I58" s="959"/>
      <c r="J58" s="964"/>
    </row>
    <row r="59" spans="1:17" hidden="1">
      <c r="A59" s="967"/>
      <c r="B59" s="969"/>
      <c r="C59" s="971" t="s">
        <v>226</v>
      </c>
      <c r="D59" s="972"/>
      <c r="E59" s="53" t="s">
        <v>227</v>
      </c>
      <c r="F59" s="525" t="s">
        <v>228</v>
      </c>
      <c r="G59" s="525"/>
      <c r="H59" s="525"/>
      <c r="I59" s="525"/>
      <c r="J59" s="973"/>
    </row>
    <row r="60" spans="1:17" hidden="1">
      <c r="A60" s="967"/>
      <c r="B60" s="969"/>
      <c r="C60" s="531" t="s">
        <v>234</v>
      </c>
      <c r="D60" s="531"/>
      <c r="E60" s="232" t="s">
        <v>230</v>
      </c>
      <c r="F60" s="379" t="s">
        <v>1287</v>
      </c>
      <c r="G60" s="379"/>
      <c r="H60" s="379"/>
      <c r="I60" s="379"/>
      <c r="J60" s="990"/>
    </row>
    <row r="61" spans="1:17" ht="32.25" hidden="1" customHeight="1">
      <c r="A61" s="967"/>
      <c r="B61" s="969"/>
      <c r="C61" s="531" t="s">
        <v>1270</v>
      </c>
      <c r="D61" s="531"/>
      <c r="E61" s="232" t="s">
        <v>230</v>
      </c>
      <c r="F61" s="961" t="s">
        <v>1271</v>
      </c>
      <c r="G61" s="962"/>
      <c r="H61" s="962"/>
      <c r="I61" s="962"/>
      <c r="J61" s="963"/>
    </row>
    <row r="62" spans="1:17" hidden="1">
      <c r="A62" s="967"/>
      <c r="B62" s="969"/>
      <c r="C62" s="958" t="s">
        <v>243</v>
      </c>
      <c r="D62" s="959"/>
      <c r="E62" s="959"/>
      <c r="F62" s="959"/>
      <c r="G62" s="959"/>
      <c r="H62" s="959"/>
      <c r="I62" s="959"/>
      <c r="J62" s="964"/>
    </row>
    <row r="63" spans="1:17" ht="32.25" hidden="1" customHeight="1">
      <c r="A63" s="967"/>
      <c r="B63" s="969"/>
      <c r="C63" s="60" t="s">
        <v>250</v>
      </c>
      <c r="D63" s="58" t="s">
        <v>1288</v>
      </c>
      <c r="E63" s="62" t="s">
        <v>252</v>
      </c>
      <c r="F63" s="50" t="s">
        <v>1289</v>
      </c>
      <c r="G63" s="552" t="s">
        <v>1272</v>
      </c>
      <c r="H63" s="554"/>
      <c r="I63" s="646" t="s">
        <v>230</v>
      </c>
      <c r="J63" s="981"/>
    </row>
    <row r="64" spans="1:17" s="46" customFormat="1" ht="12.5" hidden="1">
      <c r="A64" s="967"/>
      <c r="B64" s="969"/>
      <c r="C64" s="60" t="s">
        <v>307</v>
      </c>
      <c r="D64" s="656"/>
      <c r="E64" s="656"/>
      <c r="F64" s="656"/>
      <c r="G64" s="656"/>
      <c r="H64" s="656"/>
      <c r="I64" s="656"/>
      <c r="J64" s="656"/>
      <c r="O64" s="45"/>
      <c r="P64" s="45"/>
      <c r="Q64" s="45"/>
    </row>
    <row r="65" spans="1:17" s="46" customFormat="1" ht="32.25" hidden="1" customHeight="1">
      <c r="A65" s="967"/>
      <c r="B65" s="969"/>
      <c r="C65" s="60" t="s">
        <v>1273</v>
      </c>
      <c r="D65" s="240"/>
      <c r="E65" s="62" t="s">
        <v>1274</v>
      </c>
      <c r="F65" s="50"/>
      <c r="G65" s="62" t="s">
        <v>1279</v>
      </c>
      <c r="H65" s="244"/>
      <c r="I65" s="62" t="s">
        <v>1280</v>
      </c>
      <c r="J65" s="240"/>
      <c r="O65" s="45"/>
      <c r="P65" s="45"/>
      <c r="Q65" s="45"/>
    </row>
    <row r="66" spans="1:17" hidden="1">
      <c r="A66" s="967"/>
      <c r="B66" s="969"/>
      <c r="C66" s="243" t="s">
        <v>40</v>
      </c>
      <c r="D66" s="982" t="s">
        <v>178</v>
      </c>
      <c r="E66" s="982"/>
      <c r="F66" s="982"/>
      <c r="G66" s="982"/>
      <c r="H66" s="982"/>
      <c r="I66" s="982"/>
      <c r="J66" s="983"/>
    </row>
    <row r="67" spans="1:17" ht="15" hidden="1" customHeight="1">
      <c r="A67" s="967"/>
      <c r="B67" s="984" t="s">
        <v>1281</v>
      </c>
      <c r="C67" s="986">
        <f>SUM(IF(D52="CUMPLE",J40,0),IF(D66="CUMPLE",J54,0))</f>
        <v>3.5</v>
      </c>
      <c r="D67" s="986"/>
      <c r="E67" s="986"/>
      <c r="F67" s="986"/>
      <c r="G67" s="986"/>
      <c r="H67" s="986"/>
      <c r="I67" s="986"/>
      <c r="J67" s="987"/>
    </row>
    <row r="68" spans="1:17" ht="15.75" hidden="1" customHeight="1" thickBot="1">
      <c r="A68" s="968"/>
      <c r="B68" s="985"/>
      <c r="C68" s="988"/>
      <c r="D68" s="988"/>
      <c r="E68" s="988"/>
      <c r="F68" s="988"/>
      <c r="G68" s="988"/>
      <c r="H68" s="988"/>
      <c r="I68" s="988"/>
      <c r="J68" s="989"/>
    </row>
    <row r="69" spans="1:17" ht="15" thickBot="1"/>
    <row r="70" spans="1:17" s="46" customFormat="1" ht="13">
      <c r="A70" s="951" t="s">
        <v>7</v>
      </c>
      <c r="B70" s="953" t="s">
        <v>1259</v>
      </c>
      <c r="C70" s="955" t="s">
        <v>1260</v>
      </c>
      <c r="D70" s="956"/>
      <c r="E70" s="956"/>
      <c r="F70" s="956"/>
      <c r="G70" s="956"/>
      <c r="H70" s="956"/>
      <c r="I70" s="957"/>
      <c r="J70" s="236"/>
      <c r="O70" s="45"/>
      <c r="P70" s="45"/>
      <c r="Q70" s="45"/>
    </row>
    <row r="71" spans="1:17" s="46" customFormat="1" ht="35.25" customHeight="1">
      <c r="A71" s="952"/>
      <c r="B71" s="954"/>
      <c r="C71" s="530" t="s">
        <v>1261</v>
      </c>
      <c r="D71" s="530"/>
      <c r="E71" s="958" t="s">
        <v>1262</v>
      </c>
      <c r="F71" s="959"/>
      <c r="G71" s="959"/>
      <c r="H71" s="959"/>
      <c r="I71" s="960"/>
      <c r="J71" s="237" t="s">
        <v>1263</v>
      </c>
      <c r="K71" s="45"/>
      <c r="L71" s="45"/>
      <c r="M71" s="45"/>
    </row>
    <row r="72" spans="1:17" s="46" customFormat="1" ht="366.75" customHeight="1">
      <c r="A72" s="966" t="s">
        <v>27</v>
      </c>
      <c r="B72" s="969" t="s">
        <v>1264</v>
      </c>
      <c r="C72" s="610" t="str">
        <f>VLOOKUP(B72,'Listas referencia RA'!$A$2:$B$3,2,FALSE)</f>
        <v>Título profesional en carreras cuyo Núcleo Básico de Conocimiento NBC  corresponda a alguno de los siguientes:
* Ingeniería de Sistemas telemática y afines
* Ingeniería Electrónica,  telecomunicaciones y afines
* Ingeniería industrial y afines. 
Posgrado en la modalidad de  especialización o maestría con  titulaciones que incluyan dirección,  gerencia, organización, gestión o administración de proyectos cuyo  Núcleo Base de Conocimiento  corresponda a alguno de los  siguientes:
* Administración
* Ingeniería de Sistemas telemática y 
afines
* Ingeniería industrial y afines</v>
      </c>
      <c r="D72" s="610"/>
      <c r="E72" s="890" t="str">
        <f>VLOOKUP(B72,'Listas referencia RA'!$A$2:$C$3,3,FALSE)</f>
        <v>Posgrado adicional en la modalidad de especialización, maestría o doctorado en cualquiera de las siguientes titulaciones:
•	ADMINISTRACIÓN DE PROYECTOS
•	DESARROLLO Y GERENCIA INTEGRAL DE PROYECTOS
•	DIRECCIÓN Y GESTIÓN DE PROYECTOS
•	EVALUACIÓN Y GERENCIA DE PROYECTOS
•	formulación Y EVALUACIÓN DE PROYECTOS
•	FORMULACIÓN Y GESTIÓN INTEGRAL DE PROYECTOS GERENCIA DE PROYECTOS
•	GERENCIA DE PROYECTOS CON ENFOQUE EN HABILIDADES DIRECTIVAS
•	GERENCIA DE PROYECTOS DE SERVICIOS CON TIC
•	GERENCIA DE PROYECTOS DE SISTEMAS
•	GERENCIA DE PROYECTOS DE TECNOLOGÍAS DE LA INFORMACIÓN
•	GERENCIA DE PROYECTOS DE TELEINFORMÁTICA
•	GERENCIA DE PROYECTOS EN INGENIERÍA
•	GERENCIA DE PROYECTOS INFORMÁTICOS
•	GERENCIA ESTRATÉGICA DE PROYECTOS
•	GERENCIA INTEGRAL DE PROYECTOS
•	GERENCIA ORGANIZACIONAL DE PROYECTOS
•	GERENCIA Y EVALUACIÓN DE PROYECTOS
•	GESTIÓN DE ORGANIZACIONES Y PROYECTOS
•	GESTIÓN DE PROYECTOS
•	GESTIÓN DE PROYECTOS INFORMÁTICOS
•	GESTIÓN ESTRATÉGICA DE PROYECTOS
•	GESTIÓN INTEGRAL DE PROYECTOS
•	GESTIÓN Y DESARROLLO DE PROYECTOS DE SOFTWARE
•	GESTIÓN Y DIRECCIÓN DE PROYECTOS
•	GESTIÓN Y EVALUACIÓN DE PROYECTOS
•	PROYECTOS INFORMÁTICOS
•	GESTIÓN DE LA INFORMACIÓN DOCUMENTAL O,
•	Posgrados en la modalidad de especialización, maestría o doctorado cuyo núcleo base corresponda “Bibliotecología, otros de ciencias sociales y humanas”
•	O, certificación PMP emitida por el Project Management Institute – PMI Vigente</v>
      </c>
      <c r="F72" s="610"/>
      <c r="G72" s="610"/>
      <c r="H72" s="610"/>
      <c r="I72" s="610"/>
      <c r="J72" s="238">
        <f>VLOOKUP(B72,'Listas referencia RA'!$A$2:$D$3,4,FALSE)</f>
        <v>5</v>
      </c>
      <c r="K72" s="45"/>
      <c r="L72" s="45"/>
      <c r="M72" s="45"/>
    </row>
    <row r="73" spans="1:17" s="46" customFormat="1" ht="12.75" customHeight="1">
      <c r="A73" s="967"/>
      <c r="B73" s="969"/>
      <c r="C73" s="958" t="s">
        <v>1265</v>
      </c>
      <c r="D73" s="959"/>
      <c r="E73" s="959"/>
      <c r="F73" s="959"/>
      <c r="G73" s="959"/>
      <c r="H73" s="959"/>
      <c r="I73" s="959"/>
      <c r="J73" s="964"/>
      <c r="M73" s="234"/>
      <c r="O73" s="45"/>
      <c r="P73" s="45"/>
      <c r="Q73" s="45"/>
    </row>
    <row r="74" spans="1:17" s="46" customFormat="1" ht="37.5" customHeight="1">
      <c r="A74" s="967"/>
      <c r="B74" s="969"/>
      <c r="C74" s="230" t="s">
        <v>221</v>
      </c>
      <c r="D74" s="247" t="str">
        <f>'4.1.4 EQUIPO MÍNIMO P4'!E12</f>
        <v>HOLLMAN LEANDRO MCCORMICK MURILLO</v>
      </c>
      <c r="E74" s="239" t="s">
        <v>1266</v>
      </c>
      <c r="F74" s="240" t="str">
        <f>VLOOKUP(D74,'Listas referencia RA'!$C$5:$E$14,2,FALSE)</f>
        <v>Especialista en Gerencia de Proyectos en Ingeniería</v>
      </c>
      <c r="G74" s="239" t="s">
        <v>1267</v>
      </c>
      <c r="H74" s="240" t="str">
        <f>VLOOKUP(D74,'Listas referencia RA'!$C$5:$E$14,3,FALSE)</f>
        <v>Administración</v>
      </c>
      <c r="I74" s="231" t="s">
        <v>223</v>
      </c>
      <c r="J74" s="249">
        <f>'4.1.4 EQUIPO MÍNIMO P4'!N12</f>
        <v>91282109</v>
      </c>
      <c r="O74" s="45"/>
      <c r="P74" s="45"/>
      <c r="Q74" s="45"/>
    </row>
    <row r="75" spans="1:17" s="46" customFormat="1" ht="12.75" customHeight="1">
      <c r="A75" s="967"/>
      <c r="B75" s="969"/>
      <c r="C75" s="958" t="s">
        <v>219</v>
      </c>
      <c r="D75" s="959"/>
      <c r="E75" s="959"/>
      <c r="F75" s="959"/>
      <c r="G75" s="959"/>
      <c r="H75" s="959"/>
      <c r="I75" s="959"/>
      <c r="J75" s="964"/>
      <c r="M75" s="234"/>
      <c r="O75" s="45"/>
      <c r="P75" s="45"/>
      <c r="Q75" s="45"/>
    </row>
    <row r="76" spans="1:17" s="46" customFormat="1" ht="12.75" customHeight="1">
      <c r="A76" s="967"/>
      <c r="B76" s="969"/>
      <c r="C76" s="958" t="s">
        <v>220</v>
      </c>
      <c r="D76" s="959"/>
      <c r="E76" s="959"/>
      <c r="F76" s="959"/>
      <c r="G76" s="959"/>
      <c r="H76" s="959"/>
      <c r="I76" s="959"/>
      <c r="J76" s="964"/>
      <c r="O76" s="45"/>
      <c r="P76" s="45"/>
      <c r="Q76" s="45"/>
    </row>
    <row r="77" spans="1:17" s="46" customFormat="1" ht="12.75" customHeight="1">
      <c r="A77" s="967"/>
      <c r="B77" s="969"/>
      <c r="C77" s="971" t="s">
        <v>226</v>
      </c>
      <c r="D77" s="972"/>
      <c r="E77" s="53" t="s">
        <v>227</v>
      </c>
      <c r="F77" s="525" t="s">
        <v>228</v>
      </c>
      <c r="G77" s="525"/>
      <c r="H77" s="525"/>
      <c r="I77" s="525"/>
      <c r="J77" s="973"/>
      <c r="O77" s="45"/>
      <c r="P77" s="45"/>
      <c r="Q77" s="45"/>
    </row>
    <row r="78" spans="1:17" s="46" customFormat="1" ht="26.25" customHeight="1">
      <c r="A78" s="967"/>
      <c r="B78" s="969"/>
      <c r="C78" s="531" t="s">
        <v>1283</v>
      </c>
      <c r="D78" s="531"/>
      <c r="E78" s="232" t="s">
        <v>230</v>
      </c>
      <c r="F78" s="961" t="s">
        <v>1290</v>
      </c>
      <c r="G78" s="962"/>
      <c r="H78" s="962"/>
      <c r="I78" s="962"/>
      <c r="J78" s="963"/>
      <c r="K78" s="57"/>
      <c r="L78" s="57"/>
      <c r="M78" s="57"/>
      <c r="N78" s="57"/>
      <c r="O78" s="45"/>
      <c r="P78" s="45"/>
      <c r="Q78" s="45"/>
    </row>
    <row r="79" spans="1:17" s="46" customFormat="1" ht="26.25" customHeight="1">
      <c r="A79" s="967"/>
      <c r="B79" s="969"/>
      <c r="C79" s="531" t="s">
        <v>1270</v>
      </c>
      <c r="D79" s="531"/>
      <c r="E79" s="232" t="s">
        <v>230</v>
      </c>
      <c r="F79" s="961" t="s">
        <v>1271</v>
      </c>
      <c r="G79" s="962"/>
      <c r="H79" s="962"/>
      <c r="I79" s="962"/>
      <c r="J79" s="963"/>
      <c r="K79" s="57"/>
      <c r="L79" s="57"/>
      <c r="M79" s="57"/>
      <c r="N79" s="57"/>
      <c r="O79" s="45"/>
      <c r="P79" s="45"/>
      <c r="Q79" s="45"/>
    </row>
    <row r="80" spans="1:17" s="46" customFormat="1" ht="17.25" customHeight="1">
      <c r="A80" s="967"/>
      <c r="B80" s="969"/>
      <c r="C80" s="958" t="s">
        <v>243</v>
      </c>
      <c r="D80" s="959"/>
      <c r="E80" s="959"/>
      <c r="F80" s="959"/>
      <c r="G80" s="959"/>
      <c r="H80" s="959"/>
      <c r="I80" s="959"/>
      <c r="J80" s="964"/>
      <c r="O80" s="45"/>
      <c r="P80" s="45"/>
      <c r="Q80" s="45"/>
    </row>
    <row r="81" spans="1:17" s="46" customFormat="1" ht="32.25" customHeight="1">
      <c r="A81" s="967"/>
      <c r="B81" s="969"/>
      <c r="C81" s="60" t="s">
        <v>250</v>
      </c>
      <c r="D81" s="240" t="s">
        <v>128</v>
      </c>
      <c r="E81" s="62" t="s">
        <v>252</v>
      </c>
      <c r="F81" s="242" t="s">
        <v>1291</v>
      </c>
      <c r="G81" s="991" t="s">
        <v>1272</v>
      </c>
      <c r="H81" s="991"/>
      <c r="I81" s="646" t="s">
        <v>230</v>
      </c>
      <c r="J81" s="648"/>
      <c r="O81" s="45"/>
      <c r="P81" s="45"/>
      <c r="Q81" s="45"/>
    </row>
    <row r="82" spans="1:17" s="46" customFormat="1" ht="32.25" customHeight="1">
      <c r="A82" s="967"/>
      <c r="B82" s="969"/>
      <c r="C82" s="60" t="s">
        <v>1273</v>
      </c>
      <c r="D82" s="58" t="s">
        <v>230</v>
      </c>
      <c r="E82" s="62" t="s">
        <v>1274</v>
      </c>
      <c r="F82" s="50" t="s">
        <v>230</v>
      </c>
      <c r="G82" s="975" t="s">
        <v>1275</v>
      </c>
      <c r="H82" s="976"/>
      <c r="I82" s="977">
        <v>46554</v>
      </c>
      <c r="J82" s="842"/>
      <c r="O82" s="45"/>
      <c r="P82" s="45"/>
      <c r="Q82" s="45"/>
    </row>
    <row r="83" spans="1:17" s="46" customFormat="1" ht="12.5">
      <c r="A83" s="967"/>
      <c r="B83" s="969"/>
      <c r="C83" s="60" t="s">
        <v>307</v>
      </c>
      <c r="D83" s="656"/>
      <c r="E83" s="656"/>
      <c r="F83" s="656"/>
      <c r="G83" s="656"/>
      <c r="H83" s="656"/>
      <c r="I83" s="656"/>
      <c r="J83" s="656"/>
      <c r="O83" s="45"/>
      <c r="P83" s="45"/>
      <c r="Q83" s="45"/>
    </row>
    <row r="84" spans="1:17">
      <c r="A84" s="967"/>
      <c r="B84" s="969"/>
      <c r="C84" s="243" t="s">
        <v>40</v>
      </c>
      <c r="D84" s="997" t="s">
        <v>178</v>
      </c>
      <c r="E84" s="998"/>
      <c r="F84" s="998"/>
      <c r="G84" s="998"/>
      <c r="H84" s="998"/>
      <c r="I84" s="998"/>
      <c r="J84" s="999"/>
    </row>
    <row r="85" spans="1:17">
      <c r="A85" s="967"/>
      <c r="B85" s="969" t="s">
        <v>1276</v>
      </c>
      <c r="C85" s="530" t="s">
        <v>1261</v>
      </c>
      <c r="D85" s="530"/>
      <c r="E85" s="958" t="s">
        <v>1262</v>
      </c>
      <c r="F85" s="959"/>
      <c r="G85" s="959"/>
      <c r="H85" s="959"/>
      <c r="I85" s="960"/>
      <c r="J85" s="237" t="s">
        <v>1263</v>
      </c>
    </row>
    <row r="86" spans="1:17" ht="84.75" customHeight="1">
      <c r="A86" s="967"/>
      <c r="B86" s="969"/>
      <c r="C86" s="610" t="str">
        <f>VLOOKUP(B85,'Listas referencia RA'!$A$2:$B$3,2,FALSE)</f>
        <v>Título profesional en carreras cuyo Núcleo Básico de Conocimiento NBC  corresponda a alguno de los siguientes:
* Ingeniería de Sistemas telemática y afines
* Ingeniería Electrónica,  telecomunicaciones y afines
* Ingeniería industrial y afines.
* Administración</v>
      </c>
      <c r="D86" s="610"/>
      <c r="E86" s="890" t="str">
        <f>VLOOKUP(B85,'Listas referencia RA'!$A$2:$C$3,3,FALSE)</f>
        <v>Posgrado en la modalidad de especialización o maestría con titulación en programas del núcleo de conocimiento conforme el SNIES en:
*1 Administración
*2 Ingeniería de Sistemas telemática y afines
*3 Ingeniería industrial y afines</v>
      </c>
      <c r="F86" s="610"/>
      <c r="G86" s="610"/>
      <c r="H86" s="610"/>
      <c r="I86" s="610"/>
      <c r="J86" s="238">
        <f>VLOOKUP(B85,'Listas referencia RA'!$A$2:$D$3,4,FALSE)</f>
        <v>3.5</v>
      </c>
    </row>
    <row r="87" spans="1:17">
      <c r="A87" s="967"/>
      <c r="B87" s="969"/>
      <c r="C87" s="958" t="s">
        <v>1265</v>
      </c>
      <c r="D87" s="959"/>
      <c r="E87" s="959"/>
      <c r="F87" s="959"/>
      <c r="G87" s="959"/>
      <c r="H87" s="959"/>
      <c r="I87" s="959"/>
      <c r="J87" s="964"/>
    </row>
    <row r="88" spans="1:17" ht="38.25" customHeight="1">
      <c r="A88" s="967"/>
      <c r="B88" s="969"/>
      <c r="C88" s="230" t="s">
        <v>221</v>
      </c>
      <c r="D88" s="232" t="str">
        <f>'4.1.4 EQUIPO MÍNIMO P4'!E71</f>
        <v>OMAIRA CECILIA LIZARAZO HERRERA</v>
      </c>
      <c r="E88" s="239" t="s">
        <v>1266</v>
      </c>
      <c r="F88" s="240" t="str">
        <f>VLOOKUP(D88,'Listas referencia RA'!C$5:E$14,2,FALSE)</f>
        <v>N/A</v>
      </c>
      <c r="G88" s="239" t="s">
        <v>1267</v>
      </c>
      <c r="H88" s="240" t="str">
        <f>VLOOKUP(D88,'Listas referencia RA'!$C$5:$E$14,3,FALSE)</f>
        <v>N/A</v>
      </c>
      <c r="I88" s="231" t="s">
        <v>223</v>
      </c>
      <c r="J88" s="241"/>
    </row>
    <row r="89" spans="1:17">
      <c r="A89" s="967"/>
      <c r="B89" s="969"/>
      <c r="C89" s="958" t="s">
        <v>219</v>
      </c>
      <c r="D89" s="959"/>
      <c r="E89" s="959"/>
      <c r="F89" s="959"/>
      <c r="G89" s="959"/>
      <c r="H89" s="959"/>
      <c r="I89" s="959"/>
      <c r="J89" s="964"/>
    </row>
    <row r="90" spans="1:17">
      <c r="A90" s="967"/>
      <c r="B90" s="969"/>
      <c r="C90" s="958" t="s">
        <v>220</v>
      </c>
      <c r="D90" s="959"/>
      <c r="E90" s="959"/>
      <c r="F90" s="959"/>
      <c r="G90" s="959"/>
      <c r="H90" s="959"/>
      <c r="I90" s="959"/>
      <c r="J90" s="964"/>
    </row>
    <row r="91" spans="1:17">
      <c r="A91" s="967"/>
      <c r="B91" s="969"/>
      <c r="C91" s="971" t="s">
        <v>226</v>
      </c>
      <c r="D91" s="972"/>
      <c r="E91" s="53" t="s">
        <v>227</v>
      </c>
      <c r="F91" s="525" t="s">
        <v>228</v>
      </c>
      <c r="G91" s="525"/>
      <c r="H91" s="525"/>
      <c r="I91" s="525"/>
      <c r="J91" s="973"/>
    </row>
    <row r="92" spans="1:17">
      <c r="A92" s="967"/>
      <c r="B92" s="969"/>
      <c r="C92" s="531" t="s">
        <v>234</v>
      </c>
      <c r="D92" s="531"/>
      <c r="E92" s="232" t="s">
        <v>230</v>
      </c>
      <c r="F92" s="379" t="s">
        <v>1292</v>
      </c>
      <c r="G92" s="379"/>
      <c r="H92" s="379"/>
      <c r="I92" s="379"/>
      <c r="J92" s="990"/>
    </row>
    <row r="93" spans="1:17" ht="32.25" customHeight="1">
      <c r="A93" s="967"/>
      <c r="B93" s="969"/>
      <c r="C93" s="531" t="s">
        <v>1270</v>
      </c>
      <c r="D93" s="531"/>
      <c r="E93" s="232" t="s">
        <v>230</v>
      </c>
      <c r="F93" s="995" t="s">
        <v>1271</v>
      </c>
      <c r="G93" s="995"/>
      <c r="H93" s="995"/>
      <c r="I93" s="995"/>
      <c r="J93" s="996"/>
    </row>
    <row r="94" spans="1:17">
      <c r="A94" s="967"/>
      <c r="B94" s="969"/>
      <c r="C94" s="958" t="s">
        <v>243</v>
      </c>
      <c r="D94" s="959"/>
      <c r="E94" s="959"/>
      <c r="F94" s="959"/>
      <c r="G94" s="959"/>
      <c r="H94" s="959"/>
      <c r="I94" s="959"/>
      <c r="J94" s="964"/>
    </row>
    <row r="95" spans="1:17" ht="32.25" customHeight="1">
      <c r="A95" s="967"/>
      <c r="B95" s="969"/>
      <c r="C95" s="60" t="s">
        <v>250</v>
      </c>
      <c r="D95" s="58" t="s">
        <v>1293</v>
      </c>
      <c r="E95" s="62" t="s">
        <v>252</v>
      </c>
      <c r="F95" s="50" t="s">
        <v>253</v>
      </c>
      <c r="G95" s="552" t="s">
        <v>1272</v>
      </c>
      <c r="H95" s="554"/>
      <c r="I95" s="646" t="s">
        <v>230</v>
      </c>
      <c r="J95" s="981"/>
    </row>
    <row r="96" spans="1:17" s="46" customFormat="1" ht="32.25" hidden="1" customHeight="1">
      <c r="A96" s="967"/>
      <c r="B96" s="969"/>
      <c r="C96" s="60" t="s">
        <v>1273</v>
      </c>
      <c r="D96" s="240"/>
      <c r="E96" s="62" t="s">
        <v>1274</v>
      </c>
      <c r="F96" s="240"/>
      <c r="G96" s="62" t="s">
        <v>1279</v>
      </c>
      <c r="H96" s="244"/>
      <c r="I96" s="62" t="s">
        <v>1280</v>
      </c>
      <c r="J96" s="240"/>
      <c r="O96" s="45"/>
      <c r="P96" s="45"/>
      <c r="Q96" s="45"/>
    </row>
    <row r="97" spans="1:17" s="46" customFormat="1" ht="12.5">
      <c r="A97" s="967"/>
      <c r="B97" s="969"/>
      <c r="C97" s="60" t="s">
        <v>307</v>
      </c>
      <c r="D97" s="656"/>
      <c r="E97" s="656"/>
      <c r="F97" s="656"/>
      <c r="G97" s="656"/>
      <c r="H97" s="656"/>
      <c r="I97" s="656"/>
      <c r="J97" s="656"/>
      <c r="O97" s="45"/>
      <c r="P97" s="45"/>
      <c r="Q97" s="45"/>
    </row>
    <row r="98" spans="1:17">
      <c r="A98" s="967"/>
      <c r="B98" s="969"/>
      <c r="C98" s="243" t="s">
        <v>40</v>
      </c>
      <c r="D98" s="982" t="s">
        <v>178</v>
      </c>
      <c r="E98" s="982"/>
      <c r="F98" s="982"/>
      <c r="G98" s="982"/>
      <c r="H98" s="982"/>
      <c r="I98" s="982"/>
      <c r="J98" s="983"/>
    </row>
    <row r="99" spans="1:17" ht="15" customHeight="1">
      <c r="A99" s="967"/>
      <c r="B99" s="984" t="s">
        <v>1281</v>
      </c>
      <c r="C99" s="986">
        <f>SUM(IF(D84="CUMPLE",J72,0),IF(D98="CUMPLE",J86,0))</f>
        <v>8.5</v>
      </c>
      <c r="D99" s="986"/>
      <c r="E99" s="986"/>
      <c r="F99" s="986"/>
      <c r="G99" s="986"/>
      <c r="H99" s="986"/>
      <c r="I99" s="986"/>
      <c r="J99" s="987"/>
    </row>
    <row r="100" spans="1:17" ht="15.75" customHeight="1" thickBot="1">
      <c r="A100" s="968"/>
      <c r="B100" s="985"/>
      <c r="C100" s="988"/>
      <c r="D100" s="988"/>
      <c r="E100" s="988"/>
      <c r="F100" s="988"/>
      <c r="G100" s="988"/>
      <c r="H100" s="988"/>
      <c r="I100" s="988"/>
      <c r="J100" s="989"/>
    </row>
    <row r="101" spans="1:17" ht="15" hidden="1" thickBot="1"/>
    <row r="102" spans="1:17" s="46" customFormat="1" ht="13" hidden="1">
      <c r="A102" s="951" t="s">
        <v>7</v>
      </c>
      <c r="B102" s="953" t="s">
        <v>1259</v>
      </c>
      <c r="C102" s="955" t="s">
        <v>1260</v>
      </c>
      <c r="D102" s="956"/>
      <c r="E102" s="956"/>
      <c r="F102" s="956"/>
      <c r="G102" s="956"/>
      <c r="H102" s="956"/>
      <c r="I102" s="957"/>
      <c r="J102" s="236"/>
      <c r="O102" s="45"/>
      <c r="P102" s="45"/>
      <c r="Q102" s="45"/>
    </row>
    <row r="103" spans="1:17" s="46" customFormat="1" ht="35.25" hidden="1" customHeight="1">
      <c r="A103" s="952"/>
      <c r="B103" s="954"/>
      <c r="C103" s="530" t="s">
        <v>1261</v>
      </c>
      <c r="D103" s="530"/>
      <c r="E103" s="958" t="s">
        <v>1262</v>
      </c>
      <c r="F103" s="959"/>
      <c r="G103" s="959"/>
      <c r="H103" s="959"/>
      <c r="I103" s="960"/>
      <c r="J103" s="237" t="s">
        <v>1263</v>
      </c>
      <c r="K103" s="45"/>
      <c r="L103" s="45"/>
      <c r="M103" s="45"/>
    </row>
    <row r="104" spans="1:17" s="46" customFormat="1" ht="366.75" hidden="1" customHeight="1">
      <c r="A104" s="966" t="s">
        <v>30</v>
      </c>
      <c r="B104" s="969" t="s">
        <v>1264</v>
      </c>
      <c r="C104" s="610" t="str">
        <f>VLOOKUP(B104,'Listas referencia RA'!$A$2:$B$3,2,FALSE)</f>
        <v>Título profesional en carreras cuyo Núcleo Básico de Conocimiento NBC  corresponda a alguno de los siguientes:
* Ingeniería de Sistemas telemática y afines
* Ingeniería Electrónica,  telecomunicaciones y afines
* Ingeniería industrial y afines. 
Posgrado en la modalidad de  especialización o maestría con  titulaciones que incluyan dirección,  gerencia, organización, gestión o administración de proyectos cuyo  Núcleo Base de Conocimiento  corresponda a alguno de los  siguientes:
* Administración
* Ingeniería de Sistemas telemática y 
afines
* Ingeniería industrial y afines</v>
      </c>
      <c r="D104" s="610"/>
      <c r="E104" s="890" t="str">
        <f>VLOOKUP(B104,'Listas referencia RA'!$A$2:$C$3,3,FALSE)</f>
        <v>Posgrado adicional en la modalidad de especialización, maestría o doctorado en cualquiera de las siguientes titulaciones:
•	ADMINISTRACIÓN DE PROYECTOS
•	DESARROLLO Y GERENCIA INTEGRAL DE PROYECTOS
•	DIRECCIÓN Y GESTIÓN DE PROYECTOS
•	EVALUACIÓN Y GERENCIA DE PROYECTOS
•	formulación Y EVALUACIÓN DE PROYECTOS
•	FORMULACIÓN Y GESTIÓN INTEGRAL DE PROYECTOS GERENCIA DE PROYECTOS
•	GERENCIA DE PROYECTOS CON ENFOQUE EN HABILIDADES DIRECTIVAS
•	GERENCIA DE PROYECTOS DE SERVICIOS CON TIC
•	GERENCIA DE PROYECTOS DE SISTEMAS
•	GERENCIA DE PROYECTOS DE TECNOLOGÍAS DE LA INFORMACIÓN
•	GERENCIA DE PROYECTOS DE TELEINFORMÁTICA
•	GERENCIA DE PROYECTOS EN INGENIERÍA
•	GERENCIA DE PROYECTOS INFORMÁTICOS
•	GERENCIA ESTRATÉGICA DE PROYECTOS
•	GERENCIA INTEGRAL DE PROYECTOS
•	GERENCIA ORGANIZACIONAL DE PROYECTOS
•	GERENCIA Y EVALUACIÓN DE PROYECTOS
•	GESTIÓN DE ORGANIZACIONES Y PROYECTOS
•	GESTIÓN DE PROYECTOS
•	GESTIÓN DE PROYECTOS INFORMÁTICOS
•	GESTIÓN ESTRATÉGICA DE PROYECTOS
•	GESTIÓN INTEGRAL DE PROYECTOS
•	GESTIÓN Y DESARROLLO DE PROYECTOS DE SOFTWARE
•	GESTIÓN Y DIRECCIÓN DE PROYECTOS
•	GESTIÓN Y EVALUACIÓN DE PROYECTOS
•	PROYECTOS INFORMÁTICOS
•	GESTIÓN DE LA INFORMACIÓN DOCUMENTAL O,
•	Posgrados en la modalidad de especialización, maestría o doctorado cuyo núcleo base corresponda “Bibliotecología, otros de ciencias sociales y humanas”
•	O, certificación PMP emitida por el Project Management Institute – PMI Vigente</v>
      </c>
      <c r="F104" s="610"/>
      <c r="G104" s="610"/>
      <c r="H104" s="610"/>
      <c r="I104" s="610"/>
      <c r="J104" s="238">
        <f>VLOOKUP(B104,'Listas referencia RA'!$A$2:$D$3,4,FALSE)</f>
        <v>5</v>
      </c>
      <c r="K104" s="45"/>
      <c r="L104" s="45"/>
      <c r="M104" s="45"/>
    </row>
    <row r="105" spans="1:17" s="46" customFormat="1" ht="12.75" hidden="1" customHeight="1">
      <c r="A105" s="967"/>
      <c r="B105" s="969"/>
      <c r="C105" s="958" t="s">
        <v>1265</v>
      </c>
      <c r="D105" s="959"/>
      <c r="E105" s="959"/>
      <c r="F105" s="959"/>
      <c r="G105" s="959"/>
      <c r="H105" s="959"/>
      <c r="I105" s="959"/>
      <c r="J105" s="964"/>
      <c r="M105" s="234"/>
      <c r="O105" s="45"/>
      <c r="P105" s="45"/>
      <c r="Q105" s="45"/>
    </row>
    <row r="106" spans="1:17" s="46" customFormat="1" ht="37.5" hidden="1" customHeight="1">
      <c r="A106" s="967"/>
      <c r="B106" s="969"/>
      <c r="C106" s="230" t="s">
        <v>221</v>
      </c>
      <c r="D106" s="247" t="str">
        <f>'4.1.4 EQUIPO MÍNIMO P5'!E12</f>
        <v>CINDY ALEJANDRA GUZMÁN DÍAZ</v>
      </c>
      <c r="E106" s="239" t="s">
        <v>1266</v>
      </c>
      <c r="F106" s="240" t="str">
        <f>VLOOKUP(D106,'Listas referencia RA'!$C$5:$E$14,2,FALSE)</f>
        <v>Especialista en Auditoría de Sistemas</v>
      </c>
      <c r="G106" s="239" t="s">
        <v>1267</v>
      </c>
      <c r="H106" s="240" t="str">
        <f>VLOOKUP(D106,'Listas referencia RA'!$C$5:$E$14,3,FALSE)</f>
        <v>Contaduria</v>
      </c>
      <c r="I106" s="231" t="s">
        <v>223</v>
      </c>
      <c r="J106" s="241"/>
      <c r="O106" s="45"/>
      <c r="P106" s="45"/>
      <c r="Q106" s="45"/>
    </row>
    <row r="107" spans="1:17" s="46" customFormat="1" ht="12.75" hidden="1" customHeight="1">
      <c r="A107" s="967"/>
      <c r="B107" s="969"/>
      <c r="C107" s="958" t="s">
        <v>219</v>
      </c>
      <c r="D107" s="959"/>
      <c r="E107" s="959"/>
      <c r="F107" s="959"/>
      <c r="G107" s="959"/>
      <c r="H107" s="959"/>
      <c r="I107" s="959"/>
      <c r="J107" s="964"/>
      <c r="M107" s="234"/>
      <c r="O107" s="45"/>
      <c r="P107" s="45"/>
      <c r="Q107" s="45"/>
    </row>
    <row r="108" spans="1:17" s="46" customFormat="1" ht="12.75" hidden="1" customHeight="1">
      <c r="A108" s="967"/>
      <c r="B108" s="969"/>
      <c r="C108" s="958" t="s">
        <v>220</v>
      </c>
      <c r="D108" s="959"/>
      <c r="E108" s="959"/>
      <c r="F108" s="959"/>
      <c r="G108" s="959"/>
      <c r="H108" s="959"/>
      <c r="I108" s="959"/>
      <c r="J108" s="964"/>
      <c r="O108" s="45"/>
      <c r="P108" s="45"/>
      <c r="Q108" s="45"/>
    </row>
    <row r="109" spans="1:17" s="46" customFormat="1" ht="12.75" hidden="1" customHeight="1">
      <c r="A109" s="967"/>
      <c r="B109" s="969"/>
      <c r="C109" s="971" t="s">
        <v>226</v>
      </c>
      <c r="D109" s="972"/>
      <c r="E109" s="53" t="s">
        <v>227</v>
      </c>
      <c r="F109" s="525" t="s">
        <v>228</v>
      </c>
      <c r="G109" s="525"/>
      <c r="H109" s="525"/>
      <c r="I109" s="525"/>
      <c r="J109" s="973"/>
      <c r="O109" s="45"/>
      <c r="P109" s="45"/>
      <c r="Q109" s="45"/>
    </row>
    <row r="110" spans="1:17" s="46" customFormat="1" ht="26.25" hidden="1" customHeight="1">
      <c r="A110" s="967"/>
      <c r="B110" s="969"/>
      <c r="C110" s="531" t="s">
        <v>1283</v>
      </c>
      <c r="D110" s="531"/>
      <c r="E110" s="232" t="s">
        <v>241</v>
      </c>
      <c r="F110" s="961" t="s">
        <v>242</v>
      </c>
      <c r="G110" s="962"/>
      <c r="H110" s="962"/>
      <c r="I110" s="962"/>
      <c r="J110" s="963"/>
      <c r="K110" s="57"/>
      <c r="L110" s="57"/>
      <c r="M110" s="57"/>
      <c r="N110" s="57"/>
      <c r="O110" s="45"/>
      <c r="P110" s="45"/>
      <c r="Q110" s="45"/>
    </row>
    <row r="111" spans="1:17" s="46" customFormat="1" ht="26.25" hidden="1" customHeight="1">
      <c r="A111" s="967"/>
      <c r="B111" s="969"/>
      <c r="C111" s="531" t="s">
        <v>1270</v>
      </c>
      <c r="D111" s="531"/>
      <c r="E111" s="232" t="s">
        <v>230</v>
      </c>
      <c r="F111" s="961" t="s">
        <v>1271</v>
      </c>
      <c r="G111" s="962"/>
      <c r="H111" s="962"/>
      <c r="I111" s="962"/>
      <c r="J111" s="963"/>
      <c r="K111" s="57"/>
      <c r="L111" s="57"/>
      <c r="M111" s="57"/>
      <c r="N111" s="57"/>
      <c r="O111" s="45"/>
      <c r="P111" s="45"/>
      <c r="Q111" s="45"/>
    </row>
    <row r="112" spans="1:17" s="46" customFormat="1" ht="17.25" hidden="1" customHeight="1">
      <c r="A112" s="967"/>
      <c r="B112" s="969"/>
      <c r="C112" s="958" t="s">
        <v>243</v>
      </c>
      <c r="D112" s="959"/>
      <c r="E112" s="959"/>
      <c r="F112" s="959"/>
      <c r="G112" s="959"/>
      <c r="H112" s="959"/>
      <c r="I112" s="959"/>
      <c r="J112" s="964"/>
      <c r="O112" s="45"/>
      <c r="P112" s="45"/>
      <c r="Q112" s="45"/>
    </row>
    <row r="113" spans="1:17" s="46" customFormat="1" ht="32.25" hidden="1" customHeight="1">
      <c r="A113" s="967"/>
      <c r="B113" s="969"/>
      <c r="C113" s="60" t="s">
        <v>250</v>
      </c>
      <c r="D113" s="240" t="s">
        <v>242</v>
      </c>
      <c r="E113" s="62" t="s">
        <v>252</v>
      </c>
      <c r="F113" s="240" t="s">
        <v>242</v>
      </c>
      <c r="G113" s="991" t="s">
        <v>1272</v>
      </c>
      <c r="H113" s="991"/>
      <c r="I113" s="646" t="s">
        <v>241</v>
      </c>
      <c r="J113" s="648"/>
      <c r="O113" s="45"/>
      <c r="P113" s="45"/>
      <c r="Q113" s="45"/>
    </row>
    <row r="114" spans="1:17" s="46" customFormat="1" ht="32.25" hidden="1" customHeight="1">
      <c r="A114" s="967"/>
      <c r="B114" s="969"/>
      <c r="C114" s="60" t="s">
        <v>1273</v>
      </c>
      <c r="D114" s="240" t="s">
        <v>242</v>
      </c>
      <c r="E114" s="62" t="s">
        <v>1274</v>
      </c>
      <c r="F114" s="240" t="s">
        <v>242</v>
      </c>
      <c r="G114" s="975" t="s">
        <v>1275</v>
      </c>
      <c r="H114" s="976"/>
      <c r="I114" s="977" t="s">
        <v>242</v>
      </c>
      <c r="J114" s="842"/>
      <c r="O114" s="45"/>
      <c r="P114" s="45"/>
      <c r="Q114" s="45"/>
    </row>
    <row r="115" spans="1:17" s="46" customFormat="1" ht="12.5" hidden="1">
      <c r="A115" s="967"/>
      <c r="B115" s="969"/>
      <c r="C115" s="60" t="s">
        <v>307</v>
      </c>
      <c r="D115" s="656"/>
      <c r="E115" s="656"/>
      <c r="F115" s="656"/>
      <c r="G115" s="656"/>
      <c r="H115" s="656"/>
      <c r="I115" s="656"/>
      <c r="J115" s="656"/>
      <c r="O115" s="45"/>
      <c r="P115" s="45"/>
      <c r="Q115" s="45"/>
    </row>
    <row r="116" spans="1:17" hidden="1">
      <c r="A116" s="967"/>
      <c r="B116" s="969"/>
      <c r="C116" s="243" t="s">
        <v>40</v>
      </c>
      <c r="D116" s="997" t="s">
        <v>85</v>
      </c>
      <c r="E116" s="998"/>
      <c r="F116" s="998"/>
      <c r="G116" s="998"/>
      <c r="H116" s="998"/>
      <c r="I116" s="998"/>
      <c r="J116" s="999"/>
    </row>
    <row r="117" spans="1:17" hidden="1">
      <c r="A117" s="967"/>
      <c r="B117" s="969" t="s">
        <v>1276</v>
      </c>
      <c r="C117" s="530" t="s">
        <v>1261</v>
      </c>
      <c r="D117" s="530"/>
      <c r="E117" s="958" t="s">
        <v>1262</v>
      </c>
      <c r="F117" s="959"/>
      <c r="G117" s="959"/>
      <c r="H117" s="959"/>
      <c r="I117" s="960"/>
      <c r="J117" s="237" t="s">
        <v>1263</v>
      </c>
    </row>
    <row r="118" spans="1:17" ht="79.5" hidden="1" customHeight="1">
      <c r="A118" s="967"/>
      <c r="B118" s="969"/>
      <c r="C118" s="610" t="str">
        <f>VLOOKUP(B117,'Listas referencia RA'!$A$2:$B$3,2,FALSE)</f>
        <v>Título profesional en carreras cuyo Núcleo Básico de Conocimiento NBC  corresponda a alguno de los siguientes:
* Ingeniería de Sistemas telemática y afines
* Ingeniería Electrónica,  telecomunicaciones y afines
* Ingeniería industrial y afines.
* Administración</v>
      </c>
      <c r="D118" s="610"/>
      <c r="E118" s="890" t="str">
        <f>VLOOKUP(B117,'Listas referencia RA'!$A$2:$C$3,3,FALSE)</f>
        <v>Posgrado en la modalidad de especialización o maestría con titulación en programas del núcleo de conocimiento conforme el SNIES en:
*1 Administración
*2 Ingeniería de Sistemas telemática y afines
*3 Ingeniería industrial y afines</v>
      </c>
      <c r="F118" s="610"/>
      <c r="G118" s="610"/>
      <c r="H118" s="610"/>
      <c r="I118" s="610"/>
      <c r="J118" s="238">
        <f>VLOOKUP(B117,'Listas referencia RA'!$A$2:$D$3,4,FALSE)</f>
        <v>3.5</v>
      </c>
    </row>
    <row r="119" spans="1:17" hidden="1">
      <c r="A119" s="967"/>
      <c r="B119" s="969"/>
      <c r="C119" s="958" t="s">
        <v>1265</v>
      </c>
      <c r="D119" s="959"/>
      <c r="E119" s="959"/>
      <c r="F119" s="959"/>
      <c r="G119" s="959"/>
      <c r="H119" s="959"/>
      <c r="I119" s="959"/>
      <c r="J119" s="964"/>
    </row>
    <row r="120" spans="1:17" ht="38.25" hidden="1" customHeight="1">
      <c r="A120" s="967"/>
      <c r="B120" s="969"/>
      <c r="C120" s="230" t="s">
        <v>221</v>
      </c>
      <c r="D120" s="247" t="str">
        <f>'4.1.4 EQUIPO MÍNIMO P5'!E56</f>
        <v>Jesús Eduardo Mora Narváez</v>
      </c>
      <c r="E120" s="239" t="s">
        <v>1266</v>
      </c>
      <c r="F120" s="240" t="str">
        <f>VLOOKUP(D120,'Listas referencia RA'!C$5:E$14,2,FALSE)</f>
        <v>N/A</v>
      </c>
      <c r="G120" s="239" t="s">
        <v>1267</v>
      </c>
      <c r="H120" s="240" t="str">
        <f>VLOOKUP(D120,'Listas referencia RA'!$C$5:$E$14,3,FALSE)</f>
        <v>N/A</v>
      </c>
      <c r="I120" s="231" t="s">
        <v>223</v>
      </c>
      <c r="J120" s="241"/>
    </row>
    <row r="121" spans="1:17" hidden="1">
      <c r="A121" s="967"/>
      <c r="B121" s="969"/>
      <c r="C121" s="958" t="s">
        <v>219</v>
      </c>
      <c r="D121" s="959"/>
      <c r="E121" s="959"/>
      <c r="F121" s="959"/>
      <c r="G121" s="959"/>
      <c r="H121" s="959"/>
      <c r="I121" s="959"/>
      <c r="J121" s="964"/>
    </row>
    <row r="122" spans="1:17" hidden="1">
      <c r="A122" s="967"/>
      <c r="B122" s="969"/>
      <c r="C122" s="958" t="s">
        <v>220</v>
      </c>
      <c r="D122" s="959"/>
      <c r="E122" s="959"/>
      <c r="F122" s="959"/>
      <c r="G122" s="959"/>
      <c r="H122" s="959"/>
      <c r="I122" s="959"/>
      <c r="J122" s="964"/>
    </row>
    <row r="123" spans="1:17" hidden="1">
      <c r="A123" s="967"/>
      <c r="B123" s="969"/>
      <c r="C123" s="971" t="s">
        <v>226</v>
      </c>
      <c r="D123" s="972"/>
      <c r="E123" s="53" t="s">
        <v>227</v>
      </c>
      <c r="F123" s="525" t="s">
        <v>228</v>
      </c>
      <c r="G123" s="525"/>
      <c r="H123" s="525"/>
      <c r="I123" s="525"/>
      <c r="J123" s="973"/>
    </row>
    <row r="124" spans="1:17" hidden="1">
      <c r="A124" s="967"/>
      <c r="B124" s="969"/>
      <c r="C124" s="531" t="s">
        <v>234</v>
      </c>
      <c r="D124" s="531"/>
      <c r="E124" s="232" t="s">
        <v>241</v>
      </c>
      <c r="F124" s="379" t="s">
        <v>242</v>
      </c>
      <c r="G124" s="379"/>
      <c r="H124" s="379"/>
      <c r="I124" s="379"/>
      <c r="J124" s="990"/>
    </row>
    <row r="125" spans="1:17" ht="32.25" hidden="1" customHeight="1">
      <c r="A125" s="967"/>
      <c r="B125" s="969"/>
      <c r="C125" s="531" t="s">
        <v>1270</v>
      </c>
      <c r="D125" s="531"/>
      <c r="E125" s="232" t="s">
        <v>230</v>
      </c>
      <c r="F125" s="995" t="s">
        <v>1271</v>
      </c>
      <c r="G125" s="995"/>
      <c r="H125" s="995"/>
      <c r="I125" s="995"/>
      <c r="J125" s="996"/>
    </row>
    <row r="126" spans="1:17" hidden="1">
      <c r="A126" s="967"/>
      <c r="B126" s="969"/>
      <c r="C126" s="958" t="s">
        <v>243</v>
      </c>
      <c r="D126" s="959"/>
      <c r="E126" s="959"/>
      <c r="F126" s="959"/>
      <c r="G126" s="959"/>
      <c r="H126" s="959"/>
      <c r="I126" s="959"/>
      <c r="J126" s="964"/>
    </row>
    <row r="127" spans="1:17" ht="32.25" hidden="1" customHeight="1">
      <c r="A127" s="967"/>
      <c r="B127" s="969"/>
      <c r="C127" s="60" t="s">
        <v>250</v>
      </c>
      <c r="D127" s="58" t="s">
        <v>242</v>
      </c>
      <c r="E127" s="62" t="s">
        <v>252</v>
      </c>
      <c r="F127" s="240" t="s">
        <v>242</v>
      </c>
      <c r="G127" s="552" t="s">
        <v>1272</v>
      </c>
      <c r="H127" s="554"/>
      <c r="I127" s="646"/>
      <c r="J127" s="981"/>
    </row>
    <row r="128" spans="1:17" s="46" customFormat="1" ht="32.25" hidden="1" customHeight="1">
      <c r="A128" s="967"/>
      <c r="B128" s="969"/>
      <c r="C128" s="60" t="s">
        <v>1273</v>
      </c>
      <c r="D128" s="240"/>
      <c r="E128" s="62" t="s">
        <v>1274</v>
      </c>
      <c r="F128" s="240"/>
      <c r="G128" s="62" t="s">
        <v>1279</v>
      </c>
      <c r="H128" s="244"/>
      <c r="I128" s="62" t="s">
        <v>1280</v>
      </c>
      <c r="J128" s="240"/>
      <c r="O128" s="45"/>
      <c r="P128" s="45"/>
      <c r="Q128" s="45"/>
    </row>
    <row r="129" spans="1:17" s="46" customFormat="1" ht="12.5" hidden="1">
      <c r="A129" s="967"/>
      <c r="B129" s="969"/>
      <c r="C129" s="60" t="s">
        <v>307</v>
      </c>
      <c r="D129" s="656"/>
      <c r="E129" s="656"/>
      <c r="F129" s="656"/>
      <c r="G129" s="656"/>
      <c r="H129" s="656"/>
      <c r="I129" s="656"/>
      <c r="J129" s="656"/>
      <c r="O129" s="45"/>
      <c r="P129" s="45"/>
      <c r="Q129" s="45"/>
    </row>
    <row r="130" spans="1:17" hidden="1">
      <c r="A130" s="967"/>
      <c r="B130" s="969"/>
      <c r="C130" s="243" t="s">
        <v>40</v>
      </c>
      <c r="D130" s="982" t="s">
        <v>85</v>
      </c>
      <c r="E130" s="982"/>
      <c r="F130" s="982"/>
      <c r="G130" s="982"/>
      <c r="H130" s="982"/>
      <c r="I130" s="982"/>
      <c r="J130" s="983"/>
    </row>
    <row r="131" spans="1:17" ht="15" hidden="1" customHeight="1">
      <c r="A131" s="967"/>
      <c r="B131" s="984" t="s">
        <v>1281</v>
      </c>
      <c r="C131" s="986">
        <f>SUM(IF(D116="CUMPLE",J104,0),IF(D130="CUMPLE",J118,0))</f>
        <v>0</v>
      </c>
      <c r="D131" s="986"/>
      <c r="E131" s="986"/>
      <c r="F131" s="986"/>
      <c r="G131" s="986"/>
      <c r="H131" s="986"/>
      <c r="I131" s="986"/>
      <c r="J131" s="987"/>
    </row>
    <row r="132" spans="1:17" ht="15.75" hidden="1" customHeight="1" thickBot="1">
      <c r="A132" s="968"/>
      <c r="B132" s="985"/>
      <c r="C132" s="988"/>
      <c r="D132" s="988"/>
      <c r="E132" s="988"/>
      <c r="F132" s="988"/>
      <c r="G132" s="988"/>
      <c r="H132" s="988"/>
      <c r="I132" s="988"/>
      <c r="J132" s="989"/>
    </row>
  </sheetData>
  <sheetProtection algorithmName="SHA-512" hashValue="rN8Oo1H5lwvB+GgGfFu5vBrGa0+x9YW5fZZ33yRy58jZ2yEWZEUCxiuu30kVZQ+irtptYaJ/kjBdnriczyRyYA==" saltValue="P8YUJSPuUpXrbc+QGJLjPg==" spinCount="100000" sheet="1" objects="1" scenarios="1"/>
  <mergeCells count="188">
    <mergeCell ref="D115:J115"/>
    <mergeCell ref="D129:J129"/>
    <mergeCell ref="G127:H127"/>
    <mergeCell ref="I127:J127"/>
    <mergeCell ref="D130:J130"/>
    <mergeCell ref="G114:H114"/>
    <mergeCell ref="I114:J114"/>
    <mergeCell ref="C107:J107"/>
    <mergeCell ref="C108:J108"/>
    <mergeCell ref="C109:D109"/>
    <mergeCell ref="F109:J109"/>
    <mergeCell ref="C110:D110"/>
    <mergeCell ref="F110:J110"/>
    <mergeCell ref="C111:D111"/>
    <mergeCell ref="F111:J111"/>
    <mergeCell ref="C112:J112"/>
    <mergeCell ref="G113:H113"/>
    <mergeCell ref="I113:J113"/>
    <mergeCell ref="D19:J19"/>
    <mergeCell ref="D64:J64"/>
    <mergeCell ref="D83:J83"/>
    <mergeCell ref="D97:J97"/>
    <mergeCell ref="C94:J94"/>
    <mergeCell ref="G95:H95"/>
    <mergeCell ref="I95:J95"/>
    <mergeCell ref="D98:J98"/>
    <mergeCell ref="G82:H82"/>
    <mergeCell ref="I82:J82"/>
    <mergeCell ref="D84:J84"/>
    <mergeCell ref="E85:I85"/>
    <mergeCell ref="C86:D86"/>
    <mergeCell ref="E86:I86"/>
    <mergeCell ref="C87:J87"/>
    <mergeCell ref="C89:J89"/>
    <mergeCell ref="F92:J92"/>
    <mergeCell ref="C93:D93"/>
    <mergeCell ref="F93:J93"/>
    <mergeCell ref="C60:D60"/>
    <mergeCell ref="F60:J60"/>
    <mergeCell ref="C61:D61"/>
    <mergeCell ref="F61:J61"/>
    <mergeCell ref="C62:J62"/>
    <mergeCell ref="A104:A132"/>
    <mergeCell ref="B104:B116"/>
    <mergeCell ref="C104:D104"/>
    <mergeCell ref="E104:I104"/>
    <mergeCell ref="C105:J105"/>
    <mergeCell ref="B131:B132"/>
    <mergeCell ref="C131:J132"/>
    <mergeCell ref="D51:J51"/>
    <mergeCell ref="F123:J123"/>
    <mergeCell ref="C124:D124"/>
    <mergeCell ref="F124:J124"/>
    <mergeCell ref="C125:D125"/>
    <mergeCell ref="F125:J125"/>
    <mergeCell ref="C126:J126"/>
    <mergeCell ref="D116:J116"/>
    <mergeCell ref="B117:B130"/>
    <mergeCell ref="C117:D117"/>
    <mergeCell ref="E117:I117"/>
    <mergeCell ref="C118:D118"/>
    <mergeCell ref="E118:I118"/>
    <mergeCell ref="C119:J119"/>
    <mergeCell ref="C121:J121"/>
    <mergeCell ref="C122:J122"/>
    <mergeCell ref="C123:D123"/>
    <mergeCell ref="A102:A103"/>
    <mergeCell ref="B102:B103"/>
    <mergeCell ref="C102:I102"/>
    <mergeCell ref="C103:D103"/>
    <mergeCell ref="E103:I103"/>
    <mergeCell ref="C80:J80"/>
    <mergeCell ref="G81:H81"/>
    <mergeCell ref="I81:J81"/>
    <mergeCell ref="A72:A100"/>
    <mergeCell ref="B72:B84"/>
    <mergeCell ref="C72:D72"/>
    <mergeCell ref="E72:I72"/>
    <mergeCell ref="C73:J73"/>
    <mergeCell ref="C75:J75"/>
    <mergeCell ref="C76:J76"/>
    <mergeCell ref="C77:D77"/>
    <mergeCell ref="F77:J77"/>
    <mergeCell ref="C78:D78"/>
    <mergeCell ref="B99:B100"/>
    <mergeCell ref="C99:J100"/>
    <mergeCell ref="C90:J90"/>
    <mergeCell ref="C91:D91"/>
    <mergeCell ref="F91:J91"/>
    <mergeCell ref="C92:D92"/>
    <mergeCell ref="B85:B98"/>
    <mergeCell ref="C85:D85"/>
    <mergeCell ref="B67:B68"/>
    <mergeCell ref="C67:J68"/>
    <mergeCell ref="A70:A71"/>
    <mergeCell ref="B70:B71"/>
    <mergeCell ref="C70:I70"/>
    <mergeCell ref="C71:D71"/>
    <mergeCell ref="E71:I71"/>
    <mergeCell ref="F78:J78"/>
    <mergeCell ref="C79:D79"/>
    <mergeCell ref="F79:J79"/>
    <mergeCell ref="D52:J52"/>
    <mergeCell ref="B53:B66"/>
    <mergeCell ref="C53:D53"/>
    <mergeCell ref="E53:I53"/>
    <mergeCell ref="C54:D54"/>
    <mergeCell ref="E54:I54"/>
    <mergeCell ref="C55:J55"/>
    <mergeCell ref="C57:J57"/>
    <mergeCell ref="C58:J58"/>
    <mergeCell ref="C59:D59"/>
    <mergeCell ref="G63:H63"/>
    <mergeCell ref="I63:J63"/>
    <mergeCell ref="D66:J66"/>
    <mergeCell ref="A38:A39"/>
    <mergeCell ref="B38:B39"/>
    <mergeCell ref="C38:I38"/>
    <mergeCell ref="C39:D39"/>
    <mergeCell ref="E39:I39"/>
    <mergeCell ref="A40:A68"/>
    <mergeCell ref="B40:B52"/>
    <mergeCell ref="C40:D40"/>
    <mergeCell ref="E40:I40"/>
    <mergeCell ref="C41:J41"/>
    <mergeCell ref="C47:D47"/>
    <mergeCell ref="F47:J47"/>
    <mergeCell ref="C48:J48"/>
    <mergeCell ref="G49:H49"/>
    <mergeCell ref="I49:J49"/>
    <mergeCell ref="G50:H50"/>
    <mergeCell ref="I50:J50"/>
    <mergeCell ref="C43:J43"/>
    <mergeCell ref="C44:J44"/>
    <mergeCell ref="C45:D45"/>
    <mergeCell ref="F45:J45"/>
    <mergeCell ref="C46:D46"/>
    <mergeCell ref="F46:J46"/>
    <mergeCell ref="F59:J59"/>
    <mergeCell ref="C23:J23"/>
    <mergeCell ref="C25:J25"/>
    <mergeCell ref="C30:J30"/>
    <mergeCell ref="G31:H31"/>
    <mergeCell ref="I31:J31"/>
    <mergeCell ref="D34:J34"/>
    <mergeCell ref="B35:B36"/>
    <mergeCell ref="C35:J36"/>
    <mergeCell ref="D33:J33"/>
    <mergeCell ref="C26:J26"/>
    <mergeCell ref="C27:D27"/>
    <mergeCell ref="F27:J27"/>
    <mergeCell ref="C28:D28"/>
    <mergeCell ref="F28:J28"/>
    <mergeCell ref="C29:D29"/>
    <mergeCell ref="F29:J29"/>
    <mergeCell ref="F14:J14"/>
    <mergeCell ref="C15:D15"/>
    <mergeCell ref="F15:J15"/>
    <mergeCell ref="C16:J16"/>
    <mergeCell ref="G17:H17"/>
    <mergeCell ref="I17:J17"/>
    <mergeCell ref="A8:A36"/>
    <mergeCell ref="B8:B20"/>
    <mergeCell ref="C8:D8"/>
    <mergeCell ref="E8:I8"/>
    <mergeCell ref="C9:J9"/>
    <mergeCell ref="C11:J11"/>
    <mergeCell ref="C12:J12"/>
    <mergeCell ref="C13:D13"/>
    <mergeCell ref="F13:J13"/>
    <mergeCell ref="C14:D14"/>
    <mergeCell ref="G18:H18"/>
    <mergeCell ref="I18:J18"/>
    <mergeCell ref="D20:J20"/>
    <mergeCell ref="B21:B34"/>
    <mergeCell ref="C21:D21"/>
    <mergeCell ref="E21:I21"/>
    <mergeCell ref="C22:D22"/>
    <mergeCell ref="E22:I22"/>
    <mergeCell ref="C1:J1"/>
    <mergeCell ref="C2:J2"/>
    <mergeCell ref="C3:J3"/>
    <mergeCell ref="C4:J4"/>
    <mergeCell ref="A6:A7"/>
    <mergeCell ref="B6:B7"/>
    <mergeCell ref="C6:I6"/>
    <mergeCell ref="C7:D7"/>
    <mergeCell ref="E7:I7"/>
  </mergeCells>
  <conditionalFormatting sqref="D17:D18 D20">
    <cfRule type="containsBlanks" dxfId="73" priority="66">
      <formula>LEN(TRIM(D17))=0</formula>
    </cfRule>
  </conditionalFormatting>
  <conditionalFormatting sqref="D31:D32 D34">
    <cfRule type="containsBlanks" dxfId="72" priority="63">
      <formula>LEN(TRIM(D31))=0</formula>
    </cfRule>
  </conditionalFormatting>
  <conditionalFormatting sqref="D49:D50 D52">
    <cfRule type="containsBlanks" dxfId="71" priority="52">
      <formula>LEN(TRIM(D49))=0</formula>
    </cfRule>
  </conditionalFormatting>
  <conditionalFormatting sqref="D63 D65:D66">
    <cfRule type="containsBlanks" dxfId="70" priority="49">
      <formula>LEN(TRIM(D63))=0</formula>
    </cfRule>
  </conditionalFormatting>
  <conditionalFormatting sqref="D81:D82 D84">
    <cfRule type="containsBlanks" dxfId="69" priority="38">
      <formula>LEN(TRIM(D81))=0</formula>
    </cfRule>
  </conditionalFormatting>
  <conditionalFormatting sqref="D95:D96 D98">
    <cfRule type="containsBlanks" dxfId="68" priority="35">
      <formula>LEN(TRIM(D95))=0</formula>
    </cfRule>
  </conditionalFormatting>
  <conditionalFormatting sqref="D113:D114 D116">
    <cfRule type="containsBlanks" dxfId="67" priority="24">
      <formula>LEN(TRIM(D113))=0</formula>
    </cfRule>
  </conditionalFormatting>
  <conditionalFormatting sqref="D127:D128 D130">
    <cfRule type="containsBlanks" dxfId="66" priority="21">
      <formula>LEN(TRIM(D127))=0</formula>
    </cfRule>
  </conditionalFormatting>
  <conditionalFormatting sqref="E28:F29">
    <cfRule type="containsBlanks" dxfId="65" priority="17">
      <formula>LEN(TRIM(E28))=0</formula>
    </cfRule>
  </conditionalFormatting>
  <conditionalFormatting sqref="E60:F60 E60:E61">
    <cfRule type="containsBlanks" dxfId="64" priority="55">
      <formula>LEN(TRIM(E60))=0</formula>
    </cfRule>
  </conditionalFormatting>
  <conditionalFormatting sqref="E92:F93">
    <cfRule type="containsBlanks" dxfId="63" priority="41">
      <formula>LEN(TRIM(E92))=0</formula>
    </cfRule>
  </conditionalFormatting>
  <conditionalFormatting sqref="E124:F125">
    <cfRule type="containsBlanks" dxfId="62" priority="27">
      <formula>LEN(TRIM(E124))=0</formula>
    </cfRule>
  </conditionalFormatting>
  <conditionalFormatting sqref="F10 H10 E14:F15">
    <cfRule type="containsBlanks" dxfId="61" priority="73">
      <formula>LEN(TRIM(E10))=0</formula>
    </cfRule>
  </conditionalFormatting>
  <conditionalFormatting sqref="F17:F18">
    <cfRule type="containsBlanks" dxfId="60" priority="70">
      <formula>LEN(TRIM(F17))=0</formula>
    </cfRule>
  </conditionalFormatting>
  <conditionalFormatting sqref="F24">
    <cfRule type="containsBlanks" dxfId="59" priority="68">
      <formula>LEN(TRIM(F24))=0</formula>
    </cfRule>
  </conditionalFormatting>
  <conditionalFormatting sqref="F31:F32">
    <cfRule type="containsBlanks" dxfId="58" priority="64">
      <formula>LEN(TRIM(F31))=0</formula>
    </cfRule>
  </conditionalFormatting>
  <conditionalFormatting sqref="F42 H42 E46:F47">
    <cfRule type="containsBlanks" dxfId="57" priority="59">
      <formula>LEN(TRIM(E42))=0</formula>
    </cfRule>
  </conditionalFormatting>
  <conditionalFormatting sqref="F49:F50">
    <cfRule type="containsBlanks" dxfId="56" priority="16">
      <formula>LEN(TRIM(F49))=0</formula>
    </cfRule>
  </conditionalFormatting>
  <conditionalFormatting sqref="F56">
    <cfRule type="containsBlanks" dxfId="55" priority="54">
      <formula>LEN(TRIM(F56))=0</formula>
    </cfRule>
  </conditionalFormatting>
  <conditionalFormatting sqref="F61">
    <cfRule type="containsBlanks" dxfId="54" priority="4">
      <formula>LEN(TRIM(F61))=0</formula>
    </cfRule>
  </conditionalFormatting>
  <conditionalFormatting sqref="F63">
    <cfRule type="containsBlanks" dxfId="53" priority="14">
      <formula>LEN(TRIM(F63))=0</formula>
    </cfRule>
  </conditionalFormatting>
  <conditionalFormatting sqref="F65">
    <cfRule type="containsBlanks" dxfId="52" priority="15">
      <formula>LEN(TRIM(F65))=0</formula>
    </cfRule>
  </conditionalFormatting>
  <conditionalFormatting sqref="F74 H74 E78:F79">
    <cfRule type="containsBlanks" dxfId="51" priority="45">
      <formula>LEN(TRIM(E74))=0</formula>
    </cfRule>
  </conditionalFormatting>
  <conditionalFormatting sqref="F81:F82">
    <cfRule type="containsBlanks" dxfId="50" priority="42">
      <formula>LEN(TRIM(F81))=0</formula>
    </cfRule>
  </conditionalFormatting>
  <conditionalFormatting sqref="F88">
    <cfRule type="containsBlanks" dxfId="49" priority="40">
      <formula>LEN(TRIM(F88))=0</formula>
    </cfRule>
  </conditionalFormatting>
  <conditionalFormatting sqref="F95:F96">
    <cfRule type="containsBlanks" dxfId="48" priority="13">
      <formula>LEN(TRIM(F95))=0</formula>
    </cfRule>
  </conditionalFormatting>
  <conditionalFormatting sqref="F106 H106 E110:F111">
    <cfRule type="containsBlanks" dxfId="47" priority="31">
      <formula>LEN(TRIM(E106))=0</formula>
    </cfRule>
  </conditionalFormatting>
  <conditionalFormatting sqref="F113:F114">
    <cfRule type="containsBlanks" dxfId="46" priority="2">
      <formula>LEN(TRIM(F113))=0</formula>
    </cfRule>
  </conditionalFormatting>
  <conditionalFormatting sqref="F120">
    <cfRule type="containsBlanks" dxfId="45" priority="26">
      <formula>LEN(TRIM(F120))=0</formula>
    </cfRule>
  </conditionalFormatting>
  <conditionalFormatting sqref="F127:F128">
    <cfRule type="containsBlanks" dxfId="44" priority="1">
      <formula>LEN(TRIM(F127))=0</formula>
    </cfRule>
  </conditionalFormatting>
  <conditionalFormatting sqref="H24">
    <cfRule type="containsBlanks" dxfId="43" priority="67">
      <formula>LEN(TRIM(H24))=0</formula>
    </cfRule>
  </conditionalFormatting>
  <conditionalFormatting sqref="H32">
    <cfRule type="containsBlanks" dxfId="42" priority="61">
      <formula>LEN(TRIM(H32))=0</formula>
    </cfRule>
  </conditionalFormatting>
  <conditionalFormatting sqref="H56">
    <cfRule type="containsBlanks" dxfId="41" priority="53">
      <formula>LEN(TRIM(H56))=0</formula>
    </cfRule>
  </conditionalFormatting>
  <conditionalFormatting sqref="H65">
    <cfRule type="containsBlanks" dxfId="40" priority="47">
      <formula>LEN(TRIM(H65))=0</formula>
    </cfRule>
  </conditionalFormatting>
  <conditionalFormatting sqref="H88">
    <cfRule type="containsBlanks" dxfId="39" priority="39">
      <formula>LEN(TRIM(H88))=0</formula>
    </cfRule>
  </conditionalFormatting>
  <conditionalFormatting sqref="H96">
    <cfRule type="containsBlanks" dxfId="38" priority="33">
      <formula>LEN(TRIM(H96))=0</formula>
    </cfRule>
  </conditionalFormatting>
  <conditionalFormatting sqref="H120">
    <cfRule type="containsBlanks" dxfId="37" priority="25">
      <formula>LEN(TRIM(H120))=0</formula>
    </cfRule>
  </conditionalFormatting>
  <conditionalFormatting sqref="H128">
    <cfRule type="containsBlanks" dxfId="36" priority="19">
      <formula>LEN(TRIM(H128))=0</formula>
    </cfRule>
  </conditionalFormatting>
  <conditionalFormatting sqref="I17:I18">
    <cfRule type="containsBlanks" dxfId="35" priority="60">
      <formula>LEN(TRIM(I17))=0</formula>
    </cfRule>
  </conditionalFormatting>
  <conditionalFormatting sqref="I49:I50">
    <cfRule type="containsBlanks" dxfId="34" priority="46">
      <formula>LEN(TRIM(I49))=0</formula>
    </cfRule>
  </conditionalFormatting>
  <conditionalFormatting sqref="I81:I82">
    <cfRule type="containsBlanks" dxfId="33" priority="32">
      <formula>LEN(TRIM(I81))=0</formula>
    </cfRule>
  </conditionalFormatting>
  <conditionalFormatting sqref="I113:I114">
    <cfRule type="containsBlanks" dxfId="32" priority="18">
      <formula>LEN(TRIM(I113))=0</formula>
    </cfRule>
  </conditionalFormatting>
  <conditionalFormatting sqref="J32">
    <cfRule type="containsBlanks" dxfId="31" priority="62">
      <formula>LEN(TRIM(J32))=0</formula>
    </cfRule>
  </conditionalFormatting>
  <conditionalFormatting sqref="J65">
    <cfRule type="containsBlanks" dxfId="30" priority="48">
      <formula>LEN(TRIM(J65))=0</formula>
    </cfRule>
  </conditionalFormatting>
  <conditionalFormatting sqref="J96">
    <cfRule type="containsBlanks" dxfId="29" priority="34">
      <formula>LEN(TRIM(J96))=0</formula>
    </cfRule>
  </conditionalFormatting>
  <conditionalFormatting sqref="J128">
    <cfRule type="containsBlanks" dxfId="28" priority="20">
      <formula>LEN(TRIM(J128))=0</formula>
    </cfRule>
  </conditionalFormatting>
  <conditionalFormatting sqref="O1:Q6 K7:M8 K10:M10">
    <cfRule type="cellIs" dxfId="27" priority="72" operator="between">
      <formula>1</formula>
      <formula>15</formula>
    </cfRule>
  </conditionalFormatting>
  <conditionalFormatting sqref="O9:Q19">
    <cfRule type="cellIs" dxfId="26" priority="10" operator="between">
      <formula>1</formula>
      <formula>15</formula>
    </cfRule>
  </conditionalFormatting>
  <conditionalFormatting sqref="O32:Q33">
    <cfRule type="cellIs" dxfId="25" priority="11" operator="between">
      <formula>1</formula>
      <formula>15</formula>
    </cfRule>
  </conditionalFormatting>
  <conditionalFormatting sqref="O38:Q38 K39:M40 K42:M42">
    <cfRule type="cellIs" dxfId="24" priority="58" operator="between">
      <formula>1</formula>
      <formula>15</formula>
    </cfRule>
  </conditionalFormatting>
  <conditionalFormatting sqref="O41:Q51">
    <cfRule type="cellIs" dxfId="23" priority="57" operator="between">
      <formula>1</formula>
      <formula>15</formula>
    </cfRule>
  </conditionalFormatting>
  <conditionalFormatting sqref="O64:Q65">
    <cfRule type="cellIs" dxfId="22" priority="9" operator="between">
      <formula>1</formula>
      <formula>15</formula>
    </cfRule>
  </conditionalFormatting>
  <conditionalFormatting sqref="O70:Q70 K71:M72 K74:M74">
    <cfRule type="cellIs" dxfId="21" priority="44" operator="between">
      <formula>1</formula>
      <formula>15</formula>
    </cfRule>
  </conditionalFormatting>
  <conditionalFormatting sqref="O73:Q83">
    <cfRule type="cellIs" dxfId="20" priority="8" operator="between">
      <formula>1</formula>
      <formula>15</formula>
    </cfRule>
  </conditionalFormatting>
  <conditionalFormatting sqref="O96:Q97">
    <cfRule type="cellIs" dxfId="19" priority="7" operator="between">
      <formula>1</formula>
      <formula>15</formula>
    </cfRule>
  </conditionalFormatting>
  <conditionalFormatting sqref="O102:Q102 K103:M104 K106:M106">
    <cfRule type="cellIs" dxfId="18" priority="30" operator="between">
      <formula>1</formula>
      <formula>15</formula>
    </cfRule>
  </conditionalFormatting>
  <conditionalFormatting sqref="O105:Q115">
    <cfRule type="cellIs" dxfId="17" priority="6" operator="between">
      <formula>1</formula>
      <formula>15</formula>
    </cfRule>
  </conditionalFormatting>
  <conditionalFormatting sqref="O128:Q129">
    <cfRule type="cellIs" dxfId="16" priority="5" operator="between">
      <formula>1</formula>
      <formula>15</formula>
    </cfRule>
  </conditionalFormatting>
  <dataValidations disablePrompts="1" count="11">
    <dataValidation type="list" allowBlank="1" showInputMessage="1" showErrorMessage="1" sqref="D18 J32 F32 D32 F50 I17:J17 D50 J128 J65 I113:J113 D65 I49:J49 D82 F18 F96 D96 F82 I81:J81 D128 J96 F128">
      <formula1>"SI, NO, NO APLICA"</formula1>
    </dataValidation>
    <dataValidation type="list" allowBlank="1" showInputMessage="1" showErrorMessage="1" sqref="D20:J20 D34:J34 D52:J52 D66:J66 D84:J84 D98:J98 D116:J116 D130:J130">
      <formula1>"CUMPLE, NO CUMPLE"</formula1>
    </dataValidation>
    <dataValidation type="list" allowBlank="1" showInputMessage="1" showErrorMessage="1" sqref="I31:J31 I127:J127 I95:J95 I63:J63">
      <formula1>"SI, NO"</formula1>
    </dataValidation>
    <dataValidation type="list" allowBlank="1" showInputMessage="1" showErrorMessage="1" sqref="F81">
      <formula1>"Administración, Ingeniería de Sistemas telemática y afines, ngeniería industrial y afines, Bibliotecología, otros de ciencias sociales y humanas, No aplica"</formula1>
    </dataValidation>
    <dataValidation type="list" allowBlank="1" showInputMessage="1" showErrorMessage="1" sqref="A8 A40 A72 A104">
      <formula1>"Unión Temporal SOAIN BUSINESS SUPPORT – SGDEA, UT SGDEA ANM 2024 , UT CONSULTING INZU, PRODYGYTEK PROCESS DOCUMENT AND DATA SOLUTIONS SAS, SOFT Y DI LTDA"</formula1>
    </dataValidation>
    <dataValidation type="list" allowBlank="1" showInputMessage="1" showErrorMessage="1" sqref="B32:B33 B104:B117 B40:B53 B64:B65 B8:B21 B72:B85 B96:B97 B128:B129">
      <formula1>"GERENTE DE PROYECTO, ANALISTA DE PROCESOS"</formula1>
    </dataValidation>
    <dataValidation errorStyle="warning" allowBlank="1" showInputMessage="1" showErrorMessage="1" error="Si no corresponda al listado. Se califica como incumplimiento" sqref="D17 D31 I50 D49 I18 I82 D81 D95 D63 D113:D114 D127 I114 F113:F114 F127"/>
    <dataValidation type="list" allowBlank="1" showInputMessage="1" showErrorMessage="1" sqref="E14:E15 E28:E29 E46:E47 E124:E125 E78:E79 E92:E93 E110:E111 E60:E61">
      <formula1>"SI,NO"</formula1>
    </dataValidation>
    <dataValidation type="list" allowBlank="1" showInputMessage="1" showErrorMessage="1" sqref="C35:J36 C67:J68 C99:J100 C131:J132">
      <formula1>"0, 3,5 , 5, 8,5"</formula1>
    </dataValidation>
    <dataValidation type="list" allowBlank="1" showInputMessage="1" showErrorMessage="1" sqref="F17 F49">
      <formula1>"Bibliotecología, otras cienias sociales y humanas, NO APLICA"</formula1>
    </dataValidation>
    <dataValidation type="list" errorStyle="warning" allowBlank="1" showInputMessage="1" showErrorMessage="1" sqref="F31 F65 F95 F63">
      <formula1>"Administración, Ingeniería de Sistemas telemática y afines, ngeniería industrial y afines"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'Listas referencia RA'!$C$5:$C$14</xm:f>
          </x14:formula1>
          <xm:sqref>D10 D24 D42 D56 D74 D88 D106 D120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2" workbookViewId="0">
      <selection activeCell="D3" sqref="D3"/>
    </sheetView>
  </sheetViews>
  <sheetFormatPr baseColWidth="10" defaultColWidth="11.453125" defaultRowHeight="14.5"/>
  <cols>
    <col min="1" max="1" width="24.453125" customWidth="1"/>
    <col min="2" max="2" width="52.26953125" customWidth="1"/>
    <col min="3" max="3" width="71" customWidth="1"/>
    <col min="4" max="4" width="31.26953125" customWidth="1"/>
  </cols>
  <sheetData>
    <row r="1" spans="1:6">
      <c r="A1" t="s">
        <v>1259</v>
      </c>
      <c r="B1" t="s">
        <v>1294</v>
      </c>
      <c r="C1" t="s">
        <v>1295</v>
      </c>
      <c r="D1" t="s">
        <v>1296</v>
      </c>
    </row>
    <row r="2" spans="1:6" ht="231" customHeight="1">
      <c r="A2" t="s">
        <v>1264</v>
      </c>
      <c r="B2" s="245" t="s">
        <v>1297</v>
      </c>
      <c r="C2" s="246" t="s">
        <v>1298</v>
      </c>
      <c r="D2" s="246">
        <v>5</v>
      </c>
    </row>
    <row r="3" spans="1:6" ht="87">
      <c r="A3" t="s">
        <v>1276</v>
      </c>
      <c r="B3" s="245" t="s">
        <v>1299</v>
      </c>
      <c r="C3" s="246" t="s">
        <v>1300</v>
      </c>
      <c r="D3">
        <v>3.5</v>
      </c>
      <c r="E3" t="str">
        <f>CONCATENATE(A2,",",A3)</f>
        <v>GERENTE DE PROYECTO,ANALISTA DE PROCESOS</v>
      </c>
      <c r="F3" t="s">
        <v>1301</v>
      </c>
    </row>
    <row r="5" spans="1:6">
      <c r="A5" t="s">
        <v>15</v>
      </c>
      <c r="B5" t="s">
        <v>1264</v>
      </c>
      <c r="C5" s="240" t="s">
        <v>222</v>
      </c>
      <c r="D5" s="242" t="s">
        <v>251</v>
      </c>
      <c r="E5" s="233" t="s">
        <v>253</v>
      </c>
    </row>
    <row r="6" spans="1:6">
      <c r="A6" t="s">
        <v>15</v>
      </c>
      <c r="B6" t="s">
        <v>1276</v>
      </c>
      <c r="C6" t="s">
        <v>314</v>
      </c>
      <c r="D6" t="s">
        <v>22</v>
      </c>
      <c r="E6" t="s">
        <v>22</v>
      </c>
    </row>
    <row r="7" spans="1:6">
      <c r="A7" t="s">
        <v>21</v>
      </c>
      <c r="B7" t="s">
        <v>1264</v>
      </c>
      <c r="C7" t="s">
        <v>1302</v>
      </c>
      <c r="D7" t="s">
        <v>402</v>
      </c>
      <c r="E7" s="233" t="s">
        <v>253</v>
      </c>
    </row>
    <row r="8" spans="1:6">
      <c r="A8" t="s">
        <v>21</v>
      </c>
      <c r="B8" t="s">
        <v>1276</v>
      </c>
      <c r="C8" t="s">
        <v>415</v>
      </c>
      <c r="D8" t="s">
        <v>22</v>
      </c>
      <c r="E8" t="s">
        <v>22</v>
      </c>
    </row>
    <row r="9" spans="1:6">
      <c r="A9" t="s">
        <v>24</v>
      </c>
      <c r="B9" t="s">
        <v>1264</v>
      </c>
      <c r="C9" t="s">
        <v>1303</v>
      </c>
      <c r="D9" t="s">
        <v>566</v>
      </c>
      <c r="E9" s="233" t="s">
        <v>253</v>
      </c>
    </row>
    <row r="10" spans="1:6">
      <c r="A10" t="s">
        <v>24</v>
      </c>
      <c r="B10" t="s">
        <v>1276</v>
      </c>
      <c r="C10" t="s">
        <v>1304</v>
      </c>
      <c r="D10" t="s">
        <v>22</v>
      </c>
      <c r="E10" t="s">
        <v>22</v>
      </c>
    </row>
    <row r="11" spans="1:6">
      <c r="A11" t="s">
        <v>27</v>
      </c>
      <c r="B11" t="s">
        <v>1264</v>
      </c>
      <c r="C11" t="s">
        <v>740</v>
      </c>
      <c r="D11" t="s">
        <v>1305</v>
      </c>
      <c r="E11" s="233" t="s">
        <v>253</v>
      </c>
    </row>
    <row r="12" spans="1:6">
      <c r="A12" t="s">
        <v>27</v>
      </c>
      <c r="B12" t="s">
        <v>1276</v>
      </c>
      <c r="C12" t="s">
        <v>812</v>
      </c>
      <c r="D12" t="s">
        <v>22</v>
      </c>
      <c r="E12" t="s">
        <v>22</v>
      </c>
    </row>
    <row r="13" spans="1:6">
      <c r="A13" t="s">
        <v>30</v>
      </c>
      <c r="B13" t="s">
        <v>1264</v>
      </c>
      <c r="C13" t="s">
        <v>934</v>
      </c>
      <c r="D13" t="s">
        <v>939</v>
      </c>
      <c r="E13" t="s">
        <v>1306</v>
      </c>
    </row>
    <row r="14" spans="1:6">
      <c r="A14" t="s">
        <v>30</v>
      </c>
      <c r="B14" t="s">
        <v>1276</v>
      </c>
      <c r="C14" t="s">
        <v>1307</v>
      </c>
      <c r="D14" t="s">
        <v>22</v>
      </c>
      <c r="E14" t="s">
        <v>22</v>
      </c>
    </row>
    <row r="16" spans="1:6" ht="101.5">
      <c r="A16" t="s">
        <v>15</v>
      </c>
      <c r="C16" t="str">
        <f>CONCATENATE(A16,"; ",A17, "; ",A18,"; ",A19,"; ",A20)</f>
        <v>Unión Temporal SOAIN BUSINESS SUPPORT – SGDEA; UT SGDEA ANM 2024
; UT CONSULTING INZU; PRODYGYTEK PROCESS DOCUMENT AND DATA SOLUTIONS SAS; SOFT Y DI LTDA</v>
      </c>
      <c r="D16" s="246" t="s">
        <v>1308</v>
      </c>
    </row>
    <row r="17" spans="1:1">
      <c r="A17" t="s">
        <v>21</v>
      </c>
    </row>
    <row r="18" spans="1:1">
      <c r="A18" t="s">
        <v>24</v>
      </c>
    </row>
    <row r="19" spans="1:1">
      <c r="A19" t="s">
        <v>27</v>
      </c>
    </row>
    <row r="20" spans="1:1">
      <c r="A20" t="s">
        <v>30</v>
      </c>
    </row>
  </sheetData>
  <conditionalFormatting sqref="C5:E5">
    <cfRule type="containsBlanks" dxfId="15" priority="4">
      <formula>LEN(TRIM(C5))=0</formula>
    </cfRule>
  </conditionalFormatting>
  <conditionalFormatting sqref="E7">
    <cfRule type="containsBlanks" dxfId="14" priority="3">
      <formula>LEN(TRIM(E7))=0</formula>
    </cfRule>
  </conditionalFormatting>
  <conditionalFormatting sqref="E9">
    <cfRule type="containsBlanks" dxfId="13" priority="2">
      <formula>LEN(TRIM(E9))=0</formula>
    </cfRule>
  </conditionalFormatting>
  <conditionalFormatting sqref="E11">
    <cfRule type="containsBlanks" dxfId="12" priority="1">
      <formula>LEN(TRIM(E11))=0</formula>
    </cfRule>
  </conditionalFormatting>
  <dataValidations count="2">
    <dataValidation errorStyle="warning" allowBlank="1" showInputMessage="1" showErrorMessage="1" error="Si no corresponda al listado. Se califica como incumplimiento" sqref="D5"/>
    <dataValidation type="list" errorStyle="information" allowBlank="1" showInputMessage="1" showErrorMessage="1" errorTitle="No cumple" error="Si no esta en la lista, no cumpe" sqref="E7 E9 E5 E11">
      <formula1>"Administración,Ingeniería de Sistemas, telemática y afines,Ingeniería industrial y afines"</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I23"/>
  <sheetViews>
    <sheetView topLeftCell="A8" zoomScaleNormal="100" zoomScaleSheetLayoutView="77" workbookViewId="0">
      <selection activeCell="F26" sqref="F26"/>
    </sheetView>
  </sheetViews>
  <sheetFormatPr baseColWidth="10" defaultColWidth="11.453125" defaultRowHeight="14"/>
  <cols>
    <col min="1" max="1" width="41.26953125" style="1" customWidth="1"/>
    <col min="2" max="2" width="14.81640625" style="1" customWidth="1"/>
    <col min="3" max="3" width="15.453125" style="1" customWidth="1"/>
    <col min="4" max="4" width="44.7265625" style="1" customWidth="1"/>
    <col min="5" max="5" width="12.26953125" style="1" customWidth="1"/>
    <col min="6" max="6" width="61.54296875" style="1" customWidth="1"/>
    <col min="7" max="7" width="12.81640625" style="1" customWidth="1"/>
    <col min="8" max="8" width="0.26953125" style="1" customWidth="1"/>
    <col min="9" max="9" width="1.54296875" style="1" customWidth="1"/>
    <col min="10" max="16384" width="11.453125" style="1"/>
  </cols>
  <sheetData>
    <row r="1" spans="1:9">
      <c r="A1" s="1000" t="str">
        <f>'RESUMEN HABILITANTES '!A1</f>
        <v>AGENCIA NACIONAL DE MINERÍA</v>
      </c>
      <c r="B1" s="1000"/>
      <c r="C1" s="1000"/>
      <c r="D1" s="1000"/>
      <c r="E1" s="1000"/>
      <c r="F1" s="1000"/>
      <c r="G1" s="1000"/>
      <c r="H1" s="1000"/>
      <c r="I1" s="1000"/>
    </row>
    <row r="2" spans="1:9">
      <c r="A2" s="1000" t="str">
        <f>'RESUMEN HABILITANTES '!A3</f>
        <v>CONCURSO DE MÉRITOS ABIERTO CMA-005-2024</v>
      </c>
      <c r="B2" s="1000"/>
      <c r="C2" s="1000"/>
      <c r="D2" s="1000"/>
      <c r="E2" s="1000"/>
      <c r="F2" s="1000"/>
      <c r="G2" s="1000"/>
      <c r="H2" s="1000"/>
      <c r="I2" s="1000"/>
    </row>
    <row r="3" spans="1:9">
      <c r="A3" s="1000" t="s">
        <v>1309</v>
      </c>
      <c r="B3" s="1000"/>
      <c r="C3" s="1000"/>
      <c r="D3" s="1000"/>
      <c r="E3" s="1000"/>
      <c r="F3" s="1000"/>
      <c r="G3" s="1000"/>
      <c r="H3" s="1000"/>
      <c r="I3" s="1000"/>
    </row>
    <row r="4" spans="1:9">
      <c r="A4" s="1000" t="s">
        <v>1310</v>
      </c>
      <c r="B4" s="1000"/>
      <c r="C4" s="1000"/>
      <c r="D4" s="1000"/>
      <c r="E4" s="1000"/>
      <c r="F4" s="1000"/>
      <c r="G4" s="1000"/>
      <c r="H4" s="1000"/>
      <c r="I4" s="6"/>
    </row>
    <row r="5" spans="1:9">
      <c r="A5" s="1001"/>
      <c r="B5" s="1001"/>
      <c r="C5" s="1001"/>
    </row>
    <row r="6" spans="1:9" ht="15" customHeight="1">
      <c r="A6" s="36" t="s">
        <v>1311</v>
      </c>
      <c r="B6" s="1008" t="s">
        <v>1312</v>
      </c>
      <c r="C6" s="1008"/>
      <c r="D6" s="1008"/>
      <c r="E6" s="37" t="s">
        <v>1313</v>
      </c>
      <c r="F6" s="1009" t="s">
        <v>1314</v>
      </c>
      <c r="G6" s="1009"/>
      <c r="H6" s="38"/>
    </row>
    <row r="7" spans="1:9" ht="65.25" customHeight="1">
      <c r="A7" s="35" t="s">
        <v>1315</v>
      </c>
      <c r="B7" s="1005" t="s">
        <v>1316</v>
      </c>
      <c r="C7" s="1006"/>
      <c r="D7" s="1007"/>
      <c r="E7" s="39">
        <v>10</v>
      </c>
      <c r="F7" s="1010" t="s">
        <v>1317</v>
      </c>
      <c r="G7" s="1010"/>
      <c r="H7" s="34"/>
    </row>
    <row r="8" spans="1:9" ht="151.5" customHeight="1">
      <c r="A8" s="35" t="s">
        <v>1318</v>
      </c>
      <c r="B8" s="1005" t="s">
        <v>1319</v>
      </c>
      <c r="C8" s="1006"/>
      <c r="D8" s="1007"/>
      <c r="E8" s="39">
        <v>10</v>
      </c>
      <c r="F8" s="1012" t="s">
        <v>1320</v>
      </c>
      <c r="G8" s="1010"/>
      <c r="H8" s="34"/>
    </row>
    <row r="9" spans="1:9" ht="42.75" customHeight="1">
      <c r="A9" s="35" t="s">
        <v>1321</v>
      </c>
      <c r="B9" s="1005" t="s">
        <v>1322</v>
      </c>
      <c r="C9" s="1006"/>
      <c r="D9" s="1007"/>
      <c r="E9" s="39">
        <v>5</v>
      </c>
      <c r="F9" s="1011" t="s">
        <v>1323</v>
      </c>
      <c r="G9" s="1011"/>
      <c r="H9" s="34"/>
    </row>
    <row r="10" spans="1:9" ht="14.25" hidden="1" customHeight="1">
      <c r="A10" s="35" t="s">
        <v>1324</v>
      </c>
      <c r="B10" s="1005" t="s">
        <v>1325</v>
      </c>
      <c r="C10" s="1006"/>
      <c r="D10" s="1007"/>
      <c r="E10" s="39">
        <v>0</v>
      </c>
      <c r="F10" s="1011"/>
      <c r="G10" s="1011"/>
    </row>
    <row r="11" spans="1:9" ht="12" hidden="1" customHeight="1">
      <c r="A11" s="11" t="s">
        <v>1324</v>
      </c>
      <c r="B11" s="1004"/>
      <c r="C11" s="1004"/>
      <c r="D11" s="1004"/>
      <c r="E11" s="1004"/>
      <c r="F11" s="1004"/>
      <c r="G11" s="1004"/>
    </row>
    <row r="13" spans="1:9" ht="42">
      <c r="A13" s="4" t="s">
        <v>7</v>
      </c>
      <c r="B13" s="4" t="s">
        <v>1326</v>
      </c>
      <c r="C13" s="4" t="s">
        <v>1327</v>
      </c>
      <c r="D13" s="4" t="s">
        <v>1328</v>
      </c>
      <c r="E13" s="1002" t="s">
        <v>307</v>
      </c>
      <c r="F13" s="1003"/>
      <c r="G13" s="8" t="s">
        <v>1329</v>
      </c>
    </row>
    <row r="14" spans="1:9" ht="28" hidden="1">
      <c r="A14" s="12" t="str">
        <f>'5.4.5 EMPRENDIMIENTO MUJERE'!A15</f>
        <v>Unión Temporal SOAIN BUSINESS SUPPORT – SGDEA</v>
      </c>
      <c r="B14" s="9"/>
      <c r="C14" s="31"/>
      <c r="D14" s="30"/>
      <c r="E14" s="1013"/>
      <c r="F14" s="1014"/>
      <c r="G14" s="3">
        <f>IF(A14&lt;&gt;"",IF(AND(B14&lt;&gt;A10,C14="SI",D14&lt;&gt;""),_xlfn.XLOOKUP(B14,$A$7:$A$10,$E$7:$E$10,FALSE),0),"")</f>
        <v>0</v>
      </c>
    </row>
    <row r="15" spans="1:9" ht="28" hidden="1">
      <c r="A15" s="12" t="str">
        <f>'5.4.5 EMPRENDIMIENTO MUJERE'!A16</f>
        <v xml:space="preserve">UT SGDEA ANM 2024
</v>
      </c>
      <c r="B15" s="9"/>
      <c r="C15" s="31"/>
      <c r="D15" s="30"/>
      <c r="E15" s="1013"/>
      <c r="F15" s="1014"/>
      <c r="G15" s="3">
        <f t="shared" ref="G15:G23" si="0">IF(A15&lt;&gt;"",IF(AND(B15&lt;&gt;A11,C15="SI",D15&lt;&gt;""),_xlfn.XLOOKUP(B15,$A$7:$A$10,$E$7:$E$10,FALSE),0),"")</f>
        <v>0</v>
      </c>
    </row>
    <row r="16" spans="1:9" hidden="1">
      <c r="A16" s="12" t="str">
        <f>'5.4.5 EMPRENDIMIENTO MUJERE'!A17</f>
        <v>UT CONSULTING INZU</v>
      </c>
      <c r="B16" s="9"/>
      <c r="C16" s="31"/>
      <c r="D16" s="30"/>
      <c r="E16" s="1013"/>
      <c r="F16" s="1014"/>
      <c r="G16" s="3">
        <f t="shared" si="0"/>
        <v>0</v>
      </c>
    </row>
    <row r="17" spans="1:7" ht="42">
      <c r="A17" s="12" t="str">
        <f>'5.4.5 EMPRENDIMIENTO MUJERE'!A18</f>
        <v>PRODYGYTEK PROCESS DOCUMENT AND DATA SOLUTIONS SAS</v>
      </c>
      <c r="B17" s="9" t="s">
        <v>1315</v>
      </c>
      <c r="C17" s="31" t="s">
        <v>230</v>
      </c>
      <c r="D17" s="30" t="s">
        <v>1330</v>
      </c>
      <c r="E17" s="1013"/>
      <c r="F17" s="1014"/>
      <c r="G17" s="3">
        <f t="shared" si="0"/>
        <v>10</v>
      </c>
    </row>
    <row r="18" spans="1:7" hidden="1">
      <c r="A18" s="12" t="str">
        <f>'5.4.5 EMPRENDIMIENTO MUJERE'!A19</f>
        <v>SOFT Y DI LTDA</v>
      </c>
      <c r="B18" s="9"/>
      <c r="C18" s="31"/>
      <c r="D18" s="30"/>
      <c r="E18" s="1013"/>
      <c r="F18" s="1014"/>
      <c r="G18" s="3">
        <f t="shared" si="0"/>
        <v>0</v>
      </c>
    </row>
    <row r="19" spans="1:7" hidden="1">
      <c r="A19" s="12" t="str">
        <f>'5.4.5 EMPRENDIMIENTO MUJERE'!A20</f>
        <v/>
      </c>
      <c r="B19" s="9"/>
      <c r="C19" s="31"/>
      <c r="D19" s="30"/>
      <c r="E19" s="1013"/>
      <c r="F19" s="1014"/>
      <c r="G19" s="3" t="str">
        <f t="shared" si="0"/>
        <v/>
      </c>
    </row>
    <row r="20" spans="1:7" hidden="1">
      <c r="A20" s="12" t="str">
        <f>'5.4.5 EMPRENDIMIENTO MUJERE'!A21</f>
        <v/>
      </c>
      <c r="B20" s="9"/>
      <c r="C20" s="31"/>
      <c r="D20" s="30"/>
      <c r="E20" s="1013"/>
      <c r="F20" s="1014"/>
      <c r="G20" s="3" t="str">
        <f t="shared" si="0"/>
        <v/>
      </c>
    </row>
    <row r="21" spans="1:7" hidden="1">
      <c r="A21" s="12" t="str">
        <f>'5.4.5 EMPRENDIMIENTO MUJERE'!A22</f>
        <v/>
      </c>
      <c r="B21" s="9"/>
      <c r="C21" s="31"/>
      <c r="D21" s="30"/>
      <c r="E21" s="1013"/>
      <c r="F21" s="1014"/>
      <c r="G21" s="3" t="str">
        <f t="shared" si="0"/>
        <v/>
      </c>
    </row>
    <row r="22" spans="1:7" hidden="1">
      <c r="A22" s="12" t="str">
        <f>'5.4.5 EMPRENDIMIENTO MUJERE'!A23</f>
        <v/>
      </c>
      <c r="B22" s="9"/>
      <c r="C22" s="31"/>
      <c r="D22" s="30"/>
      <c r="E22" s="1013"/>
      <c r="F22" s="1014"/>
      <c r="G22" s="3" t="str">
        <f t="shared" si="0"/>
        <v/>
      </c>
    </row>
    <row r="23" spans="1:7" hidden="1">
      <c r="A23" s="12" t="str">
        <f>'5.4.5 EMPRENDIMIENTO MUJERE'!A24</f>
        <v/>
      </c>
      <c r="B23" s="9"/>
      <c r="C23" s="31"/>
      <c r="D23" s="30"/>
      <c r="E23" s="1013"/>
      <c r="F23" s="1014"/>
      <c r="G23" s="3" t="str">
        <f t="shared" si="0"/>
        <v/>
      </c>
    </row>
  </sheetData>
  <mergeCells count="27">
    <mergeCell ref="E20:F20"/>
    <mergeCell ref="E21:F21"/>
    <mergeCell ref="E22:F22"/>
    <mergeCell ref="E23:F23"/>
    <mergeCell ref="E14:F14"/>
    <mergeCell ref="E15:F15"/>
    <mergeCell ref="E16:F16"/>
    <mergeCell ref="E17:F17"/>
    <mergeCell ref="E18:F18"/>
    <mergeCell ref="E19:F19"/>
    <mergeCell ref="E13:F13"/>
    <mergeCell ref="B11:G11"/>
    <mergeCell ref="B7:D7"/>
    <mergeCell ref="B6:D6"/>
    <mergeCell ref="B9:D9"/>
    <mergeCell ref="B10:D10"/>
    <mergeCell ref="F6:G6"/>
    <mergeCell ref="F7:G7"/>
    <mergeCell ref="F9:G9"/>
    <mergeCell ref="F10:G10"/>
    <mergeCell ref="B8:D8"/>
    <mergeCell ref="F8:G8"/>
    <mergeCell ref="A1:I1"/>
    <mergeCell ref="A2:I2"/>
    <mergeCell ref="A3:I3"/>
    <mergeCell ref="A4:H4"/>
    <mergeCell ref="A5:C5"/>
  </mergeCells>
  <conditionalFormatting sqref="B14:D23">
    <cfRule type="expression" dxfId="11" priority="2">
      <formula>AND($A14&lt;&gt;"",B14="")</formula>
    </cfRule>
  </conditionalFormatting>
  <conditionalFormatting sqref="C14:D23">
    <cfRule type="expression" dxfId="10" priority="1">
      <formula>$B14="NO"</formula>
    </cfRule>
  </conditionalFormatting>
  <dataValidations count="2">
    <dataValidation type="list" allowBlank="1" showInputMessage="1" showErrorMessage="1" sqref="B14:B23">
      <formula1>$A$7:$A$11</formula1>
    </dataValidation>
    <dataValidation type="list" allowBlank="1" showInputMessage="1" showErrorMessage="1" sqref="C14:C23">
      <formula1>"SI,NO"</formula1>
    </dataValidation>
  </dataValidations>
  <pageMargins left="0.23622047244094491" right="0.23622047244094491" top="0.74803149606299213" bottom="0.74803149606299213" header="0.31496062992125984" footer="0.31496062992125984"/>
  <pageSetup paperSize="172" scale="50" fitToHeight="0" orientation="portrait" r:id="rId1"/>
  <headerFooter>
    <oddHeader>&amp;LCMA-005-2024&amp;REvaluación Técnica Calificación</oddHeader>
    <oddFooter>&amp;L&amp;A&amp;RPág. &amp;P de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J24"/>
  <sheetViews>
    <sheetView topLeftCell="A6" zoomScaleNormal="100" zoomScaleSheetLayoutView="77" workbookViewId="0">
      <selection activeCell="B18" sqref="B18"/>
    </sheetView>
  </sheetViews>
  <sheetFormatPr baseColWidth="10" defaultColWidth="11.453125" defaultRowHeight="14"/>
  <cols>
    <col min="1" max="1" width="28.1796875" style="1" customWidth="1"/>
    <col min="2" max="2" width="12.81640625" style="1" customWidth="1"/>
    <col min="3" max="3" width="12.7265625" style="1" customWidth="1"/>
    <col min="4" max="4" width="12.26953125" style="1" customWidth="1"/>
    <col min="5" max="5" width="44.7265625" style="1" customWidth="1"/>
    <col min="6" max="6" width="12.26953125" style="1" customWidth="1"/>
    <col min="7" max="7" width="43.1796875" style="1" customWidth="1"/>
    <col min="8" max="8" width="12.81640625" style="1" customWidth="1"/>
    <col min="9" max="9" width="0.26953125" style="1" customWidth="1"/>
    <col min="10" max="10" width="1.54296875" style="1" customWidth="1"/>
    <col min="11" max="16384" width="11.453125" style="1"/>
  </cols>
  <sheetData>
    <row r="1" spans="1:10">
      <c r="A1" s="1000" t="str">
        <f>'RESUMEN HABILITANTES '!A1</f>
        <v>AGENCIA NACIONAL DE MINERÍA</v>
      </c>
      <c r="B1" s="1000"/>
      <c r="C1" s="1000"/>
      <c r="D1" s="1000"/>
      <c r="E1" s="1000"/>
      <c r="F1" s="1000"/>
      <c r="G1" s="1000"/>
      <c r="H1" s="1000"/>
      <c r="I1" s="1000"/>
      <c r="J1" s="1000"/>
    </row>
    <row r="2" spans="1:10">
      <c r="A2" s="1000" t="str">
        <f>'RESUMEN HABILITANTES '!A3</f>
        <v>CONCURSO DE MÉRITOS ABIERTO CMA-005-2024</v>
      </c>
      <c r="B2" s="1000"/>
      <c r="C2" s="1000"/>
      <c r="D2" s="1000"/>
      <c r="E2" s="1000"/>
      <c r="F2" s="1000"/>
      <c r="G2" s="1000"/>
      <c r="H2" s="1000"/>
      <c r="I2" s="1000"/>
      <c r="J2" s="1000"/>
    </row>
    <row r="3" spans="1:10">
      <c r="A3" s="1000" t="s">
        <v>1309</v>
      </c>
      <c r="B3" s="1000"/>
      <c r="C3" s="1000"/>
      <c r="D3" s="1000"/>
      <c r="E3" s="1000"/>
      <c r="F3" s="1000"/>
      <c r="G3" s="1000"/>
      <c r="H3" s="1000"/>
      <c r="I3" s="1000"/>
      <c r="J3" s="1000"/>
    </row>
    <row r="4" spans="1:10">
      <c r="A4" s="1000" t="s">
        <v>1331</v>
      </c>
      <c r="B4" s="1000"/>
      <c r="C4" s="1000"/>
      <c r="D4" s="1000"/>
      <c r="E4" s="1000"/>
      <c r="F4" s="1000"/>
      <c r="G4" s="1000"/>
      <c r="H4" s="1000"/>
      <c r="I4" s="1000"/>
      <c r="J4" s="6"/>
    </row>
    <row r="5" spans="1:10">
      <c r="A5" s="1001"/>
      <c r="B5" s="1001"/>
      <c r="C5" s="1001"/>
      <c r="D5" s="1001"/>
    </row>
    <row r="6" spans="1:10" ht="15" customHeight="1">
      <c r="A6" s="10" t="s">
        <v>1332</v>
      </c>
      <c r="B6" s="10"/>
      <c r="C6" s="1015" t="s">
        <v>1312</v>
      </c>
      <c r="D6" s="1015"/>
      <c r="E6" s="1015"/>
      <c r="F6" s="10" t="s">
        <v>1313</v>
      </c>
      <c r="G6" s="1016"/>
      <c r="H6" s="1016"/>
      <c r="I6" s="38"/>
    </row>
    <row r="7" spans="1:10" ht="42" customHeight="1">
      <c r="A7" s="35" t="s">
        <v>1315</v>
      </c>
      <c r="B7" s="1004" t="s">
        <v>1333</v>
      </c>
      <c r="C7" s="1004"/>
      <c r="D7" s="1004"/>
      <c r="E7" s="1004"/>
      <c r="F7" s="1020">
        <v>1</v>
      </c>
      <c r="G7" s="1017"/>
      <c r="H7" s="1017"/>
      <c r="I7" s="34"/>
    </row>
    <row r="8" spans="1:10" ht="45" customHeight="1">
      <c r="A8" s="35" t="s">
        <v>1318</v>
      </c>
      <c r="B8" s="1004" t="s">
        <v>1334</v>
      </c>
      <c r="C8" s="1004"/>
      <c r="D8" s="1004"/>
      <c r="E8" s="1004"/>
      <c r="F8" s="1020"/>
      <c r="G8" s="1018"/>
      <c r="H8" s="1017"/>
      <c r="I8" s="34"/>
    </row>
    <row r="9" spans="1:10" ht="72.75" customHeight="1">
      <c r="A9" s="35" t="s">
        <v>1321</v>
      </c>
      <c r="B9" s="1004" t="s">
        <v>1335</v>
      </c>
      <c r="C9" s="1004"/>
      <c r="D9" s="1004"/>
      <c r="E9" s="1004"/>
      <c r="F9" s="1020"/>
      <c r="G9" s="1019"/>
      <c r="H9" s="1019"/>
      <c r="I9" s="34"/>
    </row>
    <row r="10" spans="1:10" ht="14.25" hidden="1" customHeight="1">
      <c r="A10" s="35" t="s">
        <v>1324</v>
      </c>
      <c r="B10" s="40"/>
      <c r="C10" s="1005" t="s">
        <v>1325</v>
      </c>
      <c r="D10" s="1006"/>
      <c r="E10" s="1007"/>
      <c r="F10" s="39">
        <v>0</v>
      </c>
      <c r="G10" s="1021"/>
      <c r="H10" s="1021"/>
    </row>
    <row r="11" spans="1:10" ht="12" hidden="1" customHeight="1">
      <c r="A11" s="11" t="s">
        <v>1324</v>
      </c>
      <c r="B11" s="11"/>
      <c r="C11" s="1004"/>
      <c r="D11" s="1004"/>
      <c r="E11" s="1004"/>
      <c r="F11" s="1004"/>
      <c r="G11" s="1004"/>
      <c r="H11" s="1004"/>
    </row>
    <row r="14" spans="1:10" ht="28">
      <c r="A14" s="4" t="s">
        <v>7</v>
      </c>
      <c r="B14" s="4" t="s">
        <v>1336</v>
      </c>
      <c r="C14" s="4" t="s">
        <v>1337</v>
      </c>
      <c r="D14" s="4" t="s">
        <v>1338</v>
      </c>
      <c r="E14" s="4" t="s">
        <v>1328</v>
      </c>
      <c r="F14" s="1002" t="s">
        <v>307</v>
      </c>
      <c r="G14" s="1003"/>
      <c r="H14" s="8" t="s">
        <v>1329</v>
      </c>
    </row>
    <row r="15" spans="1:10" ht="42" hidden="1">
      <c r="A15" s="12" t="str">
        <f>'5.4.5 EMPRENDIMIENTO MUJERE'!A15</f>
        <v>Unión Temporal SOAIN BUSINESS SUPPORT – SGDEA</v>
      </c>
      <c r="B15" s="31"/>
      <c r="C15" s="9"/>
      <c r="D15" s="31"/>
      <c r="E15" s="30"/>
      <c r="F15" s="1013"/>
      <c r="G15" s="1014"/>
      <c r="H15" s="3">
        <f>IF(A15&lt;&gt;"",IF(AND(C15="SI",D15="SI",E15="SI"),$F$7,0),"")</f>
        <v>0</v>
      </c>
    </row>
    <row r="16" spans="1:10" ht="28" hidden="1">
      <c r="A16" s="12" t="str">
        <f>'5.4.5 EMPRENDIMIENTO MUJERE'!A16</f>
        <v xml:space="preserve">UT SGDEA ANM 2024
</v>
      </c>
      <c r="B16" s="31"/>
      <c r="C16" s="9"/>
      <c r="D16" s="31"/>
      <c r="E16" s="30"/>
      <c r="F16" s="1013"/>
      <c r="G16" s="1014"/>
      <c r="H16" s="3">
        <f t="shared" ref="H16:H24" si="0">IF(A16&lt;&gt;"",IF(AND(C16="SI",D16="SI",E16="SI"),$F$7,0),"")</f>
        <v>0</v>
      </c>
    </row>
    <row r="17" spans="1:8" hidden="1">
      <c r="A17" s="12" t="str">
        <f>'5.4.5 EMPRENDIMIENTO MUJERE'!A17</f>
        <v>UT CONSULTING INZU</v>
      </c>
      <c r="B17" s="31"/>
      <c r="C17" s="9"/>
      <c r="D17" s="31"/>
      <c r="E17" s="30"/>
      <c r="F17" s="1013"/>
      <c r="G17" s="1014"/>
      <c r="H17" s="3">
        <f t="shared" si="0"/>
        <v>0</v>
      </c>
    </row>
    <row r="18" spans="1:8" ht="42">
      <c r="A18" s="12" t="str">
        <f>'5.4.5 EMPRENDIMIENTO MUJERE'!A18</f>
        <v>PRODYGYTEK PROCESS DOCUMENT AND DATA SOLUTIONS SAS</v>
      </c>
      <c r="B18" s="31" t="s">
        <v>230</v>
      </c>
      <c r="C18" s="9"/>
      <c r="D18" s="31"/>
      <c r="E18" s="30"/>
      <c r="F18" s="1013"/>
      <c r="G18" s="1014"/>
      <c r="H18" s="3">
        <f t="shared" si="0"/>
        <v>0</v>
      </c>
    </row>
    <row r="19" spans="1:8" hidden="1">
      <c r="A19" s="12" t="str">
        <f>'5.4.5 EMPRENDIMIENTO MUJERE'!A19</f>
        <v>SOFT Y DI LTDA</v>
      </c>
      <c r="B19" s="31"/>
      <c r="C19" s="9"/>
      <c r="D19" s="31"/>
      <c r="E19" s="30"/>
      <c r="F19" s="1013"/>
      <c r="G19" s="1014"/>
      <c r="H19" s="3">
        <f t="shared" si="0"/>
        <v>0</v>
      </c>
    </row>
    <row r="20" spans="1:8" hidden="1">
      <c r="A20" s="12" t="str">
        <f>'5.4.5 EMPRENDIMIENTO MUJERE'!A20</f>
        <v/>
      </c>
      <c r="B20" s="31"/>
      <c r="C20" s="9"/>
      <c r="D20" s="31"/>
      <c r="E20" s="30"/>
      <c r="F20" s="1013"/>
      <c r="G20" s="1014"/>
      <c r="H20" s="3" t="str">
        <f t="shared" si="0"/>
        <v/>
      </c>
    </row>
    <row r="21" spans="1:8" hidden="1">
      <c r="A21" s="12" t="str">
        <f>'5.4.5 EMPRENDIMIENTO MUJERE'!A21</f>
        <v/>
      </c>
      <c r="B21" s="31"/>
      <c r="C21" s="9"/>
      <c r="D21" s="31"/>
      <c r="E21" s="30"/>
      <c r="F21" s="1013"/>
      <c r="G21" s="1014"/>
      <c r="H21" s="3" t="str">
        <f t="shared" si="0"/>
        <v/>
      </c>
    </row>
    <row r="22" spans="1:8" hidden="1">
      <c r="A22" s="12" t="str">
        <f>'5.4.5 EMPRENDIMIENTO MUJERE'!A22</f>
        <v/>
      </c>
      <c r="B22" s="31"/>
      <c r="C22" s="9"/>
      <c r="D22" s="31"/>
      <c r="E22" s="30"/>
      <c r="F22" s="1013"/>
      <c r="G22" s="1014"/>
      <c r="H22" s="3" t="str">
        <f t="shared" si="0"/>
        <v/>
      </c>
    </row>
    <row r="23" spans="1:8" hidden="1">
      <c r="A23" s="12" t="str">
        <f>'5.4.5 EMPRENDIMIENTO MUJERE'!A23</f>
        <v/>
      </c>
      <c r="B23" s="31"/>
      <c r="C23" s="9"/>
      <c r="D23" s="31"/>
      <c r="E23" s="30"/>
      <c r="F23" s="1013"/>
      <c r="G23" s="1014"/>
      <c r="H23" s="3" t="str">
        <f t="shared" si="0"/>
        <v/>
      </c>
    </row>
    <row r="24" spans="1:8" hidden="1">
      <c r="A24" s="12" t="str">
        <f>'5.4.5 EMPRENDIMIENTO MUJERE'!A24</f>
        <v/>
      </c>
      <c r="B24" s="31"/>
      <c r="C24" s="9"/>
      <c r="D24" s="31"/>
      <c r="E24" s="30"/>
      <c r="F24" s="1013"/>
      <c r="G24" s="1014"/>
      <c r="H24" s="3" t="str">
        <f t="shared" si="0"/>
        <v/>
      </c>
    </row>
  </sheetData>
  <mergeCells count="28">
    <mergeCell ref="F23:G23"/>
    <mergeCell ref="F24:G24"/>
    <mergeCell ref="F7:F9"/>
    <mergeCell ref="B7:E7"/>
    <mergeCell ref="B8:E8"/>
    <mergeCell ref="B9:E9"/>
    <mergeCell ref="F17:G17"/>
    <mergeCell ref="F18:G18"/>
    <mergeCell ref="F19:G19"/>
    <mergeCell ref="F20:G20"/>
    <mergeCell ref="F21:G21"/>
    <mergeCell ref="F22:G22"/>
    <mergeCell ref="C10:E10"/>
    <mergeCell ref="G10:H10"/>
    <mergeCell ref="C11:H11"/>
    <mergeCell ref="F14:G14"/>
    <mergeCell ref="F15:G15"/>
    <mergeCell ref="F16:G16"/>
    <mergeCell ref="G7:H7"/>
    <mergeCell ref="G8:H8"/>
    <mergeCell ref="G9:H9"/>
    <mergeCell ref="C6:E6"/>
    <mergeCell ref="G6:H6"/>
    <mergeCell ref="A1:J1"/>
    <mergeCell ref="A2:J2"/>
    <mergeCell ref="A3:J3"/>
    <mergeCell ref="A4:I4"/>
    <mergeCell ref="A5:D5"/>
  </mergeCells>
  <conditionalFormatting sqref="B15:B24">
    <cfRule type="expression" dxfId="9" priority="1">
      <formula>$C15="NO"</formula>
    </cfRule>
    <cfRule type="expression" dxfId="8" priority="2">
      <formula>AND($A15&lt;&gt;"",B15="")</formula>
    </cfRule>
  </conditionalFormatting>
  <conditionalFormatting sqref="C15:E24">
    <cfRule type="expression" dxfId="7" priority="4">
      <formula>AND($A15&lt;&gt;"",C15="")</formula>
    </cfRule>
  </conditionalFormatting>
  <conditionalFormatting sqref="D15:E24">
    <cfRule type="expression" dxfId="6" priority="3">
      <formula>$C15="NO"</formula>
    </cfRule>
  </conditionalFormatting>
  <dataValidations count="2">
    <dataValidation type="list" allowBlank="1" showInputMessage="1" showErrorMessage="1" sqref="D15:D24 B15:B24">
      <formula1>"SI,NO"</formula1>
    </dataValidation>
    <dataValidation type="list" allowBlank="1" showInputMessage="1" showErrorMessage="1" sqref="C15:C24">
      <formula1>$A$7:$A$11</formula1>
    </dataValidation>
  </dataValidations>
  <pageMargins left="0.23622047244094491" right="0.23622047244094491" top="0.74803149606299213" bottom="0.74803149606299213" header="0.31496062992125984" footer="0.31496062992125984"/>
  <pageSetup paperSize="172" scale="57" fitToHeight="0" orientation="portrait" r:id="rId1"/>
  <headerFooter>
    <oddHeader>&amp;LCMA-005-2024&amp;REvaluación Técnica Calificación</oddHeader>
    <oddFooter>&amp;L&amp;A&amp;RPág. &amp;P de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H24"/>
  <sheetViews>
    <sheetView topLeftCell="A9" zoomScaleNormal="100" zoomScaleSheetLayoutView="77" workbookViewId="0">
      <selection activeCell="E18" sqref="E18"/>
    </sheetView>
  </sheetViews>
  <sheetFormatPr baseColWidth="10" defaultColWidth="11.453125" defaultRowHeight="14"/>
  <cols>
    <col min="1" max="1" width="16.1796875" style="13" customWidth="1"/>
    <col min="2" max="2" width="41.26953125" style="13" customWidth="1"/>
    <col min="3" max="3" width="14.81640625" style="13" customWidth="1"/>
    <col min="4" max="4" width="15.453125" style="13" customWidth="1"/>
    <col min="5" max="5" width="44.7265625" style="13" customWidth="1"/>
    <col min="6" max="6" width="56.81640625" style="13" customWidth="1"/>
    <col min="7" max="7" width="12.81640625" style="13" customWidth="1"/>
    <col min="8" max="8" width="2.1796875" style="13" customWidth="1"/>
    <col min="9" max="9" width="1.54296875" style="13" customWidth="1"/>
    <col min="10" max="16384" width="11.453125" style="13"/>
  </cols>
  <sheetData>
    <row r="1" spans="1:8">
      <c r="A1" s="1032" t="str">
        <f>'RESUMEN HABILITANTES '!A1</f>
        <v>AGENCIA NACIONAL DE MINERÍA</v>
      </c>
      <c r="B1" s="1032"/>
      <c r="C1" s="1032"/>
      <c r="D1" s="1032"/>
      <c r="E1" s="1032"/>
      <c r="F1" s="1032"/>
      <c r="G1" s="1032"/>
      <c r="H1" s="1032"/>
    </row>
    <row r="2" spans="1:8">
      <c r="A2" s="1032" t="str">
        <f>'RESUMEN HABILITANTES '!A3</f>
        <v>CONCURSO DE MÉRITOS ABIERTO CMA-005-2024</v>
      </c>
      <c r="B2" s="1032"/>
      <c r="C2" s="1032"/>
      <c r="D2" s="1032"/>
      <c r="E2" s="1032"/>
      <c r="F2" s="1032"/>
      <c r="G2" s="1032"/>
      <c r="H2" s="1032"/>
    </row>
    <row r="3" spans="1:8">
      <c r="A3" s="1032" t="s">
        <v>1309</v>
      </c>
      <c r="B3" s="1032"/>
      <c r="C3" s="1032"/>
      <c r="D3" s="1032"/>
      <c r="E3" s="1032"/>
      <c r="F3" s="1032"/>
      <c r="G3" s="1032"/>
      <c r="H3" s="1032"/>
    </row>
    <row r="4" spans="1:8">
      <c r="A4" s="1032" t="s">
        <v>1339</v>
      </c>
      <c r="B4" s="1032"/>
      <c r="C4" s="1032"/>
      <c r="D4" s="1032"/>
      <c r="E4" s="1032"/>
      <c r="F4" s="1032"/>
      <c r="G4" s="1032"/>
      <c r="H4" s="1032"/>
    </row>
    <row r="5" spans="1:8">
      <c r="B5" s="1033"/>
      <c r="C5" s="1033"/>
      <c r="D5" s="14"/>
    </row>
    <row r="6" spans="1:8" ht="15.5">
      <c r="A6" s="1034" t="s">
        <v>1073</v>
      </c>
      <c r="B6" s="1034"/>
      <c r="C6" s="1034"/>
      <c r="D6" s="1034"/>
      <c r="E6" s="1034"/>
      <c r="F6" s="1034"/>
      <c r="G6" s="1034"/>
    </row>
    <row r="7" spans="1:8">
      <c r="A7" s="15" t="s">
        <v>1340</v>
      </c>
      <c r="B7" s="1038" t="s">
        <v>1341</v>
      </c>
      <c r="C7" s="1038"/>
      <c r="D7" s="1038"/>
      <c r="E7" s="1030" t="s">
        <v>1342</v>
      </c>
      <c r="F7" s="1030"/>
      <c r="G7" s="16" t="s">
        <v>1313</v>
      </c>
    </row>
    <row r="8" spans="1:8" ht="45" customHeight="1">
      <c r="A8" s="28" t="s">
        <v>1343</v>
      </c>
      <c r="B8" s="1031" t="s">
        <v>1344</v>
      </c>
      <c r="C8" s="1031"/>
      <c r="D8" s="1031"/>
      <c r="E8" s="1031" t="s">
        <v>1345</v>
      </c>
      <c r="F8" s="1031"/>
      <c r="G8" s="1035">
        <v>0.25</v>
      </c>
    </row>
    <row r="9" spans="1:8" s="18" customFormat="1" ht="90.75" customHeight="1">
      <c r="A9" s="28" t="s">
        <v>1346</v>
      </c>
      <c r="B9" s="1031" t="s">
        <v>1347</v>
      </c>
      <c r="C9" s="1031"/>
      <c r="D9" s="1031"/>
      <c r="E9" s="1031" t="s">
        <v>1348</v>
      </c>
      <c r="F9" s="1031"/>
      <c r="G9" s="1036"/>
    </row>
    <row r="10" spans="1:8" ht="49.5" customHeight="1">
      <c r="A10" s="28" t="s">
        <v>1349</v>
      </c>
      <c r="B10" s="1031" t="s">
        <v>1350</v>
      </c>
      <c r="C10" s="1031"/>
      <c r="D10" s="1031"/>
      <c r="E10" s="1031" t="s">
        <v>1351</v>
      </c>
      <c r="F10" s="1031"/>
      <c r="G10" s="1036"/>
    </row>
    <row r="11" spans="1:8" ht="42.75" customHeight="1">
      <c r="A11" s="28" t="s">
        <v>1352</v>
      </c>
      <c r="B11" s="1031" t="s">
        <v>1353</v>
      </c>
      <c r="C11" s="1031"/>
      <c r="D11" s="1031"/>
      <c r="E11" s="1031" t="s">
        <v>1354</v>
      </c>
      <c r="F11" s="1031"/>
      <c r="G11" s="1037"/>
    </row>
    <row r="12" spans="1:8" hidden="1">
      <c r="A12" s="17" t="s">
        <v>1355</v>
      </c>
      <c r="B12" s="1026"/>
      <c r="C12" s="1027"/>
      <c r="D12" s="1027"/>
      <c r="E12" s="1027"/>
      <c r="F12" s="1028"/>
      <c r="G12" s="19">
        <v>0</v>
      </c>
    </row>
    <row r="13" spans="1:8" ht="15" customHeight="1">
      <c r="A13" s="1029" t="s">
        <v>1356</v>
      </c>
      <c r="B13" s="1029"/>
      <c r="C13" s="1029"/>
      <c r="D13" s="1029"/>
      <c r="E13" s="1029"/>
      <c r="F13" s="1029"/>
      <c r="G13" s="20"/>
    </row>
    <row r="14" spans="1:8" ht="28">
      <c r="A14" s="1030" t="s">
        <v>7</v>
      </c>
      <c r="B14" s="1030"/>
      <c r="C14" s="21" t="s">
        <v>1357</v>
      </c>
      <c r="D14" s="21" t="s">
        <v>1358</v>
      </c>
      <c r="E14" s="22" t="s">
        <v>1328</v>
      </c>
      <c r="F14" s="22" t="s">
        <v>307</v>
      </c>
      <c r="G14" s="16" t="s">
        <v>1329</v>
      </c>
    </row>
    <row r="15" spans="1:8" hidden="1">
      <c r="A15" s="1022" t="str">
        <f>IF('RESUMEN HABILITANTES '!C11="","",'RESUMEN HABILITANTES '!C11)</f>
        <v>Unión Temporal SOAIN BUSINESS SUPPORT – SGDEA</v>
      </c>
      <c r="B15" s="1023"/>
      <c r="C15" s="23"/>
      <c r="D15" s="24"/>
      <c r="E15" s="25"/>
      <c r="F15" s="26"/>
      <c r="G15" s="2">
        <f>IF(AND(C15&lt;&gt;"No aportada",D15="SI"),$G$8,0)</f>
        <v>0</v>
      </c>
    </row>
    <row r="16" spans="1:8" hidden="1">
      <c r="A16" s="1022" t="str">
        <f>IF('RESUMEN HABILITANTES '!C14="","",'RESUMEN HABILITANTES '!C14)</f>
        <v xml:space="preserve">UT SGDEA ANM 2024
</v>
      </c>
      <c r="B16" s="1023"/>
      <c r="C16" s="23"/>
      <c r="D16" s="24"/>
      <c r="E16" s="25"/>
      <c r="F16" s="27"/>
      <c r="G16" s="2">
        <f>IF(AND(C16&lt;&gt;"No aportada",D16="SI"),$G$8,0)</f>
        <v>0</v>
      </c>
    </row>
    <row r="17" spans="1:7" ht="15" hidden="1" customHeight="1">
      <c r="A17" s="1022" t="str">
        <f>IF('RESUMEN HABILITANTES '!C17="","",'RESUMEN HABILITANTES '!C17)</f>
        <v>UT CONSULTING INZU</v>
      </c>
      <c r="B17" s="1023"/>
      <c r="C17" s="23"/>
      <c r="D17" s="24"/>
      <c r="E17" s="25"/>
      <c r="F17" s="27"/>
      <c r="G17" s="2">
        <f t="shared" ref="G17:G24" si="0">IF(AND(C17&lt;&gt;"No aportada",D17="SI"),$G$8,0)</f>
        <v>0</v>
      </c>
    </row>
    <row r="18" spans="1:7" ht="40.5" customHeight="1">
      <c r="A18" s="1022" t="str">
        <f>IF('RESUMEN HABILITANTES '!C20="","",'RESUMEN HABILITANTES '!C20)</f>
        <v>PRODYGYTEK PROCESS DOCUMENT AND DATA SOLUTIONS SAS</v>
      </c>
      <c r="B18" s="1023"/>
      <c r="C18" s="23" t="s">
        <v>1346</v>
      </c>
      <c r="D18" s="24" t="s">
        <v>230</v>
      </c>
      <c r="E18" s="25" t="s">
        <v>1359</v>
      </c>
      <c r="F18" s="27"/>
      <c r="G18" s="2">
        <f t="shared" si="0"/>
        <v>0.25</v>
      </c>
    </row>
    <row r="19" spans="1:7" ht="15" hidden="1" customHeight="1">
      <c r="A19" s="1022" t="str">
        <f>IF('RESUMEN HABILITANTES '!C23="","",'RESUMEN HABILITANTES '!C23)</f>
        <v>SOFT Y DI LTDA</v>
      </c>
      <c r="B19" s="1023"/>
      <c r="C19" s="23"/>
      <c r="D19" s="24"/>
      <c r="E19" s="25"/>
      <c r="F19" s="27"/>
      <c r="G19" s="2">
        <f t="shared" si="0"/>
        <v>0</v>
      </c>
    </row>
    <row r="20" spans="1:7" ht="15" hidden="1" customHeight="1">
      <c r="A20" s="1024" t="str">
        <f>IF('RESUMEN HABILITANTES '!C26="","",'RESUMEN HABILITANTES '!C26)</f>
        <v/>
      </c>
      <c r="B20" s="1025"/>
      <c r="C20" s="23"/>
      <c r="D20" s="24"/>
      <c r="E20" s="25"/>
      <c r="F20" s="27"/>
      <c r="G20" s="2">
        <f t="shared" si="0"/>
        <v>0</v>
      </c>
    </row>
    <row r="21" spans="1:7" hidden="1">
      <c r="A21" s="1024" t="str">
        <f>IF('RESUMEN HABILITANTES '!C29="","",'RESUMEN HABILITANTES '!C29)</f>
        <v/>
      </c>
      <c r="B21" s="1025"/>
      <c r="C21" s="23"/>
      <c r="D21" s="24"/>
      <c r="E21" s="25"/>
      <c r="F21" s="27"/>
      <c r="G21" s="2">
        <f t="shared" si="0"/>
        <v>0</v>
      </c>
    </row>
    <row r="22" spans="1:7" hidden="1">
      <c r="A22" s="1024" t="str">
        <f>IF('RESUMEN HABILITANTES '!C32="","",'RESUMEN HABILITANTES '!C32)</f>
        <v/>
      </c>
      <c r="B22" s="1025"/>
      <c r="C22" s="23"/>
      <c r="D22" s="24"/>
      <c r="E22" s="25"/>
      <c r="F22" s="27"/>
      <c r="G22" s="2">
        <f t="shared" si="0"/>
        <v>0</v>
      </c>
    </row>
    <row r="23" spans="1:7" hidden="1">
      <c r="A23" s="1024" t="str">
        <f>IF('RESUMEN HABILITANTES '!C35="","",'RESUMEN HABILITANTES '!C35)</f>
        <v/>
      </c>
      <c r="B23" s="1025"/>
      <c r="C23" s="23"/>
      <c r="D23" s="24"/>
      <c r="E23" s="25"/>
      <c r="F23" s="27"/>
      <c r="G23" s="2">
        <f t="shared" si="0"/>
        <v>0</v>
      </c>
    </row>
    <row r="24" spans="1:7" hidden="1">
      <c r="A24" s="1024" t="str">
        <f>IF('RESUMEN HABILITANTES '!C38="","",'RESUMEN HABILITANTES '!C38)</f>
        <v/>
      </c>
      <c r="B24" s="1025"/>
      <c r="C24" s="23"/>
      <c r="D24" s="24"/>
      <c r="E24" s="25"/>
      <c r="F24" s="27"/>
      <c r="G24" s="2">
        <f t="shared" si="0"/>
        <v>0</v>
      </c>
    </row>
  </sheetData>
  <mergeCells count="30">
    <mergeCell ref="A21:B21"/>
    <mergeCell ref="A22:B22"/>
    <mergeCell ref="A23:B23"/>
    <mergeCell ref="A24:B24"/>
    <mergeCell ref="A6:G6"/>
    <mergeCell ref="G8:G11"/>
    <mergeCell ref="A16:B16"/>
    <mergeCell ref="B7:D7"/>
    <mergeCell ref="E7:F7"/>
    <mergeCell ref="B8:D8"/>
    <mergeCell ref="E8:F8"/>
    <mergeCell ref="B9:D9"/>
    <mergeCell ref="E9:F9"/>
    <mergeCell ref="B10:D10"/>
    <mergeCell ref="E10:F10"/>
    <mergeCell ref="E11:F11"/>
    <mergeCell ref="B11:D11"/>
    <mergeCell ref="A1:H1"/>
    <mergeCell ref="A2:H2"/>
    <mergeCell ref="A3:H3"/>
    <mergeCell ref="A4:H4"/>
    <mergeCell ref="B5:C5"/>
    <mergeCell ref="A17:B17"/>
    <mergeCell ref="A18:B18"/>
    <mergeCell ref="A19:B19"/>
    <mergeCell ref="A20:B20"/>
    <mergeCell ref="B12:F12"/>
    <mergeCell ref="A13:F13"/>
    <mergeCell ref="A14:B14"/>
    <mergeCell ref="A15:B15"/>
  </mergeCells>
  <phoneticPr fontId="47" type="noConversion"/>
  <conditionalFormatting sqref="C15:D15 C16:E24">
    <cfRule type="cellIs" dxfId="5" priority="1" operator="equal">
      <formula>""""""</formula>
    </cfRule>
  </conditionalFormatting>
  <conditionalFormatting sqref="C15:E24">
    <cfRule type="expression" dxfId="4" priority="4">
      <formula>AND($A15&lt;&gt;"",C15="")</formula>
    </cfRule>
  </conditionalFormatting>
  <conditionalFormatting sqref="D15:E24">
    <cfRule type="expression" dxfId="3" priority="2">
      <formula>$C15="No aportada"</formula>
    </cfRule>
    <cfRule type="expression" dxfId="2" priority="3">
      <formula>$C15="NO"</formula>
    </cfRule>
  </conditionalFormatting>
  <dataValidations count="2">
    <dataValidation type="list" allowBlank="1" showInputMessage="1" showErrorMessage="1" sqref="C15:C24">
      <formula1>$A$8:$A$12</formula1>
    </dataValidation>
    <dataValidation type="list" allowBlank="1" showInputMessage="1" showErrorMessage="1" sqref="D15:D24">
      <formula1>"SI,NO"</formula1>
    </dataValidation>
  </dataValidations>
  <pageMargins left="0.23622047244094491" right="0.23622047244094491" top="0.74803149606299213" bottom="0.74803149606299213" header="0.31496062992125984" footer="0.31496062992125984"/>
  <pageSetup paperSize="172" scale="50" fitToHeight="0" orientation="portrait" r:id="rId1"/>
  <headerFooter>
    <oddHeader>&amp;LSA-05-2022&amp;REvaluación Técnica Calificación</oddHeader>
    <oddFooter>&amp;L&amp;A&amp;RPág. &amp;P de &amp;N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H26"/>
  <sheetViews>
    <sheetView topLeftCell="A7" zoomScaleNormal="100" zoomScaleSheetLayoutView="77" workbookViewId="0">
      <selection activeCell="F27" sqref="F27"/>
    </sheetView>
  </sheetViews>
  <sheetFormatPr baseColWidth="10" defaultColWidth="11.453125" defaultRowHeight="14"/>
  <cols>
    <col min="1" max="1" width="41.26953125" style="1" customWidth="1"/>
    <col min="2" max="2" width="14.81640625" style="1" customWidth="1"/>
    <col min="3" max="3" width="15.453125" style="1" customWidth="1"/>
    <col min="4" max="4" width="44.7265625" style="1" customWidth="1"/>
    <col min="5" max="5" width="87.26953125" style="1" customWidth="1"/>
    <col min="6" max="6" width="12.81640625" style="1" customWidth="1"/>
    <col min="7" max="7" width="0.26953125" style="1" customWidth="1"/>
    <col min="8" max="8" width="1.54296875" style="1" customWidth="1"/>
    <col min="9" max="16384" width="11.453125" style="1"/>
  </cols>
  <sheetData>
    <row r="1" spans="1:8">
      <c r="A1" s="1000" t="str">
        <f>'RESUMEN HABILITANTES '!A1</f>
        <v>AGENCIA NACIONAL DE MINERÍA</v>
      </c>
      <c r="B1" s="1000"/>
      <c r="C1" s="1000"/>
      <c r="D1" s="1000"/>
      <c r="E1" s="1000"/>
      <c r="F1" s="1000"/>
      <c r="G1" s="1000"/>
      <c r="H1" s="1000"/>
    </row>
    <row r="2" spans="1:8">
      <c r="A2" s="1000" t="str">
        <f>'RESUMEN HABILITANTES '!A3</f>
        <v>CONCURSO DE MÉRITOS ABIERTO CMA-005-2024</v>
      </c>
      <c r="B2" s="1000"/>
      <c r="C2" s="1000"/>
      <c r="D2" s="1000"/>
      <c r="E2" s="1000"/>
      <c r="F2" s="1000"/>
      <c r="G2" s="1000"/>
      <c r="H2" s="1000"/>
    </row>
    <row r="3" spans="1:8">
      <c r="A3" s="1000" t="s">
        <v>1309</v>
      </c>
      <c r="B3" s="1000"/>
      <c r="C3" s="1000"/>
      <c r="D3" s="1000"/>
      <c r="E3" s="1000"/>
      <c r="F3" s="1000"/>
      <c r="G3" s="1000"/>
      <c r="H3" s="1000"/>
    </row>
    <row r="4" spans="1:8">
      <c r="A4" s="1000" t="s">
        <v>1360</v>
      </c>
      <c r="B4" s="1000"/>
      <c r="C4" s="1000"/>
      <c r="D4" s="1000"/>
      <c r="E4" s="1000"/>
      <c r="F4" s="1000"/>
      <c r="G4" s="1000"/>
      <c r="H4" s="6"/>
    </row>
    <row r="5" spans="1:8">
      <c r="A5" s="1001"/>
      <c r="B5" s="1001"/>
      <c r="C5" s="1001"/>
    </row>
    <row r="6" spans="1:8">
      <c r="A6" s="1042" t="s">
        <v>1073</v>
      </c>
      <c r="B6" s="1042"/>
      <c r="C6" s="1042"/>
      <c r="D6" s="5"/>
      <c r="E6" s="1039" t="s">
        <v>1361</v>
      </c>
      <c r="F6" s="1040"/>
    </row>
    <row r="7" spans="1:8">
      <c r="A7" s="1015" t="s">
        <v>1362</v>
      </c>
      <c r="B7" s="1015"/>
      <c r="C7" s="8" t="s">
        <v>1313</v>
      </c>
      <c r="E7" s="1040"/>
      <c r="F7" s="1040"/>
    </row>
    <row r="8" spans="1:8">
      <c r="A8" s="1041" t="s">
        <v>1363</v>
      </c>
      <c r="B8" s="1041"/>
      <c r="C8" s="7">
        <v>0.25</v>
      </c>
      <c r="E8" s="1040"/>
      <c r="F8" s="1040"/>
    </row>
    <row r="9" spans="1:8" ht="14.5">
      <c r="A9" s="32"/>
      <c r="B9" s="32"/>
      <c r="C9" s="33"/>
      <c r="E9" s="29"/>
      <c r="F9" s="29"/>
    </row>
    <row r="10" spans="1:8">
      <c r="A10" s="1043" t="s">
        <v>1364</v>
      </c>
      <c r="B10" s="1044"/>
      <c r="C10" s="1044"/>
      <c r="D10" s="1044"/>
      <c r="E10" s="1044"/>
      <c r="F10" s="1044"/>
      <c r="G10" s="1045"/>
    </row>
    <row r="11" spans="1:8" ht="39" customHeight="1">
      <c r="A11" s="11" t="s">
        <v>1365</v>
      </c>
      <c r="B11" s="1004" t="s">
        <v>1366</v>
      </c>
      <c r="C11" s="1004"/>
      <c r="D11" s="1004"/>
      <c r="E11" s="1004"/>
      <c r="F11" s="1004"/>
      <c r="G11" s="34"/>
    </row>
    <row r="12" spans="1:8" ht="79.5" customHeight="1">
      <c r="A12" s="11" t="s">
        <v>1367</v>
      </c>
      <c r="B12" s="1004" t="s">
        <v>1368</v>
      </c>
      <c r="C12" s="1004"/>
      <c r="D12" s="1004"/>
      <c r="E12" s="1004"/>
      <c r="F12" s="1004"/>
      <c r="G12" s="34"/>
    </row>
    <row r="13" spans="1:8" ht="27" customHeight="1">
      <c r="A13" s="11" t="s">
        <v>1369</v>
      </c>
      <c r="B13" s="1004" t="s">
        <v>1370</v>
      </c>
      <c r="C13" s="1004"/>
      <c r="D13" s="1004"/>
      <c r="E13" s="1004"/>
      <c r="F13" s="1004"/>
    </row>
    <row r="14" spans="1:8" hidden="1">
      <c r="A14" s="11" t="s">
        <v>1324</v>
      </c>
      <c r="B14" s="1004"/>
      <c r="C14" s="1004"/>
      <c r="D14" s="1004"/>
      <c r="E14" s="1004"/>
      <c r="F14" s="1004"/>
    </row>
    <row r="16" spans="1:8" ht="98">
      <c r="A16" s="4" t="s">
        <v>7</v>
      </c>
      <c r="B16" s="4" t="s">
        <v>1326</v>
      </c>
      <c r="C16" s="4" t="s">
        <v>1371</v>
      </c>
      <c r="D16" s="4" t="s">
        <v>1328</v>
      </c>
      <c r="E16" s="4" t="s">
        <v>307</v>
      </c>
      <c r="F16" s="8" t="s">
        <v>1329</v>
      </c>
    </row>
    <row r="17" spans="1:6" ht="28" hidden="1">
      <c r="A17" s="12" t="str">
        <f>'5.4.5 EMPRENDIMIENTO MUJERE'!A15</f>
        <v>Unión Temporal SOAIN BUSINESS SUPPORT – SGDEA</v>
      </c>
      <c r="B17" s="9"/>
      <c r="C17" s="31"/>
      <c r="D17" s="30"/>
      <c r="E17" s="12"/>
      <c r="F17" s="3">
        <f t="shared" ref="F17:F26" si="0">IF(A17&lt;&gt;"",IF(AND(B17="SI",C17&gt;0,D17&lt;&gt;""),$C$8,0),"")</f>
        <v>0</v>
      </c>
    </row>
    <row r="18" spans="1:6" ht="28" hidden="1">
      <c r="A18" s="12" t="str">
        <f>'5.4.5 EMPRENDIMIENTO MUJERE'!A16</f>
        <v xml:space="preserve">UT SGDEA ANM 2024
</v>
      </c>
      <c r="B18" s="9"/>
      <c r="C18" s="31"/>
      <c r="D18" s="30"/>
      <c r="E18" s="12"/>
      <c r="F18" s="3">
        <f t="shared" si="0"/>
        <v>0</v>
      </c>
    </row>
    <row r="19" spans="1:6" hidden="1">
      <c r="A19" s="12" t="str">
        <f>'5.4.5 EMPRENDIMIENTO MUJERE'!A17</f>
        <v>UT CONSULTING INZU</v>
      </c>
      <c r="B19" s="9"/>
      <c r="C19" s="31"/>
      <c r="D19" s="30"/>
      <c r="E19" s="12"/>
      <c r="F19" s="3">
        <f t="shared" si="0"/>
        <v>0</v>
      </c>
    </row>
    <row r="20" spans="1:6" ht="28">
      <c r="A20" s="12" t="str">
        <f>'5.4.5 EMPRENDIMIENTO MUJERE'!A18</f>
        <v>PRODYGYTEK PROCESS DOCUMENT AND DATA SOLUTIONS SAS</v>
      </c>
      <c r="B20" s="9" t="s">
        <v>1367</v>
      </c>
      <c r="C20" s="31">
        <v>10</v>
      </c>
      <c r="D20" s="30" t="s">
        <v>1372</v>
      </c>
      <c r="E20" s="12"/>
      <c r="F20" s="3">
        <v>0.25</v>
      </c>
    </row>
    <row r="21" spans="1:6" hidden="1">
      <c r="A21" s="12" t="str">
        <f>'5.4.5 EMPRENDIMIENTO MUJERE'!A19</f>
        <v>SOFT Y DI LTDA</v>
      </c>
      <c r="B21" s="9"/>
      <c r="C21" s="31"/>
      <c r="D21" s="30"/>
      <c r="E21" s="12"/>
      <c r="F21" s="3">
        <f t="shared" si="0"/>
        <v>0</v>
      </c>
    </row>
    <row r="22" spans="1:6" hidden="1">
      <c r="A22" s="12" t="str">
        <f>'5.4.5 EMPRENDIMIENTO MUJERE'!A20</f>
        <v/>
      </c>
      <c r="B22" s="9"/>
      <c r="C22" s="31"/>
      <c r="D22" s="30"/>
      <c r="E22" s="12"/>
      <c r="F22" s="3" t="str">
        <f t="shared" si="0"/>
        <v/>
      </c>
    </row>
    <row r="23" spans="1:6" hidden="1">
      <c r="A23" s="12" t="str">
        <f>'5.4.5 EMPRENDIMIENTO MUJERE'!A21</f>
        <v/>
      </c>
      <c r="B23" s="9"/>
      <c r="C23" s="31"/>
      <c r="D23" s="30"/>
      <c r="E23" s="12"/>
      <c r="F23" s="3" t="str">
        <f t="shared" si="0"/>
        <v/>
      </c>
    </row>
    <row r="24" spans="1:6" hidden="1">
      <c r="A24" s="12" t="str">
        <f>'5.4.5 EMPRENDIMIENTO MUJERE'!A22</f>
        <v/>
      </c>
      <c r="B24" s="9"/>
      <c r="C24" s="31"/>
      <c r="D24" s="30"/>
      <c r="E24" s="12"/>
      <c r="F24" s="3" t="str">
        <f t="shared" si="0"/>
        <v/>
      </c>
    </row>
    <row r="25" spans="1:6" hidden="1">
      <c r="A25" s="12" t="str">
        <f>'5.4.5 EMPRENDIMIENTO MUJERE'!A23</f>
        <v/>
      </c>
      <c r="B25" s="9"/>
      <c r="C25" s="31"/>
      <c r="D25" s="30"/>
      <c r="E25" s="12"/>
      <c r="F25" s="3" t="str">
        <f t="shared" si="0"/>
        <v/>
      </c>
    </row>
    <row r="26" spans="1:6" hidden="1">
      <c r="A26" s="12" t="str">
        <f>'5.4.5 EMPRENDIMIENTO MUJERE'!A24</f>
        <v/>
      </c>
      <c r="B26" s="9"/>
      <c r="C26" s="31"/>
      <c r="D26" s="30"/>
      <c r="E26" s="12"/>
      <c r="F26" s="3" t="str">
        <f t="shared" si="0"/>
        <v/>
      </c>
    </row>
  </sheetData>
  <mergeCells count="14">
    <mergeCell ref="B13:F13"/>
    <mergeCell ref="B14:F14"/>
    <mergeCell ref="B11:F11"/>
    <mergeCell ref="B12:F12"/>
    <mergeCell ref="A10:G10"/>
    <mergeCell ref="A1:H1"/>
    <mergeCell ref="A2:H2"/>
    <mergeCell ref="A3:H3"/>
    <mergeCell ref="E6:F8"/>
    <mergeCell ref="A7:B7"/>
    <mergeCell ref="A8:B8"/>
    <mergeCell ref="A4:G4"/>
    <mergeCell ref="A5:C5"/>
    <mergeCell ref="A6:C6"/>
  </mergeCells>
  <conditionalFormatting sqref="B17:D26">
    <cfRule type="expression" dxfId="1" priority="2">
      <formula>AND($A17&lt;&gt;"",B17="")</formula>
    </cfRule>
  </conditionalFormatting>
  <conditionalFormatting sqref="C17:D26">
    <cfRule type="expression" dxfId="0" priority="1">
      <formula>$B17="NO"</formula>
    </cfRule>
  </conditionalFormatting>
  <dataValidations disablePrompts="1" count="1">
    <dataValidation type="list" allowBlank="1" showInputMessage="1" showErrorMessage="1" sqref="B17:B26">
      <formula1>$A$11:$A$14</formula1>
    </dataValidation>
  </dataValidations>
  <pageMargins left="0.23622047244094491" right="0.23622047244094491" top="0.74803149606299213" bottom="0.74803149606299213" header="0.31496062992125984" footer="0.31496062992125984"/>
  <pageSetup paperSize="172" scale="47" fitToHeight="0" orientation="portrait" r:id="rId1"/>
  <headerFooter>
    <oddHeader>&amp;LCMA-005-2024&amp;REvaluación Técnica Calificación</oddHeader>
    <oddFooter>&amp;L&amp;A&amp;RPág.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44</vt:i4>
      </vt:variant>
    </vt:vector>
  </HeadingPairs>
  <TitlesOfParts>
    <vt:vector size="65" baseType="lpstr">
      <vt:lpstr>RESUMEN HABILITANTES </vt:lpstr>
      <vt:lpstr>4.1.3. CAPACIDAD TÉCNICA P1</vt:lpstr>
      <vt:lpstr>4.1.3. CAPACIDAD TÉCNICA P2</vt:lpstr>
      <vt:lpstr>4.1.3. CAPACIDAD TÉCNICA P3</vt:lpstr>
      <vt:lpstr>4.1.3. CAPACIDAD TÉCNICA P4</vt:lpstr>
      <vt:lpstr>4.1.3. CAPACIDAD TÉCNICA P5</vt:lpstr>
      <vt:lpstr>4.1.4 EQUIPO MÍNIMO P1</vt:lpstr>
      <vt:lpstr>4.1.4 EQUIPO MÍNIMO P2</vt:lpstr>
      <vt:lpstr>4.1.4 EQUIPO MÍNIMO P3</vt:lpstr>
      <vt:lpstr>4.1.4 EQUIPO MÍNIMO P4</vt:lpstr>
      <vt:lpstr>4.1.4 EQUIPO MÍNIMO P5</vt:lpstr>
      <vt:lpstr>4.1.5. REQUISITOS TÉCNICOS MÍNI</vt:lpstr>
      <vt:lpstr>RESUMEN - CALIFICACIÓN </vt:lpstr>
      <vt:lpstr>5.1 EXP ESPECÍFICA CALIFICABLE</vt:lpstr>
      <vt:lpstr>5.2 EXP CALIFI RH</vt:lpstr>
      <vt:lpstr>5.3 FORMACIÓN ACADÉMICA CALIF</vt:lpstr>
      <vt:lpstr>Listas referencia RA</vt:lpstr>
      <vt:lpstr>5.4 APOYO INDUSTRIA NAL</vt:lpstr>
      <vt:lpstr>5.4.4. TRABAJADORES CON DISCAPA</vt:lpstr>
      <vt:lpstr>5.4.5 EMPRENDIMIENTO MUJERE</vt:lpstr>
      <vt:lpstr>5.4.6 MIPYMES</vt:lpstr>
      <vt:lpstr>'4.1.3. CAPACIDAD TÉCNICA P1'!Área_de_impresión</vt:lpstr>
      <vt:lpstr>'4.1.3. CAPACIDAD TÉCNICA P2'!Área_de_impresión</vt:lpstr>
      <vt:lpstr>'4.1.3. CAPACIDAD TÉCNICA P3'!Área_de_impresión</vt:lpstr>
      <vt:lpstr>'4.1.3. CAPACIDAD TÉCNICA P4'!Área_de_impresión</vt:lpstr>
      <vt:lpstr>'4.1.3. CAPACIDAD TÉCNICA P5'!Área_de_impresión</vt:lpstr>
      <vt:lpstr>'4.1.4 EQUIPO MÍNIMO P1'!Área_de_impresión</vt:lpstr>
      <vt:lpstr>'4.1.4 EQUIPO MÍNIMO P2'!Área_de_impresión</vt:lpstr>
      <vt:lpstr>'4.1.4 EQUIPO MÍNIMO P3'!Área_de_impresión</vt:lpstr>
      <vt:lpstr>'4.1.4 EQUIPO MÍNIMO P4'!Área_de_impresión</vt:lpstr>
      <vt:lpstr>'4.1.4 EQUIPO MÍNIMO P5'!Área_de_impresión</vt:lpstr>
      <vt:lpstr>'4.1.5. REQUISITOS TÉCNICOS MÍNI'!Área_de_impresión</vt:lpstr>
      <vt:lpstr>'5.4 APOYO INDUSTRIA NAL'!Área_de_impresión</vt:lpstr>
      <vt:lpstr>'5.4.4. TRABAJADORES CON DISCAPA'!Área_de_impresión</vt:lpstr>
      <vt:lpstr>'5.4.5 EMPRENDIMIENTO MUJERE'!Área_de_impresión</vt:lpstr>
      <vt:lpstr>'5.4.6 MIPYMES'!Área_de_impresión</vt:lpstr>
      <vt:lpstr>'4.1.3. CAPACIDAD TÉCNICA P1'!ListBoxOutput</vt:lpstr>
      <vt:lpstr>'4.1.3. CAPACIDAD TÉCNICA P2'!ListBoxOutput</vt:lpstr>
      <vt:lpstr>'4.1.3. CAPACIDAD TÉCNICA P3'!ListBoxOutput</vt:lpstr>
      <vt:lpstr>'4.1.3. CAPACIDAD TÉCNICA P4'!ListBoxOutput</vt:lpstr>
      <vt:lpstr>'4.1.3. CAPACIDAD TÉCNICA P5'!ListBoxOutput</vt:lpstr>
      <vt:lpstr>PERFAPO</vt:lpstr>
      <vt:lpstr>profesionales</vt:lpstr>
      <vt:lpstr>'4.1.3. CAPACIDAD TÉCNICA P1'!Títulos_a_imprimir</vt:lpstr>
      <vt:lpstr>'4.1.3. CAPACIDAD TÉCNICA P2'!Títulos_a_imprimir</vt:lpstr>
      <vt:lpstr>'4.1.3. CAPACIDAD TÉCNICA P3'!Títulos_a_imprimir</vt:lpstr>
      <vt:lpstr>'4.1.3. CAPACIDAD TÉCNICA P4'!Títulos_a_imprimir</vt:lpstr>
      <vt:lpstr>'4.1.3. CAPACIDAD TÉCNICA P5'!Títulos_a_imprimir</vt:lpstr>
      <vt:lpstr>'4.1.4 EQUIPO MÍNIMO P1'!Títulos_a_imprimir</vt:lpstr>
      <vt:lpstr>'4.1.4 EQUIPO MÍNIMO P2'!Títulos_a_imprimir</vt:lpstr>
      <vt:lpstr>'4.1.4 EQUIPO MÍNIMO P3'!Títulos_a_imprimir</vt:lpstr>
      <vt:lpstr>'4.1.4 EQUIPO MÍNIMO P4'!Títulos_a_imprimir</vt:lpstr>
      <vt:lpstr>'4.1.4 EQUIPO MÍNIMO P5'!Títulos_a_imprimir</vt:lpstr>
      <vt:lpstr>'4.1.5. REQUISITOS TÉCNICOS MÍNI'!Títulos_a_imprimir</vt:lpstr>
      <vt:lpstr>'5.4 APOYO INDUSTRIA NAL'!Títulos_a_imprimir</vt:lpstr>
      <vt:lpstr>'5.4.4. TRABAJADORES CON DISCAPA'!Títulos_a_imprimir</vt:lpstr>
      <vt:lpstr>'5.4.5 EMPRENDIMIENTO MUJERE'!Títulos_a_imprimir</vt:lpstr>
      <vt:lpstr>'5.4.6 MIPYMES'!Títulos_a_imprimir</vt:lpstr>
      <vt:lpstr>'RESUMEN - CALIFICACIÓN '!Títulos_a_imprimir</vt:lpstr>
      <vt:lpstr>'RESUMEN HABILITANTES '!Títulos_a_imprimir</vt:lpstr>
      <vt:lpstr>'4.1.3. CAPACIDAD TÉCNICA P1'!UNSPSC_P1_E1</vt:lpstr>
      <vt:lpstr>'4.1.3. CAPACIDAD TÉCNICA P2'!UNSPSC_P1_E1</vt:lpstr>
      <vt:lpstr>'4.1.3. CAPACIDAD TÉCNICA P3'!UNSPSC_P1_E1</vt:lpstr>
      <vt:lpstr>'4.1.3. CAPACIDAD TÉCNICA P4'!UNSPSC_P1_E1</vt:lpstr>
      <vt:lpstr>'4.1.3. CAPACIDAD TÉCNICA P5'!UNSPSC_P1_E1</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norma morely gaona guevara</dc:creator>
  <cp:keywords/>
  <dc:description/>
  <cp:lastModifiedBy>LUIS</cp:lastModifiedBy>
  <cp:revision/>
  <dcterms:created xsi:type="dcterms:W3CDTF">2022-10-31T16:53:50Z</dcterms:created>
  <dcterms:modified xsi:type="dcterms:W3CDTF">2024-09-12T01:26:08Z</dcterms:modified>
  <cp:category/>
  <cp:contentStatus/>
</cp:coreProperties>
</file>