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SPIRON\Documents\PROYECTOS VIGENCIA 2024\PROYECTO ADQUISICION DE TRANSFORMADORES\DOCUMENTOS EXCELL\"/>
    </mc:Choice>
  </mc:AlternateContent>
  <xr:revisionPtr revIDLastSave="0" documentId="8_{42545EE5-B285-4AB6-AA28-FB2951CBFAFC}" xr6:coauthVersionLast="47" xr6:coauthVersionMax="47" xr10:uidLastSave="{00000000-0000-0000-0000-000000000000}"/>
  <bookViews>
    <workbookView xWindow="-108" yWindow="-108" windowWidth="23256" windowHeight="12456" firstSheet="2" activeTab="9" xr2:uid="{45109770-3A68-4AE8-9DFD-98FBD3FB0811}"/>
  </bookViews>
  <sheets>
    <sheet name="PRESUPUESTO" sheetId="9" r:id="rId1"/>
    <sheet name="ITEM1" sheetId="1" r:id="rId2"/>
    <sheet name="ITEM 2" sheetId="7" r:id="rId3"/>
    <sheet name="ITEM 3" sheetId="8" r:id="rId4"/>
    <sheet name="ITEM 4" sheetId="2" r:id="rId5"/>
    <sheet name="ITEM 5" sheetId="3" r:id="rId6"/>
    <sheet name="ITEM 6" sheetId="4" r:id="rId7"/>
    <sheet name="ITEM 7" sheetId="5" r:id="rId8"/>
    <sheet name="MANTENIMIENTO" sheetId="6" r:id="rId9"/>
    <sheet name="LISTADO DE MATERIALES Y COTIZ" sheetId="10" r:id="rId10"/>
  </sheets>
  <externalReferences>
    <externalReference r:id="rId11"/>
  </externalReferences>
  <definedNames>
    <definedName name="_xlnm.Print_Area" localSheetId="4">'ITEM 4'!$A$1:$N$60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5" i="10" l="1"/>
  <c r="L35" i="10" s="1"/>
  <c r="J35" i="10"/>
  <c r="J34" i="10"/>
  <c r="K34" i="10" s="1"/>
  <c r="L34" i="10" s="1"/>
  <c r="J33" i="10"/>
  <c r="K33" i="10" s="1"/>
  <c r="L33" i="10" s="1"/>
  <c r="J32" i="10"/>
  <c r="K32" i="10" s="1"/>
  <c r="L32" i="10" s="1"/>
  <c r="J31" i="10"/>
  <c r="K31" i="10" s="1"/>
  <c r="L31" i="10" s="1"/>
  <c r="J30" i="10"/>
  <c r="K30" i="10" s="1"/>
  <c r="L30" i="10" s="1"/>
  <c r="K29" i="10"/>
  <c r="L29" i="10" s="1"/>
  <c r="J29" i="10"/>
  <c r="J28" i="10"/>
  <c r="K28" i="10" s="1"/>
  <c r="L28" i="10" s="1"/>
  <c r="J27" i="10"/>
  <c r="K27" i="10" s="1"/>
  <c r="L27" i="10" s="1"/>
  <c r="J26" i="10"/>
  <c r="K26" i="10" s="1"/>
  <c r="L26" i="10" s="1"/>
  <c r="J25" i="10"/>
  <c r="K25" i="10" s="1"/>
  <c r="L25" i="10" s="1"/>
  <c r="J24" i="10"/>
  <c r="K24" i="10" s="1"/>
  <c r="L24" i="10" s="1"/>
  <c r="J23" i="10"/>
  <c r="K23" i="10" s="1"/>
  <c r="L23" i="10" s="1"/>
  <c r="J22" i="10"/>
  <c r="K22" i="10" s="1"/>
  <c r="L22" i="10" s="1"/>
  <c r="J21" i="10"/>
  <c r="K21" i="10" s="1"/>
  <c r="L21" i="10" s="1"/>
  <c r="J20" i="10"/>
  <c r="K20" i="10" s="1"/>
  <c r="L20" i="10" s="1"/>
  <c r="J19" i="10"/>
  <c r="K19" i="10" s="1"/>
  <c r="L19" i="10" s="1"/>
  <c r="J18" i="10"/>
  <c r="K18" i="10" s="1"/>
  <c r="L18" i="10" s="1"/>
  <c r="J17" i="10"/>
  <c r="K17" i="10" s="1"/>
  <c r="L17" i="10" s="1"/>
  <c r="J16" i="10"/>
  <c r="K16" i="10" s="1"/>
  <c r="L16" i="10" s="1"/>
  <c r="J15" i="10"/>
  <c r="K15" i="10" s="1"/>
  <c r="L15" i="10" s="1"/>
  <c r="J14" i="10"/>
  <c r="K14" i="10" s="1"/>
  <c r="L14" i="10" s="1"/>
  <c r="J13" i="10"/>
  <c r="K13" i="10" s="1"/>
  <c r="L13" i="10" s="1"/>
  <c r="J12" i="10"/>
  <c r="K12" i="10" s="1"/>
  <c r="L12" i="10" s="1"/>
  <c r="J11" i="10"/>
  <c r="K11" i="10" s="1"/>
  <c r="L11" i="10" s="1"/>
  <c r="J10" i="10"/>
  <c r="K10" i="10" s="1"/>
  <c r="L10" i="10" s="1"/>
  <c r="J9" i="10"/>
  <c r="K9" i="10" s="1"/>
  <c r="L9" i="10" s="1"/>
  <c r="J8" i="10"/>
  <c r="K8" i="10" s="1"/>
  <c r="L8" i="10" s="1"/>
  <c r="I30" i="1" l="1"/>
  <c r="H26" i="9" l="1"/>
  <c r="H27" i="9" s="1"/>
  <c r="L54" i="2"/>
  <c r="M54" i="2" s="1"/>
  <c r="N54" i="2" s="1"/>
  <c r="L53" i="2"/>
  <c r="M53" i="2" s="1"/>
  <c r="N53" i="2" s="1"/>
  <c r="L52" i="2"/>
  <c r="M52" i="2" s="1"/>
  <c r="N52" i="2" s="1"/>
  <c r="L51" i="2"/>
  <c r="M51" i="2" s="1"/>
  <c r="N51" i="2" s="1"/>
  <c r="L44" i="1"/>
  <c r="M44" i="1" s="1"/>
  <c r="N44" i="1" s="1"/>
  <c r="L43" i="1"/>
  <c r="M43" i="1" s="1"/>
  <c r="N43" i="1" s="1"/>
  <c r="L42" i="1"/>
  <c r="M42" i="1" s="1"/>
  <c r="N42" i="1" s="1"/>
  <c r="L41" i="1"/>
  <c r="M41" i="1" s="1"/>
  <c r="N41" i="1" s="1"/>
  <c r="L41" i="8"/>
  <c r="M41" i="8" s="1"/>
  <c r="N41" i="8" s="1"/>
  <c r="L40" i="8"/>
  <c r="M40" i="8" s="1"/>
  <c r="N40" i="8" s="1"/>
  <c r="L39" i="8"/>
  <c r="M39" i="8" s="1"/>
  <c r="N39" i="8" s="1"/>
  <c r="L38" i="8"/>
  <c r="M38" i="8" s="1"/>
  <c r="N38" i="8" s="1"/>
  <c r="L54" i="4"/>
  <c r="M54" i="4" s="1"/>
  <c r="N54" i="4" s="1"/>
  <c r="L53" i="4"/>
  <c r="M53" i="4" s="1"/>
  <c r="N53" i="4" s="1"/>
  <c r="L52" i="4"/>
  <c r="M52" i="4" s="1"/>
  <c r="N52" i="4" s="1"/>
  <c r="L51" i="4"/>
  <c r="M51" i="4" s="1"/>
  <c r="N51" i="4" s="1"/>
  <c r="L56" i="6"/>
  <c r="M56" i="6" s="1"/>
  <c r="N56" i="6" s="1"/>
  <c r="L55" i="6"/>
  <c r="M55" i="6" s="1"/>
  <c r="N55" i="6" s="1"/>
  <c r="L54" i="6"/>
  <c r="M54" i="6" s="1"/>
  <c r="N54" i="6" s="1"/>
  <c r="L53" i="6"/>
  <c r="M53" i="6" s="1"/>
  <c r="N53" i="6" s="1"/>
  <c r="L52" i="6"/>
  <c r="M52" i="6" s="1"/>
  <c r="N52" i="6" s="1"/>
  <c r="L51" i="6"/>
  <c r="M51" i="6" s="1"/>
  <c r="N51" i="6" s="1"/>
  <c r="L54" i="5"/>
  <c r="M54" i="5" s="1"/>
  <c r="N54" i="5" s="1"/>
  <c r="L53" i="5"/>
  <c r="M53" i="5" s="1"/>
  <c r="N53" i="5" s="1"/>
  <c r="L52" i="5"/>
  <c r="M52" i="5" s="1"/>
  <c r="N52" i="5" s="1"/>
  <c r="L51" i="5"/>
  <c r="M51" i="5" s="1"/>
  <c r="N51" i="5" s="1"/>
  <c r="L54" i="3"/>
  <c r="M54" i="3" s="1"/>
  <c r="N54" i="3" s="1"/>
  <c r="L53" i="3"/>
  <c r="M53" i="3" s="1"/>
  <c r="N53" i="3" s="1"/>
  <c r="L52" i="3"/>
  <c r="M52" i="3" s="1"/>
  <c r="N52" i="3" s="1"/>
  <c r="L51" i="3"/>
  <c r="M51" i="3" s="1"/>
  <c r="N51" i="3" s="1"/>
  <c r="L44" i="7"/>
  <c r="M44" i="7" s="1"/>
  <c r="N44" i="7" s="1"/>
  <c r="L43" i="7"/>
  <c r="M43" i="7" s="1"/>
  <c r="N43" i="7" s="1"/>
  <c r="L42" i="7"/>
  <c r="M42" i="7" s="1"/>
  <c r="N42" i="7" s="1"/>
  <c r="L41" i="7"/>
  <c r="M41" i="7" s="1"/>
  <c r="N41" i="7" s="1"/>
  <c r="N45" i="7" l="1"/>
  <c r="N55" i="3"/>
  <c r="N55" i="2"/>
  <c r="N45" i="1"/>
  <c r="N42" i="8"/>
  <c r="N55" i="4"/>
  <c r="N57" i="6"/>
  <c r="N55" i="5"/>
  <c r="G38" i="8" l="1"/>
  <c r="G37" i="8"/>
  <c r="G36" i="8"/>
  <c r="G32" i="8"/>
  <c r="G31" i="8"/>
  <c r="I27" i="8"/>
  <c r="G20" i="8"/>
  <c r="G19" i="8"/>
  <c r="G18" i="8"/>
  <c r="G17" i="8"/>
  <c r="G23" i="7"/>
  <c r="G39" i="8" l="1"/>
  <c r="E12" i="8"/>
  <c r="G12" i="8" s="1"/>
  <c r="G14" i="8" s="1"/>
  <c r="G27" i="8" l="1"/>
  <c r="F30" i="8" l="1"/>
  <c r="G30" i="8" s="1"/>
  <c r="G33" i="8" s="1"/>
  <c r="G40" i="8" s="1"/>
  <c r="G10" i="9" s="1"/>
  <c r="H10" i="9" s="1"/>
  <c r="G49" i="6"/>
  <c r="G45" i="6"/>
  <c r="G44" i="6"/>
  <c r="G32" i="6"/>
  <c r="G31" i="6"/>
  <c r="G30" i="6"/>
  <c r="G29" i="6"/>
  <c r="G28" i="6"/>
  <c r="G27" i="6"/>
  <c r="G26" i="6"/>
  <c r="G25" i="6"/>
  <c r="G24" i="6"/>
  <c r="G23" i="6"/>
  <c r="G22" i="6"/>
  <c r="G21" i="6"/>
  <c r="G20" i="6"/>
  <c r="G19" i="6"/>
  <c r="G18" i="6"/>
  <c r="G13" i="6"/>
  <c r="G12" i="6"/>
  <c r="G13" i="7"/>
  <c r="G51" i="6" l="1"/>
  <c r="G40" i="6"/>
  <c r="F43" i="6" s="1"/>
  <c r="G43" i="6" s="1"/>
  <c r="G46" i="6" s="1"/>
  <c r="G15" i="6"/>
  <c r="G22" i="1"/>
  <c r="G40" i="7"/>
  <c r="G39" i="7"/>
  <c r="F12" i="7" s="1"/>
  <c r="G35" i="7"/>
  <c r="G34" i="7"/>
  <c r="I30" i="7"/>
  <c r="G22" i="7"/>
  <c r="G20" i="7"/>
  <c r="G19" i="7"/>
  <c r="G18" i="7"/>
  <c r="G52" i="6" l="1"/>
  <c r="G21" i="7"/>
  <c r="G41" i="7"/>
  <c r="G30" i="7" l="1"/>
  <c r="F33" i="7" s="1"/>
  <c r="G33" i="7" s="1"/>
  <c r="G36" i="7" s="1"/>
  <c r="G49" i="4" l="1"/>
  <c r="G49" i="3"/>
  <c r="G13" i="4"/>
  <c r="G13" i="3"/>
  <c r="G18" i="3"/>
  <c r="G49" i="2"/>
  <c r="G12" i="2" s="1"/>
  <c r="G15" i="2" s="1"/>
  <c r="G49" i="5"/>
  <c r="G51" i="5"/>
  <c r="G50" i="5"/>
  <c r="G45" i="5"/>
  <c r="G44" i="5"/>
  <c r="G32" i="5"/>
  <c r="G31" i="5"/>
  <c r="G30" i="5"/>
  <c r="G29" i="5"/>
  <c r="G28" i="5"/>
  <c r="G27" i="5"/>
  <c r="G26" i="5"/>
  <c r="G25" i="5"/>
  <c r="G24" i="5"/>
  <c r="G23" i="5"/>
  <c r="G22" i="5"/>
  <c r="G21" i="5"/>
  <c r="G20" i="5"/>
  <c r="G19" i="5"/>
  <c r="G18" i="5"/>
  <c r="G51" i="4"/>
  <c r="G50" i="4"/>
  <c r="G45" i="4"/>
  <c r="G44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51" i="3"/>
  <c r="G50" i="3"/>
  <c r="G45" i="3"/>
  <c r="G44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51" i="2"/>
  <c r="G50" i="2"/>
  <c r="G45" i="2"/>
  <c r="G44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39" i="1"/>
  <c r="G40" i="1"/>
  <c r="G35" i="1"/>
  <c r="G34" i="1"/>
  <c r="B7" i="1"/>
  <c r="G52" i="3" l="1"/>
  <c r="G52" i="5"/>
  <c r="G52" i="4"/>
  <c r="E12" i="4"/>
  <c r="G12" i="4" s="1"/>
  <c r="G15" i="4" s="1"/>
  <c r="G40" i="3"/>
  <c r="F43" i="3" s="1"/>
  <c r="G43" i="3" s="1"/>
  <c r="G46" i="3" s="1"/>
  <c r="G40" i="5"/>
  <c r="F43" i="5" s="1"/>
  <c r="G43" i="5" s="1"/>
  <c r="G46" i="5" s="1"/>
  <c r="G21" i="1"/>
  <c r="G18" i="1"/>
  <c r="G20" i="1"/>
  <c r="G40" i="4"/>
  <c r="F43" i="4" s="1"/>
  <c r="G43" i="4" s="1"/>
  <c r="G46" i="4" s="1"/>
  <c r="E12" i="5"/>
  <c r="G12" i="5" s="1"/>
  <c r="G15" i="5" s="1"/>
  <c r="G12" i="3"/>
  <c r="G15" i="3" s="1"/>
  <c r="G40" i="2"/>
  <c r="F43" i="2" s="1"/>
  <c r="G43" i="2" s="1"/>
  <c r="G46" i="2" s="1"/>
  <c r="G52" i="2"/>
  <c r="G41" i="1"/>
  <c r="G13" i="1"/>
  <c r="G19" i="1"/>
  <c r="G12" i="1"/>
  <c r="G30" i="1" l="1"/>
  <c r="F33" i="1" s="1"/>
  <c r="G33" i="1" s="1"/>
  <c r="G36" i="1" s="1"/>
  <c r="G53" i="3"/>
  <c r="G12" i="9" s="1"/>
  <c r="H12" i="9" s="1"/>
  <c r="G53" i="5"/>
  <c r="G14" i="9" s="1"/>
  <c r="H14" i="9" s="1"/>
  <c r="G53" i="2"/>
  <c r="G11" i="9" s="1"/>
  <c r="H11" i="9" s="1"/>
  <c r="G53" i="4"/>
  <c r="G13" i="9" s="1"/>
  <c r="H13" i="9" s="1"/>
  <c r="G15" i="1"/>
  <c r="G42" i="1" l="1"/>
  <c r="G8" i="9" s="1"/>
  <c r="H8" i="9" s="1"/>
  <c r="G12" i="7"/>
  <c r="G15" i="7" s="1"/>
  <c r="G42" i="7" s="1"/>
  <c r="G9" i="9" s="1"/>
  <c r="H9" i="9" s="1"/>
  <c r="H15" i="9" l="1"/>
  <c r="G20" i="9" s="1"/>
  <c r="G21" i="9" s="1"/>
  <c r="G18" i="9" l="1"/>
  <c r="G19" i="9"/>
  <c r="H22" i="9" l="1"/>
  <c r="H23" i="9" s="1"/>
  <c r="H29" i="9" s="1"/>
</calcChain>
</file>

<file path=xl/sharedStrings.xml><?xml version="1.0" encoding="utf-8"?>
<sst xmlns="http://schemas.openxmlformats.org/spreadsheetml/2006/main" count="771" uniqueCount="159">
  <si>
    <t xml:space="preserve">                               ANALISIS DE PRECIOS UNITARIO</t>
  </si>
  <si>
    <t>FECHA:</t>
  </si>
  <si>
    <r>
      <t xml:space="preserve">VERSIÓN
</t>
    </r>
    <r>
      <rPr>
        <sz val="9"/>
        <color rgb="FF000000"/>
        <rFont val="Times New Roman"/>
        <family val="1"/>
      </rPr>
      <t>01</t>
    </r>
  </si>
  <si>
    <r>
      <t xml:space="preserve">CÓDIGO 
</t>
    </r>
    <r>
      <rPr>
        <sz val="9"/>
        <color rgb="FF000000"/>
        <rFont val="Times New Roman"/>
        <family val="1"/>
      </rPr>
      <t>FOR-124</t>
    </r>
  </si>
  <si>
    <r>
      <rPr>
        <b/>
        <sz val="11"/>
        <rFont val="Calibri"/>
        <family val="2"/>
        <scheme val="minor"/>
      </rPr>
      <t xml:space="preserve">ANALISIS DE PRECIOS UNITARIOS                                                                              </t>
    </r>
    <r>
      <rPr>
        <sz val="10"/>
        <rFont val="Arial"/>
        <family val="34"/>
      </rPr>
      <t/>
    </r>
  </si>
  <si>
    <t>CAPITULO:</t>
  </si>
  <si>
    <t xml:space="preserve">SUBCAPITULO: </t>
  </si>
  <si>
    <t xml:space="preserve">ITEM:  </t>
  </si>
  <si>
    <t>DESCRIPCIÓN</t>
  </si>
  <si>
    <t>UNIDAD:</t>
  </si>
  <si>
    <t>UN</t>
  </si>
  <si>
    <t>1. EQUIPOS</t>
  </si>
  <si>
    <t>Codigo, ins. ó Apu</t>
  </si>
  <si>
    <t>U.M.</t>
  </si>
  <si>
    <t>CANTIDAD</t>
  </si>
  <si>
    <t>VR. UNITARIO</t>
  </si>
  <si>
    <t>VR. TOTAL</t>
  </si>
  <si>
    <t>EQ-001</t>
  </si>
  <si>
    <t>Herramienta menor</t>
  </si>
  <si>
    <t>SUBTOTAL</t>
  </si>
  <si>
    <t>2. MATERIALES</t>
  </si>
  <si>
    <t>3. TRANSPORTE</t>
  </si>
  <si>
    <t>TR-ELE-001</t>
  </si>
  <si>
    <t>TRANSPORTE DE MATERIAL</t>
  </si>
  <si>
    <t>%</t>
  </si>
  <si>
    <t>4. MANO DE OBRA</t>
  </si>
  <si>
    <t>MdeO_E-001</t>
  </si>
  <si>
    <t>TOTAL COSTO DIRECTO</t>
  </si>
  <si>
    <t>CONTRATISTA:</t>
  </si>
  <si>
    <t>INTERVENTORIA:</t>
  </si>
  <si>
    <t xml:space="preserve">OBJETO: </t>
  </si>
  <si>
    <t>Transformador monofasico 75 kVA, 13.2 kV/220/127 V</t>
  </si>
  <si>
    <t>CORTACIRCUITOS  100A</t>
  </si>
  <si>
    <t>PARARAYOS POLIMERICO</t>
  </si>
  <si>
    <t>CRUCETAS AUTOSOPORTADAS</t>
  </si>
  <si>
    <t>SPT</t>
  </si>
  <si>
    <t>CABLE AWG # 2</t>
  </si>
  <si>
    <t>CONECTOR AMOBIBLE</t>
  </si>
  <si>
    <t>CONECTOR AMPA</t>
  </si>
  <si>
    <t xml:space="preserve">TRNILLERIA 5/8 </t>
  </si>
  <si>
    <t>CONECTOR ESTRIBO</t>
  </si>
  <si>
    <t>UND</t>
  </si>
  <si>
    <t>ML</t>
  </si>
  <si>
    <t>EQ-002</t>
  </si>
  <si>
    <t>Aislador tipo carrete 76x79 mm ANSI 53-2</t>
  </si>
  <si>
    <t>Cinta de BANDIT acero inox de 3/4"</t>
  </si>
  <si>
    <t>Hebilla para cinta BANDIT INOX de 3/4"</t>
  </si>
  <si>
    <t>Suministro e Instalación Percha secundaria de 4 vias</t>
  </si>
  <si>
    <t>SUMINISTRO E INSTALACION DE TRANSFORMADOR MONOFASICO DE 75KVA 13200/240-120V.NORMA NTC 818, CLASE A 60HZ, 60-65¨C, +1/-3 X 2.5% NIVEL DE AISLAMIENTO 95/30kV INCLUYE: PROTECCIONES( CORTACIRCUITOS, PARARAYOS, SPT), ACCESORIOS( AMOBIBLES, CONECTORES AMPA, TORNILLERIA, COLLARINES, CONECTOR ESTRIBO), CONEXIONES, CABLEADO PARA CONEXIONES, PUNTO EN CALIENTE, SERVICIO DE GRUA</t>
  </si>
  <si>
    <t>SUMINISTRO E INSTALACION DE ACOMETIDA EN CABLE ACSR 1/0AWG</t>
  </si>
  <si>
    <t>CABLE ACSR AWG 1/0</t>
  </si>
  <si>
    <t>Suministro e instalacion de poste de concreto de 12m x 750kg</t>
  </si>
  <si>
    <t>POSTE DE CONCRETO 12M x 750kg</t>
  </si>
  <si>
    <t>Suministro e instalacion de retenida baja tensión</t>
  </si>
  <si>
    <t>servicio de grua</t>
  </si>
  <si>
    <t>Suministro e instalación de poste de concreto de 9m x 510kg</t>
  </si>
  <si>
    <t>POSTE DE CONCRETO DE 9m X 510kg</t>
  </si>
  <si>
    <t>SUMINISTRO E INSTALACION DE TRANSFORMADOR MONOFASICO DE 75KVA 13200/240-120V</t>
  </si>
  <si>
    <t xml:space="preserve">SUMINISTRO E INSTALACION DE TRANSFORMADOR MONOFASICO DE 75KVA 13200/240-120V </t>
  </si>
  <si>
    <t xml:space="preserve">TRANSPORTE </t>
  </si>
  <si>
    <t>CUADRILLA INSTALACIONES ELECTRICAS- CON PRESTACIONES (2 TECNICO,1 OFICIAL Y 1 AYUDANTE)</t>
  </si>
  <si>
    <t>hc</t>
  </si>
  <si>
    <t>elementos y componentes agotables</t>
  </si>
  <si>
    <t>un</t>
  </si>
  <si>
    <t>hora</t>
  </si>
  <si>
    <t>Servicio de grua aislada para trabajo en caliente</t>
  </si>
  <si>
    <t>hras</t>
  </si>
  <si>
    <t>Cruceta Metalica de 3 x 1- 4 x 2 40 m autosoportada</t>
  </si>
  <si>
    <t xml:space="preserve">CABLE CU THHN/THWN-2 2AWG </t>
  </si>
  <si>
    <t xml:space="preserve">COLLARIN PARA TRANSFORMADOR DE 10-12" </t>
  </si>
  <si>
    <t>TRANSFORMADOR MONOFASICO DE 75KVA 13200/240-120V</t>
  </si>
  <si>
    <t>PERNO MAQUINA 5/8 X 12</t>
  </si>
  <si>
    <t>CONECTOR AMPA 1/0 -2/0</t>
  </si>
  <si>
    <t>CAJA CORTACIRCUITOS  15KV - 100A</t>
  </si>
  <si>
    <t>PARARAYOS POLIMERICO 15KV- 10KA</t>
  </si>
  <si>
    <t>kit  de puesta a tierra STV SPT 14m con varilla 5/8 2.4m</t>
  </si>
  <si>
    <t>SUMINISTRO E INSTALACION DE ARMADO EN BT ESTRUCTURA DE ALINEAMIENTO</t>
  </si>
  <si>
    <t>Percha secundaria de 3 vias</t>
  </si>
  <si>
    <t>SUMINISTRO E INSTALACION DE PROTECCIONES ELECTRICAS DE MT PARA TRANFORMADORES EN CALIENTE</t>
  </si>
  <si>
    <t>Servicio de grua carro canasta</t>
  </si>
  <si>
    <t>CUADRILLA INSTALACIONES ELECTRICAS- CON PRESTACIONES (1 OFICIAL Y 2 AYUDANTES)</t>
  </si>
  <si>
    <t>SUMINISTRO E INSTALACION DE PROTECCIONES ELECTRICAS DE MT PARA TRANFORMADORES EN CALIENTE: CRUCETAS AUTOSOPORTADAS 2.4m CONECTOR AMOBIBLE, CONECTOR AMPA , PERNO MAQUINA 5/8 -12 , CONECTOR ESTRIBO, CAJA CORTACIRCUITO</t>
  </si>
  <si>
    <t>SUMINISTRO E INSTALACION DE PROTECCIONES ELECTRICAS DE MT PARA TRANFORMADORES EN CALIENTE INCLUYE: CRUCETAS AUTOSOPORTADAS 2.4m CONECTOR AMOBIBLE, CONECTOR AMPA , PERNO MAQUINA 5/8 -12 , CONECTOR ESTRIBO, CAJA CORTACIRCUITO</t>
  </si>
  <si>
    <t>SUMINISTRO E INSTALACION DE ARMADO EN BT
ESTRUCTURA DE ALINEAMIENTO INCLUYE: Aislador tipo
carrete 76x79 mm ANSI 53-2	
Cinta de BANDIT acero inox de 3/4", Hebilla para cinta
BANDIT INOX de 3/4"	Percha secundaria de 3 vias</t>
  </si>
  <si>
    <t>SUMINISTRO E INSTALACION DE ARMADO EN BT ESTRUCTURA DE ALINEAMIENTO INCLUYE: Aislador tipo carrete 76x79 mm ANSI 53-2, Cinta de BANDIT acero inox de 3/4", Hebilla para cinta BANDIT INOX de 3/4"	Percha secundaria de 3 vias</t>
  </si>
  <si>
    <t>hs</t>
  </si>
  <si>
    <t>GUARDA CABO</t>
  </si>
  <si>
    <t>BLOQUE DE CONCRETO PARA RETENIDA 40X20X20CM</t>
  </si>
  <si>
    <t>Servicio de grua para trabajo en caliente</t>
  </si>
  <si>
    <t>&lt;</t>
  </si>
  <si>
    <t>SUMINISTRO E INSTALACION DE ACOMETIDA EN CABLE ACSR 3 X  1/0AWG</t>
  </si>
  <si>
    <t>Mantenimiento y/o reparacion de transformador monofasico</t>
  </si>
  <si>
    <t>TRABAJADOR</t>
  </si>
  <si>
    <t>SALARIO MES</t>
  </si>
  <si>
    <t>F.PRESTACIONAL</t>
  </si>
  <si>
    <t>TOTAL MES</t>
  </si>
  <si>
    <t>DIA</t>
  </si>
  <si>
    <t>HORA</t>
  </si>
  <si>
    <t>Ayudante avanzado</t>
  </si>
  <si>
    <t>{</t>
  </si>
  <si>
    <t>CUADRILLA FF1 ELECTRICAS ESPECIALIZADAS</t>
  </si>
  <si>
    <t>Encargado de obra</t>
  </si>
  <si>
    <t>Tecnico electricista especialistas</t>
  </si>
  <si>
    <t>tecnico especialista (lab de prubas)</t>
  </si>
  <si>
    <t>ayudante (lab de pruebas)</t>
  </si>
  <si>
    <t>CUADRILLA  FF1 ELECTRICAS ESPECIALIZADAS- CON PRESTACIONES (1 ENCARGADO DE OBRA, 2 TECNICOS ESPECIALIZADOS  Y 1 AYUDANTE AVANZADO)</t>
  </si>
  <si>
    <t xml:space="preserve">ALCALDIA MUNICIPAL VALLEDUPAR </t>
  </si>
  <si>
    <t>PRESUPUESTO</t>
  </si>
  <si>
    <t>ITEM</t>
  </si>
  <si>
    <t>DESCRIPCION</t>
  </si>
  <si>
    <t xml:space="preserve">UNIDAD DE MEDIDA </t>
  </si>
  <si>
    <t>CANT</t>
  </si>
  <si>
    <t>SUMINISTRO E INSTALACION DE TRANSFORMADOR MONOFASICO DE 75KVA 13200/240-120V.NORMA NTC 818, CLASE A 60HZ, 60-65¨C, +1/-3 X 2.5% NIVEL DE AISLAMIENTO 95/30kV INCLUYE: PROTECCIONES, PARARAYOS, SPT), , COLLARINES, CONEXIONES, CABLEADO PARA CONEXIONES, SERVICIO DE GRUA
120V</t>
  </si>
  <si>
    <t>SUMINISTRO E INSTALACION DE ACOMETIDA EN CABLE
ACSR 3 X 1/0AWG</t>
  </si>
  <si>
    <t>Suministro e instalacion de poste de concreto de 12m x
750kg</t>
  </si>
  <si>
    <t>Suministro e instalación de poste de concreto de 9m x
510kg</t>
  </si>
  <si>
    <t>TOTAL COSTOS DIRECTOS</t>
  </si>
  <si>
    <t xml:space="preserve">ADMINISTRACION </t>
  </si>
  <si>
    <t>IMPREVISTOS</t>
  </si>
  <si>
    <t>UTILIDAD</t>
  </si>
  <si>
    <t>IVA SOBRE UTILIDAD</t>
  </si>
  <si>
    <t>TOTAL COSTOS INDIRECTOS</t>
  </si>
  <si>
    <t>ITEMS</t>
  </si>
  <si>
    <t>Mantenimiento y/o reparacion de transformador monofasico, Limpieza y ajuste general de los transformadoresAjuste de conexión de los tap’s del conmutadorConexión de los terminales de alta y baja tensión *Reemplazo de empaquetaduras.*Filtrado, secado y/o cambio de aceite. SERVICIO DE GRUA*Reemplazo de instrumentos (Niveles de aceite,termómetros, etc.).*Cambio de espigas de AT y BT.*Cambios de TAP.*Reemplazo de accesorios en la subestación. (crucetas, aisladores, etc.)</t>
  </si>
  <si>
    <t>SUB-TOTAL MANTENIMIENTO PREVENTIVO Y CORRECTIVO</t>
  </si>
  <si>
    <t>GUIDO ANDRES CASTILLA GONZALEZ</t>
  </si>
  <si>
    <t>Secretario General Municipal de Valledupar</t>
  </si>
  <si>
    <t>Contratista SG</t>
  </si>
  <si>
    <t>PRECIO UNITARIO</t>
  </si>
  <si>
    <t xml:space="preserve">VALOR TOTAL </t>
  </si>
  <si>
    <t>COSTOS INDIRECTOS</t>
  </si>
  <si>
    <t>VALOR TOTAL DE LA PROPUESTA ECONOMICA</t>
  </si>
  <si>
    <t xml:space="preserve">TOTAL COSTOS DIRECTOS + INDIRECTOS </t>
  </si>
  <si>
    <t>VARILLA DE ANCLAJE 1,80M</t>
  </si>
  <si>
    <t>TENSOR PARA RETENIDA</t>
  </si>
  <si>
    <t>CABLE ACERADO PARA RETENIDA DE 3/8</t>
  </si>
  <si>
    <t>PREFORMADO PARA RETENIDA 3/8</t>
  </si>
  <si>
    <t>PROTECTOR DE SEÑALIZACION PLSTICO 2" X 96"</t>
  </si>
  <si>
    <t>PLETINA GALVANIZADA 3/4</t>
  </si>
  <si>
    <t>GRILLETE 5/8</t>
  </si>
  <si>
    <t>PERNO TIPO MAQUINA 5/8 X 12</t>
  </si>
  <si>
    <t>ARANDELA CUADRADA CURVA</t>
  </si>
  <si>
    <r>
      <t>CONECTOR AMO</t>
    </r>
    <r>
      <rPr>
        <sz val="10"/>
        <color rgb="FFFF0000"/>
        <rFont val="Calibri"/>
        <family val="2"/>
        <scheme val="minor"/>
      </rPr>
      <t>B</t>
    </r>
    <r>
      <rPr>
        <sz val="10"/>
        <color rgb="FF000000"/>
        <rFont val="Calibri"/>
        <family val="2"/>
        <scheme val="minor"/>
      </rPr>
      <t>IBLE</t>
    </r>
  </si>
  <si>
    <t>CONECTOR AMPA con ESTRIBO 1/0 -2/0</t>
  </si>
  <si>
    <t xml:space="preserve">COTIZACION LISTA DE MATERILAES </t>
  </si>
  <si>
    <t>SERVIELECTRIC FERRETERIA. NIT. 77,016,025-4</t>
  </si>
  <si>
    <t>ELECTRORED ING SAS NIT: 901228274-1</t>
  </si>
  <si>
    <t>ELECTRICOS JOE S.A.S. NIT:901568226-4</t>
  </si>
  <si>
    <t>SUMATORIA</t>
  </si>
  <si>
    <t>VR UNITARIO PROMEDIO</t>
  </si>
  <si>
    <t xml:space="preserve">VR TOTAL </t>
  </si>
  <si>
    <t>CONECTOR AMPA CON ESTRIBO ESTRIBO 1/0 -2/0</t>
  </si>
  <si>
    <t>AISLADOR tipo carrete 76x79 mm ANSI 53-2</t>
  </si>
  <si>
    <t>CINTA de BANDIT acero inox de 3/4"</t>
  </si>
  <si>
    <t>PERCHA SECUNDARIA DE 3 VIAS</t>
  </si>
  <si>
    <t>PROTECTOR DE SEÑALIZACION PLASTICO 2" X 96"</t>
  </si>
  <si>
    <t>UNIDAD DE MEDIDA</t>
  </si>
  <si>
    <t xml:space="preserve">Revisó.. Nolasco de Jesus/Profesional Economista especialista </t>
  </si>
  <si>
    <t>Proyectó. Alfonso Ospino Lara/Profesional arquitecto especialista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</si>
</sst>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&quot;$&quot;\ #,##0.00"/>
    <numFmt numFmtId="167" formatCode="_-&quot;$&quot;* #,##0_-;\-&quot;$&quot;* #,##0_-;_-&quot;$&quot;* &quot;-&quot;_-;_-@_-"/>
    <numFmt numFmtId="168" formatCode="_-&quot;$&quot;* #,##0.00_-;\-&quot;$&quot;* #,##0.00_-;_-&quot;$&quot;* &quot;-&quot;_-;_-@_-"/>
    <numFmt numFmtId="169" formatCode="&quot;$ &quot;#,##0"/>
    <numFmt numFmtId="170" formatCode="#,##0.00;#,##0.00"/>
    <numFmt numFmtId="171" formatCode="[$$-240A]\ #,##0.00"/>
    <numFmt numFmtId="172" formatCode="&quot;$&quot;\ #,##0;[Red]&quot;$&quot;\ #,##0"/>
    <numFmt numFmtId="173" formatCode="[$$-240A]\ #,##0"/>
    <numFmt numFmtId="174" formatCode="_-* #,##0_-;\-* #,##0_-;_-* &quot;-&quot;??_-;_-@_-"/>
    <numFmt numFmtId="175" formatCode="#,##0_ ;\-#,##0\ 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Times New Roman"/>
      <family val="1"/>
    </font>
    <font>
      <b/>
      <sz val="9"/>
      <color rgb="FF000000"/>
      <name val="Times New Roman"/>
      <family val="1"/>
    </font>
    <font>
      <sz val="9"/>
      <color rgb="FF000000"/>
      <name val="Times New Roman"/>
      <family val="1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34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name val="Arial"/>
      <family val="2"/>
    </font>
    <font>
      <sz val="9"/>
      <color theme="1"/>
      <name val="Arial"/>
      <family val="2"/>
    </font>
    <font>
      <b/>
      <sz val="9"/>
      <color rgb="FFFF0000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rgb="FFFF0000"/>
      <name val="Arial"/>
      <family val="2"/>
    </font>
    <font>
      <sz val="8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287">
    <xf numFmtId="0" fontId="0" fillId="0" borderId="0" xfId="0"/>
    <xf numFmtId="0" fontId="3" fillId="2" borderId="1" xfId="0" applyFont="1" applyFill="1" applyBorder="1" applyAlignment="1">
      <alignment vertical="top"/>
    </xf>
    <xf numFmtId="0" fontId="3" fillId="2" borderId="2" xfId="0" applyFont="1" applyFill="1" applyBorder="1" applyAlignment="1">
      <alignment vertical="top"/>
    </xf>
    <xf numFmtId="0" fontId="5" fillId="2" borderId="4" xfId="0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top"/>
    </xf>
    <xf numFmtId="0" fontId="3" fillId="2" borderId="6" xfId="0" applyFont="1" applyFill="1" applyBorder="1" applyAlignment="1">
      <alignment vertical="top"/>
    </xf>
    <xf numFmtId="0" fontId="5" fillId="2" borderId="4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vertical="center" wrapText="1"/>
    </xf>
    <xf numFmtId="166" fontId="13" fillId="3" borderId="4" xfId="0" applyNumberFormat="1" applyFont="1" applyFill="1" applyBorder="1" applyAlignment="1">
      <alignment vertical="center" wrapText="1"/>
    </xf>
    <xf numFmtId="14" fontId="13" fillId="0" borderId="4" xfId="0" applyNumberFormat="1" applyFont="1" applyBorder="1" applyAlignment="1">
      <alignment horizontal="center" vertical="center" wrapText="1"/>
    </xf>
    <xf numFmtId="166" fontId="13" fillId="0" borderId="4" xfId="0" applyNumberFormat="1" applyFont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3" fillId="3" borderId="17" xfId="0" applyFont="1" applyFill="1" applyBorder="1" applyAlignment="1">
      <alignment horizontal="center" vertical="center" wrapText="1"/>
    </xf>
    <xf numFmtId="0" fontId="13" fillId="3" borderId="18" xfId="0" applyFont="1" applyFill="1" applyBorder="1" applyAlignment="1">
      <alignment horizontal="center" vertical="center" wrapText="1"/>
    </xf>
    <xf numFmtId="0" fontId="13" fillId="3" borderId="19" xfId="0" applyFont="1" applyFill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2" fontId="14" fillId="0" borderId="18" xfId="0" applyNumberFormat="1" applyFont="1" applyBorder="1" applyAlignment="1">
      <alignment horizontal="center" vertical="center" wrapText="1"/>
    </xf>
    <xf numFmtId="167" fontId="14" fillId="0" borderId="10" xfId="0" applyNumberFormat="1" applyFont="1" applyBorder="1" applyAlignment="1">
      <alignment horizontal="center" vertical="center"/>
    </xf>
    <xf numFmtId="167" fontId="14" fillId="0" borderId="18" xfId="0" applyNumberFormat="1" applyFont="1" applyBorder="1" applyAlignment="1">
      <alignment horizontal="center" vertical="center"/>
    </xf>
    <xf numFmtId="167" fontId="0" fillId="0" borderId="0" xfId="0" applyNumberFormat="1"/>
    <xf numFmtId="168" fontId="14" fillId="0" borderId="21" xfId="0" applyNumberFormat="1" applyFont="1" applyBorder="1" applyAlignment="1">
      <alignment horizontal="center" vertical="center"/>
    </xf>
    <xf numFmtId="0" fontId="14" fillId="0" borderId="20" xfId="0" applyFont="1" applyBorder="1" applyAlignment="1">
      <alignment horizontal="left" vertical="center" wrapText="1"/>
    </xf>
    <xf numFmtId="0" fontId="14" fillId="0" borderId="18" xfId="0" applyFont="1" applyBorder="1" applyAlignment="1">
      <alignment horizontal="center" vertical="center" wrapText="1"/>
    </xf>
    <xf numFmtId="167" fontId="13" fillId="0" borderId="16" xfId="0" applyNumberFormat="1" applyFont="1" applyBorder="1" applyAlignment="1">
      <alignment horizontal="center" vertical="center"/>
    </xf>
    <xf numFmtId="0" fontId="11" fillId="3" borderId="24" xfId="0" applyFont="1" applyFill="1" applyBorder="1" applyAlignment="1">
      <alignment horizontal="center" vertical="center" wrapText="1"/>
    </xf>
    <xf numFmtId="0" fontId="13" fillId="3" borderId="26" xfId="0" applyFont="1" applyFill="1" applyBorder="1" applyAlignment="1">
      <alignment horizontal="center" vertical="center" wrapText="1"/>
    </xf>
    <xf numFmtId="0" fontId="13" fillId="3" borderId="27" xfId="0" applyFont="1" applyFill="1" applyBorder="1" applyAlignment="1">
      <alignment horizontal="center" vertical="center" wrapText="1"/>
    </xf>
    <xf numFmtId="0" fontId="13" fillId="3" borderId="23" xfId="0" applyFont="1" applyFill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2" fontId="14" fillId="0" borderId="4" xfId="0" applyNumberFormat="1" applyFont="1" applyBorder="1" applyAlignment="1">
      <alignment horizontal="center" vertical="center" wrapText="1"/>
    </xf>
    <xf numFmtId="167" fontId="14" fillId="0" borderId="4" xfId="0" applyNumberFormat="1" applyFont="1" applyBorder="1" applyAlignment="1">
      <alignment horizontal="center" vertical="center"/>
    </xf>
    <xf numFmtId="167" fontId="14" fillId="0" borderId="21" xfId="0" applyNumberFormat="1" applyFont="1" applyBorder="1" applyAlignment="1">
      <alignment horizontal="center" vertical="center"/>
    </xf>
    <xf numFmtId="167" fontId="14" fillId="0" borderId="29" xfId="0" applyNumberFormat="1" applyFont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10" fontId="14" fillId="0" borderId="35" xfId="2" applyNumberFormat="1" applyFont="1" applyBorder="1" applyAlignment="1">
      <alignment horizontal="center" vertical="center"/>
    </xf>
    <xf numFmtId="167" fontId="14" fillId="0" borderId="24" xfId="0" applyNumberFormat="1" applyFont="1" applyBorder="1" applyAlignment="1">
      <alignment horizontal="center" vertical="center"/>
    </xf>
    <xf numFmtId="167" fontId="14" fillId="0" borderId="28" xfId="0" applyNumberFormat="1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164" fontId="14" fillId="0" borderId="36" xfId="1" applyFont="1" applyBorder="1" applyAlignment="1">
      <alignment horizontal="left" vertical="center"/>
    </xf>
    <xf numFmtId="0" fontId="14" fillId="0" borderId="29" xfId="0" applyFont="1" applyBorder="1" applyAlignment="1">
      <alignment horizontal="left" vertical="center"/>
    </xf>
    <xf numFmtId="0" fontId="14" fillId="0" borderId="32" xfId="0" applyFont="1" applyBorder="1" applyAlignment="1">
      <alignment horizontal="left" vertical="center"/>
    </xf>
    <xf numFmtId="0" fontId="14" fillId="0" borderId="36" xfId="0" applyFont="1" applyBorder="1" applyAlignment="1">
      <alignment horizontal="left" vertical="center"/>
    </xf>
    <xf numFmtId="168" fontId="14" fillId="0" borderId="18" xfId="0" applyNumberFormat="1" applyFont="1" applyBorder="1" applyAlignment="1">
      <alignment horizontal="center" vertical="center"/>
    </xf>
    <xf numFmtId="167" fontId="13" fillId="0" borderId="21" xfId="0" applyNumberFormat="1" applyFont="1" applyBorder="1" applyAlignment="1">
      <alignment horizontal="center" vertical="center"/>
    </xf>
    <xf numFmtId="168" fontId="14" fillId="4" borderId="4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top"/>
    </xf>
    <xf numFmtId="0" fontId="3" fillId="0" borderId="3" xfId="0" applyFont="1" applyBorder="1" applyAlignment="1">
      <alignment vertical="top"/>
    </xf>
    <xf numFmtId="0" fontId="3" fillId="0" borderId="2" xfId="0" applyFont="1" applyBorder="1" applyAlignment="1">
      <alignment vertical="top"/>
    </xf>
    <xf numFmtId="0" fontId="3" fillId="0" borderId="22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170" fontId="7" fillId="0" borderId="0" xfId="0" applyNumberFormat="1" applyFont="1" applyAlignment="1">
      <alignment horizontal="right" vertical="center" wrapText="1"/>
    </xf>
    <xf numFmtId="170" fontId="7" fillId="0" borderId="37" xfId="0" applyNumberFormat="1" applyFont="1" applyBorder="1" applyAlignment="1">
      <alignment horizontal="right" vertical="center" wrapText="1"/>
    </xf>
    <xf numFmtId="0" fontId="2" fillId="0" borderId="22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170" fontId="7" fillId="0" borderId="7" xfId="0" applyNumberFormat="1" applyFont="1" applyBorder="1" applyAlignment="1">
      <alignment horizontal="right" vertical="center" wrapText="1"/>
    </xf>
    <xf numFmtId="170" fontId="7" fillId="0" borderId="6" xfId="0" applyNumberFormat="1" applyFont="1" applyBorder="1" applyAlignment="1">
      <alignment horizontal="right" vertical="center" wrapText="1"/>
    </xf>
    <xf numFmtId="0" fontId="14" fillId="0" borderId="4" xfId="0" applyFont="1" applyBorder="1" applyAlignment="1">
      <alignment horizontal="center" vertical="center" wrapText="1"/>
    </xf>
    <xf numFmtId="171" fontId="14" fillId="0" borderId="4" xfId="0" applyNumberFormat="1" applyFont="1" applyBorder="1" applyAlignment="1">
      <alignment horizontal="center" vertical="center"/>
    </xf>
    <xf numFmtId="171" fontId="0" fillId="0" borderId="0" xfId="0" applyNumberFormat="1"/>
    <xf numFmtId="172" fontId="0" fillId="0" borderId="0" xfId="0" applyNumberFormat="1"/>
    <xf numFmtId="2" fontId="14" fillId="0" borderId="35" xfId="0" applyNumberFormat="1" applyFont="1" applyBorder="1" applyAlignment="1">
      <alignment horizontal="center" vertical="center"/>
    </xf>
    <xf numFmtId="168" fontId="13" fillId="4" borderId="4" xfId="0" applyNumberFormat="1" applyFont="1" applyFill="1" applyBorder="1" applyAlignment="1">
      <alignment horizontal="center" vertical="center"/>
    </xf>
    <xf numFmtId="164" fontId="14" fillId="0" borderId="24" xfId="0" applyNumberFormat="1" applyFont="1" applyBorder="1" applyAlignment="1">
      <alignment horizontal="left" vertical="center"/>
    </xf>
    <xf numFmtId="164" fontId="14" fillId="0" borderId="4" xfId="0" applyNumberFormat="1" applyFont="1" applyBorder="1" applyAlignment="1">
      <alignment horizontal="center" vertical="center"/>
    </xf>
    <xf numFmtId="167" fontId="6" fillId="2" borderId="4" xfId="0" applyNumberFormat="1" applyFont="1" applyFill="1" applyBorder="1" applyAlignment="1">
      <alignment horizontal="center" vertical="center"/>
    </xf>
    <xf numFmtId="167" fontId="5" fillId="2" borderId="4" xfId="0" applyNumberFormat="1" applyFont="1" applyFill="1" applyBorder="1" applyAlignment="1">
      <alignment horizontal="center" vertical="center" wrapText="1"/>
    </xf>
    <xf numFmtId="167" fontId="13" fillId="0" borderId="4" xfId="0" applyNumberFormat="1" applyFont="1" applyBorder="1" applyAlignment="1">
      <alignment horizontal="center" vertical="center" wrapText="1"/>
    </xf>
    <xf numFmtId="167" fontId="13" fillId="3" borderId="18" xfId="0" applyNumberFormat="1" applyFont="1" applyFill="1" applyBorder="1" applyAlignment="1">
      <alignment horizontal="center" vertical="center" wrapText="1"/>
    </xf>
    <xf numFmtId="167" fontId="13" fillId="3" borderId="28" xfId="0" applyNumberFormat="1" applyFont="1" applyFill="1" applyBorder="1" applyAlignment="1">
      <alignment horizontal="center" vertical="center" wrapText="1"/>
    </xf>
    <xf numFmtId="167" fontId="13" fillId="3" borderId="4" xfId="0" applyNumberFormat="1" applyFont="1" applyFill="1" applyBorder="1" applyAlignment="1">
      <alignment horizontal="center" vertical="center" wrapText="1"/>
    </xf>
    <xf numFmtId="167" fontId="14" fillId="4" borderId="4" xfId="0" applyNumberFormat="1" applyFont="1" applyFill="1" applyBorder="1" applyAlignment="1">
      <alignment horizontal="center" vertical="center"/>
    </xf>
    <xf numFmtId="167" fontId="3" fillId="0" borderId="2" xfId="0" applyNumberFormat="1" applyFont="1" applyBorder="1" applyAlignment="1">
      <alignment vertical="top"/>
    </xf>
    <xf numFmtId="167" fontId="7" fillId="0" borderId="37" xfId="0" applyNumberFormat="1" applyFont="1" applyBorder="1" applyAlignment="1">
      <alignment horizontal="right" vertical="center" wrapText="1"/>
    </xf>
    <xf numFmtId="167" fontId="7" fillId="0" borderId="6" xfId="0" applyNumberFormat="1" applyFont="1" applyBorder="1" applyAlignment="1">
      <alignment horizontal="right" vertical="center" wrapText="1"/>
    </xf>
    <xf numFmtId="173" fontId="14" fillId="0" borderId="4" xfId="0" applyNumberFormat="1" applyFont="1" applyBorder="1" applyAlignment="1">
      <alignment horizontal="center" vertical="center"/>
    </xf>
    <xf numFmtId="1" fontId="14" fillId="0" borderId="4" xfId="0" applyNumberFormat="1" applyFont="1" applyBorder="1" applyAlignment="1">
      <alignment horizontal="center" vertical="center" wrapText="1"/>
    </xf>
    <xf numFmtId="0" fontId="13" fillId="3" borderId="38" xfId="0" applyFont="1" applyFill="1" applyBorder="1" applyAlignment="1">
      <alignment horizontal="center" vertical="center" wrapText="1"/>
    </xf>
    <xf numFmtId="0" fontId="15" fillId="0" borderId="0" xfId="0" applyFont="1"/>
    <xf numFmtId="170" fontId="16" fillId="0" borderId="37" xfId="0" applyNumberFormat="1" applyFont="1" applyBorder="1" applyAlignment="1">
      <alignment horizontal="right" vertical="center" wrapText="1"/>
    </xf>
    <xf numFmtId="0" fontId="11" fillId="3" borderId="4" xfId="0" applyFont="1" applyFill="1" applyBorder="1" applyAlignment="1" applyProtection="1">
      <alignment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2" fillId="0" borderId="4" xfId="0" applyFont="1" applyBorder="1" applyAlignment="1">
      <alignment horizontal="center" vertical="center"/>
    </xf>
    <xf numFmtId="165" fontId="2" fillId="0" borderId="4" xfId="3" applyFont="1" applyBorder="1" applyAlignment="1">
      <alignment horizontal="center" vertical="center"/>
    </xf>
    <xf numFmtId="0" fontId="0" fillId="0" borderId="4" xfId="0" applyBorder="1" applyAlignment="1">
      <alignment wrapText="1"/>
    </xf>
    <xf numFmtId="165" fontId="0" fillId="0" borderId="4" xfId="3" applyFont="1" applyBorder="1"/>
    <xf numFmtId="0" fontId="0" fillId="0" borderId="4" xfId="0" applyBorder="1" applyAlignment="1">
      <alignment horizontal="center"/>
    </xf>
    <xf numFmtId="165" fontId="0" fillId="0" borderId="4" xfId="0" applyNumberFormat="1" applyBorder="1"/>
    <xf numFmtId="0" fontId="0" fillId="0" borderId="4" xfId="0" applyBorder="1"/>
    <xf numFmtId="165" fontId="0" fillId="0" borderId="0" xfId="3" applyFont="1"/>
    <xf numFmtId="9" fontId="0" fillId="0" borderId="0" xfId="0" applyNumberFormat="1" applyAlignment="1">
      <alignment horizontal="center"/>
    </xf>
    <xf numFmtId="165" fontId="2" fillId="0" borderId="4" xfId="0" applyNumberFormat="1" applyFont="1" applyBorder="1"/>
    <xf numFmtId="165" fontId="0" fillId="0" borderId="0" xfId="3" applyFont="1" applyBorder="1"/>
    <xf numFmtId="0" fontId="0" fillId="0" borderId="0" xfId="0" applyAlignment="1">
      <alignment horizontal="center"/>
    </xf>
    <xf numFmtId="0" fontId="18" fillId="5" borderId="0" xfId="0" applyFont="1" applyFill="1"/>
    <xf numFmtId="0" fontId="18" fillId="0" borderId="0" xfId="0" applyFont="1"/>
    <xf numFmtId="0" fontId="17" fillId="5" borderId="0" xfId="0" applyFont="1" applyFill="1" applyAlignment="1">
      <alignment horizontal="center" vertical="center"/>
    </xf>
    <xf numFmtId="0" fontId="17" fillId="5" borderId="0" xfId="0" applyFont="1" applyFill="1" applyAlignment="1">
      <alignment horizontal="center" vertical="center" wrapText="1"/>
    </xf>
    <xf numFmtId="0" fontId="17" fillId="6" borderId="0" xfId="0" applyFont="1" applyFill="1" applyAlignment="1">
      <alignment horizontal="center" vertical="center"/>
    </xf>
    <xf numFmtId="0" fontId="21" fillId="6" borderId="0" xfId="0" applyFont="1" applyFill="1" applyAlignment="1">
      <alignment horizontal="left" vertical="center" wrapText="1"/>
    </xf>
    <xf numFmtId="0" fontId="21" fillId="6" borderId="0" xfId="0" applyFont="1" applyFill="1" applyAlignment="1">
      <alignment horizontal="center" vertical="center" wrapText="1"/>
    </xf>
    <xf numFmtId="0" fontId="21" fillId="6" borderId="0" xfId="0" applyFont="1" applyFill="1" applyAlignment="1">
      <alignment horizontal="center" vertical="center"/>
    </xf>
    <xf numFmtId="41" fontId="21" fillId="6" borderId="0" xfId="0" applyNumberFormat="1" applyFont="1" applyFill="1" applyAlignment="1">
      <alignment vertical="center"/>
    </xf>
    <xf numFmtId="43" fontId="21" fillId="6" borderId="0" xfId="0" applyNumberFormat="1" applyFont="1" applyFill="1" applyAlignment="1">
      <alignment vertical="center"/>
    </xf>
    <xf numFmtId="43" fontId="18" fillId="0" borderId="0" xfId="0" applyNumberFormat="1" applyFont="1"/>
    <xf numFmtId="0" fontId="17" fillId="5" borderId="0" xfId="0" applyFont="1" applyFill="1" applyAlignment="1">
      <alignment horizontal="center" vertical="top"/>
    </xf>
    <xf numFmtId="0" fontId="21" fillId="5" borderId="0" xfId="0" applyFont="1" applyFill="1" applyAlignment="1">
      <alignment horizontal="justify" vertical="top" wrapText="1"/>
    </xf>
    <xf numFmtId="0" fontId="21" fillId="5" borderId="0" xfId="0" applyFont="1" applyFill="1" applyAlignment="1">
      <alignment horizontal="center" vertical="top" wrapText="1"/>
    </xf>
    <xf numFmtId="0" fontId="21" fillId="5" borderId="0" xfId="0" applyFont="1" applyFill="1" applyAlignment="1">
      <alignment horizontal="center" vertical="center"/>
    </xf>
    <xf numFmtId="41" fontId="21" fillId="5" borderId="0" xfId="0" applyNumberFormat="1" applyFont="1" applyFill="1" applyAlignment="1">
      <alignment vertical="center"/>
    </xf>
    <xf numFmtId="43" fontId="21" fillId="5" borderId="0" xfId="0" applyNumberFormat="1" applyFont="1" applyFill="1" applyAlignment="1">
      <alignment vertical="center"/>
    </xf>
    <xf numFmtId="43" fontId="18" fillId="5" borderId="0" xfId="0" applyNumberFormat="1" applyFont="1" applyFill="1"/>
    <xf numFmtId="0" fontId="21" fillId="6" borderId="0" xfId="0" applyFont="1" applyFill="1" applyAlignment="1">
      <alignment horizontal="justify" vertical="center" wrapText="1"/>
    </xf>
    <xf numFmtId="0" fontId="21" fillId="5" borderId="0" xfId="0" applyFont="1" applyFill="1" applyAlignment="1">
      <alignment horizontal="justify" vertical="center" wrapText="1"/>
    </xf>
    <xf numFmtId="0" fontId="21" fillId="5" borderId="0" xfId="0" applyFont="1" applyFill="1" applyAlignment="1">
      <alignment horizontal="center" vertical="center" wrapText="1"/>
    </xf>
    <xf numFmtId="3" fontId="18" fillId="0" borderId="0" xfId="0" applyNumberFormat="1" applyFont="1"/>
    <xf numFmtId="0" fontId="17" fillId="5" borderId="0" xfId="0" applyFont="1" applyFill="1" applyAlignment="1">
      <alignment horizontal="center"/>
    </xf>
    <xf numFmtId="0" fontId="21" fillId="5" borderId="0" xfId="0" applyFont="1" applyFill="1" applyAlignment="1">
      <alignment horizontal="center" wrapText="1"/>
    </xf>
    <xf numFmtId="0" fontId="21" fillId="5" borderId="0" xfId="0" applyFont="1" applyFill="1"/>
    <xf numFmtId="43" fontId="17" fillId="5" borderId="0" xfId="0" applyNumberFormat="1" applyFont="1" applyFill="1" applyAlignment="1">
      <alignment vertical="center"/>
    </xf>
    <xf numFmtId="0" fontId="17" fillId="6" borderId="0" xfId="0" applyFont="1" applyFill="1" applyAlignment="1">
      <alignment horizontal="center"/>
    </xf>
    <xf numFmtId="0" fontId="21" fillId="6" borderId="0" xfId="0" applyFont="1" applyFill="1"/>
    <xf numFmtId="9" fontId="21" fillId="6" borderId="0" xfId="0" applyNumberFormat="1" applyFont="1" applyFill="1" applyAlignment="1">
      <alignment horizontal="center"/>
    </xf>
    <xf numFmtId="9" fontId="21" fillId="5" borderId="0" xfId="0" applyNumberFormat="1" applyFont="1" applyFill="1" applyAlignment="1">
      <alignment horizontal="center"/>
    </xf>
    <xf numFmtId="0" fontId="21" fillId="6" borderId="0" xfId="0" applyFont="1" applyFill="1" applyAlignment="1">
      <alignment horizontal="center"/>
    </xf>
    <xf numFmtId="0" fontId="21" fillId="5" borderId="0" xfId="0" applyFont="1" applyFill="1" applyAlignment="1">
      <alignment horizontal="center"/>
    </xf>
    <xf numFmtId="43" fontId="20" fillId="0" borderId="0" xfId="0" applyNumberFormat="1" applyFont="1"/>
    <xf numFmtId="0" fontId="21" fillId="6" borderId="0" xfId="0" applyFont="1" applyFill="1" applyAlignment="1">
      <alignment wrapText="1"/>
    </xf>
    <xf numFmtId="3" fontId="21" fillId="6" borderId="0" xfId="0" applyNumberFormat="1" applyFont="1" applyFill="1" applyAlignment="1">
      <alignment vertical="center"/>
    </xf>
    <xf numFmtId="0" fontId="20" fillId="5" borderId="0" xfId="0" applyFont="1" applyFill="1" applyAlignment="1">
      <alignment horizontal="center"/>
    </xf>
    <xf numFmtId="0" fontId="17" fillId="6" borderId="0" xfId="0" applyFont="1" applyFill="1"/>
    <xf numFmtId="0" fontId="20" fillId="5" borderId="0" xfId="0" applyFont="1" applyFill="1"/>
    <xf numFmtId="0" fontId="20" fillId="0" borderId="0" xfId="0" applyFont="1"/>
    <xf numFmtId="0" fontId="18" fillId="0" borderId="0" xfId="0" applyFont="1" applyAlignment="1">
      <alignment wrapText="1"/>
    </xf>
    <xf numFmtId="165" fontId="0" fillId="0" borderId="4" xfId="3" applyFont="1" applyBorder="1" applyAlignment="1">
      <alignment wrapText="1"/>
    </xf>
    <xf numFmtId="0" fontId="17" fillId="6" borderId="0" xfId="0" applyFont="1" applyFill="1" applyAlignment="1">
      <alignment horizontal="left"/>
    </xf>
    <xf numFmtId="0" fontId="17" fillId="5" borderId="0" xfId="0" applyFont="1" applyFill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wrapText="1"/>
    </xf>
    <xf numFmtId="0" fontId="21" fillId="0" borderId="0" xfId="0" applyFont="1" applyAlignment="1">
      <alignment horizontal="center" vertical="center"/>
    </xf>
    <xf numFmtId="41" fontId="21" fillId="0" borderId="0" xfId="0" applyNumberFormat="1" applyFont="1" applyAlignment="1">
      <alignment vertical="center"/>
    </xf>
    <xf numFmtId="0" fontId="17" fillId="5" borderId="0" xfId="0" applyFont="1" applyFill="1" applyAlignment="1">
      <alignment horizontal="left"/>
    </xf>
    <xf numFmtId="9" fontId="21" fillId="6" borderId="0" xfId="0" applyNumberFormat="1" applyFont="1" applyFill="1" applyAlignment="1">
      <alignment horizontal="center" vertical="center"/>
    </xf>
    <xf numFmtId="9" fontId="21" fillId="5" borderId="0" xfId="0" applyNumberFormat="1" applyFont="1" applyFill="1" applyAlignment="1">
      <alignment horizontal="center" vertical="center"/>
    </xf>
    <xf numFmtId="169" fontId="14" fillId="0" borderId="24" xfId="0" applyNumberFormat="1" applyFont="1" applyBorder="1" applyAlignment="1">
      <alignment horizontal="center" vertical="center"/>
    </xf>
    <xf numFmtId="164" fontId="14" fillId="0" borderId="24" xfId="0" applyNumberFormat="1" applyFont="1" applyBorder="1" applyAlignment="1">
      <alignment horizontal="center" vertical="center"/>
    </xf>
    <xf numFmtId="0" fontId="15" fillId="0" borderId="0" xfId="0" applyFont="1" applyAlignment="1" applyProtection="1">
      <alignment wrapText="1"/>
      <protection locked="0"/>
    </xf>
    <xf numFmtId="168" fontId="25" fillId="0" borderId="4" xfId="0" applyNumberFormat="1" applyFont="1" applyBorder="1" applyAlignment="1">
      <alignment horizontal="center" vertical="center"/>
    </xf>
    <xf numFmtId="164" fontId="12" fillId="0" borderId="4" xfId="0" applyNumberFormat="1" applyFont="1" applyBorder="1" applyAlignment="1">
      <alignment horizontal="center" vertical="center"/>
    </xf>
    <xf numFmtId="1" fontId="14" fillId="0" borderId="35" xfId="0" applyNumberFormat="1" applyFont="1" applyBorder="1" applyAlignment="1">
      <alignment horizontal="center" vertical="center"/>
    </xf>
    <xf numFmtId="0" fontId="28" fillId="5" borderId="0" xfId="0" applyFont="1" applyFill="1" applyAlignment="1">
      <alignment vertical="center"/>
    </xf>
    <xf numFmtId="0" fontId="28" fillId="0" borderId="0" xfId="0" applyFont="1"/>
    <xf numFmtId="0" fontId="28" fillId="0" borderId="0" xfId="0" applyFont="1" applyAlignment="1">
      <alignment vertical="center"/>
    </xf>
    <xf numFmtId="0" fontId="27" fillId="5" borderId="4" xfId="0" applyFont="1" applyFill="1" applyBorder="1" applyAlignment="1">
      <alignment horizontal="center" vertical="center"/>
    </xf>
    <xf numFmtId="0" fontId="27" fillId="5" borderId="4" xfId="0" applyFont="1" applyFill="1" applyBorder="1" applyAlignment="1">
      <alignment horizontal="center" vertical="center" wrapText="1"/>
    </xf>
    <xf numFmtId="0" fontId="29" fillId="5" borderId="4" xfId="0" applyFont="1" applyFill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4" xfId="0" applyFont="1" applyBorder="1" applyAlignment="1" applyProtection="1">
      <alignment vertical="center" wrapText="1"/>
      <protection locked="0"/>
    </xf>
    <xf numFmtId="0" fontId="28" fillId="0" borderId="4" xfId="0" applyFont="1" applyBorder="1" applyAlignment="1">
      <alignment horizontal="center" vertical="center" wrapText="1"/>
    </xf>
    <xf numFmtId="172" fontId="28" fillId="0" borderId="4" xfId="0" applyNumberFormat="1" applyFont="1" applyBorder="1" applyAlignment="1">
      <alignment vertical="center"/>
    </xf>
    <xf numFmtId="172" fontId="31" fillId="6" borderId="4" xfId="0" applyNumberFormat="1" applyFont="1" applyFill="1" applyBorder="1" applyAlignment="1">
      <alignment vertical="center"/>
    </xf>
    <xf numFmtId="174" fontId="31" fillId="6" borderId="4" xfId="0" applyNumberFormat="1" applyFont="1" applyFill="1" applyBorder="1" applyAlignment="1">
      <alignment vertical="center"/>
    </xf>
    <xf numFmtId="174" fontId="28" fillId="0" borderId="4" xfId="0" applyNumberFormat="1" applyFont="1" applyBorder="1" applyAlignment="1">
      <alignment vertical="center"/>
    </xf>
    <xf numFmtId="0" fontId="28" fillId="0" borderId="4" xfId="0" applyFont="1" applyBorder="1" applyAlignment="1" applyProtection="1">
      <alignment horizontal="left" vertical="center" wrapText="1"/>
      <protection locked="0"/>
    </xf>
    <xf numFmtId="0" fontId="28" fillId="0" borderId="4" xfId="0" applyFont="1" applyBorder="1" applyAlignment="1">
      <alignment vertical="center" wrapText="1"/>
    </xf>
    <xf numFmtId="3" fontId="28" fillId="0" borderId="0" xfId="0" applyNumberFormat="1" applyFont="1"/>
    <xf numFmtId="0" fontId="28" fillId="0" borderId="4" xfId="0" applyFont="1" applyBorder="1" applyAlignment="1">
      <alignment vertical="center"/>
    </xf>
    <xf numFmtId="43" fontId="29" fillId="0" borderId="0" xfId="0" applyNumberFormat="1" applyFont="1"/>
    <xf numFmtId="0" fontId="28" fillId="0" borderId="4" xfId="0" applyFont="1" applyBorder="1" applyAlignment="1">
      <alignment horizontal="right" vertical="center"/>
    </xf>
    <xf numFmtId="0" fontId="28" fillId="0" borderId="4" xfId="0" applyFont="1" applyBorder="1"/>
    <xf numFmtId="0" fontId="29" fillId="0" borderId="0" xfId="0" applyFont="1"/>
    <xf numFmtId="0" fontId="31" fillId="0" borderId="0" xfId="0" applyFont="1"/>
    <xf numFmtId="0" fontId="32" fillId="0" borderId="0" xfId="0" applyFont="1"/>
    <xf numFmtId="175" fontId="21" fillId="6" borderId="0" xfId="0" applyNumberFormat="1" applyFont="1" applyFill="1" applyAlignment="1">
      <alignment vertical="center"/>
    </xf>
    <xf numFmtId="175" fontId="21" fillId="5" borderId="0" xfId="0" applyNumberFormat="1" applyFont="1" applyFill="1" applyAlignment="1">
      <alignment vertical="center"/>
    </xf>
    <xf numFmtId="175" fontId="17" fillId="5" borderId="0" xfId="0" applyNumberFormat="1" applyFont="1" applyFill="1" applyAlignment="1">
      <alignment vertical="center"/>
    </xf>
    <xf numFmtId="175" fontId="17" fillId="0" borderId="0" xfId="0" applyNumberFormat="1" applyFont="1" applyAlignment="1">
      <alignment vertical="center"/>
    </xf>
    <xf numFmtId="175" fontId="20" fillId="0" borderId="0" xfId="0" applyNumberFormat="1" applyFont="1"/>
    <xf numFmtId="175" fontId="20" fillId="5" borderId="0" xfId="0" applyNumberFormat="1" applyFont="1" applyFill="1"/>
    <xf numFmtId="41" fontId="18" fillId="0" borderId="0" xfId="0" applyNumberFormat="1" applyFont="1"/>
    <xf numFmtId="0" fontId="13" fillId="6" borderId="0" xfId="0" applyFont="1" applyFill="1" applyAlignment="1">
      <alignment horizontal="center" vertical="center" wrapText="1"/>
    </xf>
    <xf numFmtId="0" fontId="0" fillId="6" borderId="4" xfId="0" applyFill="1" applyBorder="1"/>
    <xf numFmtId="165" fontId="0" fillId="6" borderId="4" xfId="3" applyFont="1" applyFill="1" applyBorder="1"/>
    <xf numFmtId="0" fontId="2" fillId="6" borderId="4" xfId="0" applyFont="1" applyFill="1" applyBorder="1" applyAlignment="1">
      <alignment horizontal="center" vertical="center"/>
    </xf>
    <xf numFmtId="165" fontId="2" fillId="6" borderId="4" xfId="3" applyFont="1" applyFill="1" applyBorder="1" applyAlignment="1">
      <alignment horizontal="center" vertical="center"/>
    </xf>
    <xf numFmtId="0" fontId="0" fillId="6" borderId="4" xfId="0" applyFill="1" applyBorder="1" applyAlignment="1">
      <alignment wrapText="1"/>
    </xf>
    <xf numFmtId="0" fontId="0" fillId="6" borderId="4" xfId="0" applyFill="1" applyBorder="1" applyAlignment="1">
      <alignment horizontal="center"/>
    </xf>
    <xf numFmtId="165" fontId="0" fillId="6" borderId="4" xfId="0" applyNumberFormat="1" applyFill="1" applyBorder="1"/>
    <xf numFmtId="0" fontId="0" fillId="6" borderId="0" xfId="0" applyFill="1"/>
    <xf numFmtId="165" fontId="0" fillId="6" borderId="0" xfId="3" applyFont="1" applyFill="1"/>
    <xf numFmtId="9" fontId="0" fillId="6" borderId="0" xfId="0" applyNumberFormat="1" applyFill="1" applyAlignment="1">
      <alignment horizontal="center"/>
    </xf>
    <xf numFmtId="165" fontId="2" fillId="6" borderId="4" xfId="0" applyNumberFormat="1" applyFont="1" applyFill="1" applyBorder="1"/>
    <xf numFmtId="167" fontId="13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left"/>
    </xf>
    <xf numFmtId="0" fontId="20" fillId="5" borderId="0" xfId="0" applyFont="1" applyFill="1" applyAlignment="1">
      <alignment horizontal="left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7" fillId="5" borderId="0" xfId="0" applyFont="1" applyFill="1" applyAlignment="1">
      <alignment horizontal="center"/>
    </xf>
    <xf numFmtId="0" fontId="17" fillId="6" borderId="0" xfId="0" applyFont="1" applyFill="1" applyAlignment="1">
      <alignment horizontal="center"/>
    </xf>
    <xf numFmtId="0" fontId="17" fillId="6" borderId="0" xfId="0" applyFont="1" applyFill="1" applyAlignment="1">
      <alignment horizontal="left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top" wrapText="1"/>
    </xf>
    <xf numFmtId="0" fontId="12" fillId="2" borderId="8" xfId="0" applyFont="1" applyFill="1" applyBorder="1" applyAlignment="1">
      <alignment horizontal="left" vertical="center" wrapText="1"/>
    </xf>
    <xf numFmtId="0" fontId="12" fillId="2" borderId="9" xfId="0" applyFont="1" applyFill="1" applyBorder="1" applyAlignment="1">
      <alignment horizontal="left" vertical="center" wrapText="1"/>
    </xf>
    <xf numFmtId="0" fontId="12" fillId="2" borderId="10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top"/>
    </xf>
    <xf numFmtId="0" fontId="14" fillId="0" borderId="12" xfId="0" applyFont="1" applyBorder="1" applyAlignment="1">
      <alignment horizontal="left" vertical="top"/>
    </xf>
    <xf numFmtId="0" fontId="14" fillId="0" borderId="13" xfId="0" applyFont="1" applyBorder="1" applyAlignment="1">
      <alignment horizontal="left" vertical="top"/>
    </xf>
    <xf numFmtId="0" fontId="13" fillId="3" borderId="14" xfId="0" applyFont="1" applyFill="1" applyBorder="1" applyAlignment="1">
      <alignment horizontal="left" vertical="center" wrapText="1"/>
    </xf>
    <xf numFmtId="0" fontId="13" fillId="3" borderId="15" xfId="0" applyFont="1" applyFill="1" applyBorder="1" applyAlignment="1">
      <alignment horizontal="left" vertical="center" wrapText="1"/>
    </xf>
    <xf numFmtId="0" fontId="13" fillId="3" borderId="16" xfId="0" applyFont="1" applyFill="1" applyBorder="1" applyAlignment="1">
      <alignment horizontal="left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 wrapText="1"/>
    </xf>
    <xf numFmtId="0" fontId="13" fillId="0" borderId="22" xfId="0" applyFont="1" applyBorder="1" applyAlignment="1">
      <alignment horizontal="right" vertical="center"/>
    </xf>
    <xf numFmtId="0" fontId="13" fillId="0" borderId="0" xfId="0" applyFont="1" applyAlignment="1">
      <alignment horizontal="right" vertical="center"/>
    </xf>
    <xf numFmtId="0" fontId="13" fillId="0" borderId="23" xfId="0" applyFont="1" applyBorder="1" applyAlignment="1">
      <alignment horizontal="right" vertical="center"/>
    </xf>
    <xf numFmtId="0" fontId="13" fillId="3" borderId="4" xfId="0" applyFont="1" applyFill="1" applyBorder="1" applyAlignment="1">
      <alignment horizontal="left" vertical="top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25" xfId="0" applyFont="1" applyFill="1" applyBorder="1" applyAlignment="1">
      <alignment horizontal="center" vertical="center" wrapText="1"/>
    </xf>
    <xf numFmtId="0" fontId="14" fillId="0" borderId="30" xfId="0" applyFont="1" applyBorder="1" applyAlignment="1">
      <alignment horizontal="left" vertical="center" wrapText="1"/>
    </xf>
    <xf numFmtId="0" fontId="14" fillId="0" borderId="31" xfId="0" applyFont="1" applyBorder="1" applyAlignment="1">
      <alignment horizontal="left" vertical="center" wrapText="1"/>
    </xf>
    <xf numFmtId="165" fontId="14" fillId="0" borderId="30" xfId="0" applyNumberFormat="1" applyFont="1" applyBorder="1" applyAlignment="1">
      <alignment horizontal="left" vertical="center" wrapText="1"/>
    </xf>
    <xf numFmtId="165" fontId="14" fillId="0" borderId="31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7" fillId="0" borderId="37" xfId="0" applyFont="1" applyBorder="1" applyAlignment="1">
      <alignment horizontal="left" vertical="top" wrapText="1"/>
    </xf>
    <xf numFmtId="0" fontId="14" fillId="0" borderId="30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left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4" fillId="0" borderId="34" xfId="0" applyFont="1" applyBorder="1" applyAlignment="1">
      <alignment horizontal="left" vertical="center" wrapText="1"/>
    </xf>
    <xf numFmtId="0" fontId="14" fillId="0" borderId="25" xfId="0" applyFont="1" applyBorder="1" applyAlignment="1">
      <alignment horizontal="left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165" fontId="2" fillId="0" borderId="4" xfId="3" applyFont="1" applyBorder="1" applyAlignment="1">
      <alignment horizontal="center"/>
    </xf>
    <xf numFmtId="0" fontId="13" fillId="0" borderId="5" xfId="0" applyFont="1" applyBorder="1" applyAlignment="1">
      <alignment horizontal="right" vertical="center"/>
    </xf>
    <xf numFmtId="0" fontId="13" fillId="0" borderId="7" xfId="0" applyFont="1" applyBorder="1" applyAlignment="1">
      <alignment horizontal="right" vertical="center"/>
    </xf>
    <xf numFmtId="0" fontId="13" fillId="0" borderId="6" xfId="0" applyFont="1" applyBorder="1" applyAlignment="1">
      <alignment horizontal="right" vertical="center"/>
    </xf>
    <xf numFmtId="0" fontId="13" fillId="4" borderId="8" xfId="0" applyFont="1" applyFill="1" applyBorder="1" applyAlignment="1">
      <alignment horizontal="right" vertical="center"/>
    </xf>
    <xf numFmtId="0" fontId="13" fillId="4" borderId="9" xfId="0" applyFont="1" applyFill="1" applyBorder="1" applyAlignment="1">
      <alignment horizontal="right" vertical="center"/>
    </xf>
    <xf numFmtId="0" fontId="13" fillId="4" borderId="10" xfId="0" applyFont="1" applyFill="1" applyBorder="1" applyAlignment="1">
      <alignment horizontal="right" vertical="center"/>
    </xf>
    <xf numFmtId="0" fontId="7" fillId="0" borderId="1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24" fillId="2" borderId="8" xfId="0" applyFont="1" applyFill="1" applyBorder="1" applyAlignment="1" applyProtection="1">
      <alignment horizontal="left" vertical="center" wrapText="1"/>
      <protection locked="0"/>
    </xf>
    <xf numFmtId="0" fontId="24" fillId="2" borderId="9" xfId="0" applyFont="1" applyFill="1" applyBorder="1" applyAlignment="1" applyProtection="1">
      <alignment horizontal="left" vertical="center" wrapText="1"/>
      <protection locked="0"/>
    </xf>
    <xf numFmtId="0" fontId="24" fillId="2" borderId="10" xfId="0" applyFont="1" applyFill="1" applyBorder="1" applyAlignment="1" applyProtection="1">
      <alignment horizontal="left" vertical="center" wrapText="1"/>
      <protection locked="0"/>
    </xf>
    <xf numFmtId="0" fontId="24" fillId="0" borderId="8" xfId="0" applyFont="1" applyBorder="1" applyAlignment="1">
      <alignment horizontal="left" vertical="center" wrapText="1"/>
    </xf>
    <xf numFmtId="0" fontId="24" fillId="0" borderId="9" xfId="0" applyFont="1" applyBorder="1" applyAlignment="1">
      <alignment horizontal="left" vertical="center" wrapText="1"/>
    </xf>
    <xf numFmtId="0" fontId="24" fillId="0" borderId="10" xfId="0" applyFont="1" applyBorder="1" applyAlignment="1">
      <alignment horizontal="left" vertical="center" wrapText="1"/>
    </xf>
    <xf numFmtId="165" fontId="2" fillId="6" borderId="4" xfId="3" applyFont="1" applyFill="1" applyBorder="1" applyAlignment="1">
      <alignment horizontal="center"/>
    </xf>
    <xf numFmtId="165" fontId="0" fillId="0" borderId="4" xfId="3" applyFont="1" applyBorder="1" applyAlignment="1">
      <alignment horizontal="center"/>
    </xf>
    <xf numFmtId="0" fontId="12" fillId="0" borderId="30" xfId="0" applyFont="1" applyBorder="1" applyAlignment="1">
      <alignment horizontal="left" vertical="center" wrapText="1"/>
    </xf>
    <xf numFmtId="0" fontId="12" fillId="0" borderId="31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27" fillId="5" borderId="0" xfId="0" applyFont="1" applyFill="1" applyAlignment="1">
      <alignment horizontal="center"/>
    </xf>
    <xf numFmtId="0" fontId="27" fillId="6" borderId="0" xfId="0" applyFont="1" applyFill="1" applyAlignment="1">
      <alignment horizontal="center"/>
    </xf>
    <xf numFmtId="0" fontId="27" fillId="6" borderId="0" xfId="0" applyFont="1" applyFill="1" applyAlignment="1">
      <alignment horizontal="left"/>
    </xf>
    <xf numFmtId="0" fontId="30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vertical="top" wrapText="1"/>
    </xf>
  </cellXfs>
  <cellStyles count="4">
    <cellStyle name="Moneda" xfId="3" builtinId="4"/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320040</xdr:colOff>
      <xdr:row>0</xdr:row>
      <xdr:rowOff>30480</xdr:rowOff>
    </xdr:from>
    <xdr:to>
      <xdr:col>7</xdr:col>
      <xdr:colOff>830580</xdr:colOff>
      <xdr:row>3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169F493-92DD-4ABB-A0AB-C4C8CC4A82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3360" y="30480"/>
          <a:ext cx="1303020" cy="42672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47625</xdr:colOff>
      <xdr:row>0</xdr:row>
      <xdr:rowOff>76200</xdr:rowOff>
    </xdr:from>
    <xdr:to>
      <xdr:col>9</xdr:col>
      <xdr:colOff>150495</xdr:colOff>
      <xdr:row>1</xdr:row>
      <xdr:rowOff>102870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DF2A798-4C19-4F0D-86C5-D10318617B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76200"/>
          <a:ext cx="1303020" cy="42672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0</xdr:row>
      <xdr:rowOff>95250</xdr:rowOff>
    </xdr:from>
    <xdr:to>
      <xdr:col>9</xdr:col>
      <xdr:colOff>140970</xdr:colOff>
      <xdr:row>1</xdr:row>
      <xdr:rowOff>342900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A428FC7-4902-4F6D-967E-F834C79622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3025" y="95250"/>
          <a:ext cx="1303020" cy="64770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0</xdr:row>
      <xdr:rowOff>152399</xdr:rowOff>
    </xdr:from>
    <xdr:to>
      <xdr:col>9</xdr:col>
      <xdr:colOff>160020</xdr:colOff>
      <xdr:row>2</xdr:row>
      <xdr:rowOff>9524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62A14EB-0ADE-45B2-9477-4FCC3E819C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4925" y="152399"/>
          <a:ext cx="1303020" cy="619125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33866</xdr:colOff>
      <xdr:row>0</xdr:row>
      <xdr:rowOff>8467</xdr:rowOff>
    </xdr:from>
    <xdr:to>
      <xdr:col>9</xdr:col>
      <xdr:colOff>50799</xdr:colOff>
      <xdr:row>1</xdr:row>
      <xdr:rowOff>211667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D98EECC-3B13-43F2-9F66-9170A056E9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399" y="8467"/>
          <a:ext cx="1227667" cy="601133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30480</xdr:colOff>
      <xdr:row>0</xdr:row>
      <xdr:rowOff>45720</xdr:rowOff>
    </xdr:from>
    <xdr:to>
      <xdr:col>9</xdr:col>
      <xdr:colOff>160020</xdr:colOff>
      <xdr:row>1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ACB5E04-24D2-4480-A5E0-4A9B852334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00160" y="45720"/>
          <a:ext cx="1394460" cy="464820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66675</xdr:colOff>
      <xdr:row>0</xdr:row>
      <xdr:rowOff>57150</xdr:rowOff>
    </xdr:from>
    <xdr:to>
      <xdr:col>9</xdr:col>
      <xdr:colOff>171450</xdr:colOff>
      <xdr:row>1</xdr:row>
      <xdr:rowOff>285750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2990DC3-09E8-4C76-BF26-9F6467C1F7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4450" y="57150"/>
          <a:ext cx="1304925" cy="628650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47625</xdr:colOff>
      <xdr:row>0</xdr:row>
      <xdr:rowOff>85725</xdr:rowOff>
    </xdr:from>
    <xdr:to>
      <xdr:col>8</xdr:col>
      <xdr:colOff>960120</xdr:colOff>
      <xdr:row>1</xdr:row>
      <xdr:rowOff>257175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908B9DF-6111-4E5D-8541-62C7BCD2A1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85725"/>
          <a:ext cx="1007745" cy="571500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53340</xdr:colOff>
      <xdr:row>0</xdr:row>
      <xdr:rowOff>45720</xdr:rowOff>
    </xdr:from>
    <xdr:to>
      <xdr:col>8</xdr:col>
      <xdr:colOff>960120</xdr:colOff>
      <xdr:row>1</xdr:row>
      <xdr:rowOff>175260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96D1182-4BDC-40B6-B4E1-1E1B34EE1A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3020" y="45720"/>
          <a:ext cx="1005840" cy="525780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464820</xdr:colOff>
      <xdr:row>0</xdr:row>
      <xdr:rowOff>22860</xdr:rowOff>
    </xdr:from>
    <xdr:to>
      <xdr:col>11</xdr:col>
      <xdr:colOff>731520</xdr:colOff>
      <xdr:row>2</xdr:row>
      <xdr:rowOff>99060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C7CB1CF-CBCF-430F-98E8-BFD795C082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08180" y="22860"/>
          <a:ext cx="1303020" cy="426720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.%20INGEDELEC\2024\SERGIO%20ZUARES%20TIO\CASA%20QUINTA\TRANSFORMADOR\A1\CTZ_24-04_TRANSFORM%20_A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Insumos"/>
      <sheetName val="1"/>
      <sheetName val="2"/>
      <sheetName val="3"/>
      <sheetName val="4"/>
    </sheetNames>
    <sheetDataSet>
      <sheetData sheetId="0" refreshError="1">
        <row r="6">
          <cell r="A6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F9706-C721-4660-B53E-E9EA3C4AF657}">
  <dimension ref="C4:L39"/>
  <sheetViews>
    <sheetView topLeftCell="B16" zoomScale="80" zoomScaleNormal="80" workbookViewId="0">
      <selection activeCell="F27" sqref="F27"/>
    </sheetView>
  </sheetViews>
  <sheetFormatPr baseColWidth="10" defaultRowHeight="12" x14ac:dyDescent="0.25"/>
  <cols>
    <col min="1" max="2" width="11.5546875" style="103"/>
    <col min="3" max="3" width="11.5546875" style="140"/>
    <col min="4" max="4" width="46.44140625" style="103" customWidth="1"/>
    <col min="5" max="5" width="16.88671875" style="103" bestFit="1" customWidth="1"/>
    <col min="6" max="7" width="11.5546875" style="103"/>
    <col min="8" max="8" width="14.109375" style="103" customWidth="1"/>
    <col min="9" max="9" width="13" style="103" bestFit="1" customWidth="1"/>
    <col min="10" max="16384" width="11.5546875" style="103"/>
  </cols>
  <sheetData>
    <row r="4" spans="3:11" x14ac:dyDescent="0.25">
      <c r="C4" s="206" t="s">
        <v>106</v>
      </c>
      <c r="D4" s="206"/>
      <c r="E4" s="206"/>
      <c r="F4" s="206"/>
      <c r="G4" s="206"/>
      <c r="H4" s="206"/>
    </row>
    <row r="5" spans="3:11" x14ac:dyDescent="0.25">
      <c r="C5" s="207" t="s">
        <v>107</v>
      </c>
      <c r="D5" s="207"/>
      <c r="E5" s="207"/>
      <c r="F5" s="207"/>
      <c r="G5" s="207"/>
      <c r="H5" s="207"/>
    </row>
    <row r="6" spans="3:11" x14ac:dyDescent="0.25">
      <c r="C6" s="208"/>
      <c r="D6" s="208"/>
      <c r="E6" s="208"/>
      <c r="F6" s="208"/>
      <c r="G6" s="208"/>
      <c r="H6" s="208"/>
    </row>
    <row r="7" spans="3:11" ht="54" customHeight="1" x14ac:dyDescent="0.2">
      <c r="C7" s="104" t="s">
        <v>108</v>
      </c>
      <c r="D7" s="105" t="s">
        <v>109</v>
      </c>
      <c r="E7" s="105" t="s">
        <v>110</v>
      </c>
      <c r="F7" s="104" t="s">
        <v>111</v>
      </c>
      <c r="G7" s="105" t="s">
        <v>128</v>
      </c>
      <c r="H7" s="105" t="s">
        <v>129</v>
      </c>
      <c r="J7" s="209"/>
      <c r="K7" s="209"/>
    </row>
    <row r="8" spans="3:11" ht="78" customHeight="1" x14ac:dyDescent="0.2">
      <c r="C8" s="106">
        <v>1</v>
      </c>
      <c r="D8" s="107" t="s">
        <v>112</v>
      </c>
      <c r="E8" s="108" t="s">
        <v>10</v>
      </c>
      <c r="F8" s="109">
        <v>1</v>
      </c>
      <c r="G8" s="110">
        <f>ITEM1!G42</f>
        <v>30618459</v>
      </c>
      <c r="H8" s="182">
        <f>F8*G8</f>
        <v>30618459</v>
      </c>
      <c r="J8" s="209"/>
      <c r="K8" s="209"/>
    </row>
    <row r="9" spans="3:11" ht="68.400000000000006" x14ac:dyDescent="0.2">
      <c r="C9" s="113">
        <v>2</v>
      </c>
      <c r="D9" s="114" t="s">
        <v>81</v>
      </c>
      <c r="E9" s="115" t="s">
        <v>10</v>
      </c>
      <c r="F9" s="116">
        <v>1</v>
      </c>
      <c r="G9" s="117">
        <f>'ITEM 2'!G42</f>
        <v>3702097.666666667</v>
      </c>
      <c r="H9" s="183">
        <f t="shared" ref="H9:H14" si="0">F9*G9</f>
        <v>3702097.666666667</v>
      </c>
      <c r="J9" s="209"/>
      <c r="K9" s="209"/>
    </row>
    <row r="10" spans="3:11" ht="57" x14ac:dyDescent="0.2">
      <c r="C10" s="106">
        <v>3</v>
      </c>
      <c r="D10" s="120" t="s">
        <v>83</v>
      </c>
      <c r="E10" s="108" t="s">
        <v>10</v>
      </c>
      <c r="F10" s="109">
        <v>4</v>
      </c>
      <c r="G10" s="110">
        <f>'ITEM 3'!G40</f>
        <v>183999.66666666666</v>
      </c>
      <c r="H10" s="182">
        <f t="shared" si="0"/>
        <v>735998.66666666663</v>
      </c>
    </row>
    <row r="11" spans="3:11" ht="22.8" x14ac:dyDescent="0.2">
      <c r="C11" s="104">
        <v>4</v>
      </c>
      <c r="D11" s="121" t="s">
        <v>113</v>
      </c>
      <c r="E11" s="122" t="s">
        <v>42</v>
      </c>
      <c r="F11" s="116">
        <v>260</v>
      </c>
      <c r="G11" s="117">
        <f>'ITEM 4'!G53</f>
        <v>33485</v>
      </c>
      <c r="H11" s="183">
        <f t="shared" si="0"/>
        <v>8706100</v>
      </c>
    </row>
    <row r="12" spans="3:11" ht="22.8" x14ac:dyDescent="0.2">
      <c r="C12" s="106">
        <v>5</v>
      </c>
      <c r="D12" s="120" t="s">
        <v>114</v>
      </c>
      <c r="E12" s="108" t="s">
        <v>10</v>
      </c>
      <c r="F12" s="109">
        <v>1</v>
      </c>
      <c r="G12" s="110">
        <f>'ITEM 5'!G53</f>
        <v>2790000</v>
      </c>
      <c r="H12" s="182">
        <f t="shared" si="0"/>
        <v>2790000</v>
      </c>
    </row>
    <row r="13" spans="3:11" ht="22.8" x14ac:dyDescent="0.2">
      <c r="C13" s="104">
        <v>6</v>
      </c>
      <c r="D13" s="121" t="s">
        <v>115</v>
      </c>
      <c r="E13" s="122" t="s">
        <v>10</v>
      </c>
      <c r="F13" s="116">
        <v>4</v>
      </c>
      <c r="G13" s="117">
        <f>'ITEM 6'!G53</f>
        <v>1734720</v>
      </c>
      <c r="H13" s="183">
        <f t="shared" si="0"/>
        <v>6938880</v>
      </c>
    </row>
    <row r="14" spans="3:11" ht="13.8" customHeight="1" x14ac:dyDescent="0.2">
      <c r="C14" s="106">
        <v>7</v>
      </c>
      <c r="D14" s="120" t="s">
        <v>53</v>
      </c>
      <c r="E14" s="108" t="s">
        <v>10</v>
      </c>
      <c r="F14" s="109">
        <v>1</v>
      </c>
      <c r="G14" s="110">
        <f>'ITEM 7'!G53</f>
        <v>803747</v>
      </c>
      <c r="H14" s="182">
        <f t="shared" si="0"/>
        <v>803747</v>
      </c>
      <c r="I14" s="123"/>
      <c r="J14" s="123"/>
      <c r="K14" s="123"/>
    </row>
    <row r="15" spans="3:11" x14ac:dyDescent="0.25">
      <c r="C15" s="124"/>
      <c r="D15" s="144" t="s">
        <v>116</v>
      </c>
      <c r="E15" s="125"/>
      <c r="F15" s="116"/>
      <c r="G15" s="117"/>
      <c r="H15" s="184">
        <f>SUM(H8:H14)</f>
        <v>54295282.333333328</v>
      </c>
      <c r="I15" s="123"/>
      <c r="J15" s="123"/>
      <c r="K15" s="123"/>
    </row>
    <row r="16" spans="3:11" x14ac:dyDescent="0.25">
      <c r="C16" s="145"/>
      <c r="D16" s="146"/>
      <c r="E16" s="147"/>
      <c r="F16" s="148"/>
      <c r="G16" s="149"/>
      <c r="H16" s="185"/>
      <c r="I16" s="123"/>
      <c r="J16" s="123"/>
      <c r="K16" s="123"/>
    </row>
    <row r="17" spans="3:12" x14ac:dyDescent="0.25">
      <c r="C17" s="103"/>
      <c r="D17" s="150" t="s">
        <v>130</v>
      </c>
      <c r="E17" s="125"/>
      <c r="F17" s="116"/>
      <c r="G17" s="117"/>
      <c r="H17" s="127"/>
      <c r="I17" s="123"/>
      <c r="J17" s="123"/>
      <c r="K17" s="123"/>
    </row>
    <row r="18" spans="3:12" x14ac:dyDescent="0.25">
      <c r="C18" s="128"/>
      <c r="D18" s="129" t="s">
        <v>117</v>
      </c>
      <c r="E18" s="130" t="s">
        <v>24</v>
      </c>
      <c r="F18" s="151">
        <v>0.1</v>
      </c>
      <c r="G18" s="110">
        <f>H15*F18</f>
        <v>5429528.2333333334</v>
      </c>
      <c r="H18" s="112"/>
      <c r="I18" s="188"/>
    </row>
    <row r="19" spans="3:12" x14ac:dyDescent="0.25">
      <c r="C19" s="124"/>
      <c r="D19" s="126" t="s">
        <v>118</v>
      </c>
      <c r="E19" s="131" t="s">
        <v>24</v>
      </c>
      <c r="F19" s="152">
        <v>0.04</v>
      </c>
      <c r="G19" s="117">
        <f>H15*F19</f>
        <v>2171811.293333333</v>
      </c>
      <c r="H19" s="119"/>
      <c r="I19" s="123"/>
      <c r="J19" s="123"/>
      <c r="K19" s="123"/>
    </row>
    <row r="20" spans="3:12" x14ac:dyDescent="0.25">
      <c r="C20" s="128"/>
      <c r="D20" s="129" t="s">
        <v>119</v>
      </c>
      <c r="E20" s="130" t="s">
        <v>24</v>
      </c>
      <c r="F20" s="151">
        <v>0.06</v>
      </c>
      <c r="G20" s="110">
        <f>H15*F20</f>
        <v>3257716.9399999995</v>
      </c>
      <c r="H20" s="112"/>
      <c r="I20" s="188"/>
    </row>
    <row r="21" spans="3:12" x14ac:dyDescent="0.25">
      <c r="C21" s="124"/>
      <c r="D21" s="126" t="s">
        <v>120</v>
      </c>
      <c r="E21" s="131" t="s">
        <v>24</v>
      </c>
      <c r="F21" s="152">
        <v>0.19</v>
      </c>
      <c r="G21" s="117">
        <f>G20*F21</f>
        <v>618966.21859999991</v>
      </c>
      <c r="H21" s="119"/>
    </row>
    <row r="22" spans="3:12" x14ac:dyDescent="0.25">
      <c r="C22" s="128"/>
      <c r="D22" s="143" t="s">
        <v>121</v>
      </c>
      <c r="E22" s="132"/>
      <c r="F22" s="109"/>
      <c r="G22" s="110"/>
      <c r="H22" s="186">
        <f>G18+G19+G20+G21</f>
        <v>11478022.685266664</v>
      </c>
      <c r="I22" s="112"/>
    </row>
    <row r="23" spans="3:12" x14ac:dyDescent="0.25">
      <c r="C23" s="124"/>
      <c r="D23" s="126" t="s">
        <v>132</v>
      </c>
      <c r="E23" s="133"/>
      <c r="F23" s="116"/>
      <c r="G23" s="117"/>
      <c r="H23" s="187">
        <f>H15+H22</f>
        <v>65773305.018599994</v>
      </c>
    </row>
    <row r="24" spans="3:12" x14ac:dyDescent="0.25">
      <c r="C24" s="128"/>
      <c r="D24" s="129"/>
      <c r="E24" s="132"/>
      <c r="F24" s="109"/>
      <c r="G24" s="110"/>
      <c r="H24" s="111"/>
      <c r="I24" s="134"/>
    </row>
    <row r="25" spans="3:12" ht="24" x14ac:dyDescent="0.25">
      <c r="C25" s="124" t="s">
        <v>122</v>
      </c>
      <c r="D25" s="124" t="s">
        <v>109</v>
      </c>
      <c r="E25" s="124" t="s">
        <v>156</v>
      </c>
      <c r="F25" s="104" t="s">
        <v>14</v>
      </c>
      <c r="G25" s="105" t="s">
        <v>128</v>
      </c>
      <c r="H25" s="118"/>
      <c r="J25" s="210"/>
      <c r="K25" s="210"/>
      <c r="L25" s="210"/>
    </row>
    <row r="26" spans="3:12" ht="102.6" x14ac:dyDescent="0.2">
      <c r="C26" s="106">
        <v>1</v>
      </c>
      <c r="D26" s="135" t="s">
        <v>123</v>
      </c>
      <c r="E26" s="109" t="s">
        <v>10</v>
      </c>
      <c r="F26" s="109">
        <v>1</v>
      </c>
      <c r="G26" s="136">
        <v>4889000</v>
      </c>
      <c r="H26" s="136">
        <f>F26*G26</f>
        <v>4889000</v>
      </c>
      <c r="J26" s="210"/>
      <c r="K26" s="210"/>
      <c r="L26" s="210"/>
    </row>
    <row r="27" spans="3:12" x14ac:dyDescent="0.25">
      <c r="C27" s="137"/>
      <c r="D27" s="203" t="s">
        <v>124</v>
      </c>
      <c r="E27" s="203"/>
      <c r="F27" s="102"/>
      <c r="G27" s="117"/>
      <c r="H27" s="184">
        <f>H26</f>
        <v>4889000</v>
      </c>
    </row>
    <row r="28" spans="3:12" x14ac:dyDescent="0.25">
      <c r="C28" s="128"/>
      <c r="D28" s="138"/>
      <c r="E28" s="132"/>
      <c r="F28" s="109"/>
      <c r="G28" s="110"/>
      <c r="H28" s="182"/>
      <c r="I28" s="134"/>
    </row>
    <row r="29" spans="3:12" x14ac:dyDescent="0.25">
      <c r="C29" s="139"/>
      <c r="D29" s="139" t="s">
        <v>131</v>
      </c>
      <c r="E29" s="102"/>
      <c r="F29" s="102"/>
      <c r="G29" s="102"/>
      <c r="H29" s="187">
        <f>H23+H27</f>
        <v>70662305.018599987</v>
      </c>
      <c r="I29" s="134"/>
    </row>
    <row r="31" spans="3:12" x14ac:dyDescent="0.25">
      <c r="C31" s="204" t="s">
        <v>125</v>
      </c>
      <c r="D31" s="204"/>
      <c r="E31" s="204"/>
      <c r="F31" s="204"/>
      <c r="G31" s="204"/>
      <c r="H31" s="204"/>
    </row>
    <row r="32" spans="3:12" ht="11.4" x14ac:dyDescent="0.2">
      <c r="C32" s="205" t="s">
        <v>126</v>
      </c>
      <c r="D32" s="205"/>
      <c r="E32" s="205"/>
      <c r="F32" s="205"/>
      <c r="G32" s="205"/>
      <c r="H32" s="205"/>
    </row>
    <row r="33" spans="3:5" x14ac:dyDescent="0.25">
      <c r="D33" s="141"/>
      <c r="E33" s="141"/>
    </row>
    <row r="34" spans="3:5" x14ac:dyDescent="0.25">
      <c r="E34" s="141"/>
    </row>
    <row r="35" spans="3:5" ht="11.4" x14ac:dyDescent="0.2">
      <c r="C35" s="202" t="s">
        <v>158</v>
      </c>
      <c r="D35" s="202"/>
    </row>
    <row r="36" spans="3:5" ht="11.4" x14ac:dyDescent="0.2">
      <c r="C36" s="103" t="s">
        <v>127</v>
      </c>
    </row>
    <row r="38" spans="3:5" ht="11.4" x14ac:dyDescent="0.2">
      <c r="C38" s="202" t="s">
        <v>157</v>
      </c>
      <c r="D38" s="202"/>
    </row>
    <row r="39" spans="3:5" ht="11.4" x14ac:dyDescent="0.2">
      <c r="C39" s="103" t="s">
        <v>127</v>
      </c>
    </row>
  </sheetData>
  <mergeCells count="10">
    <mergeCell ref="C4:H4"/>
    <mergeCell ref="C5:H5"/>
    <mergeCell ref="C6:H6"/>
    <mergeCell ref="J7:K9"/>
    <mergeCell ref="J25:L26"/>
    <mergeCell ref="C38:D38"/>
    <mergeCell ref="C35:D35"/>
    <mergeCell ref="D27:E27"/>
    <mergeCell ref="C31:H31"/>
    <mergeCell ref="C32:H32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67A7E-0F0C-4F85-B5B3-EC9170C0AA18}">
  <sheetPr>
    <pageSetUpPr fitToPage="1"/>
  </sheetPr>
  <dimension ref="A1:N49"/>
  <sheetViews>
    <sheetView view="pageBreakPreview" topLeftCell="A7" zoomScale="80" zoomScaleNormal="100" zoomScaleSheetLayoutView="80" workbookViewId="0">
      <selection activeCell="G8" sqref="G8"/>
    </sheetView>
  </sheetViews>
  <sheetFormatPr baseColWidth="10" defaultRowHeight="14.4" x14ac:dyDescent="0.3"/>
  <cols>
    <col min="1" max="1" width="12.88671875" customWidth="1"/>
    <col min="2" max="2" width="14.88671875" customWidth="1"/>
    <col min="3" max="3" width="48.109375" customWidth="1"/>
    <col min="4" max="4" width="7" customWidth="1"/>
    <col min="5" max="5" width="13.88671875" customWidth="1"/>
    <col min="6" max="6" width="14.6640625" customWidth="1"/>
    <col min="7" max="7" width="17.88671875" customWidth="1"/>
    <col min="8" max="8" width="1.44140625" customWidth="1"/>
    <col min="9" max="9" width="16.109375" customWidth="1"/>
    <col min="10" max="10" width="14.33203125" bestFit="1" customWidth="1"/>
    <col min="11" max="11" width="15.33203125" bestFit="1" customWidth="1"/>
    <col min="12" max="12" width="14.33203125" bestFit="1" customWidth="1"/>
    <col min="13" max="13" width="12.77734375" bestFit="1" customWidth="1"/>
    <col min="14" max="14" width="11.88671875" bestFit="1" customWidth="1"/>
  </cols>
  <sheetData>
    <row r="1" spans="1:10" ht="31.5" customHeight="1" x14ac:dyDescent="0.3">
      <c r="A1" s="1"/>
      <c r="B1" s="2"/>
      <c r="C1" s="214" t="s">
        <v>0</v>
      </c>
      <c r="D1" s="215"/>
      <c r="E1" s="216"/>
      <c r="F1" s="3" t="s">
        <v>1</v>
      </c>
      <c r="G1" s="4">
        <v>43784</v>
      </c>
    </row>
    <row r="2" spans="1:10" ht="29.25" customHeight="1" x14ac:dyDescent="0.3">
      <c r="A2" s="5"/>
      <c r="B2" s="6"/>
      <c r="C2" s="217"/>
      <c r="D2" s="218"/>
      <c r="E2" s="219"/>
      <c r="F2" s="7" t="s">
        <v>2</v>
      </c>
      <c r="G2" s="7" t="s">
        <v>3</v>
      </c>
    </row>
    <row r="3" spans="1:10" ht="15" customHeight="1" x14ac:dyDescent="0.3">
      <c r="A3" s="220" t="s">
        <v>30</v>
      </c>
      <c r="B3" s="221"/>
      <c r="C3" s="221"/>
      <c r="D3" s="221"/>
      <c r="E3" s="221"/>
      <c r="F3" s="221"/>
      <c r="G3" s="222"/>
    </row>
    <row r="4" spans="1:10" ht="15" customHeight="1" x14ac:dyDescent="0.3">
      <c r="A4" s="223" t="s">
        <v>4</v>
      </c>
      <c r="B4" s="224"/>
      <c r="C4" s="224"/>
      <c r="D4" s="224"/>
      <c r="E4" s="224"/>
      <c r="F4" s="224"/>
      <c r="G4" s="225"/>
    </row>
    <row r="5" spans="1:10" ht="15" customHeight="1" x14ac:dyDescent="0.3">
      <c r="A5" s="8" t="s">
        <v>5</v>
      </c>
      <c r="B5" s="211" t="s">
        <v>57</v>
      </c>
      <c r="C5" s="212"/>
      <c r="D5" s="212"/>
      <c r="E5" s="212"/>
      <c r="F5" s="212"/>
      <c r="G5" s="213"/>
    </row>
    <row r="6" spans="1:10" ht="16.649999999999999" customHeight="1" x14ac:dyDescent="0.3">
      <c r="A6" s="8" t="s">
        <v>6</v>
      </c>
      <c r="B6" s="211" t="s">
        <v>57</v>
      </c>
      <c r="C6" s="212"/>
      <c r="D6" s="212"/>
      <c r="E6" s="212"/>
      <c r="F6" s="212"/>
      <c r="G6" s="213"/>
    </row>
    <row r="7" spans="1:10" ht="14.4" customHeight="1" x14ac:dyDescent="0.3">
      <c r="A7" s="8" t="s">
        <v>7</v>
      </c>
      <c r="B7" s="211">
        <f>[1]Resumen!A6</f>
        <v>1</v>
      </c>
      <c r="C7" s="212"/>
      <c r="D7" s="212"/>
      <c r="E7" s="213"/>
      <c r="F7" s="9" t="s">
        <v>1</v>
      </c>
      <c r="G7" s="10">
        <v>45071</v>
      </c>
    </row>
    <row r="8" spans="1:10" ht="88.8" customHeight="1" x14ac:dyDescent="0.3">
      <c r="A8" s="8" t="s">
        <v>8</v>
      </c>
      <c r="B8" s="226" t="s">
        <v>48</v>
      </c>
      <c r="C8" s="227"/>
      <c r="D8" s="227"/>
      <c r="E8" s="228"/>
      <c r="F8" s="9" t="s">
        <v>9</v>
      </c>
      <c r="G8" s="11" t="s">
        <v>10</v>
      </c>
    </row>
    <row r="9" spans="1:10" x14ac:dyDescent="0.3">
      <c r="A9" s="229"/>
      <c r="B9" s="230"/>
      <c r="C9" s="230"/>
      <c r="D9" s="230"/>
      <c r="E9" s="230"/>
      <c r="F9" s="230"/>
      <c r="G9" s="231"/>
    </row>
    <row r="10" spans="1:10" x14ac:dyDescent="0.3">
      <c r="A10" s="232" t="s">
        <v>11</v>
      </c>
      <c r="B10" s="233"/>
      <c r="C10" s="233"/>
      <c r="D10" s="233"/>
      <c r="E10" s="233"/>
      <c r="F10" s="233"/>
      <c r="G10" s="234"/>
    </row>
    <row r="11" spans="1:10" ht="27.6" x14ac:dyDescent="0.3">
      <c r="A11" s="12" t="s">
        <v>12</v>
      </c>
      <c r="B11" s="235" t="s">
        <v>8</v>
      </c>
      <c r="C11" s="236"/>
      <c r="D11" s="13" t="s">
        <v>13</v>
      </c>
      <c r="E11" s="14" t="s">
        <v>14</v>
      </c>
      <c r="F11" s="15" t="s">
        <v>15</v>
      </c>
      <c r="G11" s="14" t="s">
        <v>16</v>
      </c>
    </row>
    <row r="12" spans="1:10" ht="15" customHeight="1" x14ac:dyDescent="0.3">
      <c r="A12" s="16" t="s">
        <v>17</v>
      </c>
      <c r="B12" s="237" t="s">
        <v>18</v>
      </c>
      <c r="C12" s="238"/>
      <c r="D12" s="17" t="s">
        <v>63</v>
      </c>
      <c r="E12" s="18">
        <v>1</v>
      </c>
      <c r="F12" s="19">
        <v>11840</v>
      </c>
      <c r="G12" s="20">
        <f>ROUND((F12*E12),0)</f>
        <v>11840</v>
      </c>
      <c r="I12" s="21"/>
    </row>
    <row r="13" spans="1:10" ht="15" customHeight="1" x14ac:dyDescent="0.3">
      <c r="A13" s="16" t="s">
        <v>43</v>
      </c>
      <c r="B13" s="237" t="s">
        <v>79</v>
      </c>
      <c r="C13" s="238"/>
      <c r="D13" s="17" t="s">
        <v>64</v>
      </c>
      <c r="E13" s="18">
        <v>5</v>
      </c>
      <c r="F13" s="19">
        <v>175000</v>
      </c>
      <c r="G13" s="20">
        <f>ROUND((F13*E13),0)</f>
        <v>875000</v>
      </c>
      <c r="I13" s="86"/>
      <c r="J13" s="86"/>
    </row>
    <row r="14" spans="1:10" x14ac:dyDescent="0.3">
      <c r="A14" s="23"/>
      <c r="B14" s="237"/>
      <c r="C14" s="238"/>
      <c r="D14" s="17"/>
      <c r="E14" s="24"/>
      <c r="F14" s="19"/>
      <c r="G14" s="22"/>
      <c r="I14" s="21"/>
    </row>
    <row r="15" spans="1:10" x14ac:dyDescent="0.3">
      <c r="A15" s="239" t="s">
        <v>19</v>
      </c>
      <c r="B15" s="240"/>
      <c r="C15" s="240"/>
      <c r="D15" s="240"/>
      <c r="E15" s="240"/>
      <c r="F15" s="241"/>
      <c r="G15" s="25">
        <f>+SUM(G12:G14)</f>
        <v>886840</v>
      </c>
      <c r="I15" s="21"/>
    </row>
    <row r="16" spans="1:10" x14ac:dyDescent="0.3">
      <c r="A16" s="242" t="s">
        <v>20</v>
      </c>
      <c r="B16" s="242"/>
      <c r="C16" s="242"/>
      <c r="D16" s="242"/>
      <c r="E16" s="242"/>
      <c r="F16" s="242"/>
      <c r="G16" s="242"/>
    </row>
    <row r="17" spans="1:12" ht="27.6" x14ac:dyDescent="0.3">
      <c r="A17" s="26" t="s">
        <v>12</v>
      </c>
      <c r="B17" s="243" t="s">
        <v>8</v>
      </c>
      <c r="C17" s="244"/>
      <c r="D17" s="27" t="s">
        <v>13</v>
      </c>
      <c r="E17" s="28" t="s">
        <v>14</v>
      </c>
      <c r="F17" s="29" t="s">
        <v>15</v>
      </c>
      <c r="G17" s="30" t="s">
        <v>16</v>
      </c>
    </row>
    <row r="18" spans="1:12" x14ac:dyDescent="0.3">
      <c r="A18" s="31"/>
      <c r="B18" s="245" t="s">
        <v>70</v>
      </c>
      <c r="C18" s="246" t="s">
        <v>31</v>
      </c>
      <c r="D18" s="32" t="s">
        <v>41</v>
      </c>
      <c r="E18" s="65">
        <v>1</v>
      </c>
      <c r="F18" s="72">
        <v>27714503.333333332</v>
      </c>
      <c r="G18" s="35">
        <f>E18*F18</f>
        <v>27714503.333333332</v>
      </c>
      <c r="I18" s="67"/>
      <c r="J18" s="67"/>
      <c r="K18" s="67"/>
      <c r="L18" s="67"/>
    </row>
    <row r="19" spans="1:12" ht="15" customHeight="1" x14ac:dyDescent="0.3">
      <c r="A19" s="31"/>
      <c r="B19" s="245" t="s">
        <v>74</v>
      </c>
      <c r="C19" s="246" t="s">
        <v>33</v>
      </c>
      <c r="D19" s="32" t="s">
        <v>41</v>
      </c>
      <c r="E19" s="65">
        <v>2</v>
      </c>
      <c r="F19" s="72">
        <v>220733.33333333334</v>
      </c>
      <c r="G19" s="35">
        <f t="shared" ref="G19:G22" si="0">E19*F19</f>
        <v>441466.66666666669</v>
      </c>
      <c r="I19" s="67"/>
      <c r="J19" s="67"/>
      <c r="K19" s="67"/>
      <c r="L19" s="67"/>
    </row>
    <row r="20" spans="1:12" ht="15" customHeight="1" x14ac:dyDescent="0.3">
      <c r="A20" s="31"/>
      <c r="B20" s="245" t="s">
        <v>75</v>
      </c>
      <c r="C20" s="246" t="s">
        <v>35</v>
      </c>
      <c r="D20" s="32" t="s">
        <v>41</v>
      </c>
      <c r="E20" s="65">
        <v>1</v>
      </c>
      <c r="F20" s="72">
        <v>347700</v>
      </c>
      <c r="G20" s="35">
        <f t="shared" si="0"/>
        <v>347700</v>
      </c>
      <c r="I20" s="67"/>
      <c r="J20" s="67"/>
      <c r="K20" s="67"/>
      <c r="L20" s="67"/>
    </row>
    <row r="21" spans="1:12" ht="15" customHeight="1" x14ac:dyDescent="0.3">
      <c r="A21" s="31"/>
      <c r="B21" s="245" t="s">
        <v>68</v>
      </c>
      <c r="C21" s="246" t="s">
        <v>36</v>
      </c>
      <c r="D21" s="32" t="s">
        <v>42</v>
      </c>
      <c r="E21" s="65">
        <v>20</v>
      </c>
      <c r="F21" s="72">
        <v>26500</v>
      </c>
      <c r="G21" s="35">
        <f t="shared" si="0"/>
        <v>530000</v>
      </c>
      <c r="I21" s="67"/>
      <c r="J21" s="67"/>
      <c r="K21" s="67"/>
      <c r="L21" s="67"/>
    </row>
    <row r="22" spans="1:12" ht="15.75" customHeight="1" x14ac:dyDescent="0.3">
      <c r="A22" s="31"/>
      <c r="B22" s="245" t="s">
        <v>69</v>
      </c>
      <c r="C22" s="246"/>
      <c r="D22" s="32" t="s">
        <v>10</v>
      </c>
      <c r="E22" s="84">
        <v>2</v>
      </c>
      <c r="F22" s="72">
        <v>47333</v>
      </c>
      <c r="G22" s="35">
        <f t="shared" si="0"/>
        <v>94666</v>
      </c>
      <c r="I22" s="67"/>
      <c r="J22" s="67"/>
      <c r="K22" s="67"/>
      <c r="L22" s="67"/>
    </row>
    <row r="23" spans="1:12" ht="15" customHeight="1" x14ac:dyDescent="0.3">
      <c r="I23" s="21"/>
    </row>
    <row r="24" spans="1:12" ht="15" customHeight="1" x14ac:dyDescent="0.3">
      <c r="A24" s="31"/>
      <c r="B24" s="245"/>
      <c r="C24" s="246"/>
      <c r="D24" s="32"/>
      <c r="E24" s="33"/>
      <c r="F24" s="34"/>
      <c r="G24" s="35"/>
      <c r="I24" s="21"/>
    </row>
    <row r="25" spans="1:12" ht="15" customHeight="1" x14ac:dyDescent="0.3">
      <c r="A25" s="31"/>
      <c r="B25" s="245"/>
      <c r="C25" s="246"/>
      <c r="D25" s="32"/>
      <c r="E25" s="33"/>
      <c r="F25" s="34"/>
      <c r="G25" s="35"/>
      <c r="I25" s="21"/>
    </row>
    <row r="26" spans="1:12" ht="15" customHeight="1" x14ac:dyDescent="0.3">
      <c r="A26" s="31"/>
      <c r="B26" s="247"/>
      <c r="C26" s="248"/>
      <c r="D26" s="32"/>
      <c r="E26" s="33"/>
      <c r="F26" s="34"/>
      <c r="G26" s="35"/>
      <c r="I26" s="21"/>
    </row>
    <row r="27" spans="1:12" ht="15" customHeight="1" x14ac:dyDescent="0.3">
      <c r="A27" s="36"/>
      <c r="B27" s="245"/>
      <c r="C27" s="246"/>
      <c r="D27" s="32"/>
      <c r="E27" s="33"/>
      <c r="F27" s="19"/>
      <c r="G27" s="35"/>
      <c r="I27" s="21"/>
    </row>
    <row r="28" spans="1:12" ht="15" customHeight="1" x14ac:dyDescent="0.3">
      <c r="A28" s="36"/>
      <c r="B28" s="245"/>
      <c r="C28" s="246"/>
      <c r="D28" s="32"/>
      <c r="E28" s="33"/>
      <c r="F28" s="19"/>
      <c r="G28" s="35"/>
      <c r="I28" s="21"/>
    </row>
    <row r="29" spans="1:12" ht="15" customHeight="1" x14ac:dyDescent="0.3">
      <c r="A29" s="36"/>
      <c r="B29" s="245"/>
      <c r="C29" s="246"/>
      <c r="D29" s="32"/>
      <c r="E29" s="33"/>
      <c r="F29" s="19"/>
      <c r="G29" s="35"/>
      <c r="I29" s="21"/>
    </row>
    <row r="30" spans="1:12" ht="15" customHeight="1" x14ac:dyDescent="0.3">
      <c r="A30" s="239" t="s">
        <v>19</v>
      </c>
      <c r="B30" s="240"/>
      <c r="C30" s="240"/>
      <c r="D30" s="240"/>
      <c r="E30" s="240"/>
      <c r="F30" s="241"/>
      <c r="G30" s="25">
        <f>+SUM(G18:G29)</f>
        <v>29128336</v>
      </c>
      <c r="I30" s="25">
        <f>+SUM(I18:I29)</f>
        <v>0</v>
      </c>
    </row>
    <row r="31" spans="1:12" ht="15" customHeight="1" x14ac:dyDescent="0.3">
      <c r="A31" s="253" t="s">
        <v>21</v>
      </c>
      <c r="B31" s="253"/>
      <c r="C31" s="253"/>
      <c r="D31" s="253"/>
      <c r="E31" s="253"/>
      <c r="F31" s="253"/>
      <c r="G31" s="253"/>
    </row>
    <row r="32" spans="1:12" ht="23.25" customHeight="1" x14ac:dyDescent="0.3">
      <c r="A32" s="37" t="s">
        <v>12</v>
      </c>
      <c r="B32" s="254" t="s">
        <v>8</v>
      </c>
      <c r="C32" s="254"/>
      <c r="D32" s="38" t="s">
        <v>13</v>
      </c>
      <c r="E32" s="38" t="s">
        <v>14</v>
      </c>
      <c r="F32" s="38" t="s">
        <v>15</v>
      </c>
      <c r="G32" s="38" t="s">
        <v>16</v>
      </c>
    </row>
    <row r="33" spans="1:14" ht="15" customHeight="1" x14ac:dyDescent="0.3">
      <c r="A33" s="39" t="s">
        <v>22</v>
      </c>
      <c r="B33" s="255" t="s">
        <v>23</v>
      </c>
      <c r="C33" s="256"/>
      <c r="D33" s="40" t="s">
        <v>24</v>
      </c>
      <c r="E33" s="41">
        <v>0.01</v>
      </c>
      <c r="F33" s="42">
        <f>G30</f>
        <v>29128336</v>
      </c>
      <c r="G33" s="43">
        <f>ROUND((F33*E33),0)</f>
        <v>291283</v>
      </c>
      <c r="I33" s="21"/>
    </row>
    <row r="34" spans="1:14" x14ac:dyDescent="0.3">
      <c r="A34" s="31"/>
      <c r="B34" s="251"/>
      <c r="C34" s="252"/>
      <c r="D34" s="32"/>
      <c r="E34" s="44"/>
      <c r="F34" s="45"/>
      <c r="G34" s="20">
        <f t="shared" ref="G34:G35" si="1">F34*E34</f>
        <v>0</v>
      </c>
    </row>
    <row r="35" spans="1:14" ht="15" customHeight="1" x14ac:dyDescent="0.3">
      <c r="A35" s="31"/>
      <c r="B35" s="257"/>
      <c r="C35" s="258"/>
      <c r="D35" s="32"/>
      <c r="E35" s="44"/>
      <c r="F35" s="45"/>
      <c r="G35" s="20">
        <f t="shared" si="1"/>
        <v>0</v>
      </c>
    </row>
    <row r="36" spans="1:14" ht="15" customHeight="1" x14ac:dyDescent="0.3">
      <c r="A36" s="239" t="s">
        <v>19</v>
      </c>
      <c r="B36" s="240"/>
      <c r="C36" s="240"/>
      <c r="D36" s="240"/>
      <c r="E36" s="240"/>
      <c r="F36" s="241"/>
      <c r="G36" s="25">
        <f>+SUM(G33:G35)</f>
        <v>291283</v>
      </c>
      <c r="I36" s="21"/>
    </row>
    <row r="37" spans="1:14" ht="15" customHeight="1" x14ac:dyDescent="0.3">
      <c r="A37" s="253" t="s">
        <v>25</v>
      </c>
      <c r="B37" s="253"/>
      <c r="C37" s="253"/>
      <c r="D37" s="253"/>
      <c r="E37" s="253"/>
      <c r="F37" s="253"/>
      <c r="G37" s="253"/>
    </row>
    <row r="38" spans="1:14" ht="24.75" customHeight="1" x14ac:dyDescent="0.3">
      <c r="A38" s="37" t="s">
        <v>12</v>
      </c>
      <c r="B38" s="254" t="s">
        <v>8</v>
      </c>
      <c r="C38" s="254"/>
      <c r="D38" s="38" t="s">
        <v>13</v>
      </c>
      <c r="E38" s="38" t="s">
        <v>14</v>
      </c>
      <c r="F38" s="38" t="s">
        <v>15</v>
      </c>
      <c r="G38" s="38" t="s">
        <v>16</v>
      </c>
      <c r="I38" s="96"/>
      <c r="J38" s="259" t="s">
        <v>100</v>
      </c>
      <c r="K38" s="259"/>
      <c r="L38" s="259"/>
      <c r="M38" s="96"/>
      <c r="N38" s="96"/>
    </row>
    <row r="39" spans="1:14" ht="25.95" customHeight="1" x14ac:dyDescent="0.3">
      <c r="A39" s="39" t="s">
        <v>26</v>
      </c>
      <c r="B39" s="255" t="s">
        <v>80</v>
      </c>
      <c r="C39" s="256"/>
      <c r="D39" s="40" t="s">
        <v>61</v>
      </c>
      <c r="E39" s="69">
        <v>4</v>
      </c>
      <c r="F39" s="153">
        <v>78000</v>
      </c>
      <c r="G39" s="43">
        <f>ROUND((F39*E39),0)</f>
        <v>312000</v>
      </c>
      <c r="I39" s="96"/>
      <c r="J39" s="93"/>
      <c r="K39" s="96"/>
      <c r="L39" s="96"/>
      <c r="M39" s="96"/>
      <c r="N39" s="96"/>
    </row>
    <row r="40" spans="1:14" x14ac:dyDescent="0.3">
      <c r="A40" s="46"/>
      <c r="B40" s="251"/>
      <c r="C40" s="252"/>
      <c r="D40" s="47"/>
      <c r="E40" s="48"/>
      <c r="F40" s="45"/>
      <c r="G40" s="49">
        <f t="shared" ref="G40" si="2">F40*E40</f>
        <v>0</v>
      </c>
      <c r="I40" s="90" t="s">
        <v>92</v>
      </c>
      <c r="J40" s="91" t="s">
        <v>93</v>
      </c>
      <c r="K40" s="90" t="s">
        <v>94</v>
      </c>
      <c r="L40" s="90" t="s">
        <v>95</v>
      </c>
      <c r="M40" s="90" t="s">
        <v>96</v>
      </c>
      <c r="N40" s="90" t="s">
        <v>97</v>
      </c>
    </row>
    <row r="41" spans="1:14" ht="28.8" x14ac:dyDescent="0.3">
      <c r="A41" s="260" t="s">
        <v>19</v>
      </c>
      <c r="B41" s="261"/>
      <c r="C41" s="261"/>
      <c r="D41" s="261"/>
      <c r="E41" s="261"/>
      <c r="F41" s="262"/>
      <c r="G41" s="50">
        <f>+SUM(G39:G40)</f>
        <v>312000</v>
      </c>
      <c r="I41" s="92" t="s">
        <v>101</v>
      </c>
      <c r="J41" s="93">
        <v>4000000</v>
      </c>
      <c r="K41" s="94">
        <v>1.6</v>
      </c>
      <c r="L41" s="95">
        <f>J41*K41</f>
        <v>6400000</v>
      </c>
      <c r="M41" s="95">
        <f>L41/30</f>
        <v>213333.33333333334</v>
      </c>
      <c r="N41" s="95">
        <f>M41/8</f>
        <v>26666.666666666668</v>
      </c>
    </row>
    <row r="42" spans="1:14" ht="43.2" x14ac:dyDescent="0.3">
      <c r="A42" s="263" t="s">
        <v>27</v>
      </c>
      <c r="B42" s="264"/>
      <c r="C42" s="264"/>
      <c r="D42" s="264"/>
      <c r="E42" s="264"/>
      <c r="F42" s="265"/>
      <c r="G42" s="70">
        <f>+G15+G30+G36+G41</f>
        <v>30618459</v>
      </c>
      <c r="I42" s="92" t="s">
        <v>102</v>
      </c>
      <c r="J42" s="93">
        <v>3000000</v>
      </c>
      <c r="K42" s="94">
        <v>1.6</v>
      </c>
      <c r="L42" s="95">
        <f>J42*K42</f>
        <v>4800000</v>
      </c>
      <c r="M42" s="95">
        <f>L42/30</f>
        <v>160000</v>
      </c>
      <c r="N42" s="95">
        <f>M42/8</f>
        <v>20000</v>
      </c>
    </row>
    <row r="43" spans="1:14" ht="43.2" x14ac:dyDescent="0.3">
      <c r="A43" s="52"/>
      <c r="B43" s="53"/>
      <c r="C43" s="53"/>
      <c r="D43" s="53"/>
      <c r="E43" s="53"/>
      <c r="F43" s="53"/>
      <c r="G43" s="54"/>
      <c r="I43" s="92" t="s">
        <v>102</v>
      </c>
      <c r="J43" s="93">
        <v>3000000</v>
      </c>
      <c r="K43" s="94">
        <v>1.6</v>
      </c>
      <c r="L43" s="95">
        <f>J43*K43</f>
        <v>4800000</v>
      </c>
      <c r="M43" s="95">
        <f>L43/30</f>
        <v>160000</v>
      </c>
      <c r="N43" s="95">
        <f>M43/8</f>
        <v>20000</v>
      </c>
    </row>
    <row r="44" spans="1:14" ht="28.8" x14ac:dyDescent="0.3">
      <c r="A44" s="55"/>
      <c r="B44" s="56"/>
      <c r="C44" s="56"/>
      <c r="D44" s="56"/>
      <c r="E44" s="56"/>
      <c r="F44" s="57"/>
      <c r="G44" s="58"/>
      <c r="I44" s="92" t="s">
        <v>98</v>
      </c>
      <c r="J44" s="93">
        <v>1700000</v>
      </c>
      <c r="K44" s="94">
        <v>1.6</v>
      </c>
      <c r="L44" s="95">
        <f>J44*K44</f>
        <v>2720000</v>
      </c>
      <c r="M44" s="95">
        <f>L44/30</f>
        <v>90666.666666666672</v>
      </c>
      <c r="N44" s="95">
        <f>M44/8</f>
        <v>11333.333333333334</v>
      </c>
    </row>
    <row r="45" spans="1:14" ht="15" customHeight="1" x14ac:dyDescent="0.3">
      <c r="A45" s="55"/>
      <c r="B45" s="56"/>
      <c r="C45" s="56"/>
      <c r="D45" s="56"/>
      <c r="E45" s="56"/>
      <c r="F45" s="57"/>
      <c r="G45" s="58"/>
      <c r="J45" s="97"/>
      <c r="K45" s="98"/>
      <c r="N45" s="99">
        <f>SUM(N41:N44)</f>
        <v>78000</v>
      </c>
    </row>
    <row r="46" spans="1:14" ht="15" customHeight="1" x14ac:dyDescent="0.3">
      <c r="A46" s="55"/>
      <c r="B46" s="56"/>
      <c r="C46" s="56"/>
      <c r="D46" s="56"/>
      <c r="E46" s="56"/>
      <c r="F46" s="57"/>
      <c r="G46" s="58"/>
    </row>
    <row r="47" spans="1:14" ht="15" customHeight="1" x14ac:dyDescent="0.3">
      <c r="A47" s="266"/>
      <c r="B47" s="267"/>
      <c r="C47" s="267"/>
      <c r="D47" s="56"/>
      <c r="E47" s="267"/>
      <c r="F47" s="267"/>
      <c r="G47" s="268"/>
    </row>
    <row r="48" spans="1:14" ht="14.4" customHeight="1" x14ac:dyDescent="0.3">
      <c r="A48" s="59"/>
      <c r="B48" s="60"/>
      <c r="C48" s="60"/>
      <c r="D48" s="56"/>
      <c r="E48" s="249"/>
      <c r="F48" s="249"/>
      <c r="G48" s="250"/>
    </row>
    <row r="49" spans="1:7" ht="14.4" customHeight="1" x14ac:dyDescent="0.3">
      <c r="A49" s="61"/>
      <c r="B49" s="62"/>
      <c r="C49" s="62"/>
      <c r="D49" s="62"/>
      <c r="E49" s="62"/>
      <c r="F49" s="63"/>
      <c r="G49" s="64"/>
    </row>
  </sheetData>
  <mergeCells count="44">
    <mergeCell ref="J38:L38"/>
    <mergeCell ref="A41:F41"/>
    <mergeCell ref="A42:F42"/>
    <mergeCell ref="A47:C47"/>
    <mergeCell ref="E47:G47"/>
    <mergeCell ref="E48:G48"/>
    <mergeCell ref="B40:C40"/>
    <mergeCell ref="A30:F30"/>
    <mergeCell ref="A31:G31"/>
    <mergeCell ref="B32:C32"/>
    <mergeCell ref="B33:C33"/>
    <mergeCell ref="B34:C34"/>
    <mergeCell ref="B35:C35"/>
    <mergeCell ref="A36:F36"/>
    <mergeCell ref="A37:G37"/>
    <mergeCell ref="B38:C38"/>
    <mergeCell ref="B39:C39"/>
    <mergeCell ref="B27:C27"/>
    <mergeCell ref="B28:C28"/>
    <mergeCell ref="B29:C29"/>
    <mergeCell ref="B22:C22"/>
    <mergeCell ref="B24:C24"/>
    <mergeCell ref="B25:C25"/>
    <mergeCell ref="B18:C18"/>
    <mergeCell ref="B19:C19"/>
    <mergeCell ref="B20:C20"/>
    <mergeCell ref="B21:C21"/>
    <mergeCell ref="B26:C26"/>
    <mergeCell ref="B13:C13"/>
    <mergeCell ref="B14:C14"/>
    <mergeCell ref="A15:F15"/>
    <mergeCell ref="A16:G16"/>
    <mergeCell ref="B17:C17"/>
    <mergeCell ref="B8:E8"/>
    <mergeCell ref="A9:G9"/>
    <mergeCell ref="A10:G10"/>
    <mergeCell ref="B11:C11"/>
    <mergeCell ref="B12:C12"/>
    <mergeCell ref="B7:E7"/>
    <mergeCell ref="C1:E2"/>
    <mergeCell ref="A3:G3"/>
    <mergeCell ref="A4:G4"/>
    <mergeCell ref="B5:G5"/>
    <mergeCell ref="B6:G6"/>
  </mergeCells>
  <pageMargins left="1.1811023622047245" right="1.1811023622047245" top="0.74803149606299213" bottom="0.74803149606299213" header="0.31496062992125984" footer="0.31496062992125984"/>
  <pageSetup paperSize="5" scale="68" fitToHeight="2" orientation="landscape" r:id="rId1"/>
  <colBreaks count="1" manualBreakCount="1">
    <brk id="7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6B811-372C-4C18-8877-ED2D1899F577}">
  <dimension ref="A1:XFD49"/>
  <sheetViews>
    <sheetView topLeftCell="A19" zoomScale="80" zoomScaleNormal="80" workbookViewId="0">
      <selection activeCell="M38" sqref="M38"/>
    </sheetView>
  </sheetViews>
  <sheetFormatPr baseColWidth="10" defaultRowHeight="14.4" x14ac:dyDescent="0.3"/>
  <cols>
    <col min="1" max="1" width="12.88671875" customWidth="1"/>
    <col min="2" max="2" width="14.88671875" customWidth="1"/>
    <col min="3" max="3" width="48.109375" customWidth="1"/>
    <col min="4" max="4" width="7" customWidth="1"/>
    <col min="5" max="5" width="13.88671875" customWidth="1"/>
    <col min="6" max="6" width="14.6640625" customWidth="1"/>
    <col min="7" max="7" width="17.88671875" style="21" customWidth="1"/>
    <col min="8" max="8" width="1.44140625" customWidth="1"/>
    <col min="9" max="9" width="17" bestFit="1" customWidth="1"/>
    <col min="10" max="10" width="14.33203125" bestFit="1" customWidth="1"/>
    <col min="11" max="12" width="15.33203125" bestFit="1" customWidth="1"/>
    <col min="13" max="13" width="12.77734375" bestFit="1" customWidth="1"/>
    <col min="14" max="14" width="12.88671875" bestFit="1" customWidth="1"/>
  </cols>
  <sheetData>
    <row r="1" spans="1:9" ht="31.5" customHeight="1" x14ac:dyDescent="0.3">
      <c r="A1" s="1"/>
      <c r="B1" s="2"/>
      <c r="C1" s="214" t="s">
        <v>0</v>
      </c>
      <c r="D1" s="215"/>
      <c r="E1" s="216"/>
      <c r="F1" s="3" t="s">
        <v>1</v>
      </c>
      <c r="G1" s="73">
        <v>43784</v>
      </c>
    </row>
    <row r="2" spans="1:9" ht="29.25" customHeight="1" x14ac:dyDescent="0.3">
      <c r="A2" s="5"/>
      <c r="B2" s="6"/>
      <c r="C2" s="217"/>
      <c r="D2" s="218"/>
      <c r="E2" s="219"/>
      <c r="F2" s="7" t="s">
        <v>2</v>
      </c>
      <c r="G2" s="74" t="s">
        <v>3</v>
      </c>
    </row>
    <row r="3" spans="1:9" ht="15" customHeight="1" x14ac:dyDescent="0.3">
      <c r="A3" s="220" t="s">
        <v>30</v>
      </c>
      <c r="B3" s="221"/>
      <c r="C3" s="221"/>
      <c r="D3" s="221"/>
      <c r="E3" s="221"/>
      <c r="F3" s="221"/>
      <c r="G3" s="222"/>
    </row>
    <row r="4" spans="1:9" ht="15" customHeight="1" x14ac:dyDescent="0.3">
      <c r="A4" s="223" t="s">
        <v>4</v>
      </c>
      <c r="B4" s="224"/>
      <c r="C4" s="224"/>
      <c r="D4" s="224"/>
      <c r="E4" s="224"/>
      <c r="F4" s="224"/>
      <c r="G4" s="225"/>
    </row>
    <row r="5" spans="1:9" ht="15" customHeight="1" x14ac:dyDescent="0.3">
      <c r="A5" s="8" t="s">
        <v>5</v>
      </c>
      <c r="B5" s="211" t="s">
        <v>57</v>
      </c>
      <c r="C5" s="212"/>
      <c r="D5" s="212"/>
      <c r="E5" s="212"/>
      <c r="F5" s="212"/>
      <c r="G5" s="213"/>
    </row>
    <row r="6" spans="1:9" s="89" customFormat="1" x14ac:dyDescent="0.3">
      <c r="A6" s="88" t="s">
        <v>6</v>
      </c>
      <c r="B6" s="269" t="s">
        <v>78</v>
      </c>
      <c r="C6" s="270"/>
      <c r="D6" s="270"/>
      <c r="E6" s="270"/>
      <c r="F6" s="270"/>
      <c r="G6" s="271"/>
      <c r="I6" s="155"/>
    </row>
    <row r="7" spans="1:9" ht="14.4" customHeight="1" x14ac:dyDescent="0.3">
      <c r="A7" s="8" t="s">
        <v>7</v>
      </c>
      <c r="B7" s="211">
        <v>2</v>
      </c>
      <c r="C7" s="212"/>
      <c r="D7" s="212"/>
      <c r="E7" s="213"/>
      <c r="F7" s="9" t="s">
        <v>1</v>
      </c>
      <c r="G7" s="75">
        <v>45071</v>
      </c>
    </row>
    <row r="8" spans="1:9" ht="88.8" customHeight="1" x14ac:dyDescent="0.3">
      <c r="A8" s="8" t="s">
        <v>8</v>
      </c>
      <c r="B8" s="226" t="s">
        <v>82</v>
      </c>
      <c r="C8" s="227"/>
      <c r="D8" s="227"/>
      <c r="E8" s="228"/>
      <c r="F8" s="9" t="s">
        <v>9</v>
      </c>
      <c r="G8" s="75" t="s">
        <v>10</v>
      </c>
    </row>
    <row r="9" spans="1:9" x14ac:dyDescent="0.3">
      <c r="A9" s="229"/>
      <c r="B9" s="230"/>
      <c r="C9" s="230"/>
      <c r="D9" s="230"/>
      <c r="E9" s="230"/>
      <c r="F9" s="230"/>
      <c r="G9" s="231"/>
    </row>
    <row r="10" spans="1:9" x14ac:dyDescent="0.3">
      <c r="A10" s="232" t="s">
        <v>11</v>
      </c>
      <c r="B10" s="233"/>
      <c r="C10" s="233"/>
      <c r="D10" s="233"/>
      <c r="E10" s="233"/>
      <c r="F10" s="233"/>
      <c r="G10" s="234"/>
    </row>
    <row r="11" spans="1:9" ht="27.6" x14ac:dyDescent="0.3">
      <c r="A11" s="12" t="s">
        <v>12</v>
      </c>
      <c r="B11" s="235" t="s">
        <v>8</v>
      </c>
      <c r="C11" s="236"/>
      <c r="D11" s="13" t="s">
        <v>13</v>
      </c>
      <c r="E11" s="14" t="s">
        <v>14</v>
      </c>
      <c r="F11" s="15" t="s">
        <v>15</v>
      </c>
      <c r="G11" s="76" t="s">
        <v>16</v>
      </c>
      <c r="I11" s="189"/>
    </row>
    <row r="12" spans="1:9" ht="15" customHeight="1" x14ac:dyDescent="0.3">
      <c r="A12" s="16" t="s">
        <v>17</v>
      </c>
      <c r="B12" s="237" t="s">
        <v>18</v>
      </c>
      <c r="C12" s="238"/>
      <c r="D12" s="17" t="s">
        <v>24</v>
      </c>
      <c r="E12" s="18">
        <v>0.05</v>
      </c>
      <c r="F12" s="19">
        <f>G39</f>
        <v>880000</v>
      </c>
      <c r="G12" s="20">
        <f>ROUND((F12*E12),0)</f>
        <v>44000</v>
      </c>
      <c r="I12" s="21"/>
    </row>
    <row r="13" spans="1:9" ht="15" customHeight="1" x14ac:dyDescent="0.3">
      <c r="A13" s="16" t="s">
        <v>43</v>
      </c>
      <c r="B13" s="237" t="s">
        <v>65</v>
      </c>
      <c r="C13" s="238"/>
      <c r="D13" s="17" t="s">
        <v>66</v>
      </c>
      <c r="E13" s="18">
        <v>8</v>
      </c>
      <c r="F13" s="19">
        <v>175000</v>
      </c>
      <c r="G13" s="20">
        <f>F13*E13</f>
        <v>1400000</v>
      </c>
    </row>
    <row r="14" spans="1:9" x14ac:dyDescent="0.3">
      <c r="A14" s="23"/>
      <c r="B14" s="237"/>
      <c r="C14" s="238"/>
      <c r="D14" s="17"/>
      <c r="E14" s="24"/>
      <c r="F14" s="19"/>
      <c r="G14" s="35"/>
    </row>
    <row r="15" spans="1:9" x14ac:dyDescent="0.3">
      <c r="A15" s="239" t="s">
        <v>19</v>
      </c>
      <c r="B15" s="240"/>
      <c r="C15" s="240"/>
      <c r="D15" s="240"/>
      <c r="E15" s="240"/>
      <c r="F15" s="241"/>
      <c r="G15" s="25">
        <f>+SUM(G12:G14)</f>
        <v>1444000</v>
      </c>
      <c r="I15" s="21"/>
    </row>
    <row r="16" spans="1:9" x14ac:dyDescent="0.3">
      <c r="A16" s="242" t="s">
        <v>20</v>
      </c>
      <c r="B16" s="242"/>
      <c r="C16" s="242"/>
      <c r="D16" s="242"/>
      <c r="E16" s="242"/>
      <c r="F16" s="242"/>
      <c r="G16" s="242"/>
    </row>
    <row r="17" spans="1:12" ht="27.6" x14ac:dyDescent="0.3">
      <c r="A17" s="26" t="s">
        <v>12</v>
      </c>
      <c r="B17" s="243" t="s">
        <v>8</v>
      </c>
      <c r="C17" s="244"/>
      <c r="D17" s="27" t="s">
        <v>13</v>
      </c>
      <c r="E17" s="28" t="s">
        <v>14</v>
      </c>
      <c r="F17" s="29" t="s">
        <v>15</v>
      </c>
      <c r="G17" s="77" t="s">
        <v>16</v>
      </c>
    </row>
    <row r="18" spans="1:12" ht="15" customHeight="1" x14ac:dyDescent="0.3">
      <c r="A18" s="31"/>
      <c r="B18" s="245" t="s">
        <v>67</v>
      </c>
      <c r="C18" s="246" t="s">
        <v>34</v>
      </c>
      <c r="D18" s="32" t="s">
        <v>41</v>
      </c>
      <c r="E18" s="65">
        <v>2</v>
      </c>
      <c r="F18" s="72">
        <v>285866.66666666669</v>
      </c>
      <c r="G18" s="35">
        <f t="shared" ref="G18:G23" si="0">E18*F18</f>
        <v>571733.33333333337</v>
      </c>
      <c r="I18" s="67"/>
      <c r="J18" s="67"/>
      <c r="K18" s="67"/>
      <c r="L18" s="67"/>
    </row>
    <row r="19" spans="1:12" ht="15" customHeight="1" x14ac:dyDescent="0.3">
      <c r="A19" s="31"/>
      <c r="B19" s="245" t="s">
        <v>142</v>
      </c>
      <c r="C19" s="246" t="s">
        <v>37</v>
      </c>
      <c r="D19" s="32" t="s">
        <v>41</v>
      </c>
      <c r="E19" s="65">
        <v>2</v>
      </c>
      <c r="F19" s="72">
        <v>44933</v>
      </c>
      <c r="G19" s="35">
        <f t="shared" si="0"/>
        <v>89866</v>
      </c>
      <c r="I19" s="67"/>
      <c r="J19" s="67"/>
      <c r="K19" s="67"/>
      <c r="L19" s="67"/>
    </row>
    <row r="20" spans="1:12" ht="15.75" customHeight="1" x14ac:dyDescent="0.3">
      <c r="A20" s="31"/>
      <c r="B20" s="245" t="s">
        <v>72</v>
      </c>
      <c r="C20" s="246" t="s">
        <v>38</v>
      </c>
      <c r="D20" s="32" t="s">
        <v>41</v>
      </c>
      <c r="E20" s="65">
        <v>2</v>
      </c>
      <c r="F20" s="72">
        <v>25333</v>
      </c>
      <c r="G20" s="35">
        <f t="shared" si="0"/>
        <v>50666</v>
      </c>
      <c r="I20" s="67"/>
      <c r="J20" s="67"/>
      <c r="K20" s="67"/>
      <c r="L20" s="67"/>
    </row>
    <row r="21" spans="1:12" ht="15.75" customHeight="1" x14ac:dyDescent="0.3">
      <c r="A21" s="31"/>
      <c r="B21" s="245" t="s">
        <v>71</v>
      </c>
      <c r="C21" s="246" t="s">
        <v>39</v>
      </c>
      <c r="D21" s="32" t="s">
        <v>41</v>
      </c>
      <c r="E21" s="65">
        <v>4</v>
      </c>
      <c r="F21" s="72">
        <v>7213.333333333333</v>
      </c>
      <c r="G21" s="35">
        <f t="shared" si="0"/>
        <v>28853.333333333332</v>
      </c>
      <c r="I21" s="67"/>
      <c r="J21" s="67"/>
      <c r="K21" s="67"/>
      <c r="L21" s="67"/>
    </row>
    <row r="22" spans="1:12" ht="15" customHeight="1" x14ac:dyDescent="0.3">
      <c r="A22" s="31"/>
      <c r="B22" s="245" t="s">
        <v>143</v>
      </c>
      <c r="C22" s="246" t="s">
        <v>40</v>
      </c>
      <c r="D22" s="32" t="s">
        <v>41</v>
      </c>
      <c r="E22" s="65">
        <v>2</v>
      </c>
      <c r="F22" s="72">
        <v>46667</v>
      </c>
      <c r="G22" s="35">
        <f t="shared" si="0"/>
        <v>93334</v>
      </c>
      <c r="I22" s="67"/>
      <c r="J22" s="67"/>
      <c r="K22" s="67"/>
      <c r="L22" s="67"/>
    </row>
    <row r="23" spans="1:12" ht="15" customHeight="1" x14ac:dyDescent="0.3">
      <c r="A23" s="31"/>
      <c r="B23" s="245" t="s">
        <v>73</v>
      </c>
      <c r="C23" s="246" t="s">
        <v>32</v>
      </c>
      <c r="D23" s="32" t="s">
        <v>10</v>
      </c>
      <c r="E23" s="84">
        <v>2</v>
      </c>
      <c r="F23" s="157">
        <v>265000</v>
      </c>
      <c r="G23" s="35">
        <f t="shared" si="0"/>
        <v>530000</v>
      </c>
      <c r="I23" s="21"/>
    </row>
    <row r="24" spans="1:12" ht="15" customHeight="1" x14ac:dyDescent="0.3">
      <c r="A24" s="31"/>
      <c r="B24" s="245"/>
      <c r="C24" s="246"/>
      <c r="D24" s="32"/>
      <c r="E24" s="33"/>
      <c r="F24" s="34"/>
      <c r="G24" s="35"/>
      <c r="I24" s="21"/>
    </row>
    <row r="25" spans="1:12" ht="15" customHeight="1" x14ac:dyDescent="0.3">
      <c r="A25" s="31"/>
      <c r="B25" s="245"/>
      <c r="C25" s="246"/>
      <c r="D25" s="32"/>
      <c r="E25" s="33"/>
      <c r="F25" s="34"/>
      <c r="G25" s="35"/>
      <c r="I25" s="21"/>
    </row>
    <row r="26" spans="1:12" ht="15" customHeight="1" x14ac:dyDescent="0.3">
      <c r="A26" s="31"/>
      <c r="B26" s="247"/>
      <c r="C26" s="248"/>
      <c r="D26" s="32"/>
      <c r="E26" s="33"/>
      <c r="F26" s="34"/>
      <c r="G26" s="35"/>
      <c r="I26" s="21"/>
    </row>
    <row r="27" spans="1:12" ht="15" customHeight="1" x14ac:dyDescent="0.3">
      <c r="A27" s="36"/>
      <c r="B27" s="245"/>
      <c r="C27" s="246"/>
      <c r="D27" s="32"/>
      <c r="E27" s="33"/>
      <c r="F27" s="19"/>
      <c r="G27" s="35"/>
      <c r="I27" s="21"/>
    </row>
    <row r="28" spans="1:12" ht="15" customHeight="1" x14ac:dyDescent="0.3">
      <c r="A28" s="36"/>
      <c r="B28" s="245"/>
      <c r="C28" s="246"/>
      <c r="D28" s="32"/>
      <c r="E28" s="33"/>
      <c r="F28" s="19"/>
      <c r="G28" s="35"/>
      <c r="I28" s="21"/>
    </row>
    <row r="29" spans="1:12" ht="15" customHeight="1" x14ac:dyDescent="0.3">
      <c r="A29" s="36"/>
      <c r="B29" s="245"/>
      <c r="C29" s="246"/>
      <c r="D29" s="32"/>
      <c r="E29" s="33"/>
      <c r="F29" s="19"/>
      <c r="G29" s="35"/>
      <c r="I29" s="21"/>
    </row>
    <row r="30" spans="1:12" ht="15" customHeight="1" x14ac:dyDescent="0.3">
      <c r="A30" s="239" t="s">
        <v>19</v>
      </c>
      <c r="B30" s="240"/>
      <c r="C30" s="240"/>
      <c r="D30" s="240"/>
      <c r="E30" s="240"/>
      <c r="F30" s="241"/>
      <c r="G30" s="25">
        <f>+SUM(G18:G29)</f>
        <v>1364452.6666666667</v>
      </c>
      <c r="I30" s="25">
        <f>+SUM(I18:I29)</f>
        <v>0</v>
      </c>
    </row>
    <row r="31" spans="1:12" ht="15" customHeight="1" x14ac:dyDescent="0.3">
      <c r="A31" s="253" t="s">
        <v>21</v>
      </c>
      <c r="B31" s="253"/>
      <c r="C31" s="253"/>
      <c r="D31" s="253"/>
      <c r="E31" s="253"/>
      <c r="F31" s="253"/>
      <c r="G31" s="253"/>
    </row>
    <row r="32" spans="1:12" ht="23.25" customHeight="1" x14ac:dyDescent="0.3">
      <c r="A32" s="37" t="s">
        <v>12</v>
      </c>
      <c r="B32" s="254" t="s">
        <v>8</v>
      </c>
      <c r="C32" s="254"/>
      <c r="D32" s="38" t="s">
        <v>13</v>
      </c>
      <c r="E32" s="38" t="s">
        <v>14</v>
      </c>
      <c r="F32" s="38" t="s">
        <v>15</v>
      </c>
      <c r="G32" s="78" t="s">
        <v>16</v>
      </c>
    </row>
    <row r="33" spans="1:14" ht="15" customHeight="1" x14ac:dyDescent="0.3">
      <c r="A33" s="39" t="s">
        <v>22</v>
      </c>
      <c r="B33" s="255" t="s">
        <v>23</v>
      </c>
      <c r="C33" s="256"/>
      <c r="D33" s="40" t="s">
        <v>24</v>
      </c>
      <c r="E33" s="41">
        <v>0.01</v>
      </c>
      <c r="F33" s="42">
        <f>G30</f>
        <v>1364452.6666666667</v>
      </c>
      <c r="G33" s="43">
        <f>ROUND((F33*E33),0)</f>
        <v>13645</v>
      </c>
      <c r="I33" s="21"/>
    </row>
    <row r="34" spans="1:14" x14ac:dyDescent="0.3">
      <c r="A34" s="31"/>
      <c r="B34" s="251"/>
      <c r="C34" s="252"/>
      <c r="D34" s="32"/>
      <c r="E34" s="44"/>
      <c r="F34" s="45"/>
      <c r="G34" s="20">
        <f t="shared" ref="G34:G35" si="1">F34*E34</f>
        <v>0</v>
      </c>
    </row>
    <row r="35" spans="1:14" ht="15" customHeight="1" x14ac:dyDescent="0.3">
      <c r="A35" s="31"/>
      <c r="B35" s="257"/>
      <c r="C35" s="258"/>
      <c r="D35" s="32"/>
      <c r="E35" s="44"/>
      <c r="F35" s="45"/>
      <c r="G35" s="20">
        <f t="shared" si="1"/>
        <v>0</v>
      </c>
    </row>
    <row r="36" spans="1:14" ht="15" customHeight="1" x14ac:dyDescent="0.3">
      <c r="A36" s="239" t="s">
        <v>19</v>
      </c>
      <c r="B36" s="240"/>
      <c r="C36" s="240"/>
      <c r="D36" s="240"/>
      <c r="E36" s="240"/>
      <c r="F36" s="241"/>
      <c r="G36" s="25">
        <f>+SUM(G33:G35)</f>
        <v>13645</v>
      </c>
      <c r="I36" s="21"/>
    </row>
    <row r="37" spans="1:14" ht="15" customHeight="1" x14ac:dyDescent="0.3">
      <c r="A37" s="253" t="s">
        <v>25</v>
      </c>
      <c r="B37" s="253"/>
      <c r="C37" s="253"/>
      <c r="D37" s="253"/>
      <c r="E37" s="253"/>
      <c r="F37" s="253"/>
      <c r="G37" s="253"/>
    </row>
    <row r="38" spans="1:14" ht="24.75" customHeight="1" x14ac:dyDescent="0.3">
      <c r="A38" s="37" t="s">
        <v>12</v>
      </c>
      <c r="B38" s="254" t="s">
        <v>8</v>
      </c>
      <c r="C38" s="254"/>
      <c r="D38" s="38" t="s">
        <v>13</v>
      </c>
      <c r="E38" s="38" t="s">
        <v>14</v>
      </c>
      <c r="F38" s="38" t="s">
        <v>15</v>
      </c>
      <c r="G38" s="78" t="s">
        <v>16</v>
      </c>
      <c r="I38" s="96"/>
      <c r="J38" s="259" t="s">
        <v>100</v>
      </c>
      <c r="K38" s="259"/>
      <c r="L38" s="259"/>
      <c r="M38" s="96"/>
      <c r="N38" s="96"/>
    </row>
    <row r="39" spans="1:14" ht="25.95" customHeight="1" x14ac:dyDescent="0.3">
      <c r="A39" s="39" t="s">
        <v>26</v>
      </c>
      <c r="B39" s="255" t="s">
        <v>105</v>
      </c>
      <c r="C39" s="256"/>
      <c r="D39" s="40" t="s">
        <v>61</v>
      </c>
      <c r="E39" s="158">
        <v>8</v>
      </c>
      <c r="F39" s="154">
        <v>110000</v>
      </c>
      <c r="G39" s="43">
        <f>ROUND((F39*E39),0)</f>
        <v>880000</v>
      </c>
      <c r="I39" s="96"/>
      <c r="J39" s="93"/>
      <c r="K39" s="96"/>
      <c r="L39" s="96"/>
      <c r="M39" s="96"/>
      <c r="N39" s="96"/>
    </row>
    <row r="40" spans="1:14" x14ac:dyDescent="0.3">
      <c r="A40" s="46"/>
      <c r="B40" s="251"/>
      <c r="C40" s="252"/>
      <c r="D40" s="47"/>
      <c r="E40" s="48"/>
      <c r="F40" s="45"/>
      <c r="G40" s="20">
        <f t="shared" ref="G40" si="2">F40*E40</f>
        <v>0</v>
      </c>
      <c r="I40" s="90" t="s">
        <v>92</v>
      </c>
      <c r="J40" s="91" t="s">
        <v>93</v>
      </c>
      <c r="K40" s="90" t="s">
        <v>94</v>
      </c>
      <c r="L40" s="90" t="s">
        <v>95</v>
      </c>
      <c r="M40" s="90" t="s">
        <v>96</v>
      </c>
      <c r="N40" s="90" t="s">
        <v>97</v>
      </c>
    </row>
    <row r="41" spans="1:14" x14ac:dyDescent="0.3">
      <c r="A41" s="260" t="s">
        <v>19</v>
      </c>
      <c r="B41" s="261"/>
      <c r="C41" s="261"/>
      <c r="D41" s="261"/>
      <c r="E41" s="261"/>
      <c r="F41" s="262"/>
      <c r="G41" s="50">
        <f>+SUM(G39:G40)</f>
        <v>880000</v>
      </c>
      <c r="I41" s="92" t="s">
        <v>101</v>
      </c>
      <c r="J41" s="93">
        <v>6000000</v>
      </c>
      <c r="K41" s="94">
        <v>1.6</v>
      </c>
      <c r="L41" s="95">
        <f>J41*K41</f>
        <v>9600000</v>
      </c>
      <c r="M41" s="95">
        <f>L41/30</f>
        <v>320000</v>
      </c>
      <c r="N41" s="95">
        <f>M41/8</f>
        <v>40000</v>
      </c>
    </row>
    <row r="42" spans="1:14" ht="28.8" x14ac:dyDescent="0.3">
      <c r="A42" s="263" t="s">
        <v>27</v>
      </c>
      <c r="B42" s="264"/>
      <c r="C42" s="264"/>
      <c r="D42" s="264"/>
      <c r="E42" s="264"/>
      <c r="F42" s="265"/>
      <c r="G42" s="79">
        <f>+G15+G30+G36+G41</f>
        <v>3702097.666666667</v>
      </c>
      <c r="I42" s="92" t="s">
        <v>102</v>
      </c>
      <c r="J42" s="93">
        <v>4000000</v>
      </c>
      <c r="K42" s="94">
        <v>1.6</v>
      </c>
      <c r="L42" s="95">
        <f>J42*K42</f>
        <v>6400000</v>
      </c>
      <c r="M42" s="95">
        <f>L42/30</f>
        <v>213333.33333333334</v>
      </c>
      <c r="N42" s="95">
        <f>M42/8</f>
        <v>26666.666666666668</v>
      </c>
    </row>
    <row r="43" spans="1:14" ht="28.8" x14ac:dyDescent="0.3">
      <c r="A43" s="52"/>
      <c r="B43" s="53"/>
      <c r="C43" s="53"/>
      <c r="D43" s="53"/>
      <c r="E43" s="53"/>
      <c r="F43" s="53"/>
      <c r="G43" s="80"/>
      <c r="I43" s="92" t="s">
        <v>102</v>
      </c>
      <c r="J43" s="93">
        <v>4000000</v>
      </c>
      <c r="K43" s="94">
        <v>1.6</v>
      </c>
      <c r="L43" s="95">
        <f>J43*K43</f>
        <v>6400000</v>
      </c>
      <c r="M43" s="95">
        <f>L43/30</f>
        <v>213333.33333333334</v>
      </c>
      <c r="N43" s="95">
        <f>M43/8</f>
        <v>26666.666666666668</v>
      </c>
    </row>
    <row r="44" spans="1:14" x14ac:dyDescent="0.3">
      <c r="A44" s="55"/>
      <c r="B44" s="56"/>
      <c r="C44" s="56"/>
      <c r="D44" s="56"/>
      <c r="E44" s="56"/>
      <c r="F44" s="57"/>
      <c r="G44" s="81"/>
      <c r="I44" s="96" t="s">
        <v>98</v>
      </c>
      <c r="J44" s="93">
        <v>2500000</v>
      </c>
      <c r="K44" s="94">
        <v>1.6</v>
      </c>
      <c r="L44" s="95">
        <f>J44*K44</f>
        <v>4000000</v>
      </c>
      <c r="M44" s="95">
        <f>L44/30</f>
        <v>133333.33333333334</v>
      </c>
      <c r="N44" s="95">
        <f>M44/8</f>
        <v>16666.666666666668</v>
      </c>
    </row>
    <row r="45" spans="1:14" ht="15" customHeight="1" x14ac:dyDescent="0.3">
      <c r="A45" s="55"/>
      <c r="B45" s="56"/>
      <c r="C45" s="56"/>
      <c r="D45" s="56"/>
      <c r="E45" s="56"/>
      <c r="F45" s="57"/>
      <c r="G45" s="81"/>
      <c r="J45" s="97"/>
      <c r="K45" s="98"/>
      <c r="N45" s="99">
        <f>SUM(N41:N44)</f>
        <v>110000.00000000001</v>
      </c>
    </row>
    <row r="46" spans="1:14" ht="15" customHeight="1" x14ac:dyDescent="0.3">
      <c r="A46" s="55"/>
      <c r="B46" s="56"/>
      <c r="C46" s="56"/>
      <c r="D46" s="56"/>
      <c r="E46" s="56"/>
      <c r="F46" s="57"/>
      <c r="G46" s="81"/>
    </row>
    <row r="47" spans="1:14" ht="15" customHeight="1" x14ac:dyDescent="0.3">
      <c r="A47" s="266"/>
      <c r="B47" s="267"/>
      <c r="C47" s="267"/>
      <c r="D47" s="56"/>
      <c r="E47" s="267"/>
      <c r="F47" s="267"/>
      <c r="G47" s="268"/>
    </row>
    <row r="48" spans="1:14" ht="14.4" customHeight="1" x14ac:dyDescent="0.3">
      <c r="A48" s="59"/>
      <c r="B48" s="60"/>
      <c r="C48" s="60"/>
      <c r="D48" s="56"/>
      <c r="E48" s="249"/>
      <c r="F48" s="249"/>
      <c r="G48" s="250"/>
    </row>
    <row r="49" spans="1:7 16384:16384" ht="14.4" customHeight="1" x14ac:dyDescent="0.3">
      <c r="A49" s="61"/>
      <c r="B49" s="62"/>
      <c r="C49" s="62"/>
      <c r="D49" s="62"/>
      <c r="E49" s="62"/>
      <c r="F49" s="63"/>
      <c r="G49" s="82"/>
      <c r="XFD49" t="s">
        <v>99</v>
      </c>
    </row>
  </sheetData>
  <mergeCells count="45">
    <mergeCell ref="J38:L38"/>
    <mergeCell ref="E48:G48"/>
    <mergeCell ref="B40:C40"/>
    <mergeCell ref="A41:F41"/>
    <mergeCell ref="A42:F42"/>
    <mergeCell ref="A47:C47"/>
    <mergeCell ref="E47:G47"/>
    <mergeCell ref="B39:C39"/>
    <mergeCell ref="B38:C38"/>
    <mergeCell ref="B28:C28"/>
    <mergeCell ref="B29:C29"/>
    <mergeCell ref="A30:F30"/>
    <mergeCell ref="A31:G31"/>
    <mergeCell ref="B32:C32"/>
    <mergeCell ref="B33:C33"/>
    <mergeCell ref="B34:C34"/>
    <mergeCell ref="B35:C35"/>
    <mergeCell ref="A36:F36"/>
    <mergeCell ref="A37:G37"/>
    <mergeCell ref="B27:C27"/>
    <mergeCell ref="B21:C21"/>
    <mergeCell ref="B22:C22"/>
    <mergeCell ref="B23:C23"/>
    <mergeCell ref="B24:C24"/>
    <mergeCell ref="B25:C25"/>
    <mergeCell ref="B26:C26"/>
    <mergeCell ref="B18:C18"/>
    <mergeCell ref="B19:C19"/>
    <mergeCell ref="B20:C20"/>
    <mergeCell ref="B14:C14"/>
    <mergeCell ref="A15:F15"/>
    <mergeCell ref="A16:G16"/>
    <mergeCell ref="B17:C17"/>
    <mergeCell ref="B13:C13"/>
    <mergeCell ref="C1:E2"/>
    <mergeCell ref="A3:G3"/>
    <mergeCell ref="A4:G4"/>
    <mergeCell ref="B5:G5"/>
    <mergeCell ref="B6:G6"/>
    <mergeCell ref="B7:E7"/>
    <mergeCell ref="B8:E8"/>
    <mergeCell ref="A9:G9"/>
    <mergeCell ref="A10:G10"/>
    <mergeCell ref="B11:C11"/>
    <mergeCell ref="B12:C12"/>
  </mergeCells>
  <pageMargins left="1.1811023622047245" right="1.1811023622047245" top="0.74803149606299213" bottom="0.74803149606299213" header="0.31496062992125984" footer="0.31496062992125984"/>
  <pageSetup paperSize="5" scale="70" fitToHeight="2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467FB-C0F6-4F19-B637-9999016DC1B1}">
  <sheetPr>
    <pageSetUpPr fitToPage="1"/>
  </sheetPr>
  <dimension ref="A1:N47"/>
  <sheetViews>
    <sheetView topLeftCell="A28" zoomScale="80" zoomScaleNormal="80" workbookViewId="0">
      <selection activeCell="A45" sqref="A45:C45"/>
    </sheetView>
  </sheetViews>
  <sheetFormatPr baseColWidth="10" defaultRowHeight="14.4" x14ac:dyDescent="0.3"/>
  <cols>
    <col min="1" max="1" width="12.88671875" customWidth="1"/>
    <col min="2" max="2" width="14.88671875" customWidth="1"/>
    <col min="3" max="3" width="48.109375" customWidth="1"/>
    <col min="4" max="4" width="7" customWidth="1"/>
    <col min="5" max="5" width="13.88671875" customWidth="1"/>
    <col min="6" max="6" width="14.6640625" customWidth="1"/>
    <col min="7" max="7" width="17.88671875" customWidth="1"/>
    <col min="8" max="8" width="1.44140625" customWidth="1"/>
    <col min="9" max="9" width="16.109375" customWidth="1"/>
    <col min="10" max="10" width="14.33203125" bestFit="1" customWidth="1"/>
    <col min="11" max="11" width="14" customWidth="1"/>
    <col min="12" max="12" width="15.33203125" bestFit="1" customWidth="1"/>
    <col min="13" max="13" width="12.77734375" bestFit="1" customWidth="1"/>
    <col min="14" max="14" width="11.88671875" bestFit="1" customWidth="1"/>
  </cols>
  <sheetData>
    <row r="1" spans="1:9" ht="31.5" customHeight="1" x14ac:dyDescent="0.3">
      <c r="A1" s="1"/>
      <c r="B1" s="2"/>
      <c r="C1" s="214" t="s">
        <v>0</v>
      </c>
      <c r="D1" s="215"/>
      <c r="E1" s="216"/>
      <c r="F1" s="3" t="s">
        <v>1</v>
      </c>
      <c r="G1" s="4">
        <v>43784</v>
      </c>
    </row>
    <row r="2" spans="1:9" ht="29.25" customHeight="1" x14ac:dyDescent="0.3">
      <c r="A2" s="5"/>
      <c r="B2" s="6"/>
      <c r="C2" s="217"/>
      <c r="D2" s="218"/>
      <c r="E2" s="219"/>
      <c r="F2" s="7" t="s">
        <v>2</v>
      </c>
      <c r="G2" s="7" t="s">
        <v>3</v>
      </c>
    </row>
    <row r="3" spans="1:9" ht="15" customHeight="1" x14ac:dyDescent="0.3">
      <c r="A3" s="220" t="s">
        <v>30</v>
      </c>
      <c r="B3" s="221"/>
      <c r="C3" s="221"/>
      <c r="D3" s="221"/>
      <c r="E3" s="221"/>
      <c r="F3" s="221"/>
      <c r="G3" s="222"/>
    </row>
    <row r="4" spans="1:9" ht="15" customHeight="1" x14ac:dyDescent="0.3">
      <c r="A4" s="223" t="s">
        <v>4</v>
      </c>
      <c r="B4" s="224"/>
      <c r="C4" s="224"/>
      <c r="D4" s="224"/>
      <c r="E4" s="224"/>
      <c r="F4" s="224"/>
      <c r="G4" s="225"/>
    </row>
    <row r="5" spans="1:9" ht="15" customHeight="1" x14ac:dyDescent="0.3">
      <c r="A5" s="8" t="s">
        <v>5</v>
      </c>
      <c r="B5" s="211" t="s">
        <v>57</v>
      </c>
      <c r="C5" s="212"/>
      <c r="D5" s="212"/>
      <c r="E5" s="212"/>
      <c r="F5" s="212"/>
      <c r="G5" s="213"/>
    </row>
    <row r="6" spans="1:9" ht="16.649999999999999" customHeight="1" x14ac:dyDescent="0.3">
      <c r="A6" s="8" t="s">
        <v>6</v>
      </c>
      <c r="B6" s="272" t="s">
        <v>76</v>
      </c>
      <c r="C6" s="273"/>
      <c r="D6" s="273"/>
      <c r="E6" s="273"/>
      <c r="F6" s="273"/>
      <c r="G6" s="274"/>
      <c r="I6" s="86"/>
    </row>
    <row r="7" spans="1:9" ht="14.4" customHeight="1" x14ac:dyDescent="0.3">
      <c r="A7" s="8" t="s">
        <v>7</v>
      </c>
      <c r="B7" s="211">
        <v>3</v>
      </c>
      <c r="C7" s="212"/>
      <c r="D7" s="212"/>
      <c r="E7" s="213"/>
      <c r="F7" s="9" t="s">
        <v>1</v>
      </c>
      <c r="G7" s="10">
        <v>45071</v>
      </c>
    </row>
    <row r="8" spans="1:9" ht="88.8" customHeight="1" x14ac:dyDescent="0.3">
      <c r="A8" s="8" t="s">
        <v>8</v>
      </c>
      <c r="B8" s="226" t="s">
        <v>84</v>
      </c>
      <c r="C8" s="227"/>
      <c r="D8" s="227"/>
      <c r="E8" s="228"/>
      <c r="F8" s="9" t="s">
        <v>9</v>
      </c>
      <c r="G8" s="11" t="s">
        <v>10</v>
      </c>
    </row>
    <row r="9" spans="1:9" x14ac:dyDescent="0.3">
      <c r="A9" s="229"/>
      <c r="B9" s="230"/>
      <c r="C9" s="230"/>
      <c r="D9" s="230"/>
      <c r="E9" s="230"/>
      <c r="F9" s="230"/>
      <c r="G9" s="231"/>
    </row>
    <row r="10" spans="1:9" x14ac:dyDescent="0.3">
      <c r="A10" s="232" t="s">
        <v>11</v>
      </c>
      <c r="B10" s="233"/>
      <c r="C10" s="233"/>
      <c r="D10" s="233"/>
      <c r="E10" s="233"/>
      <c r="F10" s="233"/>
      <c r="G10" s="234"/>
    </row>
    <row r="11" spans="1:9" ht="27.6" x14ac:dyDescent="0.3">
      <c r="A11" s="12" t="s">
        <v>12</v>
      </c>
      <c r="B11" s="235" t="s">
        <v>8</v>
      </c>
      <c r="C11" s="236"/>
      <c r="D11" s="13" t="s">
        <v>13</v>
      </c>
      <c r="E11" s="14" t="s">
        <v>14</v>
      </c>
      <c r="F11" s="15" t="s">
        <v>15</v>
      </c>
      <c r="G11" s="14" t="s">
        <v>16</v>
      </c>
    </row>
    <row r="12" spans="1:9" ht="15" customHeight="1" x14ac:dyDescent="0.3">
      <c r="A12" s="16" t="s">
        <v>17</v>
      </c>
      <c r="B12" s="237" t="s">
        <v>18</v>
      </c>
      <c r="C12" s="238"/>
      <c r="D12" s="17" t="s">
        <v>24</v>
      </c>
      <c r="E12" s="18">
        <f>(+ROUND((G36*0.08),0)/5000)</f>
        <v>1.248</v>
      </c>
      <c r="F12" s="19">
        <v>10000</v>
      </c>
      <c r="G12" s="20">
        <f>ROUND((F12*E12),0)</f>
        <v>12480</v>
      </c>
      <c r="I12" s="21"/>
    </row>
    <row r="13" spans="1:9" x14ac:dyDescent="0.3">
      <c r="A13" s="23"/>
      <c r="B13" s="237"/>
      <c r="C13" s="238"/>
      <c r="D13" s="17"/>
      <c r="E13" s="24"/>
      <c r="F13" s="19"/>
      <c r="G13" s="22"/>
    </row>
    <row r="14" spans="1:9" x14ac:dyDescent="0.3">
      <c r="A14" s="239" t="s">
        <v>19</v>
      </c>
      <c r="B14" s="240"/>
      <c r="C14" s="240"/>
      <c r="D14" s="240"/>
      <c r="E14" s="240"/>
      <c r="F14" s="241"/>
      <c r="G14" s="25">
        <f>+SUM(G12:G13)</f>
        <v>12480</v>
      </c>
      <c r="I14" s="21"/>
    </row>
    <row r="15" spans="1:9" x14ac:dyDescent="0.3">
      <c r="A15" s="242" t="s">
        <v>20</v>
      </c>
      <c r="B15" s="242"/>
      <c r="C15" s="242"/>
      <c r="D15" s="242"/>
      <c r="E15" s="242"/>
      <c r="F15" s="242"/>
      <c r="G15" s="242"/>
    </row>
    <row r="16" spans="1:9" ht="27.6" x14ac:dyDescent="0.3">
      <c r="A16" s="26" t="s">
        <v>12</v>
      </c>
      <c r="B16" s="243" t="s">
        <v>8</v>
      </c>
      <c r="C16" s="244"/>
      <c r="D16" s="27" t="s">
        <v>13</v>
      </c>
      <c r="E16" s="28" t="s">
        <v>14</v>
      </c>
      <c r="F16" s="29" t="s">
        <v>15</v>
      </c>
      <c r="G16" s="30" t="s">
        <v>16</v>
      </c>
    </row>
    <row r="17" spans="1:9" ht="15" customHeight="1" x14ac:dyDescent="0.3">
      <c r="A17" s="31"/>
      <c r="B17" s="245" t="s">
        <v>44</v>
      </c>
      <c r="C17" s="246" t="s">
        <v>44</v>
      </c>
      <c r="D17" s="32" t="s">
        <v>10</v>
      </c>
      <c r="E17" s="65">
        <v>3</v>
      </c>
      <c r="F17" s="83">
        <v>5066.666666666667</v>
      </c>
      <c r="G17" s="35">
        <f t="shared" ref="G17:G20" si="0">E17*F17</f>
        <v>15200</v>
      </c>
      <c r="I17" s="68"/>
    </row>
    <row r="18" spans="1:9" ht="16.649999999999999" customHeight="1" x14ac:dyDescent="0.3">
      <c r="A18" s="31"/>
      <c r="B18" s="245" t="s">
        <v>45</v>
      </c>
      <c r="C18" s="246" t="s">
        <v>45</v>
      </c>
      <c r="D18" s="32" t="s">
        <v>42</v>
      </c>
      <c r="E18" s="65">
        <v>2</v>
      </c>
      <c r="F18" s="83">
        <v>4433.333333333333</v>
      </c>
      <c r="G18" s="35">
        <f t="shared" si="0"/>
        <v>8866.6666666666661</v>
      </c>
      <c r="I18" s="68"/>
    </row>
    <row r="19" spans="1:9" ht="15" customHeight="1" x14ac:dyDescent="0.3">
      <c r="A19" s="31"/>
      <c r="B19" s="245" t="s">
        <v>46</v>
      </c>
      <c r="C19" s="246" t="s">
        <v>46</v>
      </c>
      <c r="D19" s="32" t="s">
        <v>10</v>
      </c>
      <c r="E19" s="33">
        <v>3</v>
      </c>
      <c r="F19" s="83">
        <v>1333.3333333333333</v>
      </c>
      <c r="G19" s="35">
        <f t="shared" si="0"/>
        <v>4000</v>
      </c>
      <c r="I19" s="21"/>
    </row>
    <row r="20" spans="1:9" ht="15" customHeight="1" x14ac:dyDescent="0.3">
      <c r="A20" s="31"/>
      <c r="B20" s="245" t="s">
        <v>77</v>
      </c>
      <c r="C20" s="246" t="s">
        <v>47</v>
      </c>
      <c r="D20" s="32" t="s">
        <v>10</v>
      </c>
      <c r="E20" s="33">
        <v>1</v>
      </c>
      <c r="F20" s="83">
        <v>61000</v>
      </c>
      <c r="G20" s="35">
        <f t="shared" si="0"/>
        <v>61000</v>
      </c>
      <c r="I20" s="21"/>
    </row>
    <row r="21" spans="1:9" ht="15" customHeight="1" x14ac:dyDescent="0.3">
      <c r="A21" s="31"/>
      <c r="B21" s="245"/>
      <c r="C21" s="246"/>
      <c r="D21" s="32"/>
      <c r="E21" s="33"/>
      <c r="F21" s="34"/>
      <c r="G21" s="35"/>
      <c r="I21" s="21"/>
    </row>
    <row r="22" spans="1:9" ht="15" customHeight="1" x14ac:dyDescent="0.3">
      <c r="A22" s="31"/>
      <c r="B22" s="245"/>
      <c r="C22" s="246"/>
      <c r="D22" s="32"/>
      <c r="E22" s="33"/>
      <c r="F22" s="34"/>
      <c r="G22" s="35"/>
      <c r="I22" s="21"/>
    </row>
    <row r="23" spans="1:9" ht="15" customHeight="1" x14ac:dyDescent="0.3">
      <c r="A23" s="31"/>
      <c r="B23" s="247"/>
      <c r="C23" s="248"/>
      <c r="D23" s="32"/>
      <c r="E23" s="33"/>
      <c r="F23" s="34"/>
      <c r="G23" s="35"/>
      <c r="I23" s="21"/>
    </row>
    <row r="24" spans="1:9" ht="15" customHeight="1" x14ac:dyDescent="0.3">
      <c r="A24" s="36"/>
      <c r="B24" s="245"/>
      <c r="C24" s="246"/>
      <c r="D24" s="32"/>
      <c r="E24" s="33"/>
      <c r="F24" s="19"/>
      <c r="G24" s="35"/>
      <c r="I24" s="21"/>
    </row>
    <row r="25" spans="1:9" ht="15" customHeight="1" x14ac:dyDescent="0.3">
      <c r="A25" s="36"/>
      <c r="B25" s="245"/>
      <c r="C25" s="246"/>
      <c r="D25" s="32"/>
      <c r="E25" s="33"/>
      <c r="F25" s="19"/>
      <c r="G25" s="35"/>
      <c r="I25" s="21"/>
    </row>
    <row r="26" spans="1:9" ht="15" customHeight="1" x14ac:dyDescent="0.3">
      <c r="A26" s="36"/>
      <c r="B26" s="245"/>
      <c r="C26" s="246"/>
      <c r="D26" s="32"/>
      <c r="E26" s="33"/>
      <c r="F26" s="19"/>
      <c r="G26" s="35"/>
      <c r="I26" s="21"/>
    </row>
    <row r="27" spans="1:9" ht="15" customHeight="1" x14ac:dyDescent="0.3">
      <c r="A27" s="239" t="s">
        <v>19</v>
      </c>
      <c r="B27" s="240"/>
      <c r="C27" s="240"/>
      <c r="D27" s="240"/>
      <c r="E27" s="240"/>
      <c r="F27" s="241"/>
      <c r="G27" s="25">
        <f>+SUM(G17:G26)</f>
        <v>89066.666666666657</v>
      </c>
      <c r="I27" s="25">
        <f>+SUM(I17:I26)</f>
        <v>0</v>
      </c>
    </row>
    <row r="28" spans="1:9" ht="15" customHeight="1" x14ac:dyDescent="0.3">
      <c r="A28" s="253" t="s">
        <v>21</v>
      </c>
      <c r="B28" s="253"/>
      <c r="C28" s="253"/>
      <c r="D28" s="253"/>
      <c r="E28" s="253"/>
      <c r="F28" s="253"/>
      <c r="G28" s="253"/>
    </row>
    <row r="29" spans="1:9" ht="23.25" customHeight="1" x14ac:dyDescent="0.3">
      <c r="A29" s="37" t="s">
        <v>12</v>
      </c>
      <c r="B29" s="254" t="s">
        <v>8</v>
      </c>
      <c r="C29" s="254"/>
      <c r="D29" s="38" t="s">
        <v>13</v>
      </c>
      <c r="E29" s="38" t="s">
        <v>14</v>
      </c>
      <c r="F29" s="38" t="s">
        <v>15</v>
      </c>
      <c r="G29" s="38" t="s">
        <v>16</v>
      </c>
    </row>
    <row r="30" spans="1:9" ht="15" customHeight="1" x14ac:dyDescent="0.3">
      <c r="A30" s="39" t="s">
        <v>22</v>
      </c>
      <c r="B30" s="255" t="s">
        <v>23</v>
      </c>
      <c r="C30" s="256"/>
      <c r="D30" s="40" t="s">
        <v>24</v>
      </c>
      <c r="E30" s="41">
        <v>0.05</v>
      </c>
      <c r="F30" s="42">
        <f>G27</f>
        <v>89066.666666666657</v>
      </c>
      <c r="G30" s="43">
        <f>ROUND((F30*E30),0)</f>
        <v>4453</v>
      </c>
      <c r="I30" s="21"/>
    </row>
    <row r="31" spans="1:9" x14ac:dyDescent="0.3">
      <c r="A31" s="31"/>
      <c r="B31" s="251"/>
      <c r="C31" s="252"/>
      <c r="D31" s="32"/>
      <c r="E31" s="44"/>
      <c r="F31" s="45"/>
      <c r="G31" s="20">
        <f t="shared" ref="G31:G32" si="1">F31*E31</f>
        <v>0</v>
      </c>
    </row>
    <row r="32" spans="1:9" ht="15" customHeight="1" x14ac:dyDescent="0.3">
      <c r="A32" s="31"/>
      <c r="B32" s="257"/>
      <c r="C32" s="258"/>
      <c r="D32" s="32"/>
      <c r="E32" s="44"/>
      <c r="F32" s="45"/>
      <c r="G32" s="20">
        <f t="shared" si="1"/>
        <v>0</v>
      </c>
    </row>
    <row r="33" spans="1:14" ht="15" customHeight="1" x14ac:dyDescent="0.3">
      <c r="A33" s="239" t="s">
        <v>19</v>
      </c>
      <c r="B33" s="240"/>
      <c r="C33" s="240"/>
      <c r="D33" s="240"/>
      <c r="E33" s="240"/>
      <c r="F33" s="241"/>
      <c r="G33" s="25">
        <f>+SUM(G30:G32)</f>
        <v>4453</v>
      </c>
      <c r="I33" s="21"/>
    </row>
    <row r="34" spans="1:14" ht="15" customHeight="1" x14ac:dyDescent="0.3">
      <c r="A34" s="253" t="s">
        <v>25</v>
      </c>
      <c r="B34" s="253"/>
      <c r="C34" s="253"/>
      <c r="D34" s="253"/>
      <c r="E34" s="253"/>
      <c r="F34" s="253"/>
      <c r="G34" s="253"/>
    </row>
    <row r="35" spans="1:14" ht="24.75" customHeight="1" x14ac:dyDescent="0.3">
      <c r="A35" s="37" t="s">
        <v>12</v>
      </c>
      <c r="B35" s="254" t="s">
        <v>8</v>
      </c>
      <c r="C35" s="254"/>
      <c r="D35" s="38" t="s">
        <v>13</v>
      </c>
      <c r="E35" s="38" t="s">
        <v>14</v>
      </c>
      <c r="F35" s="38" t="s">
        <v>15</v>
      </c>
      <c r="G35" s="38" t="s">
        <v>16</v>
      </c>
      <c r="I35" s="96"/>
      <c r="J35" s="259" t="s">
        <v>100</v>
      </c>
      <c r="K35" s="259"/>
      <c r="L35" s="259"/>
      <c r="M35" s="96"/>
      <c r="N35" s="96"/>
    </row>
    <row r="36" spans="1:14" ht="25.95" customHeight="1" x14ac:dyDescent="0.3">
      <c r="A36" s="39" t="s">
        <v>26</v>
      </c>
      <c r="B36" s="255" t="s">
        <v>105</v>
      </c>
      <c r="C36" s="256"/>
      <c r="D36" s="40" t="s">
        <v>61</v>
      </c>
      <c r="E36" s="158">
        <v>1</v>
      </c>
      <c r="F36" s="153">
        <v>78000</v>
      </c>
      <c r="G36" s="43">
        <f>ROUND((F36*E36),0)</f>
        <v>78000</v>
      </c>
      <c r="I36" s="96"/>
      <c r="J36" s="93"/>
      <c r="K36" s="96"/>
      <c r="L36" s="96"/>
      <c r="M36" s="96"/>
      <c r="N36" s="96"/>
    </row>
    <row r="37" spans="1:14" x14ac:dyDescent="0.3">
      <c r="A37" s="46"/>
      <c r="B37" s="251"/>
      <c r="C37" s="252"/>
      <c r="D37" s="47"/>
      <c r="E37" s="48"/>
      <c r="F37" s="45"/>
      <c r="G37" s="49">
        <f t="shared" ref="G37:G38" si="2">F37*E37</f>
        <v>0</v>
      </c>
      <c r="I37" s="90" t="s">
        <v>92</v>
      </c>
      <c r="J37" s="91" t="s">
        <v>93</v>
      </c>
      <c r="K37" s="90" t="s">
        <v>94</v>
      </c>
      <c r="L37" s="90" t="s">
        <v>95</v>
      </c>
      <c r="M37" s="90" t="s">
        <v>96</v>
      </c>
      <c r="N37" s="90" t="s">
        <v>97</v>
      </c>
    </row>
    <row r="38" spans="1:14" ht="28.8" x14ac:dyDescent="0.3">
      <c r="A38" s="46"/>
      <c r="B38" s="251"/>
      <c r="C38" s="252"/>
      <c r="D38" s="47"/>
      <c r="E38" s="48"/>
      <c r="F38" s="45"/>
      <c r="G38" s="49">
        <f t="shared" si="2"/>
        <v>0</v>
      </c>
      <c r="I38" s="92" t="s">
        <v>101</v>
      </c>
      <c r="J38" s="93">
        <v>4000000</v>
      </c>
      <c r="K38" s="94">
        <v>1.6</v>
      </c>
      <c r="L38" s="95">
        <f>J38*K38</f>
        <v>6400000</v>
      </c>
      <c r="M38" s="95">
        <f>L38/30</f>
        <v>213333.33333333334</v>
      </c>
      <c r="N38" s="95">
        <f>M38/8</f>
        <v>26666.666666666668</v>
      </c>
    </row>
    <row r="39" spans="1:14" ht="43.2" x14ac:dyDescent="0.3">
      <c r="A39" s="260" t="s">
        <v>19</v>
      </c>
      <c r="B39" s="261"/>
      <c r="C39" s="261"/>
      <c r="D39" s="261"/>
      <c r="E39" s="261"/>
      <c r="F39" s="262"/>
      <c r="G39" s="50">
        <f>+SUM(G36:G38)</f>
        <v>78000</v>
      </c>
      <c r="I39" s="92" t="s">
        <v>102</v>
      </c>
      <c r="J39" s="93">
        <v>3000000</v>
      </c>
      <c r="K39" s="94">
        <v>1.6</v>
      </c>
      <c r="L39" s="95">
        <f>J39*K39</f>
        <v>4800000</v>
      </c>
      <c r="M39" s="95">
        <f>L39/30</f>
        <v>160000</v>
      </c>
      <c r="N39" s="95">
        <f>M39/8</f>
        <v>20000</v>
      </c>
    </row>
    <row r="40" spans="1:14" ht="43.2" x14ac:dyDescent="0.3">
      <c r="A40" s="263" t="s">
        <v>27</v>
      </c>
      <c r="B40" s="264"/>
      <c r="C40" s="264"/>
      <c r="D40" s="264"/>
      <c r="E40" s="264"/>
      <c r="F40" s="265"/>
      <c r="G40" s="79">
        <f>+G14+G27+G33+G39</f>
        <v>183999.66666666666</v>
      </c>
      <c r="I40" s="92" t="s">
        <v>102</v>
      </c>
      <c r="J40" s="93">
        <v>3000000</v>
      </c>
      <c r="K40" s="94">
        <v>1.6</v>
      </c>
      <c r="L40" s="95">
        <f>J40*K40</f>
        <v>4800000</v>
      </c>
      <c r="M40" s="95">
        <f>L40/30</f>
        <v>160000</v>
      </c>
      <c r="N40" s="95">
        <f>M40/8</f>
        <v>20000</v>
      </c>
    </row>
    <row r="41" spans="1:14" ht="28.8" x14ac:dyDescent="0.3">
      <c r="A41" s="52"/>
      <c r="B41" s="53"/>
      <c r="C41" s="53"/>
      <c r="D41" s="53"/>
      <c r="E41" s="53"/>
      <c r="F41" s="53"/>
      <c r="G41" s="54"/>
      <c r="I41" s="92" t="s">
        <v>98</v>
      </c>
      <c r="J41" s="93">
        <v>1700000</v>
      </c>
      <c r="K41" s="94">
        <v>1.6</v>
      </c>
      <c r="L41" s="95">
        <f>J41*K41</f>
        <v>2720000</v>
      </c>
      <c r="M41" s="95">
        <f>L41/30</f>
        <v>90666.666666666672</v>
      </c>
      <c r="N41" s="95">
        <f>M41/8</f>
        <v>11333.333333333334</v>
      </c>
    </row>
    <row r="42" spans="1:14" x14ac:dyDescent="0.3">
      <c r="A42" s="55"/>
      <c r="B42" s="56"/>
      <c r="C42" s="56"/>
      <c r="D42" s="56"/>
      <c r="E42" s="56"/>
      <c r="F42" s="57"/>
      <c r="G42" s="58"/>
      <c r="J42" s="97"/>
      <c r="K42" s="98"/>
      <c r="N42" s="99">
        <f>SUM(N38:N41)</f>
        <v>78000</v>
      </c>
    </row>
    <row r="43" spans="1:14" ht="15" customHeight="1" x14ac:dyDescent="0.3">
      <c r="A43" s="55"/>
      <c r="B43" s="56"/>
      <c r="C43" s="56"/>
      <c r="D43" s="56"/>
      <c r="E43" s="56"/>
      <c r="F43" s="57"/>
      <c r="G43" s="58"/>
    </row>
    <row r="44" spans="1:14" ht="15" customHeight="1" x14ac:dyDescent="0.3">
      <c r="A44" s="55"/>
      <c r="B44" s="56"/>
      <c r="C44" s="56"/>
      <c r="D44" s="56"/>
      <c r="E44" s="56"/>
      <c r="F44" s="57"/>
      <c r="G44" s="58"/>
    </row>
    <row r="45" spans="1:14" ht="15" customHeight="1" x14ac:dyDescent="0.3">
      <c r="A45" s="266"/>
      <c r="B45" s="267"/>
      <c r="C45" s="267"/>
      <c r="D45" s="56"/>
      <c r="E45" s="267"/>
      <c r="F45" s="267"/>
      <c r="G45" s="268"/>
    </row>
    <row r="46" spans="1:14" ht="14.4" customHeight="1" x14ac:dyDescent="0.3">
      <c r="A46" s="59"/>
      <c r="B46" s="60"/>
      <c r="C46" s="60"/>
      <c r="D46" s="56"/>
      <c r="E46" s="249"/>
      <c r="F46" s="249"/>
      <c r="G46" s="250"/>
    </row>
    <row r="47" spans="1:14" ht="14.4" customHeight="1" x14ac:dyDescent="0.3">
      <c r="A47" s="61"/>
      <c r="B47" s="62"/>
      <c r="C47" s="62"/>
      <c r="D47" s="62"/>
      <c r="E47" s="62"/>
      <c r="F47" s="63"/>
      <c r="G47" s="64"/>
    </row>
  </sheetData>
  <mergeCells count="43">
    <mergeCell ref="J35:L35"/>
    <mergeCell ref="B7:E7"/>
    <mergeCell ref="C1:E2"/>
    <mergeCell ref="A3:G3"/>
    <mergeCell ref="A4:G4"/>
    <mergeCell ref="B5:G5"/>
    <mergeCell ref="B6:G6"/>
    <mergeCell ref="B8:E8"/>
    <mergeCell ref="A9:G9"/>
    <mergeCell ref="A10:G10"/>
    <mergeCell ref="B11:C11"/>
    <mergeCell ref="B12:C12"/>
    <mergeCell ref="B17:C17"/>
    <mergeCell ref="B18:C18"/>
    <mergeCell ref="B19:C19"/>
    <mergeCell ref="B13:C13"/>
    <mergeCell ref="A14:F14"/>
    <mergeCell ref="A15:G15"/>
    <mergeCell ref="B16:C16"/>
    <mergeCell ref="B20:C20"/>
    <mergeCell ref="B21:C21"/>
    <mergeCell ref="B22:C22"/>
    <mergeCell ref="B23:C23"/>
    <mergeCell ref="B24:C24"/>
    <mergeCell ref="B36:C36"/>
    <mergeCell ref="B25:C25"/>
    <mergeCell ref="B26:C26"/>
    <mergeCell ref="A27:F27"/>
    <mergeCell ref="A28:G28"/>
    <mergeCell ref="B29:C29"/>
    <mergeCell ref="B30:C30"/>
    <mergeCell ref="B31:C31"/>
    <mergeCell ref="B32:C32"/>
    <mergeCell ref="A33:F33"/>
    <mergeCell ref="A34:G34"/>
    <mergeCell ref="B35:C35"/>
    <mergeCell ref="E46:G46"/>
    <mergeCell ref="B37:C37"/>
    <mergeCell ref="B38:C38"/>
    <mergeCell ref="A39:F39"/>
    <mergeCell ref="A40:F40"/>
    <mergeCell ref="A45:C45"/>
    <mergeCell ref="E45:G45"/>
  </mergeCells>
  <pageMargins left="1.1811023622047245" right="1.1811023622047245" top="0.74803149606299213" bottom="0.74803149606299213" header="0.31496062992125984" footer="0.31496062992125984"/>
  <pageSetup paperSize="5" scale="68" fitToHeight="2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231BE-D074-420C-81C3-82D42F23BADE}">
  <sheetPr>
    <pageSetUpPr fitToPage="1"/>
  </sheetPr>
  <dimension ref="A1:N60"/>
  <sheetViews>
    <sheetView view="pageBreakPreview" topLeftCell="A37" zoomScale="90" zoomScaleNormal="100" zoomScaleSheetLayoutView="90" workbookViewId="0">
      <selection activeCell="G60" sqref="G60"/>
    </sheetView>
  </sheetViews>
  <sheetFormatPr baseColWidth="10" defaultRowHeight="14.4" x14ac:dyDescent="0.3"/>
  <cols>
    <col min="1" max="1" width="12.88671875" customWidth="1"/>
    <col min="2" max="2" width="14.88671875" customWidth="1"/>
    <col min="3" max="3" width="48.109375" customWidth="1"/>
    <col min="4" max="4" width="7" customWidth="1"/>
    <col min="5" max="5" width="13.88671875" customWidth="1"/>
    <col min="6" max="6" width="14.6640625" customWidth="1"/>
    <col min="7" max="7" width="17.88671875" customWidth="1"/>
    <col min="8" max="8" width="1.44140625" customWidth="1"/>
    <col min="9" max="9" width="16.109375" customWidth="1"/>
    <col min="10" max="10" width="15.44140625" bestFit="1" customWidth="1"/>
    <col min="11" max="11" width="15.88671875" bestFit="1" customWidth="1"/>
    <col min="12" max="12" width="15.44140625" bestFit="1" customWidth="1"/>
    <col min="13" max="13" width="13.77734375" bestFit="1" customWidth="1"/>
    <col min="14" max="14" width="12.77734375" bestFit="1" customWidth="1"/>
  </cols>
  <sheetData>
    <row r="1" spans="1:9" ht="31.5" customHeight="1" x14ac:dyDescent="0.3">
      <c r="A1" s="1"/>
      <c r="B1" s="2"/>
      <c r="C1" s="214" t="s">
        <v>0</v>
      </c>
      <c r="D1" s="215"/>
      <c r="E1" s="216"/>
      <c r="F1" s="3" t="s">
        <v>1</v>
      </c>
      <c r="G1" s="4">
        <v>43784</v>
      </c>
    </row>
    <row r="2" spans="1:9" ht="29.25" customHeight="1" x14ac:dyDescent="0.3">
      <c r="A2" s="5"/>
      <c r="B2" s="6"/>
      <c r="C2" s="217"/>
      <c r="D2" s="218"/>
      <c r="E2" s="219"/>
      <c r="F2" s="7" t="s">
        <v>2</v>
      </c>
      <c r="G2" s="7" t="s">
        <v>3</v>
      </c>
    </row>
    <row r="3" spans="1:9" ht="15" customHeight="1" x14ac:dyDescent="0.3">
      <c r="A3" s="220" t="s">
        <v>30</v>
      </c>
      <c r="B3" s="221"/>
      <c r="C3" s="221"/>
      <c r="D3" s="221"/>
      <c r="E3" s="221"/>
      <c r="F3" s="221"/>
      <c r="G3" s="222"/>
    </row>
    <row r="4" spans="1:9" ht="15" customHeight="1" x14ac:dyDescent="0.3">
      <c r="A4" s="223" t="s">
        <v>4</v>
      </c>
      <c r="B4" s="224"/>
      <c r="C4" s="224"/>
      <c r="D4" s="224"/>
      <c r="E4" s="224"/>
      <c r="F4" s="224"/>
      <c r="G4" s="225"/>
    </row>
    <row r="5" spans="1:9" ht="15" customHeight="1" x14ac:dyDescent="0.3">
      <c r="A5" s="8" t="s">
        <v>5</v>
      </c>
      <c r="B5" s="211" t="s">
        <v>57</v>
      </c>
      <c r="C5" s="212"/>
      <c r="D5" s="212"/>
      <c r="E5" s="212"/>
      <c r="F5" s="212"/>
      <c r="G5" s="213"/>
    </row>
    <row r="6" spans="1:9" ht="16.649999999999999" customHeight="1" x14ac:dyDescent="0.3">
      <c r="A6" s="8" t="s">
        <v>6</v>
      </c>
      <c r="B6" s="211" t="s">
        <v>49</v>
      </c>
      <c r="C6" s="212"/>
      <c r="D6" s="212"/>
      <c r="E6" s="212"/>
      <c r="F6" s="212"/>
      <c r="G6" s="213"/>
    </row>
    <row r="7" spans="1:9" ht="14.4" customHeight="1" x14ac:dyDescent="0.3">
      <c r="A7" s="8" t="s">
        <v>7</v>
      </c>
      <c r="B7" s="211">
        <v>4</v>
      </c>
      <c r="C7" s="212"/>
      <c r="D7" s="212"/>
      <c r="E7" s="213"/>
      <c r="F7" s="9" t="s">
        <v>1</v>
      </c>
      <c r="G7" s="10">
        <v>45071</v>
      </c>
    </row>
    <row r="8" spans="1:9" ht="34.65" customHeight="1" x14ac:dyDescent="0.3">
      <c r="A8" s="8" t="s">
        <v>8</v>
      </c>
      <c r="B8" s="226" t="s">
        <v>90</v>
      </c>
      <c r="C8" s="227"/>
      <c r="D8" s="227"/>
      <c r="E8" s="228"/>
      <c r="F8" s="9" t="s">
        <v>9</v>
      </c>
      <c r="G8" s="11" t="s">
        <v>42</v>
      </c>
    </row>
    <row r="9" spans="1:9" x14ac:dyDescent="0.3">
      <c r="A9" s="229"/>
      <c r="B9" s="230"/>
      <c r="C9" s="230"/>
      <c r="D9" s="230"/>
      <c r="E9" s="230"/>
      <c r="F9" s="230"/>
      <c r="G9" s="231"/>
    </row>
    <row r="10" spans="1:9" x14ac:dyDescent="0.3">
      <c r="A10" s="232" t="s">
        <v>11</v>
      </c>
      <c r="B10" s="233"/>
      <c r="C10" s="233"/>
      <c r="D10" s="233"/>
      <c r="E10" s="233"/>
      <c r="F10" s="233"/>
      <c r="G10" s="234"/>
    </row>
    <row r="11" spans="1:9" ht="27.6" x14ac:dyDescent="0.3">
      <c r="A11" s="12" t="s">
        <v>12</v>
      </c>
      <c r="B11" s="235" t="s">
        <v>8</v>
      </c>
      <c r="C11" s="236"/>
      <c r="D11" s="13" t="s">
        <v>13</v>
      </c>
      <c r="E11" s="14" t="s">
        <v>14</v>
      </c>
      <c r="F11" s="15" t="s">
        <v>15</v>
      </c>
      <c r="G11" s="14" t="s">
        <v>16</v>
      </c>
    </row>
    <row r="12" spans="1:9" ht="15" customHeight="1" x14ac:dyDescent="0.3">
      <c r="A12" s="16" t="s">
        <v>17</v>
      </c>
      <c r="B12" s="237" t="s">
        <v>18</v>
      </c>
      <c r="C12" s="238"/>
      <c r="D12" s="17" t="s">
        <v>24</v>
      </c>
      <c r="E12" s="18">
        <v>0.31</v>
      </c>
      <c r="F12" s="19">
        <v>5000</v>
      </c>
      <c r="G12" s="20">
        <f>ROUND((F12*E12),0)</f>
        <v>1550</v>
      </c>
      <c r="I12" s="21"/>
    </row>
    <row r="13" spans="1:9" ht="15" customHeight="1" x14ac:dyDescent="0.3">
      <c r="A13" s="16"/>
      <c r="B13" s="237"/>
      <c r="C13" s="238"/>
      <c r="D13" s="17"/>
      <c r="E13" s="18"/>
      <c r="F13" s="19"/>
      <c r="G13" s="20"/>
    </row>
    <row r="14" spans="1:9" x14ac:dyDescent="0.3">
      <c r="A14" s="23"/>
      <c r="B14" s="237"/>
      <c r="C14" s="238"/>
      <c r="D14" s="17"/>
      <c r="E14" s="24"/>
      <c r="F14" s="19"/>
      <c r="G14" s="22"/>
    </row>
    <row r="15" spans="1:9" x14ac:dyDescent="0.3">
      <c r="A15" s="239" t="s">
        <v>19</v>
      </c>
      <c r="B15" s="240"/>
      <c r="C15" s="240"/>
      <c r="D15" s="240"/>
      <c r="E15" s="240"/>
      <c r="F15" s="241"/>
      <c r="G15" s="25">
        <f>+SUM(G12:G14)</f>
        <v>1550</v>
      </c>
      <c r="I15" s="21"/>
    </row>
    <row r="16" spans="1:9" x14ac:dyDescent="0.3">
      <c r="A16" s="242" t="s">
        <v>20</v>
      </c>
      <c r="B16" s="242"/>
      <c r="C16" s="242"/>
      <c r="D16" s="242"/>
      <c r="E16" s="242"/>
      <c r="F16" s="242"/>
      <c r="G16" s="242"/>
    </row>
    <row r="17" spans="1:12" ht="27.6" x14ac:dyDescent="0.3">
      <c r="A17" s="26" t="s">
        <v>12</v>
      </c>
      <c r="B17" s="243" t="s">
        <v>8</v>
      </c>
      <c r="C17" s="244"/>
      <c r="D17" s="27" t="s">
        <v>13</v>
      </c>
      <c r="E17" s="28" t="s">
        <v>14</v>
      </c>
      <c r="F17" s="85" t="s">
        <v>15</v>
      </c>
      <c r="G17" s="30" t="s">
        <v>16</v>
      </c>
    </row>
    <row r="18" spans="1:12" x14ac:dyDescent="0.3">
      <c r="A18" s="31"/>
      <c r="B18" s="245" t="s">
        <v>50</v>
      </c>
      <c r="C18" s="246"/>
      <c r="D18" s="32" t="s">
        <v>42</v>
      </c>
      <c r="E18" s="65">
        <v>3</v>
      </c>
      <c r="F18" s="68">
        <v>7166.666666666667</v>
      </c>
      <c r="G18" s="35">
        <f>E18*F18</f>
        <v>21500</v>
      </c>
      <c r="I18" s="67"/>
      <c r="J18" s="67"/>
      <c r="K18" s="67"/>
      <c r="L18" s="67"/>
    </row>
    <row r="19" spans="1:12" ht="14.4" customHeight="1" x14ac:dyDescent="0.3">
      <c r="A19" s="31"/>
      <c r="B19" s="245"/>
      <c r="C19" s="246"/>
      <c r="D19" s="32"/>
      <c r="E19" s="65"/>
      <c r="F19" s="66"/>
      <c r="G19" s="35">
        <f t="shared" ref="G19:G32" si="0">E19*F19</f>
        <v>0</v>
      </c>
      <c r="I19" s="67"/>
      <c r="J19" s="67"/>
      <c r="K19" s="67"/>
      <c r="L19" s="67"/>
    </row>
    <row r="20" spans="1:12" ht="15" customHeight="1" x14ac:dyDescent="0.3">
      <c r="A20" s="31"/>
      <c r="B20" s="245"/>
      <c r="C20" s="246"/>
      <c r="D20" s="32"/>
      <c r="E20" s="65"/>
      <c r="F20" s="66"/>
      <c r="G20" s="35">
        <f t="shared" si="0"/>
        <v>0</v>
      </c>
      <c r="I20" s="67"/>
      <c r="J20" s="67"/>
      <c r="K20" s="67"/>
      <c r="L20" s="67"/>
    </row>
    <row r="21" spans="1:12" ht="15" customHeight="1" x14ac:dyDescent="0.3">
      <c r="A21" s="31"/>
      <c r="B21" s="245"/>
      <c r="C21" s="246"/>
      <c r="D21" s="32"/>
      <c r="E21" s="65"/>
      <c r="F21" s="66"/>
      <c r="G21" s="35">
        <f t="shared" si="0"/>
        <v>0</v>
      </c>
      <c r="I21" s="67"/>
      <c r="J21" s="67"/>
      <c r="K21" s="67"/>
      <c r="L21" s="67"/>
    </row>
    <row r="22" spans="1:12" ht="15" customHeight="1" x14ac:dyDescent="0.3">
      <c r="A22" s="31"/>
      <c r="B22" s="245"/>
      <c r="C22" s="246"/>
      <c r="D22" s="32"/>
      <c r="E22" s="65"/>
      <c r="F22" s="66"/>
      <c r="G22" s="35">
        <f t="shared" si="0"/>
        <v>0</v>
      </c>
      <c r="I22" s="67"/>
      <c r="J22" s="67"/>
      <c r="K22" s="67"/>
      <c r="L22" s="67"/>
    </row>
    <row r="23" spans="1:12" ht="15" customHeight="1" x14ac:dyDescent="0.3">
      <c r="A23" s="31"/>
      <c r="B23" s="245"/>
      <c r="C23" s="246"/>
      <c r="D23" s="32"/>
      <c r="E23" s="65"/>
      <c r="F23" s="66"/>
      <c r="G23" s="35">
        <f t="shared" si="0"/>
        <v>0</v>
      </c>
      <c r="I23" s="67"/>
      <c r="J23" s="67"/>
      <c r="K23" s="67"/>
      <c r="L23" s="67"/>
    </row>
    <row r="24" spans="1:12" ht="15" customHeight="1" x14ac:dyDescent="0.3">
      <c r="A24" s="31"/>
      <c r="B24" s="245"/>
      <c r="C24" s="246"/>
      <c r="D24" s="32"/>
      <c r="E24" s="65"/>
      <c r="F24" s="66"/>
      <c r="G24" s="35">
        <f t="shared" si="0"/>
        <v>0</v>
      </c>
      <c r="I24" s="67"/>
      <c r="J24" s="67"/>
      <c r="K24" s="67"/>
      <c r="L24" s="67"/>
    </row>
    <row r="25" spans="1:12" ht="15.75" customHeight="1" x14ac:dyDescent="0.3">
      <c r="A25" s="31"/>
      <c r="B25" s="245"/>
      <c r="C25" s="246"/>
      <c r="D25" s="32"/>
      <c r="E25" s="65"/>
      <c r="F25" s="66"/>
      <c r="G25" s="35">
        <f t="shared" si="0"/>
        <v>0</v>
      </c>
      <c r="I25" s="67"/>
      <c r="J25" s="67"/>
      <c r="K25" s="67"/>
      <c r="L25" s="67"/>
    </row>
    <row r="26" spans="1:12" ht="15.75" customHeight="1" x14ac:dyDescent="0.3">
      <c r="A26" s="31"/>
      <c r="B26" s="245"/>
      <c r="C26" s="246"/>
      <c r="D26" s="32"/>
      <c r="E26" s="65"/>
      <c r="F26" s="66"/>
      <c r="G26" s="35">
        <f t="shared" si="0"/>
        <v>0</v>
      </c>
      <c r="I26" s="67"/>
      <c r="J26" s="67"/>
      <c r="K26" s="67"/>
      <c r="L26" s="67"/>
    </row>
    <row r="27" spans="1:12" ht="15.75" customHeight="1" x14ac:dyDescent="0.3">
      <c r="A27" s="31"/>
      <c r="B27" s="245"/>
      <c r="C27" s="246"/>
      <c r="D27" s="32"/>
      <c r="E27" s="65"/>
      <c r="F27" s="66"/>
      <c r="G27" s="35">
        <f t="shared" si="0"/>
        <v>0</v>
      </c>
      <c r="I27" s="67"/>
      <c r="J27" s="67"/>
      <c r="K27" s="67"/>
      <c r="L27" s="67"/>
    </row>
    <row r="28" spans="1:12" ht="15" customHeight="1" x14ac:dyDescent="0.3">
      <c r="A28" s="31"/>
      <c r="B28" s="245"/>
      <c r="C28" s="246"/>
      <c r="D28" s="32"/>
      <c r="E28" s="65"/>
      <c r="F28" s="66"/>
      <c r="G28" s="35">
        <f t="shared" si="0"/>
        <v>0</v>
      </c>
      <c r="I28" s="67"/>
      <c r="J28" s="67"/>
      <c r="K28" s="67"/>
      <c r="L28" s="67"/>
    </row>
    <row r="29" spans="1:12" ht="15" customHeight="1" x14ac:dyDescent="0.3">
      <c r="A29" s="31"/>
      <c r="B29" s="245"/>
      <c r="C29" s="246"/>
      <c r="D29" s="32"/>
      <c r="E29" s="65"/>
      <c r="F29" s="66"/>
      <c r="G29" s="35">
        <f t="shared" si="0"/>
        <v>0</v>
      </c>
      <c r="I29" s="68"/>
    </row>
    <row r="30" spans="1:12" ht="16.649999999999999" customHeight="1" x14ac:dyDescent="0.3">
      <c r="A30" s="31"/>
      <c r="B30" s="245"/>
      <c r="C30" s="246"/>
      <c r="D30" s="32"/>
      <c r="E30" s="65"/>
      <c r="F30" s="66"/>
      <c r="G30" s="35">
        <f t="shared" si="0"/>
        <v>0</v>
      </c>
      <c r="I30" s="68"/>
    </row>
    <row r="31" spans="1:12" ht="15" customHeight="1" x14ac:dyDescent="0.3">
      <c r="A31" s="31"/>
      <c r="B31" s="245"/>
      <c r="C31" s="246"/>
      <c r="D31" s="32"/>
      <c r="E31" s="33"/>
      <c r="F31" s="66"/>
      <c r="G31" s="35">
        <f t="shared" si="0"/>
        <v>0</v>
      </c>
      <c r="I31" s="21"/>
    </row>
    <row r="32" spans="1:12" ht="15" customHeight="1" x14ac:dyDescent="0.3">
      <c r="A32" s="31"/>
      <c r="B32" s="245"/>
      <c r="C32" s="246"/>
      <c r="D32" s="32"/>
      <c r="E32" s="33"/>
      <c r="F32" s="66"/>
      <c r="G32" s="35">
        <f t="shared" si="0"/>
        <v>0</v>
      </c>
      <c r="I32" s="21"/>
    </row>
    <row r="33" spans="1:14" ht="15" customHeight="1" x14ac:dyDescent="0.3">
      <c r="A33" s="31"/>
      <c r="B33" s="245"/>
      <c r="C33" s="246"/>
      <c r="D33" s="32"/>
      <c r="E33" s="33"/>
      <c r="F33" s="34"/>
      <c r="G33" s="35"/>
      <c r="I33" s="21"/>
    </row>
    <row r="34" spans="1:14" ht="15" customHeight="1" x14ac:dyDescent="0.3">
      <c r="A34" s="31"/>
      <c r="B34" s="245"/>
      <c r="C34" s="246"/>
      <c r="D34" s="32"/>
      <c r="E34" s="33" t="s">
        <v>89</v>
      </c>
      <c r="F34" s="34"/>
      <c r="G34" s="35"/>
      <c r="I34" s="21"/>
    </row>
    <row r="35" spans="1:14" ht="15" customHeight="1" x14ac:dyDescent="0.3">
      <c r="A35" s="31"/>
      <c r="B35" s="245"/>
      <c r="C35" s="246"/>
      <c r="D35" s="32"/>
      <c r="E35" s="33"/>
      <c r="F35" s="34"/>
      <c r="G35" s="35"/>
      <c r="I35" s="21"/>
    </row>
    <row r="36" spans="1:14" ht="15" customHeight="1" x14ac:dyDescent="0.3">
      <c r="A36" s="31"/>
      <c r="B36" s="247"/>
      <c r="C36" s="248"/>
      <c r="D36" s="32"/>
      <c r="E36" s="33"/>
      <c r="F36" s="34"/>
      <c r="G36" s="35"/>
      <c r="I36" s="21"/>
    </row>
    <row r="37" spans="1:14" ht="15" customHeight="1" x14ac:dyDescent="0.3">
      <c r="A37" s="36"/>
      <c r="B37" s="245"/>
      <c r="C37" s="246"/>
      <c r="D37" s="32"/>
      <c r="E37" s="33"/>
      <c r="F37" s="19"/>
      <c r="G37" s="35"/>
      <c r="I37" s="21"/>
    </row>
    <row r="38" spans="1:14" ht="15" customHeight="1" x14ac:dyDescent="0.3">
      <c r="A38" s="36"/>
      <c r="B38" s="245"/>
      <c r="C38" s="246"/>
      <c r="D38" s="32"/>
      <c r="E38" s="33"/>
      <c r="F38" s="19"/>
      <c r="G38" s="35"/>
      <c r="I38" s="21"/>
    </row>
    <row r="39" spans="1:14" ht="15" customHeight="1" x14ac:dyDescent="0.3">
      <c r="A39" s="36"/>
      <c r="B39" s="245"/>
      <c r="C39" s="246"/>
      <c r="D39" s="32"/>
      <c r="E39" s="33"/>
      <c r="F39" s="19"/>
      <c r="G39" s="35"/>
      <c r="I39" s="21"/>
    </row>
    <row r="40" spans="1:14" ht="15" customHeight="1" x14ac:dyDescent="0.3">
      <c r="A40" s="239" t="s">
        <v>19</v>
      </c>
      <c r="B40" s="240"/>
      <c r="C40" s="240"/>
      <c r="D40" s="240"/>
      <c r="E40" s="240"/>
      <c r="F40" s="241"/>
      <c r="G40" s="25">
        <f>+SUM(G18:G39)</f>
        <v>21500</v>
      </c>
      <c r="I40" s="25"/>
    </row>
    <row r="41" spans="1:14" ht="15" customHeight="1" x14ac:dyDescent="0.3">
      <c r="A41" s="253" t="s">
        <v>21</v>
      </c>
      <c r="B41" s="253"/>
      <c r="C41" s="253"/>
      <c r="D41" s="253"/>
      <c r="E41" s="253"/>
      <c r="F41" s="253"/>
      <c r="G41" s="253"/>
    </row>
    <row r="42" spans="1:14" ht="23.25" customHeight="1" x14ac:dyDescent="0.3">
      <c r="A42" s="37" t="s">
        <v>12</v>
      </c>
      <c r="B42" s="254" t="s">
        <v>8</v>
      </c>
      <c r="C42" s="254"/>
      <c r="D42" s="38" t="s">
        <v>13</v>
      </c>
      <c r="E42" s="38" t="s">
        <v>14</v>
      </c>
      <c r="F42" s="38" t="s">
        <v>15</v>
      </c>
      <c r="G42" s="38" t="s">
        <v>16</v>
      </c>
    </row>
    <row r="43" spans="1:14" ht="15" customHeight="1" x14ac:dyDescent="0.3">
      <c r="A43" s="39" t="s">
        <v>22</v>
      </c>
      <c r="B43" s="255" t="s">
        <v>23</v>
      </c>
      <c r="C43" s="256"/>
      <c r="D43" s="40" t="s">
        <v>24</v>
      </c>
      <c r="E43" s="41">
        <v>0.05</v>
      </c>
      <c r="F43" s="42">
        <f>G40</f>
        <v>21500</v>
      </c>
      <c r="G43" s="43">
        <f>ROUND((F43*E43),0)</f>
        <v>1075</v>
      </c>
      <c r="I43" s="21"/>
    </row>
    <row r="44" spans="1:14" x14ac:dyDescent="0.3">
      <c r="A44" s="31"/>
      <c r="B44" s="251"/>
      <c r="C44" s="252"/>
      <c r="D44" s="32"/>
      <c r="E44" s="44"/>
      <c r="F44" s="45"/>
      <c r="G44" s="20">
        <f t="shared" ref="G44:G45" si="1">F44*E44</f>
        <v>0</v>
      </c>
    </row>
    <row r="45" spans="1:14" ht="15" customHeight="1" x14ac:dyDescent="0.3">
      <c r="A45" s="31"/>
      <c r="B45" s="257"/>
      <c r="C45" s="258"/>
      <c r="D45" s="32"/>
      <c r="E45" s="44"/>
      <c r="F45" s="45"/>
      <c r="G45" s="20">
        <f t="shared" si="1"/>
        <v>0</v>
      </c>
    </row>
    <row r="46" spans="1:14" ht="15" customHeight="1" x14ac:dyDescent="0.3">
      <c r="A46" s="239" t="s">
        <v>19</v>
      </c>
      <c r="B46" s="240"/>
      <c r="C46" s="240"/>
      <c r="D46" s="240"/>
      <c r="E46" s="240"/>
      <c r="F46" s="241"/>
      <c r="G46" s="25">
        <f>+SUM(G43:G45)</f>
        <v>1075</v>
      </c>
      <c r="I46" s="21"/>
    </row>
    <row r="47" spans="1:14" ht="15" customHeight="1" x14ac:dyDescent="0.3">
      <c r="A47" s="253" t="s">
        <v>25</v>
      </c>
      <c r="B47" s="253"/>
      <c r="C47" s="253"/>
      <c r="D47" s="253"/>
      <c r="E47" s="253"/>
      <c r="F47" s="253"/>
      <c r="G47" s="253"/>
    </row>
    <row r="48" spans="1:14" ht="24.75" customHeight="1" x14ac:dyDescent="0.3">
      <c r="A48" s="37" t="s">
        <v>12</v>
      </c>
      <c r="B48" s="254" t="s">
        <v>8</v>
      </c>
      <c r="C48" s="254"/>
      <c r="D48" s="38" t="s">
        <v>13</v>
      </c>
      <c r="E48" s="38" t="s">
        <v>14</v>
      </c>
      <c r="F48" s="38" t="s">
        <v>15</v>
      </c>
      <c r="G48" s="38" t="s">
        <v>16</v>
      </c>
      <c r="I48" s="190"/>
      <c r="J48" s="275" t="s">
        <v>100</v>
      </c>
      <c r="K48" s="275"/>
      <c r="L48" s="275"/>
      <c r="M48" s="190"/>
      <c r="N48" s="190"/>
    </row>
    <row r="49" spans="1:14" ht="25.95" customHeight="1" x14ac:dyDescent="0.3">
      <c r="A49" s="39" t="s">
        <v>26</v>
      </c>
      <c r="B49" s="255" t="s">
        <v>105</v>
      </c>
      <c r="C49" s="256"/>
      <c r="D49" s="40" t="s">
        <v>61</v>
      </c>
      <c r="E49" s="69">
        <v>0.12</v>
      </c>
      <c r="F49" s="153">
        <v>78000</v>
      </c>
      <c r="G49" s="43">
        <f>ROUND((F49*E49),0)</f>
        <v>9360</v>
      </c>
      <c r="I49" s="190"/>
      <c r="J49" s="191"/>
      <c r="K49" s="190"/>
      <c r="L49" s="190"/>
      <c r="M49" s="190"/>
      <c r="N49" s="190"/>
    </row>
    <row r="50" spans="1:14" x14ac:dyDescent="0.3">
      <c r="A50" s="46"/>
      <c r="B50" s="251"/>
      <c r="C50" s="252"/>
      <c r="D50" s="47"/>
      <c r="E50" s="48"/>
      <c r="F50" s="45"/>
      <c r="G50" s="49">
        <f t="shared" ref="G50:G51" si="2">F50*E50</f>
        <v>0</v>
      </c>
      <c r="I50" s="192" t="s">
        <v>92</v>
      </c>
      <c r="J50" s="193" t="s">
        <v>93</v>
      </c>
      <c r="K50" s="192" t="s">
        <v>94</v>
      </c>
      <c r="L50" s="192" t="s">
        <v>95</v>
      </c>
      <c r="M50" s="192" t="s">
        <v>96</v>
      </c>
      <c r="N50" s="192" t="s">
        <v>97</v>
      </c>
    </row>
    <row r="51" spans="1:14" ht="28.8" x14ac:dyDescent="0.3">
      <c r="A51" s="46"/>
      <c r="B51" s="251"/>
      <c r="C51" s="252"/>
      <c r="D51" s="47"/>
      <c r="E51" s="48"/>
      <c r="F51" s="45"/>
      <c r="G51" s="49">
        <f t="shared" si="2"/>
        <v>0</v>
      </c>
      <c r="I51" s="194" t="s">
        <v>101</v>
      </c>
      <c r="J51" s="191">
        <v>4000000</v>
      </c>
      <c r="K51" s="195">
        <v>1.6</v>
      </c>
      <c r="L51" s="196">
        <f>J51*K51</f>
        <v>6400000</v>
      </c>
      <c r="M51" s="196">
        <f>L51/30</f>
        <v>213333.33333333334</v>
      </c>
      <c r="N51" s="196">
        <f>M51/8</f>
        <v>26666.666666666668</v>
      </c>
    </row>
    <row r="52" spans="1:14" ht="43.2" x14ac:dyDescent="0.3">
      <c r="A52" s="260" t="s">
        <v>19</v>
      </c>
      <c r="B52" s="261"/>
      <c r="C52" s="261"/>
      <c r="D52" s="261"/>
      <c r="E52" s="261"/>
      <c r="F52" s="262"/>
      <c r="G52" s="50">
        <f>+SUM(G49:G51)</f>
        <v>9360</v>
      </c>
      <c r="I52" s="194" t="s">
        <v>102</v>
      </c>
      <c r="J52" s="191">
        <v>3000000</v>
      </c>
      <c r="K52" s="195">
        <v>1.6</v>
      </c>
      <c r="L52" s="196">
        <f>J52*K52</f>
        <v>4800000</v>
      </c>
      <c r="M52" s="196">
        <f>L52/30</f>
        <v>160000</v>
      </c>
      <c r="N52" s="196">
        <f>M52/8</f>
        <v>20000</v>
      </c>
    </row>
    <row r="53" spans="1:14" ht="43.2" x14ac:dyDescent="0.3">
      <c r="A53" s="263" t="s">
        <v>27</v>
      </c>
      <c r="B53" s="264"/>
      <c r="C53" s="264"/>
      <c r="D53" s="264"/>
      <c r="E53" s="264"/>
      <c r="F53" s="265"/>
      <c r="G53" s="51">
        <f>+G15+G40+G46+G52</f>
        <v>33485</v>
      </c>
      <c r="I53" s="194" t="s">
        <v>102</v>
      </c>
      <c r="J53" s="191">
        <v>3000000</v>
      </c>
      <c r="K53" s="195">
        <v>1.6</v>
      </c>
      <c r="L53" s="196">
        <f>J53*K53</f>
        <v>4800000</v>
      </c>
      <c r="M53" s="196">
        <f>L53/30</f>
        <v>160000</v>
      </c>
      <c r="N53" s="196">
        <f>M53/8</f>
        <v>20000</v>
      </c>
    </row>
    <row r="54" spans="1:14" ht="28.8" x14ac:dyDescent="0.3">
      <c r="A54" s="52"/>
      <c r="B54" s="53"/>
      <c r="C54" s="53"/>
      <c r="D54" s="53"/>
      <c r="E54" s="53"/>
      <c r="F54" s="53"/>
      <c r="G54" s="54"/>
      <c r="I54" s="194" t="s">
        <v>98</v>
      </c>
      <c r="J54" s="191">
        <v>1700000</v>
      </c>
      <c r="K54" s="195">
        <v>1.6</v>
      </c>
      <c r="L54" s="196">
        <f>J54*K54</f>
        <v>2720000</v>
      </c>
      <c r="M54" s="196">
        <f>L54/30</f>
        <v>90666.666666666672</v>
      </c>
      <c r="N54" s="196">
        <f>M54/8</f>
        <v>11333.333333333334</v>
      </c>
    </row>
    <row r="55" spans="1:14" x14ac:dyDescent="0.3">
      <c r="A55" s="55"/>
      <c r="B55" s="56"/>
      <c r="C55" s="56"/>
      <c r="D55" s="56"/>
      <c r="E55" s="56"/>
      <c r="F55" s="57"/>
      <c r="G55" s="58"/>
      <c r="I55" s="197"/>
      <c r="J55" s="198"/>
      <c r="K55" s="199"/>
      <c r="L55" s="197"/>
      <c r="M55" s="197"/>
      <c r="N55" s="200">
        <f>SUM(N51:N54)</f>
        <v>78000</v>
      </c>
    </row>
    <row r="56" spans="1:14" ht="15" customHeight="1" x14ac:dyDescent="0.3">
      <c r="A56" s="55"/>
      <c r="B56" s="56"/>
      <c r="C56" s="56"/>
      <c r="D56" s="56"/>
      <c r="E56" s="56"/>
      <c r="F56" s="57"/>
      <c r="G56" s="58"/>
    </row>
    <row r="57" spans="1:14" ht="15" customHeight="1" x14ac:dyDescent="0.3">
      <c r="A57" s="55"/>
      <c r="B57" s="56"/>
      <c r="C57" s="56"/>
      <c r="D57" s="56"/>
      <c r="E57" s="56"/>
      <c r="F57" s="57"/>
      <c r="G57" s="58"/>
    </row>
    <row r="58" spans="1:14" ht="15" customHeight="1" x14ac:dyDescent="0.3">
      <c r="A58" s="266" t="s">
        <v>28</v>
      </c>
      <c r="B58" s="267"/>
      <c r="C58" s="267"/>
      <c r="D58" s="56"/>
      <c r="E58" s="267" t="s">
        <v>29</v>
      </c>
      <c r="F58" s="267"/>
      <c r="G58" s="268"/>
    </row>
    <row r="59" spans="1:14" ht="14.4" customHeight="1" x14ac:dyDescent="0.3">
      <c r="A59" s="59"/>
      <c r="B59" s="60"/>
      <c r="C59" s="60"/>
      <c r="D59" s="56"/>
      <c r="E59" s="249"/>
      <c r="F59" s="249"/>
      <c r="G59" s="250"/>
    </row>
    <row r="60" spans="1:14" ht="14.4" customHeight="1" x14ac:dyDescent="0.3">
      <c r="A60" s="61"/>
      <c r="B60" s="62"/>
      <c r="C60" s="62"/>
      <c r="D60" s="62"/>
      <c r="E60" s="62"/>
      <c r="F60" s="63"/>
      <c r="G60" s="64"/>
      <c r="H60" s="64"/>
    </row>
  </sheetData>
  <mergeCells count="56">
    <mergeCell ref="J48:L48"/>
    <mergeCell ref="B13:C13"/>
    <mergeCell ref="C1:E2"/>
    <mergeCell ref="A3:G3"/>
    <mergeCell ref="A4:G4"/>
    <mergeCell ref="B5:G5"/>
    <mergeCell ref="B6:G6"/>
    <mergeCell ref="B7:E7"/>
    <mergeCell ref="B8:E8"/>
    <mergeCell ref="A9:G9"/>
    <mergeCell ref="A10:G10"/>
    <mergeCell ref="B11:C11"/>
    <mergeCell ref="B12:C12"/>
    <mergeCell ref="B25:C25"/>
    <mergeCell ref="B14:C14"/>
    <mergeCell ref="A15:F15"/>
    <mergeCell ref="A16:G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A40:F40"/>
    <mergeCell ref="A41:G41"/>
    <mergeCell ref="B42:C42"/>
    <mergeCell ref="B43:C43"/>
    <mergeCell ref="B44:C44"/>
    <mergeCell ref="B45:C45"/>
    <mergeCell ref="A46:F46"/>
    <mergeCell ref="A47:G47"/>
    <mergeCell ref="B48:C48"/>
    <mergeCell ref="E59:G59"/>
    <mergeCell ref="B50:C50"/>
    <mergeCell ref="B51:C51"/>
    <mergeCell ref="A52:F52"/>
    <mergeCell ref="A53:F53"/>
    <mergeCell ref="A58:C58"/>
    <mergeCell ref="E58:G58"/>
  </mergeCells>
  <pageMargins left="1.1811023622047245" right="1.1811023622047245" top="0.74803149606299213" bottom="0.74803149606299213" header="0.31496062992125984" footer="0.31496062992125984"/>
  <pageSetup paperSize="5" scale="67" fitToHeight="2" orientation="landscape" r:id="rId1"/>
  <colBreaks count="1" manualBreakCount="1">
    <brk id="7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5B420-6761-40E2-87DC-1F2163672C0E}">
  <sheetPr>
    <pageSetUpPr fitToPage="1"/>
  </sheetPr>
  <dimension ref="A1:N60"/>
  <sheetViews>
    <sheetView topLeftCell="B1" workbookViewId="0">
      <selection activeCell="I2" sqref="I2"/>
    </sheetView>
  </sheetViews>
  <sheetFormatPr baseColWidth="10" defaultRowHeight="14.4" x14ac:dyDescent="0.3"/>
  <cols>
    <col min="1" max="1" width="12.88671875" customWidth="1"/>
    <col min="2" max="2" width="14.88671875" customWidth="1"/>
    <col min="3" max="3" width="48.109375" customWidth="1"/>
    <col min="4" max="4" width="7" customWidth="1"/>
    <col min="5" max="5" width="13.88671875" customWidth="1"/>
    <col min="6" max="6" width="14.6640625" customWidth="1"/>
    <col min="7" max="7" width="17.88671875" customWidth="1"/>
    <col min="8" max="8" width="1.44140625" customWidth="1"/>
    <col min="9" max="9" width="17" bestFit="1" customWidth="1"/>
    <col min="10" max="10" width="14.33203125" bestFit="1" customWidth="1"/>
    <col min="11" max="11" width="15.33203125" bestFit="1" customWidth="1"/>
    <col min="12" max="12" width="14.33203125" bestFit="1" customWidth="1"/>
    <col min="13" max="13" width="12.77734375" bestFit="1" customWidth="1"/>
    <col min="14" max="14" width="11.88671875" bestFit="1" customWidth="1"/>
  </cols>
  <sheetData>
    <row r="1" spans="1:9" ht="31.5" customHeight="1" x14ac:dyDescent="0.3">
      <c r="A1" s="1"/>
      <c r="B1" s="2"/>
      <c r="C1" s="214" t="s">
        <v>0</v>
      </c>
      <c r="D1" s="215"/>
      <c r="E1" s="216"/>
      <c r="F1" s="3" t="s">
        <v>1</v>
      </c>
      <c r="G1" s="4">
        <v>43784</v>
      </c>
    </row>
    <row r="2" spans="1:9" ht="29.25" customHeight="1" x14ac:dyDescent="0.3">
      <c r="A2" s="5"/>
      <c r="B2" s="6"/>
      <c r="C2" s="217"/>
      <c r="D2" s="218"/>
      <c r="E2" s="219"/>
      <c r="F2" s="7" t="s">
        <v>2</v>
      </c>
      <c r="G2" s="7" t="s">
        <v>3</v>
      </c>
    </row>
    <row r="3" spans="1:9" ht="15" customHeight="1" x14ac:dyDescent="0.3">
      <c r="A3" s="220" t="s">
        <v>30</v>
      </c>
      <c r="B3" s="221"/>
      <c r="C3" s="221"/>
      <c r="D3" s="221"/>
      <c r="E3" s="221"/>
      <c r="F3" s="221"/>
      <c r="G3" s="222"/>
    </row>
    <row r="4" spans="1:9" ht="15" customHeight="1" x14ac:dyDescent="0.3">
      <c r="A4" s="223" t="s">
        <v>4</v>
      </c>
      <c r="B4" s="224"/>
      <c r="C4" s="224"/>
      <c r="D4" s="224"/>
      <c r="E4" s="224"/>
      <c r="F4" s="224"/>
      <c r="G4" s="225"/>
    </row>
    <row r="5" spans="1:9" ht="15" customHeight="1" x14ac:dyDescent="0.3">
      <c r="A5" s="8" t="s">
        <v>5</v>
      </c>
      <c r="B5" s="211" t="s">
        <v>58</v>
      </c>
      <c r="C5" s="212"/>
      <c r="D5" s="212"/>
      <c r="E5" s="212"/>
      <c r="F5" s="212"/>
      <c r="G5" s="213"/>
    </row>
    <row r="6" spans="1:9" ht="16.649999999999999" customHeight="1" x14ac:dyDescent="0.3">
      <c r="A6" s="8" t="s">
        <v>6</v>
      </c>
      <c r="B6" s="211" t="s">
        <v>51</v>
      </c>
      <c r="C6" s="212"/>
      <c r="D6" s="212"/>
      <c r="E6" s="212"/>
      <c r="F6" s="212"/>
      <c r="G6" s="213"/>
    </row>
    <row r="7" spans="1:9" ht="14.4" customHeight="1" x14ac:dyDescent="0.3">
      <c r="A7" s="8" t="s">
        <v>7</v>
      </c>
      <c r="B7" s="211">
        <v>5</v>
      </c>
      <c r="C7" s="212"/>
      <c r="D7" s="212"/>
      <c r="E7" s="213"/>
      <c r="F7" s="9" t="s">
        <v>1</v>
      </c>
      <c r="G7" s="10">
        <v>45071</v>
      </c>
    </row>
    <row r="8" spans="1:9" ht="34.65" customHeight="1" x14ac:dyDescent="0.3">
      <c r="A8" s="8" t="s">
        <v>8</v>
      </c>
      <c r="B8" s="226" t="s">
        <v>51</v>
      </c>
      <c r="C8" s="227"/>
      <c r="D8" s="227"/>
      <c r="E8" s="228"/>
      <c r="F8" s="9" t="s">
        <v>9</v>
      </c>
      <c r="G8" s="11" t="s">
        <v>10</v>
      </c>
    </row>
    <row r="9" spans="1:9" x14ac:dyDescent="0.3">
      <c r="A9" s="229"/>
      <c r="B9" s="230"/>
      <c r="C9" s="230"/>
      <c r="D9" s="230"/>
      <c r="E9" s="230"/>
      <c r="F9" s="230"/>
      <c r="G9" s="231"/>
    </row>
    <row r="10" spans="1:9" x14ac:dyDescent="0.3">
      <c r="A10" s="232" t="s">
        <v>11</v>
      </c>
      <c r="B10" s="233"/>
      <c r="C10" s="233"/>
      <c r="D10" s="233"/>
      <c r="E10" s="233"/>
      <c r="F10" s="233"/>
      <c r="G10" s="234"/>
    </row>
    <row r="11" spans="1:9" ht="27.6" x14ac:dyDescent="0.3">
      <c r="A11" s="12" t="s">
        <v>12</v>
      </c>
      <c r="B11" s="235" t="s">
        <v>8</v>
      </c>
      <c r="C11" s="236"/>
      <c r="D11" s="13" t="s">
        <v>13</v>
      </c>
      <c r="E11" s="14" t="s">
        <v>14</v>
      </c>
      <c r="F11" s="15" t="s">
        <v>15</v>
      </c>
      <c r="G11" s="14" t="s">
        <v>16</v>
      </c>
    </row>
    <row r="12" spans="1:9" ht="15" customHeight="1" x14ac:dyDescent="0.3">
      <c r="A12" s="16" t="s">
        <v>17</v>
      </c>
      <c r="B12" s="237" t="s">
        <v>18</v>
      </c>
      <c r="C12" s="238"/>
      <c r="D12" s="17" t="s">
        <v>24</v>
      </c>
      <c r="E12" s="18">
        <v>3</v>
      </c>
      <c r="F12" s="19">
        <v>5000</v>
      </c>
      <c r="G12" s="20">
        <f>ROUND((F12*E12),0)</f>
        <v>15000</v>
      </c>
      <c r="I12" s="21"/>
    </row>
    <row r="13" spans="1:9" ht="15" customHeight="1" x14ac:dyDescent="0.3">
      <c r="A13" s="16" t="s">
        <v>43</v>
      </c>
      <c r="B13" s="237" t="s">
        <v>54</v>
      </c>
      <c r="C13" s="238"/>
      <c r="D13" s="17" t="s">
        <v>85</v>
      </c>
      <c r="E13" s="18">
        <v>5</v>
      </c>
      <c r="F13" s="19">
        <v>120000</v>
      </c>
      <c r="G13" s="20">
        <f>F13*E13</f>
        <v>600000</v>
      </c>
    </row>
    <row r="14" spans="1:9" x14ac:dyDescent="0.3">
      <c r="A14" s="23"/>
      <c r="B14" s="237"/>
      <c r="C14" s="238"/>
      <c r="D14" s="17"/>
      <c r="E14" s="24"/>
      <c r="F14" s="19"/>
      <c r="G14" s="22"/>
    </row>
    <row r="15" spans="1:9" x14ac:dyDescent="0.3">
      <c r="A15" s="239" t="s">
        <v>19</v>
      </c>
      <c r="B15" s="240"/>
      <c r="C15" s="240"/>
      <c r="D15" s="240"/>
      <c r="E15" s="240"/>
      <c r="F15" s="241"/>
      <c r="G15" s="25">
        <f>+SUM(G12:G14)</f>
        <v>615000</v>
      </c>
      <c r="I15" s="21"/>
    </row>
    <row r="16" spans="1:9" x14ac:dyDescent="0.3">
      <c r="A16" s="242" t="s">
        <v>20</v>
      </c>
      <c r="B16" s="242"/>
      <c r="C16" s="242"/>
      <c r="D16" s="242"/>
      <c r="E16" s="242"/>
      <c r="F16" s="242"/>
      <c r="G16" s="242"/>
    </row>
    <row r="17" spans="1:12" ht="27.6" x14ac:dyDescent="0.3">
      <c r="A17" s="26" t="s">
        <v>12</v>
      </c>
      <c r="B17" s="243" t="s">
        <v>8</v>
      </c>
      <c r="C17" s="244"/>
      <c r="D17" s="27" t="s">
        <v>13</v>
      </c>
      <c r="E17" s="28" t="s">
        <v>14</v>
      </c>
      <c r="F17" s="29" t="s">
        <v>15</v>
      </c>
      <c r="G17" s="30" t="s">
        <v>16</v>
      </c>
    </row>
    <row r="18" spans="1:12" x14ac:dyDescent="0.3">
      <c r="A18" s="31"/>
      <c r="B18" s="245" t="s">
        <v>52</v>
      </c>
      <c r="C18" s="246"/>
      <c r="D18" s="32" t="s">
        <v>10</v>
      </c>
      <c r="E18" s="65">
        <v>1</v>
      </c>
      <c r="F18" s="83">
        <v>1700000</v>
      </c>
      <c r="G18" s="35">
        <f>E18*F18</f>
        <v>1700000</v>
      </c>
      <c r="I18" s="67"/>
      <c r="J18" s="67"/>
      <c r="K18" s="67"/>
      <c r="L18" s="67"/>
    </row>
    <row r="19" spans="1:12" ht="14.4" customHeight="1" x14ac:dyDescent="0.3">
      <c r="A19" s="31"/>
      <c r="B19" s="245"/>
      <c r="C19" s="246"/>
      <c r="D19" s="32"/>
      <c r="E19" s="65"/>
      <c r="F19" s="66"/>
      <c r="G19" s="35">
        <f t="shared" ref="G19:G32" si="0">E19*F19</f>
        <v>0</v>
      </c>
      <c r="I19" s="67"/>
      <c r="J19" s="67"/>
      <c r="K19" s="67"/>
      <c r="L19" s="67"/>
    </row>
    <row r="20" spans="1:12" ht="15" customHeight="1" x14ac:dyDescent="0.3">
      <c r="A20" s="31"/>
      <c r="B20" s="245"/>
      <c r="C20" s="246"/>
      <c r="D20" s="32"/>
      <c r="E20" s="65"/>
      <c r="F20" s="66"/>
      <c r="G20" s="35">
        <f t="shared" si="0"/>
        <v>0</v>
      </c>
      <c r="I20" s="67"/>
      <c r="J20" s="67"/>
      <c r="K20" s="67"/>
      <c r="L20" s="67"/>
    </row>
    <row r="21" spans="1:12" ht="15" customHeight="1" x14ac:dyDescent="0.3">
      <c r="A21" s="31"/>
      <c r="B21" s="245"/>
      <c r="C21" s="246"/>
      <c r="D21" s="32"/>
      <c r="E21" s="65"/>
      <c r="F21" s="66"/>
      <c r="G21" s="35">
        <f t="shared" si="0"/>
        <v>0</v>
      </c>
      <c r="I21" s="67"/>
      <c r="J21" s="67"/>
      <c r="K21" s="67"/>
      <c r="L21" s="67"/>
    </row>
    <row r="22" spans="1:12" ht="15" customHeight="1" x14ac:dyDescent="0.3">
      <c r="A22" s="31"/>
      <c r="B22" s="245"/>
      <c r="C22" s="246"/>
      <c r="D22" s="32"/>
      <c r="E22" s="65"/>
      <c r="F22" s="66"/>
      <c r="G22" s="35">
        <f t="shared" si="0"/>
        <v>0</v>
      </c>
      <c r="I22" s="67"/>
      <c r="J22" s="67"/>
      <c r="K22" s="67"/>
      <c r="L22" s="67"/>
    </row>
    <row r="23" spans="1:12" ht="15" customHeight="1" x14ac:dyDescent="0.3">
      <c r="A23" s="31"/>
      <c r="B23" s="245"/>
      <c r="C23" s="246"/>
      <c r="D23" s="32"/>
      <c r="E23" s="65"/>
      <c r="F23" s="66"/>
      <c r="G23" s="35">
        <f t="shared" si="0"/>
        <v>0</v>
      </c>
      <c r="I23" s="67"/>
      <c r="J23" s="67"/>
      <c r="K23" s="67"/>
      <c r="L23" s="67"/>
    </row>
    <row r="24" spans="1:12" ht="15" customHeight="1" x14ac:dyDescent="0.3">
      <c r="A24" s="31"/>
      <c r="B24" s="245"/>
      <c r="C24" s="246"/>
      <c r="D24" s="32"/>
      <c r="E24" s="65"/>
      <c r="F24" s="66"/>
      <c r="G24" s="35">
        <f t="shared" si="0"/>
        <v>0</v>
      </c>
      <c r="I24" s="67"/>
      <c r="J24" s="67"/>
      <c r="K24" s="67"/>
      <c r="L24" s="67"/>
    </row>
    <row r="25" spans="1:12" ht="15.75" customHeight="1" x14ac:dyDescent="0.3">
      <c r="A25" s="31"/>
      <c r="B25" s="245"/>
      <c r="C25" s="246"/>
      <c r="D25" s="32"/>
      <c r="E25" s="65"/>
      <c r="F25" s="66"/>
      <c r="G25" s="35">
        <f t="shared" si="0"/>
        <v>0</v>
      </c>
      <c r="I25" s="67"/>
      <c r="J25" s="67"/>
      <c r="K25" s="67"/>
      <c r="L25" s="67"/>
    </row>
    <row r="26" spans="1:12" ht="15.75" customHeight="1" x14ac:dyDescent="0.3">
      <c r="A26" s="31"/>
      <c r="B26" s="245"/>
      <c r="C26" s="246"/>
      <c r="D26" s="32"/>
      <c r="E26" s="65"/>
      <c r="F26" s="66"/>
      <c r="G26" s="35">
        <f t="shared" si="0"/>
        <v>0</v>
      </c>
      <c r="I26" s="67"/>
      <c r="J26" s="67"/>
      <c r="K26" s="67"/>
      <c r="L26" s="67"/>
    </row>
    <row r="27" spans="1:12" ht="15.75" customHeight="1" x14ac:dyDescent="0.3">
      <c r="A27" s="31"/>
      <c r="B27" s="245"/>
      <c r="C27" s="246"/>
      <c r="D27" s="32"/>
      <c r="E27" s="65"/>
      <c r="F27" s="66"/>
      <c r="G27" s="35">
        <f t="shared" si="0"/>
        <v>0</v>
      </c>
      <c r="I27" s="67"/>
      <c r="J27" s="67"/>
      <c r="K27" s="67"/>
      <c r="L27" s="67"/>
    </row>
    <row r="28" spans="1:12" ht="15" customHeight="1" x14ac:dyDescent="0.3">
      <c r="A28" s="31"/>
      <c r="B28" s="245"/>
      <c r="C28" s="246"/>
      <c r="D28" s="32"/>
      <c r="E28" s="65"/>
      <c r="F28" s="66"/>
      <c r="G28" s="35">
        <f t="shared" si="0"/>
        <v>0</v>
      </c>
      <c r="I28" s="67"/>
      <c r="J28" s="67"/>
      <c r="K28" s="67"/>
      <c r="L28" s="67"/>
    </row>
    <row r="29" spans="1:12" ht="15" customHeight="1" x14ac:dyDescent="0.3">
      <c r="A29" s="31"/>
      <c r="B29" s="245"/>
      <c r="C29" s="246"/>
      <c r="D29" s="32"/>
      <c r="E29" s="65"/>
      <c r="F29" s="66"/>
      <c r="G29" s="35">
        <f t="shared" si="0"/>
        <v>0</v>
      </c>
      <c r="I29" s="68"/>
    </row>
    <row r="30" spans="1:12" ht="16.649999999999999" customHeight="1" x14ac:dyDescent="0.3">
      <c r="A30" s="31"/>
      <c r="B30" s="245"/>
      <c r="C30" s="246"/>
      <c r="D30" s="32"/>
      <c r="E30" s="65"/>
      <c r="F30" s="66"/>
      <c r="G30" s="35">
        <f t="shared" si="0"/>
        <v>0</v>
      </c>
      <c r="I30" s="68"/>
    </row>
    <row r="31" spans="1:12" ht="15" customHeight="1" x14ac:dyDescent="0.3">
      <c r="A31" s="31"/>
      <c r="B31" s="245"/>
      <c r="C31" s="246"/>
      <c r="D31" s="32"/>
      <c r="E31" s="33"/>
      <c r="F31" s="66"/>
      <c r="G31" s="35">
        <f t="shared" si="0"/>
        <v>0</v>
      </c>
      <c r="I31" s="21"/>
    </row>
    <row r="32" spans="1:12" ht="15" customHeight="1" x14ac:dyDescent="0.3">
      <c r="A32" s="31"/>
      <c r="B32" s="245"/>
      <c r="C32" s="246"/>
      <c r="D32" s="32"/>
      <c r="E32" s="33"/>
      <c r="F32" s="66"/>
      <c r="G32" s="35">
        <f t="shared" si="0"/>
        <v>0</v>
      </c>
      <c r="I32" s="21"/>
    </row>
    <row r="33" spans="1:14" ht="15" customHeight="1" x14ac:dyDescent="0.3">
      <c r="A33" s="31"/>
      <c r="B33" s="245"/>
      <c r="C33" s="246"/>
      <c r="D33" s="32"/>
      <c r="E33" s="33"/>
      <c r="F33" s="34"/>
      <c r="G33" s="35"/>
      <c r="I33" s="21"/>
    </row>
    <row r="34" spans="1:14" ht="15" customHeight="1" x14ac:dyDescent="0.3">
      <c r="A34" s="31"/>
      <c r="B34" s="245"/>
      <c r="C34" s="246"/>
      <c r="D34" s="32"/>
      <c r="E34" s="33"/>
      <c r="F34" s="34"/>
      <c r="G34" s="35"/>
      <c r="I34" s="21"/>
    </row>
    <row r="35" spans="1:14" ht="15" customHeight="1" x14ac:dyDescent="0.3">
      <c r="A35" s="31"/>
      <c r="B35" s="245"/>
      <c r="C35" s="246"/>
      <c r="D35" s="32"/>
      <c r="E35" s="33"/>
      <c r="F35" s="34"/>
      <c r="G35" s="35"/>
      <c r="I35" s="21"/>
    </row>
    <row r="36" spans="1:14" ht="15" customHeight="1" x14ac:dyDescent="0.3">
      <c r="A36" s="31"/>
      <c r="B36" s="247"/>
      <c r="C36" s="248"/>
      <c r="D36" s="32"/>
      <c r="E36" s="33"/>
      <c r="F36" s="34"/>
      <c r="G36" s="35"/>
      <c r="I36" s="21"/>
    </row>
    <row r="37" spans="1:14" ht="15" customHeight="1" x14ac:dyDescent="0.3">
      <c r="A37" s="36"/>
      <c r="B37" s="245"/>
      <c r="C37" s="246"/>
      <c r="D37" s="32"/>
      <c r="E37" s="33"/>
      <c r="F37" s="19"/>
      <c r="G37" s="35"/>
      <c r="I37" s="21"/>
    </row>
    <row r="38" spans="1:14" ht="15" customHeight="1" x14ac:dyDescent="0.3">
      <c r="A38" s="36"/>
      <c r="B38" s="245"/>
      <c r="C38" s="246"/>
      <c r="D38" s="32"/>
      <c r="E38" s="33"/>
      <c r="F38" s="19"/>
      <c r="G38" s="35"/>
      <c r="I38" s="21"/>
    </row>
    <row r="39" spans="1:14" ht="15" customHeight="1" x14ac:dyDescent="0.3">
      <c r="A39" s="36"/>
      <c r="B39" s="245"/>
      <c r="C39" s="246"/>
      <c r="D39" s="32"/>
      <c r="E39" s="33"/>
      <c r="F39" s="19"/>
      <c r="G39" s="35"/>
      <c r="I39" s="21"/>
    </row>
    <row r="40" spans="1:14" ht="15" customHeight="1" x14ac:dyDescent="0.3">
      <c r="A40" s="239" t="s">
        <v>19</v>
      </c>
      <c r="B40" s="240"/>
      <c r="C40" s="240"/>
      <c r="D40" s="240"/>
      <c r="E40" s="240"/>
      <c r="F40" s="241"/>
      <c r="G40" s="25">
        <f>+SUM(G18:G39)</f>
        <v>1700000</v>
      </c>
      <c r="I40" s="25"/>
    </row>
    <row r="41" spans="1:14" ht="15" customHeight="1" x14ac:dyDescent="0.3">
      <c r="A41" s="253" t="s">
        <v>21</v>
      </c>
      <c r="B41" s="253"/>
      <c r="C41" s="253"/>
      <c r="D41" s="253"/>
      <c r="E41" s="253"/>
      <c r="F41" s="253"/>
      <c r="G41" s="253"/>
    </row>
    <row r="42" spans="1:14" ht="23.25" customHeight="1" x14ac:dyDescent="0.3">
      <c r="A42" s="37" t="s">
        <v>12</v>
      </c>
      <c r="B42" s="254" t="s">
        <v>8</v>
      </c>
      <c r="C42" s="254"/>
      <c r="D42" s="38" t="s">
        <v>13</v>
      </c>
      <c r="E42" s="38" t="s">
        <v>14</v>
      </c>
      <c r="F42" s="38" t="s">
        <v>15</v>
      </c>
      <c r="G42" s="38" t="s">
        <v>16</v>
      </c>
    </row>
    <row r="43" spans="1:14" ht="15" customHeight="1" x14ac:dyDescent="0.3">
      <c r="A43" s="39" t="s">
        <v>22</v>
      </c>
      <c r="B43" s="255" t="s">
        <v>23</v>
      </c>
      <c r="C43" s="256"/>
      <c r="D43" s="40" t="s">
        <v>24</v>
      </c>
      <c r="E43" s="41">
        <v>0.05</v>
      </c>
      <c r="F43" s="42">
        <f>G40</f>
        <v>1700000</v>
      </c>
      <c r="G43" s="43">
        <f>ROUND((F43*E43),0)</f>
        <v>85000</v>
      </c>
      <c r="I43" s="21"/>
    </row>
    <row r="44" spans="1:14" x14ac:dyDescent="0.3">
      <c r="A44" s="31"/>
      <c r="B44" s="251"/>
      <c r="C44" s="252"/>
      <c r="D44" s="32"/>
      <c r="E44" s="44"/>
      <c r="F44" s="45"/>
      <c r="G44" s="20">
        <f t="shared" ref="G44:G45" si="1">F44*E44</f>
        <v>0</v>
      </c>
    </row>
    <row r="45" spans="1:14" ht="15" customHeight="1" x14ac:dyDescent="0.3">
      <c r="A45" s="31"/>
      <c r="B45" s="257"/>
      <c r="C45" s="258"/>
      <c r="D45" s="32"/>
      <c r="E45" s="44"/>
      <c r="F45" s="45"/>
      <c r="G45" s="20">
        <f t="shared" si="1"/>
        <v>0</v>
      </c>
    </row>
    <row r="46" spans="1:14" ht="15" customHeight="1" x14ac:dyDescent="0.3">
      <c r="A46" s="239" t="s">
        <v>19</v>
      </c>
      <c r="B46" s="240"/>
      <c r="C46" s="240"/>
      <c r="D46" s="240"/>
      <c r="E46" s="240"/>
      <c r="F46" s="241"/>
      <c r="G46" s="25">
        <f>+SUM(G43:G45)</f>
        <v>85000</v>
      </c>
      <c r="I46" s="21"/>
    </row>
    <row r="47" spans="1:14" ht="15" customHeight="1" x14ac:dyDescent="0.3">
      <c r="A47" s="253" t="s">
        <v>25</v>
      </c>
      <c r="B47" s="253"/>
      <c r="C47" s="253"/>
      <c r="D47" s="253"/>
      <c r="E47" s="253"/>
      <c r="F47" s="253"/>
      <c r="G47" s="253"/>
    </row>
    <row r="48" spans="1:14" ht="24.75" customHeight="1" x14ac:dyDescent="0.3">
      <c r="A48" s="37" t="s">
        <v>12</v>
      </c>
      <c r="B48" s="254" t="s">
        <v>8</v>
      </c>
      <c r="C48" s="254"/>
      <c r="D48" s="38" t="s">
        <v>13</v>
      </c>
      <c r="E48" s="38" t="s">
        <v>14</v>
      </c>
      <c r="F48" s="38" t="s">
        <v>15</v>
      </c>
      <c r="G48" s="38" t="s">
        <v>16</v>
      </c>
      <c r="I48" s="96"/>
      <c r="J48" s="276" t="s">
        <v>100</v>
      </c>
      <c r="K48" s="276"/>
      <c r="L48" s="276"/>
      <c r="M48" s="96"/>
      <c r="N48" s="96"/>
    </row>
    <row r="49" spans="1:14" ht="25.95" customHeight="1" x14ac:dyDescent="0.3">
      <c r="A49" s="39" t="s">
        <v>26</v>
      </c>
      <c r="B49" s="255" t="s">
        <v>105</v>
      </c>
      <c r="C49" s="256"/>
      <c r="D49" s="40" t="s">
        <v>61</v>
      </c>
      <c r="E49" s="69">
        <v>5</v>
      </c>
      <c r="F49" s="153">
        <v>78000</v>
      </c>
      <c r="G49" s="43">
        <f>ROUND((F49*E49),0)</f>
        <v>390000</v>
      </c>
      <c r="I49" s="96"/>
      <c r="J49" s="93"/>
      <c r="K49" s="96"/>
      <c r="L49" s="96"/>
      <c r="M49" s="96"/>
      <c r="N49" s="96"/>
    </row>
    <row r="50" spans="1:14" x14ac:dyDescent="0.3">
      <c r="A50" s="46"/>
      <c r="B50" s="251"/>
      <c r="C50" s="252"/>
      <c r="D50" s="47"/>
      <c r="E50" s="48"/>
      <c r="F50" s="45"/>
      <c r="G50" s="49">
        <f t="shared" ref="G50:G51" si="2">F50*E50</f>
        <v>0</v>
      </c>
      <c r="I50" s="90" t="s">
        <v>92</v>
      </c>
      <c r="J50" s="91" t="s">
        <v>93</v>
      </c>
      <c r="K50" s="90" t="s">
        <v>94</v>
      </c>
      <c r="L50" s="90" t="s">
        <v>95</v>
      </c>
      <c r="M50" s="90" t="s">
        <v>96</v>
      </c>
      <c r="N50" s="90" t="s">
        <v>97</v>
      </c>
    </row>
    <row r="51" spans="1:14" x14ac:dyDescent="0.3">
      <c r="A51" s="46"/>
      <c r="B51" s="251"/>
      <c r="C51" s="252"/>
      <c r="D51" s="47"/>
      <c r="E51" s="48"/>
      <c r="F51" s="45"/>
      <c r="G51" s="49">
        <f t="shared" si="2"/>
        <v>0</v>
      </c>
      <c r="I51" s="92" t="s">
        <v>101</v>
      </c>
      <c r="J51" s="93">
        <v>4000000</v>
      </c>
      <c r="K51" s="94">
        <v>1.6</v>
      </c>
      <c r="L51" s="95">
        <f>J51*K51</f>
        <v>6400000</v>
      </c>
      <c r="M51" s="95">
        <f>L51/30</f>
        <v>213333.33333333334</v>
      </c>
      <c r="N51" s="95">
        <f>M51/8</f>
        <v>26666.666666666668</v>
      </c>
    </row>
    <row r="52" spans="1:14" ht="28.8" x14ac:dyDescent="0.3">
      <c r="A52" s="260" t="s">
        <v>19</v>
      </c>
      <c r="B52" s="261"/>
      <c r="C52" s="261"/>
      <c r="D52" s="261"/>
      <c r="E52" s="261"/>
      <c r="F52" s="262"/>
      <c r="G52" s="50">
        <f>+SUM(G49:G51)</f>
        <v>390000</v>
      </c>
      <c r="I52" s="92" t="s">
        <v>102</v>
      </c>
      <c r="J52" s="93">
        <v>3000000</v>
      </c>
      <c r="K52" s="94">
        <v>1.6</v>
      </c>
      <c r="L52" s="95">
        <f>J52*K52</f>
        <v>4800000</v>
      </c>
      <c r="M52" s="95">
        <f>L52/30</f>
        <v>160000</v>
      </c>
      <c r="N52" s="95">
        <f>M52/8</f>
        <v>20000</v>
      </c>
    </row>
    <row r="53" spans="1:14" ht="28.8" x14ac:dyDescent="0.3">
      <c r="A53" s="263" t="s">
        <v>27</v>
      </c>
      <c r="B53" s="264"/>
      <c r="C53" s="264"/>
      <c r="D53" s="264"/>
      <c r="E53" s="264"/>
      <c r="F53" s="265"/>
      <c r="G53" s="79">
        <f>+G15+G40+G46+G52</f>
        <v>2790000</v>
      </c>
      <c r="I53" s="92" t="s">
        <v>102</v>
      </c>
      <c r="J53" s="93">
        <v>3000000</v>
      </c>
      <c r="K53" s="94">
        <v>1.6</v>
      </c>
      <c r="L53" s="95">
        <f>J53*K53</f>
        <v>4800000</v>
      </c>
      <c r="M53" s="95">
        <f>L53/30</f>
        <v>160000</v>
      </c>
      <c r="N53" s="95">
        <f>M53/8</f>
        <v>20000</v>
      </c>
    </row>
    <row r="54" spans="1:14" x14ac:dyDescent="0.3">
      <c r="A54" s="52"/>
      <c r="B54" s="53"/>
      <c r="C54" s="53"/>
      <c r="D54" s="53"/>
      <c r="E54" s="53"/>
      <c r="F54" s="53"/>
      <c r="G54" s="54"/>
      <c r="I54" s="96" t="s">
        <v>98</v>
      </c>
      <c r="J54" s="93">
        <v>1700000</v>
      </c>
      <c r="K54" s="94">
        <v>1.6</v>
      </c>
      <c r="L54" s="95">
        <f>J54*K54</f>
        <v>2720000</v>
      </c>
      <c r="M54" s="95">
        <f>L54/30</f>
        <v>90666.666666666672</v>
      </c>
      <c r="N54" s="95">
        <f>M54/8</f>
        <v>11333.333333333334</v>
      </c>
    </row>
    <row r="55" spans="1:14" x14ac:dyDescent="0.3">
      <c r="A55" s="55"/>
      <c r="B55" s="56"/>
      <c r="C55" s="56"/>
      <c r="D55" s="56"/>
      <c r="E55" s="56"/>
      <c r="F55" s="57"/>
      <c r="G55" s="58"/>
      <c r="J55" s="97"/>
      <c r="K55" s="98"/>
      <c r="N55" s="99">
        <f>SUM(N51:N54)</f>
        <v>78000</v>
      </c>
    </row>
    <row r="56" spans="1:14" ht="15" customHeight="1" x14ac:dyDescent="0.3">
      <c r="A56" s="55"/>
      <c r="B56" s="56"/>
      <c r="C56" s="56"/>
      <c r="D56" s="56"/>
      <c r="E56" s="56"/>
      <c r="F56" s="57"/>
      <c r="G56" s="58"/>
    </row>
    <row r="57" spans="1:14" ht="15" customHeight="1" x14ac:dyDescent="0.3">
      <c r="A57" s="55"/>
      <c r="B57" s="56"/>
      <c r="C57" s="56"/>
      <c r="D57" s="56"/>
      <c r="E57" s="56"/>
      <c r="F57" s="57"/>
      <c r="G57" s="58"/>
    </row>
    <row r="58" spans="1:14" ht="15" customHeight="1" x14ac:dyDescent="0.3">
      <c r="A58" s="266" t="s">
        <v>28</v>
      </c>
      <c r="B58" s="267"/>
      <c r="C58" s="267"/>
      <c r="D58" s="56"/>
      <c r="E58" s="267" t="s">
        <v>29</v>
      </c>
      <c r="F58" s="267"/>
      <c r="G58" s="268"/>
    </row>
    <row r="59" spans="1:14" ht="14.4" customHeight="1" x14ac:dyDescent="0.3">
      <c r="A59" s="59"/>
      <c r="B59" s="60"/>
      <c r="C59" s="60"/>
      <c r="D59" s="56"/>
      <c r="E59" s="249"/>
      <c r="F59" s="249"/>
      <c r="G59" s="250"/>
    </row>
    <row r="60" spans="1:14" ht="14.4" customHeight="1" x14ac:dyDescent="0.3">
      <c r="A60" s="61"/>
      <c r="B60" s="62"/>
      <c r="C60" s="62"/>
      <c r="D60" s="62"/>
      <c r="E60" s="62"/>
      <c r="F60" s="63"/>
      <c r="G60" s="64"/>
    </row>
  </sheetData>
  <mergeCells count="56">
    <mergeCell ref="J48:L48"/>
    <mergeCell ref="B13:C13"/>
    <mergeCell ref="C1:E2"/>
    <mergeCell ref="A3:G3"/>
    <mergeCell ref="A4:G4"/>
    <mergeCell ref="B5:G5"/>
    <mergeCell ref="B6:G6"/>
    <mergeCell ref="B7:E7"/>
    <mergeCell ref="B8:E8"/>
    <mergeCell ref="A9:G9"/>
    <mergeCell ref="A10:G10"/>
    <mergeCell ref="B11:C11"/>
    <mergeCell ref="B12:C12"/>
    <mergeCell ref="B25:C25"/>
    <mergeCell ref="B14:C14"/>
    <mergeCell ref="A15:F15"/>
    <mergeCell ref="A16:G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A40:F40"/>
    <mergeCell ref="A41:G41"/>
    <mergeCell ref="B42:C42"/>
    <mergeCell ref="B43:C43"/>
    <mergeCell ref="B44:C44"/>
    <mergeCell ref="B45:C45"/>
    <mergeCell ref="A46:F46"/>
    <mergeCell ref="A47:G47"/>
    <mergeCell ref="B48:C48"/>
    <mergeCell ref="E59:G59"/>
    <mergeCell ref="B50:C50"/>
    <mergeCell ref="B51:C51"/>
    <mergeCell ref="A52:F52"/>
    <mergeCell ref="A53:F53"/>
    <mergeCell ref="A58:C58"/>
    <mergeCell ref="E58:G58"/>
  </mergeCells>
  <pageMargins left="1.1811023622047245" right="1.1811023622047245" top="0.74803149606299213" bottom="0.74803149606299213" header="0.31496062992125984" footer="0.31496062992125984"/>
  <pageSetup paperSize="5" scale="68" fitToHeight="2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FF030-E2DD-48E0-A139-286357918043}">
  <sheetPr>
    <pageSetUpPr fitToPage="1"/>
  </sheetPr>
  <dimension ref="A1:N60"/>
  <sheetViews>
    <sheetView zoomScale="80" zoomScaleNormal="80" workbookViewId="0">
      <selection activeCell="J30" sqref="J30"/>
    </sheetView>
  </sheetViews>
  <sheetFormatPr baseColWidth="10" defaultRowHeight="14.4" x14ac:dyDescent="0.3"/>
  <cols>
    <col min="1" max="1" width="12.88671875" customWidth="1"/>
    <col min="2" max="2" width="14.88671875" customWidth="1"/>
    <col min="3" max="3" width="48.109375" customWidth="1"/>
    <col min="4" max="4" width="7" customWidth="1"/>
    <col min="5" max="5" width="13.88671875" customWidth="1"/>
    <col min="6" max="6" width="14.6640625" customWidth="1"/>
    <col min="7" max="7" width="17.88671875" customWidth="1"/>
    <col min="8" max="8" width="1.44140625" customWidth="1"/>
    <col min="9" max="9" width="16.109375" customWidth="1"/>
    <col min="10" max="10" width="14.33203125" bestFit="1" customWidth="1"/>
    <col min="11" max="11" width="14" bestFit="1" customWidth="1"/>
    <col min="12" max="12" width="14.33203125" bestFit="1" customWidth="1"/>
    <col min="13" max="13" width="12.77734375" bestFit="1" customWidth="1"/>
    <col min="14" max="14" width="11.88671875" bestFit="1" customWidth="1"/>
  </cols>
  <sheetData>
    <row r="1" spans="1:9" ht="31.5" customHeight="1" x14ac:dyDescent="0.3">
      <c r="A1" s="1"/>
      <c r="B1" s="2"/>
      <c r="C1" s="214" t="s">
        <v>0</v>
      </c>
      <c r="D1" s="215"/>
      <c r="E1" s="216"/>
      <c r="F1" s="3" t="s">
        <v>1</v>
      </c>
      <c r="G1" s="4">
        <v>45308</v>
      </c>
    </row>
    <row r="2" spans="1:9" ht="29.25" customHeight="1" x14ac:dyDescent="0.3">
      <c r="A2" s="5"/>
      <c r="B2" s="6"/>
      <c r="C2" s="217"/>
      <c r="D2" s="218"/>
      <c r="E2" s="219"/>
      <c r="F2" s="7" t="s">
        <v>2</v>
      </c>
      <c r="G2" s="7" t="s">
        <v>3</v>
      </c>
    </row>
    <row r="3" spans="1:9" ht="15" customHeight="1" x14ac:dyDescent="0.3">
      <c r="A3" s="220" t="s">
        <v>30</v>
      </c>
      <c r="B3" s="221"/>
      <c r="C3" s="221"/>
      <c r="D3" s="221"/>
      <c r="E3" s="221"/>
      <c r="F3" s="221"/>
      <c r="G3" s="222"/>
    </row>
    <row r="4" spans="1:9" ht="15" customHeight="1" x14ac:dyDescent="0.3">
      <c r="A4" s="223" t="s">
        <v>4</v>
      </c>
      <c r="B4" s="224"/>
      <c r="C4" s="224"/>
      <c r="D4" s="224"/>
      <c r="E4" s="224"/>
      <c r="F4" s="224"/>
      <c r="G4" s="225"/>
    </row>
    <row r="5" spans="1:9" ht="15" customHeight="1" x14ac:dyDescent="0.3">
      <c r="A5" s="8" t="s">
        <v>5</v>
      </c>
      <c r="B5" s="211" t="s">
        <v>57</v>
      </c>
      <c r="C5" s="212"/>
      <c r="D5" s="212"/>
      <c r="E5" s="212"/>
      <c r="F5" s="212"/>
      <c r="G5" s="213"/>
    </row>
    <row r="6" spans="1:9" ht="16.649999999999999" customHeight="1" x14ac:dyDescent="0.3">
      <c r="A6" s="8" t="s">
        <v>6</v>
      </c>
      <c r="B6" s="211" t="s">
        <v>55</v>
      </c>
      <c r="C6" s="212"/>
      <c r="D6" s="212"/>
      <c r="E6" s="212"/>
      <c r="F6" s="212"/>
      <c r="G6" s="213"/>
    </row>
    <row r="7" spans="1:9" ht="14.4" customHeight="1" x14ac:dyDescent="0.3">
      <c r="A7" s="8" t="s">
        <v>7</v>
      </c>
      <c r="B7" s="211">
        <v>6</v>
      </c>
      <c r="C7" s="212"/>
      <c r="D7" s="212"/>
      <c r="E7" s="213"/>
      <c r="F7" s="9" t="s">
        <v>1</v>
      </c>
      <c r="G7" s="10">
        <v>45308</v>
      </c>
    </row>
    <row r="8" spans="1:9" ht="34.65" customHeight="1" x14ac:dyDescent="0.3">
      <c r="A8" s="8" t="s">
        <v>8</v>
      </c>
      <c r="B8" s="226" t="s">
        <v>55</v>
      </c>
      <c r="C8" s="227"/>
      <c r="D8" s="227"/>
      <c r="E8" s="228"/>
      <c r="F8" s="9" t="s">
        <v>9</v>
      </c>
      <c r="G8" s="11" t="s">
        <v>10</v>
      </c>
    </row>
    <row r="9" spans="1:9" x14ac:dyDescent="0.3">
      <c r="A9" s="229"/>
      <c r="B9" s="230"/>
      <c r="C9" s="230"/>
      <c r="D9" s="230"/>
      <c r="E9" s="230"/>
      <c r="F9" s="230"/>
      <c r="G9" s="231"/>
    </row>
    <row r="10" spans="1:9" x14ac:dyDescent="0.3">
      <c r="A10" s="232" t="s">
        <v>11</v>
      </c>
      <c r="B10" s="233"/>
      <c r="C10" s="233"/>
      <c r="D10" s="233"/>
      <c r="E10" s="233"/>
      <c r="F10" s="233"/>
      <c r="G10" s="234"/>
    </row>
    <row r="11" spans="1:9" ht="27.6" x14ac:dyDescent="0.3">
      <c r="A11" s="12" t="s">
        <v>12</v>
      </c>
      <c r="B11" s="235" t="s">
        <v>8</v>
      </c>
      <c r="C11" s="236"/>
      <c r="D11" s="13" t="s">
        <v>13</v>
      </c>
      <c r="E11" s="14" t="s">
        <v>14</v>
      </c>
      <c r="F11" s="15" t="s">
        <v>15</v>
      </c>
      <c r="G11" s="14" t="s">
        <v>16</v>
      </c>
    </row>
    <row r="12" spans="1:9" ht="15" customHeight="1" x14ac:dyDescent="0.3">
      <c r="A12" s="16" t="s">
        <v>17</v>
      </c>
      <c r="B12" s="237" t="s">
        <v>18</v>
      </c>
      <c r="C12" s="238"/>
      <c r="D12" s="17" t="s">
        <v>24</v>
      </c>
      <c r="E12" s="18">
        <f>(+ROUND((G49*0.08),0)/5000)</f>
        <v>3.7440000000000002</v>
      </c>
      <c r="F12" s="19">
        <v>5000</v>
      </c>
      <c r="G12" s="20">
        <f>ROUND((F12*E12),0)</f>
        <v>18720</v>
      </c>
      <c r="I12" s="21"/>
    </row>
    <row r="13" spans="1:9" ht="15" customHeight="1" x14ac:dyDescent="0.3">
      <c r="A13" s="16" t="s">
        <v>43</v>
      </c>
      <c r="B13" s="237" t="s">
        <v>54</v>
      </c>
      <c r="C13" s="238"/>
      <c r="D13" s="17" t="s">
        <v>85</v>
      </c>
      <c r="E13" s="18">
        <v>3</v>
      </c>
      <c r="F13" s="19">
        <v>130000</v>
      </c>
      <c r="G13" s="20">
        <f>F13*E13</f>
        <v>390000</v>
      </c>
    </row>
    <row r="14" spans="1:9" x14ac:dyDescent="0.3">
      <c r="A14" s="23"/>
      <c r="B14" s="237"/>
      <c r="C14" s="238"/>
      <c r="D14" s="17"/>
      <c r="E14" s="24"/>
      <c r="F14" s="19"/>
      <c r="G14" s="22"/>
    </row>
    <row r="15" spans="1:9" x14ac:dyDescent="0.3">
      <c r="A15" s="239" t="s">
        <v>19</v>
      </c>
      <c r="B15" s="240"/>
      <c r="C15" s="240"/>
      <c r="D15" s="240"/>
      <c r="E15" s="240"/>
      <c r="F15" s="241"/>
      <c r="G15" s="25">
        <f>+SUM(G12:G14)</f>
        <v>408720</v>
      </c>
      <c r="I15" s="21"/>
    </row>
    <row r="16" spans="1:9" x14ac:dyDescent="0.3">
      <c r="A16" s="242" t="s">
        <v>20</v>
      </c>
      <c r="B16" s="242"/>
      <c r="C16" s="242"/>
      <c r="D16" s="242"/>
      <c r="E16" s="242"/>
      <c r="F16" s="242"/>
      <c r="G16" s="242"/>
    </row>
    <row r="17" spans="1:12" ht="27.6" x14ac:dyDescent="0.3">
      <c r="A17" s="26" t="s">
        <v>12</v>
      </c>
      <c r="B17" s="243" t="s">
        <v>8</v>
      </c>
      <c r="C17" s="244"/>
      <c r="D17" s="27" t="s">
        <v>13</v>
      </c>
      <c r="E17" s="28" t="s">
        <v>14</v>
      </c>
      <c r="F17" s="29" t="s">
        <v>15</v>
      </c>
      <c r="G17" s="30" t="s">
        <v>16</v>
      </c>
    </row>
    <row r="18" spans="1:12" x14ac:dyDescent="0.3">
      <c r="A18" s="31"/>
      <c r="B18" s="245" t="s">
        <v>56</v>
      </c>
      <c r="C18" s="246"/>
      <c r="D18" s="32" t="s">
        <v>10</v>
      </c>
      <c r="E18" s="65">
        <v>1</v>
      </c>
      <c r="F18" s="66">
        <v>1040000</v>
      </c>
      <c r="G18" s="35">
        <f>E18*F18</f>
        <v>1040000</v>
      </c>
      <c r="I18" s="67"/>
      <c r="J18" s="67"/>
      <c r="K18" s="67"/>
      <c r="L18" s="67"/>
    </row>
    <row r="19" spans="1:12" ht="14.4" customHeight="1" x14ac:dyDescent="0.3">
      <c r="A19" s="31"/>
      <c r="B19" s="245"/>
      <c r="C19" s="246"/>
      <c r="D19" s="32"/>
      <c r="E19" s="65"/>
      <c r="F19" s="66"/>
      <c r="G19" s="35">
        <f t="shared" ref="G19:G32" si="0">E19*F19</f>
        <v>0</v>
      </c>
      <c r="I19" s="67"/>
      <c r="J19" s="67"/>
      <c r="K19" s="67"/>
      <c r="L19" s="67"/>
    </row>
    <row r="20" spans="1:12" ht="15" customHeight="1" x14ac:dyDescent="0.3">
      <c r="A20" s="31"/>
      <c r="B20" s="245"/>
      <c r="C20" s="246"/>
      <c r="D20" s="32"/>
      <c r="E20" s="65"/>
      <c r="F20" s="66"/>
      <c r="G20" s="35">
        <f t="shared" si="0"/>
        <v>0</v>
      </c>
      <c r="I20" s="67"/>
      <c r="J20" s="67"/>
      <c r="K20" s="67"/>
      <c r="L20" s="67"/>
    </row>
    <row r="21" spans="1:12" ht="15" customHeight="1" x14ac:dyDescent="0.3">
      <c r="A21" s="31"/>
      <c r="B21" s="245"/>
      <c r="C21" s="246"/>
      <c r="D21" s="32"/>
      <c r="E21" s="65"/>
      <c r="F21" s="66"/>
      <c r="G21" s="35">
        <f t="shared" si="0"/>
        <v>0</v>
      </c>
      <c r="I21" s="67"/>
      <c r="J21" s="67"/>
      <c r="K21" s="67"/>
      <c r="L21" s="67"/>
    </row>
    <row r="22" spans="1:12" ht="15" customHeight="1" x14ac:dyDescent="0.3">
      <c r="A22" s="31"/>
      <c r="B22" s="245"/>
      <c r="C22" s="246"/>
      <c r="D22" s="32"/>
      <c r="E22" s="65"/>
      <c r="F22" s="66"/>
      <c r="G22" s="35">
        <f t="shared" si="0"/>
        <v>0</v>
      </c>
      <c r="I22" s="67"/>
      <c r="J22" s="67"/>
      <c r="K22" s="67"/>
      <c r="L22" s="67"/>
    </row>
    <row r="23" spans="1:12" ht="15" customHeight="1" x14ac:dyDescent="0.3">
      <c r="A23" s="31"/>
      <c r="B23" s="245"/>
      <c r="C23" s="246"/>
      <c r="D23" s="32"/>
      <c r="E23" s="65"/>
      <c r="F23" s="66"/>
      <c r="G23" s="35">
        <f t="shared" si="0"/>
        <v>0</v>
      </c>
      <c r="I23" s="67"/>
      <c r="J23" s="67"/>
      <c r="K23" s="67"/>
      <c r="L23" s="67"/>
    </row>
    <row r="24" spans="1:12" ht="15" customHeight="1" x14ac:dyDescent="0.3">
      <c r="A24" s="31"/>
      <c r="B24" s="245"/>
      <c r="C24" s="246"/>
      <c r="D24" s="32"/>
      <c r="E24" s="65"/>
      <c r="F24" s="66"/>
      <c r="G24" s="35">
        <f t="shared" si="0"/>
        <v>0</v>
      </c>
      <c r="I24" s="67"/>
      <c r="J24" s="67"/>
      <c r="K24" s="67"/>
      <c r="L24" s="67"/>
    </row>
    <row r="25" spans="1:12" ht="15.75" customHeight="1" x14ac:dyDescent="0.3">
      <c r="A25" s="31"/>
      <c r="B25" s="245"/>
      <c r="C25" s="246"/>
      <c r="D25" s="32"/>
      <c r="E25" s="65"/>
      <c r="F25" s="66"/>
      <c r="G25" s="35">
        <f t="shared" si="0"/>
        <v>0</v>
      </c>
      <c r="I25" s="67"/>
      <c r="J25" s="67"/>
      <c r="K25" s="67"/>
      <c r="L25" s="67"/>
    </row>
    <row r="26" spans="1:12" ht="15.75" customHeight="1" x14ac:dyDescent="0.3">
      <c r="A26" s="31"/>
      <c r="B26" s="245"/>
      <c r="C26" s="246"/>
      <c r="D26" s="32"/>
      <c r="E26" s="65"/>
      <c r="F26" s="66"/>
      <c r="G26" s="35">
        <f t="shared" si="0"/>
        <v>0</v>
      </c>
      <c r="I26" s="67"/>
      <c r="J26" s="67"/>
      <c r="K26" s="67"/>
      <c r="L26" s="67"/>
    </row>
    <row r="27" spans="1:12" ht="15.75" customHeight="1" x14ac:dyDescent="0.3">
      <c r="A27" s="31"/>
      <c r="B27" s="245"/>
      <c r="C27" s="246"/>
      <c r="D27" s="32"/>
      <c r="E27" s="65"/>
      <c r="F27" s="66"/>
      <c r="G27" s="35">
        <f t="shared" si="0"/>
        <v>0</v>
      </c>
      <c r="I27" s="67"/>
      <c r="J27" s="67"/>
      <c r="K27" s="67"/>
      <c r="L27" s="67"/>
    </row>
    <row r="28" spans="1:12" ht="15" customHeight="1" x14ac:dyDescent="0.3">
      <c r="A28" s="31"/>
      <c r="B28" s="245"/>
      <c r="C28" s="246"/>
      <c r="D28" s="32"/>
      <c r="E28" s="65"/>
      <c r="F28" s="66"/>
      <c r="G28" s="35">
        <f t="shared" si="0"/>
        <v>0</v>
      </c>
      <c r="I28" s="67"/>
      <c r="J28" s="67"/>
      <c r="K28" s="67"/>
      <c r="L28" s="67"/>
    </row>
    <row r="29" spans="1:12" ht="15" customHeight="1" x14ac:dyDescent="0.3">
      <c r="A29" s="31"/>
      <c r="B29" s="245"/>
      <c r="C29" s="246"/>
      <c r="D29" s="32"/>
      <c r="E29" s="65"/>
      <c r="F29" s="66"/>
      <c r="G29" s="35">
        <f t="shared" si="0"/>
        <v>0</v>
      </c>
      <c r="I29" s="68"/>
    </row>
    <row r="30" spans="1:12" ht="16.649999999999999" customHeight="1" x14ac:dyDescent="0.3">
      <c r="A30" s="31"/>
      <c r="B30" s="245"/>
      <c r="C30" s="246"/>
      <c r="D30" s="32"/>
      <c r="E30" s="65"/>
      <c r="F30" s="66"/>
      <c r="G30" s="35">
        <f t="shared" si="0"/>
        <v>0</v>
      </c>
      <c r="I30" s="68"/>
    </row>
    <row r="31" spans="1:12" ht="15" customHeight="1" x14ac:dyDescent="0.3">
      <c r="A31" s="31"/>
      <c r="B31" s="245"/>
      <c r="C31" s="246"/>
      <c r="D31" s="32"/>
      <c r="E31" s="33"/>
      <c r="F31" s="66"/>
      <c r="G31" s="35">
        <f t="shared" si="0"/>
        <v>0</v>
      </c>
      <c r="I31" s="21"/>
    </row>
    <row r="32" spans="1:12" ht="15" customHeight="1" x14ac:dyDescent="0.3">
      <c r="A32" s="31"/>
      <c r="B32" s="245"/>
      <c r="C32" s="246"/>
      <c r="D32" s="32"/>
      <c r="E32" s="33"/>
      <c r="F32" s="66"/>
      <c r="G32" s="35">
        <f t="shared" si="0"/>
        <v>0</v>
      </c>
      <c r="I32" s="21"/>
    </row>
    <row r="33" spans="1:14" ht="15" customHeight="1" x14ac:dyDescent="0.3">
      <c r="A33" s="31"/>
      <c r="B33" s="245"/>
      <c r="C33" s="246"/>
      <c r="D33" s="32"/>
      <c r="E33" s="33"/>
      <c r="F33" s="34"/>
      <c r="G33" s="35"/>
      <c r="I33" s="21"/>
    </row>
    <row r="34" spans="1:14" ht="15" customHeight="1" x14ac:dyDescent="0.3">
      <c r="A34" s="31"/>
      <c r="B34" s="245"/>
      <c r="C34" s="246"/>
      <c r="D34" s="32"/>
      <c r="E34" s="33"/>
      <c r="F34" s="34"/>
      <c r="G34" s="35"/>
      <c r="I34" s="21"/>
    </row>
    <row r="35" spans="1:14" ht="15" customHeight="1" x14ac:dyDescent="0.3">
      <c r="A35" s="31"/>
      <c r="B35" s="245"/>
      <c r="C35" s="246"/>
      <c r="D35" s="32"/>
      <c r="E35" s="33"/>
      <c r="F35" s="34"/>
      <c r="G35" s="35"/>
      <c r="I35" s="21"/>
    </row>
    <row r="36" spans="1:14" ht="15" customHeight="1" x14ac:dyDescent="0.3">
      <c r="A36" s="31"/>
      <c r="B36" s="247"/>
      <c r="C36" s="248"/>
      <c r="D36" s="32"/>
      <c r="E36" s="33"/>
      <c r="F36" s="34"/>
      <c r="G36" s="35"/>
      <c r="I36" s="21"/>
    </row>
    <row r="37" spans="1:14" ht="15" customHeight="1" x14ac:dyDescent="0.3">
      <c r="A37" s="36"/>
      <c r="B37" s="245"/>
      <c r="C37" s="246"/>
      <c r="D37" s="32"/>
      <c r="E37" s="33"/>
      <c r="F37" s="19"/>
      <c r="G37" s="35"/>
      <c r="I37" s="21"/>
    </row>
    <row r="38" spans="1:14" ht="15" customHeight="1" x14ac:dyDescent="0.3">
      <c r="A38" s="36"/>
      <c r="B38" s="245"/>
      <c r="C38" s="246"/>
      <c r="D38" s="32"/>
      <c r="E38" s="33"/>
      <c r="F38" s="19"/>
      <c r="G38" s="35"/>
      <c r="I38" s="21"/>
    </row>
    <row r="39" spans="1:14" ht="15" customHeight="1" x14ac:dyDescent="0.3">
      <c r="A39" s="36"/>
      <c r="B39" s="245"/>
      <c r="C39" s="246"/>
      <c r="D39" s="32"/>
      <c r="E39" s="33"/>
      <c r="F39" s="19"/>
      <c r="G39" s="35"/>
      <c r="I39" s="21"/>
    </row>
    <row r="40" spans="1:14" ht="15" customHeight="1" x14ac:dyDescent="0.3">
      <c r="A40" s="239" t="s">
        <v>19</v>
      </c>
      <c r="B40" s="240"/>
      <c r="C40" s="240"/>
      <c r="D40" s="240"/>
      <c r="E40" s="240"/>
      <c r="F40" s="241"/>
      <c r="G40" s="25">
        <f>+SUM(G18:G39)</f>
        <v>1040000</v>
      </c>
      <c r="I40" s="25"/>
    </row>
    <row r="41" spans="1:14" ht="15" customHeight="1" x14ac:dyDescent="0.3">
      <c r="A41" s="253" t="s">
        <v>21</v>
      </c>
      <c r="B41" s="253"/>
      <c r="C41" s="253"/>
      <c r="D41" s="253"/>
      <c r="E41" s="253"/>
      <c r="F41" s="253"/>
      <c r="G41" s="253"/>
    </row>
    <row r="42" spans="1:14" ht="23.25" customHeight="1" x14ac:dyDescent="0.3">
      <c r="A42" s="37" t="s">
        <v>12</v>
      </c>
      <c r="B42" s="254" t="s">
        <v>8</v>
      </c>
      <c r="C42" s="254"/>
      <c r="D42" s="38" t="s">
        <v>13</v>
      </c>
      <c r="E42" s="38" t="s">
        <v>14</v>
      </c>
      <c r="F42" s="38" t="s">
        <v>15</v>
      </c>
      <c r="G42" s="38" t="s">
        <v>16</v>
      </c>
    </row>
    <row r="43" spans="1:14" ht="15" customHeight="1" x14ac:dyDescent="0.3">
      <c r="A43" s="39" t="s">
        <v>22</v>
      </c>
      <c r="B43" s="255" t="s">
        <v>23</v>
      </c>
      <c r="C43" s="256"/>
      <c r="D43" s="40" t="s">
        <v>24</v>
      </c>
      <c r="E43" s="41">
        <v>0.05</v>
      </c>
      <c r="F43" s="42">
        <f>G40</f>
        <v>1040000</v>
      </c>
      <c r="G43" s="43">
        <f>ROUND((F43*E43),0)</f>
        <v>52000</v>
      </c>
      <c r="I43" s="21"/>
    </row>
    <row r="44" spans="1:14" x14ac:dyDescent="0.3">
      <c r="A44" s="31"/>
      <c r="B44" s="251"/>
      <c r="C44" s="252"/>
      <c r="D44" s="32"/>
      <c r="E44" s="44"/>
      <c r="F44" s="45"/>
      <c r="G44" s="20">
        <f t="shared" ref="G44:G45" si="1">F44*E44</f>
        <v>0</v>
      </c>
    </row>
    <row r="45" spans="1:14" ht="15" customHeight="1" x14ac:dyDescent="0.3">
      <c r="A45" s="31"/>
      <c r="B45" s="257"/>
      <c r="C45" s="258"/>
      <c r="D45" s="32"/>
      <c r="E45" s="44"/>
      <c r="F45" s="45"/>
      <c r="G45" s="20">
        <f t="shared" si="1"/>
        <v>0</v>
      </c>
    </row>
    <row r="46" spans="1:14" ht="15" customHeight="1" x14ac:dyDescent="0.3">
      <c r="A46" s="239" t="s">
        <v>19</v>
      </c>
      <c r="B46" s="240"/>
      <c r="C46" s="240"/>
      <c r="D46" s="240"/>
      <c r="E46" s="240"/>
      <c r="F46" s="241"/>
      <c r="G46" s="25">
        <f>+SUM(G43:G45)</f>
        <v>52000</v>
      </c>
      <c r="I46" s="21"/>
    </row>
    <row r="47" spans="1:14" ht="15" customHeight="1" x14ac:dyDescent="0.3">
      <c r="A47" s="253" t="s">
        <v>25</v>
      </c>
      <c r="B47" s="253"/>
      <c r="C47" s="253"/>
      <c r="D47" s="253"/>
      <c r="E47" s="253"/>
      <c r="F47" s="253"/>
      <c r="G47" s="253"/>
    </row>
    <row r="48" spans="1:14" ht="24.75" customHeight="1" x14ac:dyDescent="0.3">
      <c r="A48" s="37" t="s">
        <v>12</v>
      </c>
      <c r="B48" s="254" t="s">
        <v>8</v>
      </c>
      <c r="C48" s="254"/>
      <c r="D48" s="38" t="s">
        <v>13</v>
      </c>
      <c r="E48" s="38" t="s">
        <v>14</v>
      </c>
      <c r="F48" s="38" t="s">
        <v>15</v>
      </c>
      <c r="G48" s="38" t="s">
        <v>16</v>
      </c>
      <c r="I48" s="96"/>
      <c r="J48" s="259" t="s">
        <v>100</v>
      </c>
      <c r="K48" s="259"/>
      <c r="L48" s="259"/>
      <c r="M48" s="96"/>
      <c r="N48" s="96"/>
    </row>
    <row r="49" spans="1:14" ht="25.95" customHeight="1" x14ac:dyDescent="0.3">
      <c r="A49" s="39" t="s">
        <v>26</v>
      </c>
      <c r="B49" s="255" t="s">
        <v>105</v>
      </c>
      <c r="C49" s="256"/>
      <c r="D49" s="40" t="s">
        <v>61</v>
      </c>
      <c r="E49" s="69">
        <v>3</v>
      </c>
      <c r="F49" s="153">
        <v>78000</v>
      </c>
      <c r="G49" s="43">
        <f>ROUND((F49*E49),0)</f>
        <v>234000</v>
      </c>
      <c r="I49" s="96"/>
      <c r="J49" s="93"/>
      <c r="K49" s="96"/>
      <c r="L49" s="96"/>
      <c r="M49" s="96"/>
      <c r="N49" s="96"/>
    </row>
    <row r="50" spans="1:14" x14ac:dyDescent="0.3">
      <c r="A50" s="46"/>
      <c r="B50" s="251"/>
      <c r="C50" s="252"/>
      <c r="D50" s="47"/>
      <c r="E50" s="48"/>
      <c r="F50" s="45"/>
      <c r="G50" s="49">
        <f t="shared" ref="G50:G51" si="2">F50*E50</f>
        <v>0</v>
      </c>
      <c r="I50" s="90" t="s">
        <v>92</v>
      </c>
      <c r="J50" s="91" t="s">
        <v>93</v>
      </c>
      <c r="K50" s="90" t="s">
        <v>94</v>
      </c>
      <c r="L50" s="90" t="s">
        <v>95</v>
      </c>
      <c r="M50" s="90" t="s">
        <v>96</v>
      </c>
      <c r="N50" s="90" t="s">
        <v>97</v>
      </c>
    </row>
    <row r="51" spans="1:14" ht="28.8" x14ac:dyDescent="0.3">
      <c r="A51" s="46"/>
      <c r="B51" s="251"/>
      <c r="C51" s="252"/>
      <c r="D51" s="47"/>
      <c r="E51" s="48"/>
      <c r="F51" s="45"/>
      <c r="G51" s="49">
        <f t="shared" si="2"/>
        <v>0</v>
      </c>
      <c r="I51" s="92" t="s">
        <v>101</v>
      </c>
      <c r="J51" s="93">
        <v>4000000</v>
      </c>
      <c r="K51" s="94">
        <v>1.6</v>
      </c>
      <c r="L51" s="95">
        <f>J51*K51</f>
        <v>6400000</v>
      </c>
      <c r="M51" s="95">
        <f>L51/30</f>
        <v>213333.33333333334</v>
      </c>
      <c r="N51" s="95">
        <f>M51/8</f>
        <v>26666.666666666668</v>
      </c>
    </row>
    <row r="52" spans="1:14" ht="43.2" x14ac:dyDescent="0.3">
      <c r="A52" s="260" t="s">
        <v>19</v>
      </c>
      <c r="B52" s="261"/>
      <c r="C52" s="261"/>
      <c r="D52" s="261"/>
      <c r="E52" s="261"/>
      <c r="F52" s="262"/>
      <c r="G52" s="50">
        <f>+SUM(G49:G51)</f>
        <v>234000</v>
      </c>
      <c r="I52" s="92" t="s">
        <v>102</v>
      </c>
      <c r="J52" s="93">
        <v>3000000</v>
      </c>
      <c r="K52" s="94">
        <v>1.6</v>
      </c>
      <c r="L52" s="95">
        <f>J52*K52</f>
        <v>4800000</v>
      </c>
      <c r="M52" s="95">
        <f>L52/30</f>
        <v>160000</v>
      </c>
      <c r="N52" s="95">
        <f>M52/8</f>
        <v>20000</v>
      </c>
    </row>
    <row r="53" spans="1:14" ht="43.2" x14ac:dyDescent="0.3">
      <c r="A53" s="263" t="s">
        <v>27</v>
      </c>
      <c r="B53" s="264"/>
      <c r="C53" s="264"/>
      <c r="D53" s="264"/>
      <c r="E53" s="264"/>
      <c r="F53" s="265"/>
      <c r="G53" s="51">
        <f>+G15+G40+G46+G52</f>
        <v>1734720</v>
      </c>
      <c r="I53" s="92" t="s">
        <v>102</v>
      </c>
      <c r="J53" s="93">
        <v>3000000</v>
      </c>
      <c r="K53" s="94">
        <v>1.6</v>
      </c>
      <c r="L53" s="95">
        <f>J53*K53</f>
        <v>4800000</v>
      </c>
      <c r="M53" s="95">
        <f>L53/30</f>
        <v>160000</v>
      </c>
      <c r="N53" s="95">
        <f>M53/8</f>
        <v>20000</v>
      </c>
    </row>
    <row r="54" spans="1:14" ht="28.8" x14ac:dyDescent="0.3">
      <c r="A54" s="52"/>
      <c r="B54" s="53"/>
      <c r="C54" s="53"/>
      <c r="D54" s="53"/>
      <c r="E54" s="53"/>
      <c r="F54" s="53"/>
      <c r="G54" s="54"/>
      <c r="I54" s="92" t="s">
        <v>98</v>
      </c>
      <c r="J54" s="93">
        <v>1700000</v>
      </c>
      <c r="K54" s="94">
        <v>1.6</v>
      </c>
      <c r="L54" s="95">
        <f>J54*K54</f>
        <v>2720000</v>
      </c>
      <c r="M54" s="95">
        <f>L54/30</f>
        <v>90666.666666666672</v>
      </c>
      <c r="N54" s="95">
        <f>M54/8</f>
        <v>11333.333333333334</v>
      </c>
    </row>
    <row r="55" spans="1:14" x14ac:dyDescent="0.3">
      <c r="A55" s="55"/>
      <c r="B55" s="56"/>
      <c r="C55" s="56"/>
      <c r="D55" s="56"/>
      <c r="E55" s="56"/>
      <c r="F55" s="57"/>
      <c r="G55" s="58"/>
      <c r="J55" s="97"/>
      <c r="K55" s="98"/>
      <c r="N55" s="99">
        <f>SUM(N51:N54)</f>
        <v>78000</v>
      </c>
    </row>
    <row r="56" spans="1:14" ht="15" customHeight="1" x14ac:dyDescent="0.3">
      <c r="A56" s="55"/>
      <c r="B56" s="56"/>
      <c r="C56" s="56"/>
      <c r="D56" s="56"/>
      <c r="E56" s="56"/>
      <c r="F56" s="57"/>
      <c r="G56" s="58"/>
    </row>
    <row r="57" spans="1:14" ht="15" customHeight="1" x14ac:dyDescent="0.3">
      <c r="A57" s="55"/>
      <c r="B57" s="56"/>
      <c r="C57" s="56"/>
      <c r="D57" s="56"/>
      <c r="E57" s="56"/>
      <c r="F57" s="57"/>
      <c r="G57" s="58"/>
    </row>
    <row r="58" spans="1:14" ht="15" customHeight="1" x14ac:dyDescent="0.3">
      <c r="A58" s="266" t="s">
        <v>28</v>
      </c>
      <c r="B58" s="267"/>
      <c r="C58" s="267"/>
      <c r="D58" s="56"/>
      <c r="E58" s="267" t="s">
        <v>29</v>
      </c>
      <c r="F58" s="267"/>
      <c r="G58" s="268"/>
    </row>
    <row r="59" spans="1:14" ht="14.4" customHeight="1" x14ac:dyDescent="0.3">
      <c r="A59" s="59"/>
      <c r="B59" s="60"/>
      <c r="C59" s="60"/>
      <c r="D59" s="56"/>
      <c r="E59" s="249"/>
      <c r="F59" s="249"/>
      <c r="G59" s="250"/>
    </row>
    <row r="60" spans="1:14" ht="14.4" customHeight="1" x14ac:dyDescent="0.3">
      <c r="A60" s="61"/>
      <c r="B60" s="62"/>
      <c r="C60" s="62"/>
      <c r="D60" s="62"/>
      <c r="E60" s="62"/>
      <c r="F60" s="63"/>
      <c r="G60" s="64"/>
    </row>
  </sheetData>
  <mergeCells count="56">
    <mergeCell ref="J48:L48"/>
    <mergeCell ref="B13:C13"/>
    <mergeCell ref="C1:E2"/>
    <mergeCell ref="A3:G3"/>
    <mergeCell ref="A4:G4"/>
    <mergeCell ref="B5:G5"/>
    <mergeCell ref="B6:G6"/>
    <mergeCell ref="B7:E7"/>
    <mergeCell ref="B8:E8"/>
    <mergeCell ref="A9:G9"/>
    <mergeCell ref="A10:G10"/>
    <mergeCell ref="B11:C11"/>
    <mergeCell ref="B12:C12"/>
    <mergeCell ref="B25:C25"/>
    <mergeCell ref="B14:C14"/>
    <mergeCell ref="A15:F15"/>
    <mergeCell ref="A16:G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A40:F40"/>
    <mergeCell ref="A41:G41"/>
    <mergeCell ref="B42:C42"/>
    <mergeCell ref="B43:C43"/>
    <mergeCell ref="B44:C44"/>
    <mergeCell ref="B45:C45"/>
    <mergeCell ref="A46:F46"/>
    <mergeCell ref="A47:G47"/>
    <mergeCell ref="B48:C48"/>
    <mergeCell ref="E59:G59"/>
    <mergeCell ref="B50:C50"/>
    <mergeCell ref="B51:C51"/>
    <mergeCell ref="A52:F52"/>
    <mergeCell ref="A53:F53"/>
    <mergeCell ref="A58:C58"/>
    <mergeCell ref="E58:G58"/>
  </mergeCells>
  <pageMargins left="1.1811023622047245" right="1.1811023622047245" top="0.74803149606299213" bottom="0.74803149606299213" header="0.31496062992125984" footer="0.31496062992125984"/>
  <pageSetup paperSize="5" scale="69" fitToHeight="2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85B14-D261-43CB-B93C-2A054FB29D44}">
  <sheetPr>
    <pageSetUpPr fitToPage="1"/>
  </sheetPr>
  <dimension ref="A1:N60"/>
  <sheetViews>
    <sheetView zoomScale="80" zoomScaleNormal="80" workbookViewId="0">
      <selection activeCell="J2" sqref="J2"/>
    </sheetView>
  </sheetViews>
  <sheetFormatPr baseColWidth="10" defaultRowHeight="14.4" x14ac:dyDescent="0.3"/>
  <cols>
    <col min="1" max="1" width="12.88671875" customWidth="1"/>
    <col min="2" max="2" width="14.88671875" customWidth="1"/>
    <col min="3" max="3" width="48.109375" customWidth="1"/>
    <col min="4" max="4" width="7" customWidth="1"/>
    <col min="5" max="5" width="13.88671875" customWidth="1"/>
    <col min="6" max="6" width="14.6640625" customWidth="1"/>
    <col min="7" max="7" width="17.88671875" customWidth="1"/>
    <col min="8" max="8" width="1.44140625" customWidth="1"/>
    <col min="9" max="9" width="17" bestFit="1" customWidth="1"/>
    <col min="10" max="10" width="14.33203125" bestFit="1" customWidth="1"/>
    <col min="11" max="11" width="15.33203125" bestFit="1" customWidth="1"/>
    <col min="12" max="12" width="14.33203125" bestFit="1" customWidth="1"/>
    <col min="13" max="13" width="12.77734375" bestFit="1" customWidth="1"/>
    <col min="14" max="14" width="11.88671875" bestFit="1" customWidth="1"/>
  </cols>
  <sheetData>
    <row r="1" spans="1:9" ht="31.5" customHeight="1" x14ac:dyDescent="0.3">
      <c r="A1" s="1"/>
      <c r="B1" s="2"/>
      <c r="C1" s="214" t="s">
        <v>0</v>
      </c>
      <c r="D1" s="215"/>
      <c r="E1" s="216"/>
      <c r="F1" s="3" t="s">
        <v>1</v>
      </c>
      <c r="G1" s="4">
        <v>43784</v>
      </c>
    </row>
    <row r="2" spans="1:9" ht="29.25" customHeight="1" x14ac:dyDescent="0.3">
      <c r="A2" s="5"/>
      <c r="B2" s="6"/>
      <c r="C2" s="217"/>
      <c r="D2" s="218"/>
      <c r="E2" s="219"/>
      <c r="F2" s="7" t="s">
        <v>2</v>
      </c>
      <c r="G2" s="7" t="s">
        <v>3</v>
      </c>
    </row>
    <row r="3" spans="1:9" ht="15" customHeight="1" x14ac:dyDescent="0.3">
      <c r="A3" s="220" t="s">
        <v>30</v>
      </c>
      <c r="B3" s="221"/>
      <c r="C3" s="221"/>
      <c r="D3" s="221"/>
      <c r="E3" s="221"/>
      <c r="F3" s="221"/>
      <c r="G3" s="222"/>
    </row>
    <row r="4" spans="1:9" ht="15" customHeight="1" x14ac:dyDescent="0.3">
      <c r="A4" s="223" t="s">
        <v>4</v>
      </c>
      <c r="B4" s="224"/>
      <c r="C4" s="224"/>
      <c r="D4" s="224"/>
      <c r="E4" s="224"/>
      <c r="F4" s="224"/>
      <c r="G4" s="225"/>
    </row>
    <row r="5" spans="1:9" ht="15" customHeight="1" x14ac:dyDescent="0.3">
      <c r="A5" s="8" t="s">
        <v>5</v>
      </c>
      <c r="B5" s="211" t="s">
        <v>57</v>
      </c>
      <c r="C5" s="212"/>
      <c r="D5" s="212"/>
      <c r="E5" s="212"/>
      <c r="F5" s="212"/>
      <c r="G5" s="213"/>
    </row>
    <row r="6" spans="1:9" ht="16.649999999999999" customHeight="1" x14ac:dyDescent="0.3">
      <c r="A6" s="8" t="s">
        <v>6</v>
      </c>
      <c r="B6" s="211" t="s">
        <v>53</v>
      </c>
      <c r="C6" s="212"/>
      <c r="D6" s="212"/>
      <c r="E6" s="212"/>
      <c r="F6" s="212"/>
      <c r="G6" s="213"/>
    </row>
    <row r="7" spans="1:9" ht="14.4" customHeight="1" x14ac:dyDescent="0.3">
      <c r="A7" s="8" t="s">
        <v>7</v>
      </c>
      <c r="B7" s="211">
        <v>7</v>
      </c>
      <c r="C7" s="212"/>
      <c r="D7" s="212"/>
      <c r="E7" s="213"/>
      <c r="F7" s="9" t="s">
        <v>1</v>
      </c>
      <c r="G7" s="10">
        <v>45071</v>
      </c>
    </row>
    <row r="8" spans="1:9" ht="34.65" customHeight="1" x14ac:dyDescent="0.3">
      <c r="A8" s="8" t="s">
        <v>8</v>
      </c>
      <c r="B8" s="226" t="s">
        <v>53</v>
      </c>
      <c r="C8" s="227"/>
      <c r="D8" s="227"/>
      <c r="E8" s="228"/>
      <c r="F8" s="9" t="s">
        <v>9</v>
      </c>
      <c r="G8" s="11" t="s">
        <v>10</v>
      </c>
    </row>
    <row r="9" spans="1:9" x14ac:dyDescent="0.3">
      <c r="A9" s="229"/>
      <c r="B9" s="230"/>
      <c r="C9" s="230"/>
      <c r="D9" s="230"/>
      <c r="E9" s="230"/>
      <c r="F9" s="230"/>
      <c r="G9" s="231"/>
    </row>
    <row r="10" spans="1:9" x14ac:dyDescent="0.3">
      <c r="A10" s="232" t="s">
        <v>11</v>
      </c>
      <c r="B10" s="233"/>
      <c r="C10" s="233"/>
      <c r="D10" s="233"/>
      <c r="E10" s="233"/>
      <c r="F10" s="233"/>
      <c r="G10" s="234"/>
    </row>
    <row r="11" spans="1:9" ht="27.6" x14ac:dyDescent="0.3">
      <c r="A11" s="12" t="s">
        <v>12</v>
      </c>
      <c r="B11" s="235" t="s">
        <v>8</v>
      </c>
      <c r="C11" s="236"/>
      <c r="D11" s="13" t="s">
        <v>13</v>
      </c>
      <c r="E11" s="14" t="s">
        <v>14</v>
      </c>
      <c r="F11" s="15" t="s">
        <v>15</v>
      </c>
      <c r="G11" s="14" t="s">
        <v>16</v>
      </c>
    </row>
    <row r="12" spans="1:9" ht="15" customHeight="1" x14ac:dyDescent="0.3">
      <c r="A12" s="16" t="s">
        <v>17</v>
      </c>
      <c r="B12" s="237" t="s">
        <v>18</v>
      </c>
      <c r="C12" s="238"/>
      <c r="D12" s="17" t="s">
        <v>24</v>
      </c>
      <c r="E12" s="18">
        <f>(+ROUND((G49*0.08),0)/5000)</f>
        <v>3.7440000000000002</v>
      </c>
      <c r="F12" s="19">
        <v>5000</v>
      </c>
      <c r="G12" s="20">
        <f>ROUND((F12*E12),0)</f>
        <v>18720</v>
      </c>
      <c r="I12" s="21"/>
    </row>
    <row r="13" spans="1:9" ht="15" customHeight="1" x14ac:dyDescent="0.3">
      <c r="A13" s="16"/>
      <c r="B13" s="237"/>
      <c r="C13" s="238"/>
      <c r="D13" s="17"/>
      <c r="E13" s="18"/>
      <c r="F13" s="19"/>
      <c r="G13" s="20"/>
    </row>
    <row r="14" spans="1:9" x14ac:dyDescent="0.3">
      <c r="A14" s="23"/>
      <c r="B14" s="237"/>
      <c r="C14" s="238"/>
      <c r="D14" s="17"/>
      <c r="E14" s="24"/>
      <c r="F14" s="19"/>
      <c r="G14" s="22"/>
    </row>
    <row r="15" spans="1:9" x14ac:dyDescent="0.3">
      <c r="A15" s="239" t="s">
        <v>19</v>
      </c>
      <c r="B15" s="240"/>
      <c r="C15" s="240"/>
      <c r="D15" s="240"/>
      <c r="E15" s="240"/>
      <c r="F15" s="241"/>
      <c r="G15" s="25">
        <f>+SUM(G12:G14)</f>
        <v>18720</v>
      </c>
      <c r="I15" s="21"/>
    </row>
    <row r="16" spans="1:9" x14ac:dyDescent="0.3">
      <c r="A16" s="242" t="s">
        <v>20</v>
      </c>
      <c r="B16" s="242"/>
      <c r="C16" s="242"/>
      <c r="D16" s="242"/>
      <c r="E16" s="242"/>
      <c r="F16" s="242"/>
      <c r="G16" s="242"/>
    </row>
    <row r="17" spans="1:12" ht="27.6" x14ac:dyDescent="0.3">
      <c r="A17" s="26" t="s">
        <v>12</v>
      </c>
      <c r="B17" s="243" t="s">
        <v>8</v>
      </c>
      <c r="C17" s="244"/>
      <c r="D17" s="27" t="s">
        <v>13</v>
      </c>
      <c r="E17" s="28" t="s">
        <v>14</v>
      </c>
      <c r="F17" s="29" t="s">
        <v>15</v>
      </c>
      <c r="G17" s="30" t="s">
        <v>16</v>
      </c>
    </row>
    <row r="18" spans="1:12" x14ac:dyDescent="0.3">
      <c r="A18" s="31"/>
      <c r="B18" s="245" t="s">
        <v>87</v>
      </c>
      <c r="C18" s="246"/>
      <c r="D18" s="32" t="s">
        <v>10</v>
      </c>
      <c r="E18" s="65">
        <v>1</v>
      </c>
      <c r="F18" s="83">
        <v>34667</v>
      </c>
      <c r="G18" s="35">
        <f>E18*F18</f>
        <v>34667</v>
      </c>
      <c r="I18" s="67"/>
      <c r="J18" s="83"/>
      <c r="K18" s="67"/>
      <c r="L18" s="67"/>
    </row>
    <row r="19" spans="1:12" ht="28.8" customHeight="1" x14ac:dyDescent="0.3">
      <c r="A19" s="31"/>
      <c r="B19" s="277" t="s">
        <v>135</v>
      </c>
      <c r="C19" s="278"/>
      <c r="D19" s="32" t="s">
        <v>42</v>
      </c>
      <c r="E19" s="65">
        <v>15</v>
      </c>
      <c r="F19" s="83">
        <v>7933</v>
      </c>
      <c r="G19" s="35">
        <f t="shared" ref="G19:G32" si="0">E19*F19</f>
        <v>118995</v>
      </c>
      <c r="I19" s="67"/>
      <c r="J19" s="67"/>
      <c r="K19" s="67"/>
      <c r="L19" s="67"/>
    </row>
    <row r="20" spans="1:12" ht="15" customHeight="1" x14ac:dyDescent="0.3">
      <c r="A20" s="31"/>
      <c r="B20" s="245" t="s">
        <v>86</v>
      </c>
      <c r="C20" s="246"/>
      <c r="D20" s="32" t="s">
        <v>10</v>
      </c>
      <c r="E20" s="65">
        <v>1</v>
      </c>
      <c r="F20" s="83">
        <v>3067</v>
      </c>
      <c r="G20" s="35">
        <f t="shared" si="0"/>
        <v>3067</v>
      </c>
      <c r="I20" s="67"/>
      <c r="J20" s="67"/>
      <c r="K20" s="67"/>
      <c r="L20" s="67"/>
    </row>
    <row r="21" spans="1:12" ht="15" customHeight="1" x14ac:dyDescent="0.3">
      <c r="A21" s="31"/>
      <c r="B21" s="245" t="s">
        <v>136</v>
      </c>
      <c r="C21" s="246"/>
      <c r="D21" s="32" t="s">
        <v>10</v>
      </c>
      <c r="E21" s="65">
        <v>4</v>
      </c>
      <c r="F21" s="83">
        <v>34667</v>
      </c>
      <c r="G21" s="35">
        <f t="shared" si="0"/>
        <v>138668</v>
      </c>
      <c r="I21" s="67"/>
      <c r="J21" s="67"/>
      <c r="K21" s="67"/>
      <c r="L21" s="67"/>
    </row>
    <row r="22" spans="1:12" ht="15" customHeight="1" x14ac:dyDescent="0.3">
      <c r="A22" s="31"/>
      <c r="B22" s="245" t="s">
        <v>133</v>
      </c>
      <c r="C22" s="246"/>
      <c r="D22" s="32" t="s">
        <v>10</v>
      </c>
      <c r="E22" s="65">
        <v>1</v>
      </c>
      <c r="F22" s="83">
        <v>46833</v>
      </c>
      <c r="G22" s="35">
        <f t="shared" si="0"/>
        <v>46833</v>
      </c>
      <c r="I22" s="67"/>
      <c r="J22" s="67"/>
      <c r="K22" s="67"/>
      <c r="L22" s="67"/>
    </row>
    <row r="23" spans="1:12" ht="15" customHeight="1" x14ac:dyDescent="0.3">
      <c r="A23" s="31"/>
      <c r="B23" s="245" t="s">
        <v>134</v>
      </c>
      <c r="C23" s="246"/>
      <c r="D23" s="32" t="s">
        <v>10</v>
      </c>
      <c r="E23" s="65">
        <v>1</v>
      </c>
      <c r="F23" s="83">
        <v>15000</v>
      </c>
      <c r="G23" s="35">
        <f t="shared" si="0"/>
        <v>15000</v>
      </c>
      <c r="I23" s="67"/>
      <c r="J23" s="67"/>
      <c r="K23" s="67"/>
      <c r="L23" s="67"/>
    </row>
    <row r="24" spans="1:12" ht="15" customHeight="1" x14ac:dyDescent="0.3">
      <c r="A24" s="31"/>
      <c r="B24" s="245" t="s">
        <v>137</v>
      </c>
      <c r="C24" s="246"/>
      <c r="D24" s="32" t="s">
        <v>10</v>
      </c>
      <c r="E24" s="65">
        <v>1</v>
      </c>
      <c r="F24" s="83">
        <v>45000</v>
      </c>
      <c r="G24" s="35">
        <f t="shared" si="0"/>
        <v>45000</v>
      </c>
      <c r="I24" s="67"/>
      <c r="J24" s="67"/>
      <c r="K24" s="67"/>
      <c r="L24" s="67"/>
    </row>
    <row r="25" spans="1:12" ht="15.75" customHeight="1" x14ac:dyDescent="0.3">
      <c r="A25" s="31"/>
      <c r="B25" s="245" t="s">
        <v>138</v>
      </c>
      <c r="C25" s="246"/>
      <c r="D25" s="32" t="s">
        <v>10</v>
      </c>
      <c r="E25" s="65">
        <v>1</v>
      </c>
      <c r="F25" s="66">
        <v>86333</v>
      </c>
      <c r="G25" s="35">
        <f t="shared" si="0"/>
        <v>86333</v>
      </c>
      <c r="I25" s="67"/>
      <c r="J25" s="67"/>
      <c r="K25" s="67"/>
      <c r="L25" s="67"/>
    </row>
    <row r="26" spans="1:12" ht="15.75" customHeight="1" x14ac:dyDescent="0.3">
      <c r="A26" s="31"/>
      <c r="B26" s="245" t="s">
        <v>139</v>
      </c>
      <c r="C26" s="246"/>
      <c r="D26" s="32" t="s">
        <v>10</v>
      </c>
      <c r="E26" s="65">
        <v>1</v>
      </c>
      <c r="F26" s="66">
        <v>15333</v>
      </c>
      <c r="G26" s="35">
        <f t="shared" si="0"/>
        <v>15333</v>
      </c>
      <c r="I26" s="67"/>
      <c r="J26" s="67"/>
      <c r="K26" s="67"/>
      <c r="L26" s="67"/>
    </row>
    <row r="27" spans="1:12" ht="15.75" customHeight="1" x14ac:dyDescent="0.3">
      <c r="A27" s="31"/>
      <c r="B27" s="245" t="s">
        <v>140</v>
      </c>
      <c r="C27" s="246"/>
      <c r="D27" s="32" t="s">
        <v>10</v>
      </c>
      <c r="E27" s="65">
        <v>2</v>
      </c>
      <c r="F27" s="66">
        <v>7213</v>
      </c>
      <c r="G27" s="35">
        <f t="shared" si="0"/>
        <v>14426</v>
      </c>
      <c r="I27" s="67"/>
      <c r="J27" s="67"/>
      <c r="K27" s="67"/>
      <c r="L27" s="67"/>
    </row>
    <row r="28" spans="1:12" ht="15" customHeight="1" x14ac:dyDescent="0.3">
      <c r="A28" s="31"/>
      <c r="B28" s="245" t="s">
        <v>141</v>
      </c>
      <c r="C28" s="246"/>
      <c r="D28" s="32" t="s">
        <v>10</v>
      </c>
      <c r="E28" s="65">
        <v>2</v>
      </c>
      <c r="F28" s="66">
        <v>3233</v>
      </c>
      <c r="G28" s="35">
        <f t="shared" si="0"/>
        <v>6466</v>
      </c>
      <c r="I28" s="67"/>
      <c r="J28" s="67"/>
      <c r="K28" s="67"/>
      <c r="L28" s="67"/>
    </row>
    <row r="29" spans="1:12" ht="15" customHeight="1" x14ac:dyDescent="0.3">
      <c r="A29" s="31"/>
      <c r="B29" s="245"/>
      <c r="C29" s="246"/>
      <c r="D29" s="32"/>
      <c r="E29" s="65"/>
      <c r="F29" s="66"/>
      <c r="G29" s="35">
        <f t="shared" si="0"/>
        <v>0</v>
      </c>
      <c r="I29" s="68"/>
    </row>
    <row r="30" spans="1:12" ht="16.649999999999999" customHeight="1" x14ac:dyDescent="0.3">
      <c r="A30" s="31"/>
      <c r="B30" s="245"/>
      <c r="C30" s="246"/>
      <c r="D30" s="32"/>
      <c r="E30" s="65"/>
      <c r="F30" s="66"/>
      <c r="G30" s="35">
        <f t="shared" si="0"/>
        <v>0</v>
      </c>
      <c r="I30" s="68"/>
    </row>
    <row r="31" spans="1:12" ht="15" customHeight="1" x14ac:dyDescent="0.3">
      <c r="A31" s="31"/>
      <c r="B31" s="245"/>
      <c r="C31" s="246"/>
      <c r="D31" s="32"/>
      <c r="E31" s="33"/>
      <c r="F31" s="66"/>
      <c r="G31" s="35">
        <f t="shared" si="0"/>
        <v>0</v>
      </c>
      <c r="I31" s="21"/>
    </row>
    <row r="32" spans="1:12" ht="15" customHeight="1" x14ac:dyDescent="0.3">
      <c r="A32" s="31"/>
      <c r="B32" s="245"/>
      <c r="C32" s="246"/>
      <c r="D32" s="32"/>
      <c r="E32" s="33"/>
      <c r="F32" s="66"/>
      <c r="G32" s="35">
        <f t="shared" si="0"/>
        <v>0</v>
      </c>
      <c r="I32" s="21"/>
    </row>
    <row r="33" spans="1:14" ht="15" customHeight="1" x14ac:dyDescent="0.3">
      <c r="A33" s="31"/>
      <c r="B33" s="245"/>
      <c r="C33" s="246"/>
      <c r="D33" s="32"/>
      <c r="E33" s="33"/>
      <c r="F33" s="34"/>
      <c r="G33" s="35"/>
      <c r="I33" s="21"/>
    </row>
    <row r="34" spans="1:14" ht="15" customHeight="1" x14ac:dyDescent="0.3">
      <c r="A34" s="31"/>
      <c r="B34" s="245"/>
      <c r="C34" s="246"/>
      <c r="D34" s="32"/>
      <c r="E34" s="33"/>
      <c r="F34" s="34"/>
      <c r="G34" s="35"/>
      <c r="I34" s="21"/>
    </row>
    <row r="35" spans="1:14" ht="15" customHeight="1" x14ac:dyDescent="0.3">
      <c r="A35" s="31"/>
      <c r="B35" s="245"/>
      <c r="C35" s="246"/>
      <c r="D35" s="32"/>
      <c r="E35" s="33"/>
      <c r="F35" s="34"/>
      <c r="G35" s="35"/>
      <c r="I35" s="21"/>
    </row>
    <row r="36" spans="1:14" ht="15" customHeight="1" x14ac:dyDescent="0.3">
      <c r="A36" s="31"/>
      <c r="B36" s="247"/>
      <c r="C36" s="248"/>
      <c r="D36" s="32"/>
      <c r="E36" s="33"/>
      <c r="F36" s="34"/>
      <c r="G36" s="35"/>
      <c r="I36" s="21"/>
    </row>
    <row r="37" spans="1:14" ht="15" customHeight="1" x14ac:dyDescent="0.3">
      <c r="A37" s="36"/>
      <c r="B37" s="245"/>
      <c r="C37" s="246"/>
      <c r="D37" s="32"/>
      <c r="E37" s="33"/>
      <c r="F37" s="19"/>
      <c r="G37" s="35"/>
      <c r="I37" s="21"/>
    </row>
    <row r="38" spans="1:14" ht="15" customHeight="1" x14ac:dyDescent="0.3">
      <c r="A38" s="36"/>
      <c r="B38" s="245"/>
      <c r="C38" s="246"/>
      <c r="D38" s="32"/>
      <c r="E38" s="33"/>
      <c r="F38" s="19"/>
      <c r="G38" s="35"/>
      <c r="I38" s="21"/>
    </row>
    <row r="39" spans="1:14" ht="15" customHeight="1" x14ac:dyDescent="0.3">
      <c r="A39" s="36"/>
      <c r="B39" s="245"/>
      <c r="C39" s="246"/>
      <c r="D39" s="32"/>
      <c r="E39" s="33"/>
      <c r="F39" s="19"/>
      <c r="G39" s="35"/>
      <c r="I39" s="21"/>
    </row>
    <row r="40" spans="1:14" ht="15" customHeight="1" x14ac:dyDescent="0.3">
      <c r="A40" s="239" t="s">
        <v>19</v>
      </c>
      <c r="B40" s="240"/>
      <c r="C40" s="240"/>
      <c r="D40" s="240"/>
      <c r="E40" s="240"/>
      <c r="F40" s="241"/>
      <c r="G40" s="25">
        <f>+SUM(G18:G39)</f>
        <v>524788</v>
      </c>
      <c r="I40" s="25"/>
    </row>
    <row r="41" spans="1:14" ht="15" customHeight="1" x14ac:dyDescent="0.3">
      <c r="A41" s="253" t="s">
        <v>21</v>
      </c>
      <c r="B41" s="253"/>
      <c r="C41" s="253"/>
      <c r="D41" s="253"/>
      <c r="E41" s="253"/>
      <c r="F41" s="253"/>
      <c r="G41" s="253"/>
    </row>
    <row r="42" spans="1:14" ht="23.25" customHeight="1" x14ac:dyDescent="0.3">
      <c r="A42" s="37" t="s">
        <v>12</v>
      </c>
      <c r="B42" s="254" t="s">
        <v>8</v>
      </c>
      <c r="C42" s="254"/>
      <c r="D42" s="38" t="s">
        <v>13</v>
      </c>
      <c r="E42" s="38" t="s">
        <v>14</v>
      </c>
      <c r="F42" s="38" t="s">
        <v>15</v>
      </c>
      <c r="G42" s="38" t="s">
        <v>16</v>
      </c>
    </row>
    <row r="43" spans="1:14" ht="15" customHeight="1" x14ac:dyDescent="0.3">
      <c r="A43" s="39" t="s">
        <v>22</v>
      </c>
      <c r="B43" s="255" t="s">
        <v>23</v>
      </c>
      <c r="C43" s="256"/>
      <c r="D43" s="40" t="s">
        <v>24</v>
      </c>
      <c r="E43" s="41">
        <v>0.05</v>
      </c>
      <c r="F43" s="42">
        <f>G40</f>
        <v>524788</v>
      </c>
      <c r="G43" s="43">
        <f>ROUND((F43*E43),0)</f>
        <v>26239</v>
      </c>
      <c r="I43" s="21"/>
    </row>
    <row r="44" spans="1:14" x14ac:dyDescent="0.3">
      <c r="A44" s="31"/>
      <c r="B44" s="251"/>
      <c r="C44" s="252"/>
      <c r="D44" s="32"/>
      <c r="E44" s="44"/>
      <c r="F44" s="45"/>
      <c r="G44" s="20">
        <f t="shared" ref="G44:G45" si="1">F44*E44</f>
        <v>0</v>
      </c>
    </row>
    <row r="45" spans="1:14" ht="15" customHeight="1" x14ac:dyDescent="0.3">
      <c r="A45" s="31"/>
      <c r="B45" s="257"/>
      <c r="C45" s="258"/>
      <c r="D45" s="32"/>
      <c r="E45" s="44"/>
      <c r="F45" s="45"/>
      <c r="G45" s="20">
        <f t="shared" si="1"/>
        <v>0</v>
      </c>
    </row>
    <row r="46" spans="1:14" ht="15" customHeight="1" x14ac:dyDescent="0.3">
      <c r="A46" s="239" t="s">
        <v>19</v>
      </c>
      <c r="B46" s="240"/>
      <c r="C46" s="240"/>
      <c r="D46" s="240"/>
      <c r="E46" s="240"/>
      <c r="F46" s="241"/>
      <c r="G46" s="25">
        <f>+SUM(G43:G45)</f>
        <v>26239</v>
      </c>
      <c r="I46" s="21"/>
    </row>
    <row r="47" spans="1:14" ht="15" customHeight="1" x14ac:dyDescent="0.3">
      <c r="A47" s="253" t="s">
        <v>25</v>
      </c>
      <c r="B47" s="253"/>
      <c r="C47" s="253"/>
      <c r="D47" s="253"/>
      <c r="E47" s="253"/>
      <c r="F47" s="253"/>
      <c r="G47" s="253"/>
    </row>
    <row r="48" spans="1:14" ht="24.75" customHeight="1" x14ac:dyDescent="0.3">
      <c r="A48" s="37" t="s">
        <v>12</v>
      </c>
      <c r="B48" s="254" t="s">
        <v>8</v>
      </c>
      <c r="C48" s="254"/>
      <c r="D48" s="38" t="s">
        <v>13</v>
      </c>
      <c r="E48" s="38" t="s">
        <v>14</v>
      </c>
      <c r="F48" s="38" t="s">
        <v>15</v>
      </c>
      <c r="G48" s="38" t="s">
        <v>16</v>
      </c>
      <c r="I48" s="96"/>
      <c r="J48" s="276" t="s">
        <v>100</v>
      </c>
      <c r="K48" s="276"/>
      <c r="L48" s="276"/>
      <c r="M48" s="96"/>
      <c r="N48" s="96"/>
    </row>
    <row r="49" spans="1:14" ht="25.95" customHeight="1" x14ac:dyDescent="0.3">
      <c r="A49" s="39" t="s">
        <v>26</v>
      </c>
      <c r="B49" s="255" t="s">
        <v>105</v>
      </c>
      <c r="C49" s="256"/>
      <c r="D49" s="40" t="s">
        <v>61</v>
      </c>
      <c r="E49" s="69">
        <v>3</v>
      </c>
      <c r="F49" s="153">
        <v>78000</v>
      </c>
      <c r="G49" s="43">
        <f>ROUND((F49*E49),0)</f>
        <v>234000</v>
      </c>
      <c r="I49" s="96"/>
      <c r="J49" s="93"/>
      <c r="K49" s="96"/>
      <c r="L49" s="96"/>
      <c r="M49" s="96"/>
      <c r="N49" s="96"/>
    </row>
    <row r="50" spans="1:14" x14ac:dyDescent="0.3">
      <c r="A50" s="46"/>
      <c r="B50" s="251"/>
      <c r="C50" s="252"/>
      <c r="D50" s="47"/>
      <c r="E50" s="48"/>
      <c r="F50" s="45"/>
      <c r="G50" s="49">
        <f t="shared" ref="G50:G51" si="2">F50*E50</f>
        <v>0</v>
      </c>
      <c r="I50" s="90" t="s">
        <v>92</v>
      </c>
      <c r="J50" s="91" t="s">
        <v>93</v>
      </c>
      <c r="K50" s="90" t="s">
        <v>94</v>
      </c>
      <c r="L50" s="90" t="s">
        <v>95</v>
      </c>
      <c r="M50" s="90" t="s">
        <v>96</v>
      </c>
      <c r="N50" s="90" t="s">
        <v>97</v>
      </c>
    </row>
    <row r="51" spans="1:14" x14ac:dyDescent="0.3">
      <c r="A51" s="46"/>
      <c r="B51" s="251"/>
      <c r="C51" s="252"/>
      <c r="D51" s="47"/>
      <c r="E51" s="48"/>
      <c r="F51" s="45"/>
      <c r="G51" s="49">
        <f t="shared" si="2"/>
        <v>0</v>
      </c>
      <c r="I51" s="92" t="s">
        <v>101</v>
      </c>
      <c r="J51" s="93">
        <v>4000000</v>
      </c>
      <c r="K51" s="94">
        <v>1.6</v>
      </c>
      <c r="L51" s="95">
        <f>J51*K51</f>
        <v>6400000</v>
      </c>
      <c r="M51" s="95">
        <f>L51/30</f>
        <v>213333.33333333334</v>
      </c>
      <c r="N51" s="95">
        <f>M51/8</f>
        <v>26666.666666666668</v>
      </c>
    </row>
    <row r="52" spans="1:14" ht="28.8" x14ac:dyDescent="0.3">
      <c r="A52" s="260" t="s">
        <v>19</v>
      </c>
      <c r="B52" s="261"/>
      <c r="C52" s="261"/>
      <c r="D52" s="261"/>
      <c r="E52" s="261"/>
      <c r="F52" s="262"/>
      <c r="G52" s="50">
        <f>+SUM(G49:G51)</f>
        <v>234000</v>
      </c>
      <c r="I52" s="92" t="s">
        <v>102</v>
      </c>
      <c r="J52" s="93">
        <v>3000000</v>
      </c>
      <c r="K52" s="94">
        <v>1.6</v>
      </c>
      <c r="L52" s="95">
        <f>J52*K52</f>
        <v>4800000</v>
      </c>
      <c r="M52" s="95">
        <f>L52/30</f>
        <v>160000</v>
      </c>
      <c r="N52" s="95">
        <f>M52/8</f>
        <v>20000</v>
      </c>
    </row>
    <row r="53" spans="1:14" ht="28.8" x14ac:dyDescent="0.3">
      <c r="A53" s="263" t="s">
        <v>27</v>
      </c>
      <c r="B53" s="264"/>
      <c r="C53" s="264"/>
      <c r="D53" s="264"/>
      <c r="E53" s="264"/>
      <c r="F53" s="265"/>
      <c r="G53" s="51">
        <f>+G15+G40+G46+G52</f>
        <v>803747</v>
      </c>
      <c r="I53" s="92" t="s">
        <v>102</v>
      </c>
      <c r="J53" s="93">
        <v>3000000</v>
      </c>
      <c r="K53" s="94">
        <v>1.6</v>
      </c>
      <c r="L53" s="95">
        <f>J53*K53</f>
        <v>4800000</v>
      </c>
      <c r="M53" s="95">
        <f>L53/30</f>
        <v>160000</v>
      </c>
      <c r="N53" s="95">
        <f>M53/8</f>
        <v>20000</v>
      </c>
    </row>
    <row r="54" spans="1:14" x14ac:dyDescent="0.3">
      <c r="A54" s="52"/>
      <c r="B54" s="53"/>
      <c r="C54" s="53"/>
      <c r="D54" s="53"/>
      <c r="E54" s="53"/>
      <c r="F54" s="53"/>
      <c r="G54" s="54"/>
      <c r="I54" s="96" t="s">
        <v>98</v>
      </c>
      <c r="J54" s="93">
        <v>1700000</v>
      </c>
      <c r="K54" s="94">
        <v>1.6</v>
      </c>
      <c r="L54" s="95">
        <f>J54*K54</f>
        <v>2720000</v>
      </c>
      <c r="M54" s="95">
        <f>L54/30</f>
        <v>90666.666666666672</v>
      </c>
      <c r="N54" s="95">
        <f>M54/8</f>
        <v>11333.333333333334</v>
      </c>
    </row>
    <row r="55" spans="1:14" x14ac:dyDescent="0.3">
      <c r="A55" s="55"/>
      <c r="B55" s="56"/>
      <c r="C55" s="56"/>
      <c r="D55" s="56"/>
      <c r="E55" s="56"/>
      <c r="F55" s="57"/>
      <c r="G55" s="58"/>
      <c r="J55" s="97"/>
      <c r="K55" s="98"/>
      <c r="N55" s="99">
        <f>SUM(N51:N54)</f>
        <v>78000</v>
      </c>
    </row>
    <row r="56" spans="1:14" ht="15" customHeight="1" x14ac:dyDescent="0.3">
      <c r="A56" s="55"/>
      <c r="B56" s="56"/>
      <c r="C56" s="56"/>
      <c r="D56" s="56"/>
      <c r="E56" s="56"/>
      <c r="F56" s="57"/>
      <c r="G56" s="58"/>
    </row>
    <row r="57" spans="1:14" ht="15" customHeight="1" x14ac:dyDescent="0.3">
      <c r="A57" s="55"/>
      <c r="B57" s="56"/>
      <c r="C57" s="56"/>
      <c r="D57" s="56"/>
      <c r="E57" s="56"/>
      <c r="F57" s="57"/>
      <c r="G57" s="58"/>
    </row>
    <row r="58" spans="1:14" ht="15" customHeight="1" x14ac:dyDescent="0.3">
      <c r="A58" s="266" t="s">
        <v>28</v>
      </c>
      <c r="B58" s="267"/>
      <c r="C58" s="267"/>
      <c r="D58" s="56"/>
      <c r="E58" s="267" t="s">
        <v>29</v>
      </c>
      <c r="F58" s="267"/>
      <c r="G58" s="268"/>
    </row>
    <row r="59" spans="1:14" ht="14.4" customHeight="1" x14ac:dyDescent="0.3">
      <c r="A59" s="59"/>
      <c r="B59" s="60"/>
      <c r="C59" s="60"/>
      <c r="D59" s="56"/>
      <c r="E59" s="249"/>
      <c r="F59" s="249"/>
      <c r="G59" s="250"/>
    </row>
    <row r="60" spans="1:14" ht="14.4" customHeight="1" x14ac:dyDescent="0.3">
      <c r="A60" s="61"/>
      <c r="B60" s="62"/>
      <c r="C60" s="62"/>
      <c r="D60" s="62"/>
      <c r="E60" s="62"/>
      <c r="F60" s="63"/>
      <c r="G60" s="64"/>
    </row>
  </sheetData>
  <mergeCells count="56">
    <mergeCell ref="J48:L48"/>
    <mergeCell ref="B13:C13"/>
    <mergeCell ref="C1:E2"/>
    <mergeCell ref="A3:G3"/>
    <mergeCell ref="A4:G4"/>
    <mergeCell ref="B5:G5"/>
    <mergeCell ref="B6:G6"/>
    <mergeCell ref="B7:E7"/>
    <mergeCell ref="B8:E8"/>
    <mergeCell ref="A9:G9"/>
    <mergeCell ref="A10:G10"/>
    <mergeCell ref="B11:C11"/>
    <mergeCell ref="B12:C12"/>
    <mergeCell ref="B25:C25"/>
    <mergeCell ref="B14:C14"/>
    <mergeCell ref="A15:F15"/>
    <mergeCell ref="A16:G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A40:F40"/>
    <mergeCell ref="A41:G41"/>
    <mergeCell ref="B42:C42"/>
    <mergeCell ref="B43:C43"/>
    <mergeCell ref="B44:C44"/>
    <mergeCell ref="B45:C45"/>
    <mergeCell ref="A46:F46"/>
    <mergeCell ref="A47:G47"/>
    <mergeCell ref="B48:C48"/>
    <mergeCell ref="E59:G59"/>
    <mergeCell ref="B50:C50"/>
    <mergeCell ref="B51:C51"/>
    <mergeCell ref="A52:F52"/>
    <mergeCell ref="A53:F53"/>
    <mergeCell ref="A58:C58"/>
    <mergeCell ref="E58:G58"/>
  </mergeCells>
  <pageMargins left="1.1811023622047245" right="1.1811023622047245" top="0.74803149606299213" bottom="0.74803149606299213" header="0.31496062992125984" footer="0.31496062992125984"/>
  <pageSetup paperSize="5" scale="68" fitToHeight="2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AA3B9-EB51-4AB6-869F-4D58EBE492AE}">
  <sheetPr>
    <pageSetUpPr fitToPage="1"/>
  </sheetPr>
  <dimension ref="A1:N59"/>
  <sheetViews>
    <sheetView topLeftCell="B10" workbookViewId="0">
      <selection activeCell="I18" sqref="I18"/>
    </sheetView>
  </sheetViews>
  <sheetFormatPr baseColWidth="10" defaultRowHeight="14.4" x14ac:dyDescent="0.3"/>
  <cols>
    <col min="1" max="1" width="12.88671875" customWidth="1"/>
    <col min="2" max="2" width="14.88671875" customWidth="1"/>
    <col min="3" max="3" width="48.109375" customWidth="1"/>
    <col min="4" max="4" width="7" customWidth="1"/>
    <col min="5" max="5" width="13.88671875" customWidth="1"/>
    <col min="6" max="6" width="14.6640625" customWidth="1"/>
    <col min="7" max="7" width="17.88671875" customWidth="1"/>
    <col min="8" max="8" width="1.44140625" customWidth="1"/>
    <col min="9" max="9" width="16.109375" customWidth="1"/>
    <col min="10" max="10" width="15.44140625" customWidth="1"/>
    <col min="11" max="11" width="15.33203125" bestFit="1" customWidth="1"/>
    <col min="12" max="12" width="14.33203125" bestFit="1" customWidth="1"/>
    <col min="13" max="14" width="12.77734375" bestFit="1" customWidth="1"/>
  </cols>
  <sheetData>
    <row r="1" spans="1:10" ht="31.5" customHeight="1" x14ac:dyDescent="0.3">
      <c r="A1" s="1"/>
      <c r="B1" s="2"/>
      <c r="C1" s="214" t="s">
        <v>0</v>
      </c>
      <c r="D1" s="215"/>
      <c r="E1" s="216"/>
      <c r="F1" s="3" t="s">
        <v>1</v>
      </c>
      <c r="G1" s="4">
        <v>43784</v>
      </c>
    </row>
    <row r="2" spans="1:10" ht="29.25" customHeight="1" x14ac:dyDescent="0.3">
      <c r="A2" s="5"/>
      <c r="B2" s="6"/>
      <c r="C2" s="217"/>
      <c r="D2" s="218"/>
      <c r="E2" s="219"/>
      <c r="F2" s="7" t="s">
        <v>2</v>
      </c>
      <c r="G2" s="7" t="s">
        <v>3</v>
      </c>
    </row>
    <row r="3" spans="1:10" ht="15" customHeight="1" x14ac:dyDescent="0.3">
      <c r="A3" s="220" t="s">
        <v>30</v>
      </c>
      <c r="B3" s="221"/>
      <c r="C3" s="221"/>
      <c r="D3" s="221"/>
      <c r="E3" s="221"/>
      <c r="F3" s="221"/>
      <c r="G3" s="222"/>
    </row>
    <row r="4" spans="1:10" ht="15" customHeight="1" x14ac:dyDescent="0.3">
      <c r="A4" s="223" t="s">
        <v>4</v>
      </c>
      <c r="B4" s="224"/>
      <c r="C4" s="224"/>
      <c r="D4" s="224"/>
      <c r="E4" s="224"/>
      <c r="F4" s="224"/>
      <c r="G4" s="225"/>
    </row>
    <row r="5" spans="1:10" ht="15" customHeight="1" x14ac:dyDescent="0.3">
      <c r="A5" s="8" t="s">
        <v>5</v>
      </c>
      <c r="B5" s="211" t="s">
        <v>57</v>
      </c>
      <c r="C5" s="212"/>
      <c r="D5" s="212"/>
      <c r="E5" s="212"/>
      <c r="F5" s="212"/>
      <c r="G5" s="213"/>
    </row>
    <row r="6" spans="1:10" ht="16.649999999999999" customHeight="1" x14ac:dyDescent="0.3">
      <c r="A6" s="8" t="s">
        <v>6</v>
      </c>
      <c r="B6" s="279" t="s">
        <v>91</v>
      </c>
      <c r="C6" s="280"/>
      <c r="D6" s="280"/>
      <c r="E6" s="280"/>
      <c r="F6" s="280"/>
      <c r="G6" s="281"/>
      <c r="J6" s="86"/>
    </row>
    <row r="7" spans="1:10" ht="14.4" customHeight="1" x14ac:dyDescent="0.3">
      <c r="A7" s="8" t="s">
        <v>7</v>
      </c>
      <c r="B7" s="211">
        <v>7</v>
      </c>
      <c r="C7" s="212"/>
      <c r="D7" s="212"/>
      <c r="E7" s="213"/>
      <c r="F7" s="9" t="s">
        <v>1</v>
      </c>
      <c r="G7" s="10">
        <v>45071</v>
      </c>
    </row>
    <row r="8" spans="1:10" ht="34.65" customHeight="1" x14ac:dyDescent="0.3">
      <c r="A8" s="8" t="s">
        <v>8</v>
      </c>
      <c r="B8" s="226" t="s">
        <v>123</v>
      </c>
      <c r="C8" s="227"/>
      <c r="D8" s="227"/>
      <c r="E8" s="228"/>
      <c r="F8" s="9" t="s">
        <v>9</v>
      </c>
      <c r="G8" s="11" t="s">
        <v>10</v>
      </c>
    </row>
    <row r="9" spans="1:10" x14ac:dyDescent="0.3">
      <c r="A9" s="229"/>
      <c r="B9" s="230"/>
      <c r="C9" s="230"/>
      <c r="D9" s="230"/>
      <c r="E9" s="230"/>
      <c r="F9" s="230"/>
      <c r="G9" s="231"/>
    </row>
    <row r="10" spans="1:10" x14ac:dyDescent="0.3">
      <c r="A10" s="232" t="s">
        <v>11</v>
      </c>
      <c r="B10" s="233"/>
      <c r="C10" s="233"/>
      <c r="D10" s="233"/>
      <c r="E10" s="233"/>
      <c r="F10" s="233"/>
      <c r="G10" s="234"/>
    </row>
    <row r="11" spans="1:10" ht="27.6" x14ac:dyDescent="0.3">
      <c r="A11" s="12" t="s">
        <v>12</v>
      </c>
      <c r="B11" s="235" t="s">
        <v>8</v>
      </c>
      <c r="C11" s="236"/>
      <c r="D11" s="13" t="s">
        <v>13</v>
      </c>
      <c r="E11" s="14" t="s">
        <v>14</v>
      </c>
      <c r="F11" s="15" t="s">
        <v>15</v>
      </c>
      <c r="G11" s="14" t="s">
        <v>16</v>
      </c>
    </row>
    <row r="12" spans="1:10" ht="15" customHeight="1" x14ac:dyDescent="0.3">
      <c r="A12" s="16" t="s">
        <v>17</v>
      </c>
      <c r="B12" s="237" t="s">
        <v>18</v>
      </c>
      <c r="C12" s="238"/>
      <c r="D12" s="17" t="s">
        <v>24</v>
      </c>
      <c r="E12" s="18">
        <v>7</v>
      </c>
      <c r="F12" s="19">
        <v>8000</v>
      </c>
      <c r="G12" s="20">
        <f>ROUND((F12*E12),0)</f>
        <v>56000</v>
      </c>
      <c r="I12" s="21"/>
    </row>
    <row r="13" spans="1:10" ht="15" customHeight="1" x14ac:dyDescent="0.3">
      <c r="A13" s="16" t="s">
        <v>43</v>
      </c>
      <c r="B13" s="237" t="s">
        <v>88</v>
      </c>
      <c r="C13" s="238"/>
      <c r="D13" s="17" t="s">
        <v>85</v>
      </c>
      <c r="E13" s="18">
        <v>8</v>
      </c>
      <c r="F13" s="19">
        <v>175000</v>
      </c>
      <c r="G13" s="20">
        <f>F13*E13</f>
        <v>1400000</v>
      </c>
    </row>
    <row r="14" spans="1:10" x14ac:dyDescent="0.3">
      <c r="A14" s="23"/>
      <c r="B14" s="237"/>
      <c r="C14" s="238"/>
      <c r="D14" s="17"/>
      <c r="E14" s="24"/>
      <c r="F14" s="19"/>
      <c r="G14" s="22"/>
    </row>
    <row r="15" spans="1:10" x14ac:dyDescent="0.3">
      <c r="A15" s="239" t="s">
        <v>19</v>
      </c>
      <c r="B15" s="240"/>
      <c r="C15" s="240"/>
      <c r="D15" s="240"/>
      <c r="E15" s="240"/>
      <c r="F15" s="241"/>
      <c r="G15" s="25">
        <f>+SUM(G12:G14)</f>
        <v>1456000</v>
      </c>
      <c r="I15" s="21"/>
    </row>
    <row r="16" spans="1:10" x14ac:dyDescent="0.3">
      <c r="A16" s="242" t="s">
        <v>20</v>
      </c>
      <c r="B16" s="242"/>
      <c r="C16" s="242"/>
      <c r="D16" s="242"/>
      <c r="E16" s="242"/>
      <c r="F16" s="242"/>
      <c r="G16" s="242"/>
    </row>
    <row r="17" spans="1:12" ht="27.6" x14ac:dyDescent="0.3">
      <c r="A17" s="26" t="s">
        <v>12</v>
      </c>
      <c r="B17" s="243" t="s">
        <v>8</v>
      </c>
      <c r="C17" s="244"/>
      <c r="D17" s="27" t="s">
        <v>13</v>
      </c>
      <c r="E17" s="28" t="s">
        <v>14</v>
      </c>
      <c r="F17" s="29" t="s">
        <v>15</v>
      </c>
      <c r="G17" s="30" t="s">
        <v>16</v>
      </c>
    </row>
    <row r="18" spans="1:12" x14ac:dyDescent="0.3">
      <c r="A18" s="31"/>
      <c r="B18" s="245" t="s">
        <v>62</v>
      </c>
      <c r="C18" s="246"/>
      <c r="D18" s="32" t="s">
        <v>10</v>
      </c>
      <c r="E18" s="65">
        <v>1</v>
      </c>
      <c r="F18" s="66">
        <v>1900000</v>
      </c>
      <c r="G18" s="35">
        <f>E18*F18</f>
        <v>1900000</v>
      </c>
      <c r="I18" s="67"/>
      <c r="J18" s="67"/>
      <c r="K18" s="67"/>
      <c r="L18" s="67"/>
    </row>
    <row r="19" spans="1:12" ht="14.4" customHeight="1" x14ac:dyDescent="0.3">
      <c r="A19" s="31"/>
      <c r="B19" s="245"/>
      <c r="C19" s="246"/>
      <c r="D19" s="32"/>
      <c r="E19" s="65"/>
      <c r="F19" s="66"/>
      <c r="G19" s="35">
        <f t="shared" ref="G19:G32" si="0">E19*F19</f>
        <v>0</v>
      </c>
      <c r="I19" s="67"/>
      <c r="J19" s="67"/>
      <c r="K19" s="67"/>
      <c r="L19" s="67"/>
    </row>
    <row r="20" spans="1:12" ht="15" customHeight="1" x14ac:dyDescent="0.3">
      <c r="A20" s="31"/>
      <c r="B20" s="245"/>
      <c r="C20" s="246"/>
      <c r="D20" s="32"/>
      <c r="E20" s="65"/>
      <c r="F20" s="66"/>
      <c r="G20" s="35">
        <f t="shared" si="0"/>
        <v>0</v>
      </c>
      <c r="I20" s="67"/>
      <c r="J20" s="67"/>
      <c r="K20" s="67"/>
      <c r="L20" s="67"/>
    </row>
    <row r="21" spans="1:12" ht="15" customHeight="1" x14ac:dyDescent="0.3">
      <c r="A21" s="31"/>
      <c r="B21" s="245"/>
      <c r="C21" s="246"/>
      <c r="D21" s="32"/>
      <c r="E21" s="65"/>
      <c r="F21" s="66"/>
      <c r="G21" s="35">
        <f t="shared" si="0"/>
        <v>0</v>
      </c>
      <c r="I21" s="67"/>
      <c r="J21" s="67"/>
      <c r="K21" s="67"/>
      <c r="L21" s="67"/>
    </row>
    <row r="22" spans="1:12" ht="15" customHeight="1" x14ac:dyDescent="0.3">
      <c r="A22" s="31"/>
      <c r="B22" s="245"/>
      <c r="C22" s="246"/>
      <c r="D22" s="32"/>
      <c r="E22" s="65"/>
      <c r="F22" s="66"/>
      <c r="G22" s="35">
        <f t="shared" si="0"/>
        <v>0</v>
      </c>
      <c r="I22" s="67"/>
      <c r="J22" s="67"/>
      <c r="K22" s="67"/>
      <c r="L22" s="67"/>
    </row>
    <row r="23" spans="1:12" ht="15" customHeight="1" x14ac:dyDescent="0.3">
      <c r="A23" s="31"/>
      <c r="B23" s="245"/>
      <c r="C23" s="246"/>
      <c r="D23" s="32"/>
      <c r="E23" s="65"/>
      <c r="F23" s="66"/>
      <c r="G23" s="35">
        <f t="shared" si="0"/>
        <v>0</v>
      </c>
      <c r="I23" s="67"/>
      <c r="J23" s="67"/>
      <c r="K23" s="67"/>
      <c r="L23" s="67"/>
    </row>
    <row r="24" spans="1:12" ht="15" customHeight="1" x14ac:dyDescent="0.3">
      <c r="A24" s="31"/>
      <c r="B24" s="245"/>
      <c r="C24" s="246"/>
      <c r="D24" s="32"/>
      <c r="E24" s="65"/>
      <c r="F24" s="66"/>
      <c r="G24" s="35">
        <f t="shared" si="0"/>
        <v>0</v>
      </c>
      <c r="I24" s="67"/>
      <c r="J24" s="67"/>
      <c r="K24" s="67"/>
      <c r="L24" s="67"/>
    </row>
    <row r="25" spans="1:12" ht="15.75" customHeight="1" x14ac:dyDescent="0.3">
      <c r="A25" s="31"/>
      <c r="B25" s="245"/>
      <c r="C25" s="246"/>
      <c r="D25" s="32"/>
      <c r="E25" s="65"/>
      <c r="F25" s="66"/>
      <c r="G25" s="35">
        <f t="shared" si="0"/>
        <v>0</v>
      </c>
      <c r="I25" s="67"/>
      <c r="J25" s="67"/>
      <c r="K25" s="67"/>
      <c r="L25" s="67"/>
    </row>
    <row r="26" spans="1:12" ht="15.75" customHeight="1" x14ac:dyDescent="0.3">
      <c r="A26" s="31"/>
      <c r="B26" s="245"/>
      <c r="C26" s="246"/>
      <c r="D26" s="32"/>
      <c r="E26" s="65"/>
      <c r="F26" s="66"/>
      <c r="G26" s="35">
        <f t="shared" si="0"/>
        <v>0</v>
      </c>
      <c r="I26" s="67"/>
      <c r="J26" s="67"/>
      <c r="K26" s="67"/>
      <c r="L26" s="67"/>
    </row>
    <row r="27" spans="1:12" ht="15.75" customHeight="1" x14ac:dyDescent="0.3">
      <c r="A27" s="31"/>
      <c r="B27" s="245"/>
      <c r="C27" s="246"/>
      <c r="D27" s="32"/>
      <c r="E27" s="65"/>
      <c r="F27" s="66"/>
      <c r="G27" s="35">
        <f t="shared" si="0"/>
        <v>0</v>
      </c>
      <c r="I27" s="67"/>
      <c r="J27" s="67"/>
      <c r="K27" s="67"/>
      <c r="L27" s="67"/>
    </row>
    <row r="28" spans="1:12" ht="15" customHeight="1" x14ac:dyDescent="0.3">
      <c r="A28" s="31"/>
      <c r="B28" s="245"/>
      <c r="C28" s="246"/>
      <c r="D28" s="32"/>
      <c r="E28" s="65"/>
      <c r="F28" s="66"/>
      <c r="G28" s="35">
        <f t="shared" si="0"/>
        <v>0</v>
      </c>
      <c r="I28" s="67"/>
      <c r="J28" s="67"/>
      <c r="K28" s="67"/>
      <c r="L28" s="67"/>
    </row>
    <row r="29" spans="1:12" ht="15" customHeight="1" x14ac:dyDescent="0.3">
      <c r="A29" s="31"/>
      <c r="B29" s="245"/>
      <c r="C29" s="246"/>
      <c r="D29" s="32"/>
      <c r="E29" s="65"/>
      <c r="F29" s="66"/>
      <c r="G29" s="35">
        <f t="shared" si="0"/>
        <v>0</v>
      </c>
      <c r="I29" s="68"/>
    </row>
    <row r="30" spans="1:12" ht="16.649999999999999" customHeight="1" x14ac:dyDescent="0.3">
      <c r="A30" s="31"/>
      <c r="B30" s="245"/>
      <c r="C30" s="246"/>
      <c r="D30" s="32"/>
      <c r="E30" s="65"/>
      <c r="F30" s="66"/>
      <c r="G30" s="35">
        <f t="shared" si="0"/>
        <v>0</v>
      </c>
      <c r="I30" s="68"/>
    </row>
    <row r="31" spans="1:12" ht="15" customHeight="1" x14ac:dyDescent="0.3">
      <c r="A31" s="31"/>
      <c r="B31" s="245"/>
      <c r="C31" s="246"/>
      <c r="D31" s="32"/>
      <c r="E31" s="33"/>
      <c r="F31" s="66"/>
      <c r="G31" s="35">
        <f t="shared" si="0"/>
        <v>0</v>
      </c>
      <c r="I31" s="21"/>
    </row>
    <row r="32" spans="1:12" ht="15" customHeight="1" x14ac:dyDescent="0.3">
      <c r="A32" s="31"/>
      <c r="B32" s="245"/>
      <c r="C32" s="246"/>
      <c r="D32" s="32"/>
      <c r="E32" s="33"/>
      <c r="F32" s="66"/>
      <c r="G32" s="35">
        <f t="shared" si="0"/>
        <v>0</v>
      </c>
      <c r="I32" s="21"/>
    </row>
    <row r="33" spans="1:14" ht="15" customHeight="1" x14ac:dyDescent="0.3">
      <c r="A33" s="31"/>
      <c r="B33" s="245"/>
      <c r="C33" s="246"/>
      <c r="D33" s="32"/>
      <c r="E33" s="33"/>
      <c r="F33" s="34"/>
      <c r="G33" s="35"/>
      <c r="I33" s="21"/>
    </row>
    <row r="34" spans="1:14" ht="15" customHeight="1" x14ac:dyDescent="0.3">
      <c r="A34" s="31"/>
      <c r="B34" s="245"/>
      <c r="C34" s="246"/>
      <c r="D34" s="32"/>
      <c r="E34" s="33"/>
      <c r="F34" s="34"/>
      <c r="G34" s="35"/>
      <c r="I34" s="21"/>
    </row>
    <row r="35" spans="1:14" ht="15" customHeight="1" x14ac:dyDescent="0.3">
      <c r="A35" s="31"/>
      <c r="B35" s="245"/>
      <c r="C35" s="246"/>
      <c r="D35" s="32"/>
      <c r="E35" s="33"/>
      <c r="F35" s="34"/>
      <c r="G35" s="35"/>
      <c r="I35" s="21"/>
    </row>
    <row r="36" spans="1:14" ht="15" customHeight="1" x14ac:dyDescent="0.3">
      <c r="A36" s="31"/>
      <c r="B36" s="247"/>
      <c r="C36" s="248"/>
      <c r="D36" s="32"/>
      <c r="E36" s="33"/>
      <c r="F36" s="34"/>
      <c r="G36" s="35"/>
      <c r="I36" s="21"/>
    </row>
    <row r="37" spans="1:14" ht="15" customHeight="1" x14ac:dyDescent="0.3">
      <c r="A37" s="36"/>
      <c r="B37" s="245"/>
      <c r="C37" s="246"/>
      <c r="D37" s="32"/>
      <c r="E37" s="33"/>
      <c r="F37" s="19"/>
      <c r="G37" s="35"/>
      <c r="I37" s="21"/>
    </row>
    <row r="38" spans="1:14" ht="15" customHeight="1" x14ac:dyDescent="0.3">
      <c r="A38" s="36"/>
      <c r="B38" s="245"/>
      <c r="C38" s="246"/>
      <c r="D38" s="32"/>
      <c r="E38" s="33"/>
      <c r="F38" s="19"/>
      <c r="G38" s="35"/>
      <c r="I38" s="21"/>
    </row>
    <row r="39" spans="1:14" ht="15" customHeight="1" x14ac:dyDescent="0.3">
      <c r="A39" s="36"/>
      <c r="B39" s="245"/>
      <c r="C39" s="246"/>
      <c r="D39" s="32"/>
      <c r="E39" s="33"/>
      <c r="F39" s="19"/>
      <c r="G39" s="35"/>
      <c r="I39" s="21"/>
    </row>
    <row r="40" spans="1:14" ht="15" customHeight="1" x14ac:dyDescent="0.3">
      <c r="A40" s="239" t="s">
        <v>19</v>
      </c>
      <c r="B40" s="240"/>
      <c r="C40" s="240"/>
      <c r="D40" s="240"/>
      <c r="E40" s="240"/>
      <c r="F40" s="241"/>
      <c r="G40" s="25">
        <f>+SUM(G18:G39)</f>
        <v>1900000</v>
      </c>
      <c r="I40" s="201"/>
    </row>
    <row r="41" spans="1:14" ht="15" customHeight="1" x14ac:dyDescent="0.3">
      <c r="A41" s="253" t="s">
        <v>21</v>
      </c>
      <c r="B41" s="253"/>
      <c r="C41" s="253"/>
      <c r="D41" s="253"/>
      <c r="E41" s="253"/>
      <c r="F41" s="253"/>
      <c r="G41" s="253"/>
    </row>
    <row r="42" spans="1:14" ht="23.25" customHeight="1" x14ac:dyDescent="0.3">
      <c r="A42" s="37" t="s">
        <v>12</v>
      </c>
      <c r="B42" s="254" t="s">
        <v>8</v>
      </c>
      <c r="C42" s="254"/>
      <c r="D42" s="38" t="s">
        <v>13</v>
      </c>
      <c r="E42" s="38" t="s">
        <v>14</v>
      </c>
      <c r="F42" s="38" t="s">
        <v>15</v>
      </c>
      <c r="G42" s="38" t="s">
        <v>16</v>
      </c>
    </row>
    <row r="43" spans="1:14" ht="15" customHeight="1" x14ac:dyDescent="0.3">
      <c r="A43" s="39" t="s">
        <v>22</v>
      </c>
      <c r="B43" s="255" t="s">
        <v>59</v>
      </c>
      <c r="C43" s="256"/>
      <c r="D43" s="40" t="s">
        <v>24</v>
      </c>
      <c r="E43" s="41">
        <v>0.15</v>
      </c>
      <c r="F43" s="42">
        <f>G40</f>
        <v>1900000</v>
      </c>
      <c r="G43" s="43">
        <f>ROUND((F43*E43),0)</f>
        <v>285000</v>
      </c>
      <c r="I43" s="21"/>
    </row>
    <row r="44" spans="1:14" x14ac:dyDescent="0.3">
      <c r="A44" s="31"/>
      <c r="B44" s="251"/>
      <c r="C44" s="252"/>
      <c r="D44" s="32"/>
      <c r="E44" s="44"/>
      <c r="F44" s="45"/>
      <c r="G44" s="20">
        <f t="shared" ref="G44:G45" si="1">F44*E44</f>
        <v>0</v>
      </c>
    </row>
    <row r="45" spans="1:14" ht="15" customHeight="1" x14ac:dyDescent="0.3">
      <c r="A45" s="31"/>
      <c r="B45" s="257"/>
      <c r="C45" s="258"/>
      <c r="D45" s="32"/>
      <c r="E45" s="44"/>
      <c r="F45" s="45"/>
      <c r="G45" s="20">
        <f t="shared" si="1"/>
        <v>0</v>
      </c>
    </row>
    <row r="46" spans="1:14" ht="15" customHeight="1" x14ac:dyDescent="0.3">
      <c r="A46" s="239" t="s">
        <v>19</v>
      </c>
      <c r="B46" s="240"/>
      <c r="C46" s="240"/>
      <c r="D46" s="240"/>
      <c r="E46" s="240"/>
      <c r="F46" s="241"/>
      <c r="G46" s="25">
        <f>+SUM(G43:G45)</f>
        <v>285000</v>
      </c>
      <c r="I46" s="21"/>
    </row>
    <row r="47" spans="1:14" ht="15" customHeight="1" x14ac:dyDescent="0.3">
      <c r="A47" s="253" t="s">
        <v>25</v>
      </c>
      <c r="B47" s="253"/>
      <c r="C47" s="253"/>
      <c r="D47" s="253"/>
      <c r="E47" s="253"/>
      <c r="F47" s="253"/>
      <c r="G47" s="253"/>
    </row>
    <row r="48" spans="1:14" ht="24.75" customHeight="1" x14ac:dyDescent="0.3">
      <c r="A48" s="37" t="s">
        <v>12</v>
      </c>
      <c r="B48" s="254" t="s">
        <v>8</v>
      </c>
      <c r="C48" s="254"/>
      <c r="D48" s="38" t="s">
        <v>13</v>
      </c>
      <c r="E48" s="38" t="s">
        <v>14</v>
      </c>
      <c r="F48" s="38" t="s">
        <v>15</v>
      </c>
      <c r="G48" s="38" t="s">
        <v>16</v>
      </c>
      <c r="I48" s="96"/>
      <c r="J48" s="259" t="s">
        <v>100</v>
      </c>
      <c r="K48" s="259"/>
      <c r="L48" s="259"/>
      <c r="M48" s="96"/>
      <c r="N48" s="96"/>
    </row>
    <row r="49" spans="1:14" ht="25.95" customHeight="1" x14ac:dyDescent="0.3">
      <c r="A49" s="39" t="s">
        <v>26</v>
      </c>
      <c r="B49" s="255" t="s">
        <v>60</v>
      </c>
      <c r="C49" s="256"/>
      <c r="D49" s="40" t="s">
        <v>61</v>
      </c>
      <c r="E49" s="69">
        <v>8</v>
      </c>
      <c r="F49" s="71">
        <v>156000</v>
      </c>
      <c r="G49" s="43">
        <f>ROUND((F49*E49),0)</f>
        <v>1248000</v>
      </c>
      <c r="I49" s="96"/>
      <c r="J49" s="93"/>
      <c r="K49" s="96"/>
      <c r="L49" s="96"/>
      <c r="M49" s="96"/>
      <c r="N49" s="96"/>
    </row>
    <row r="50" spans="1:14" x14ac:dyDescent="0.3">
      <c r="A50" s="46"/>
      <c r="B50" s="245"/>
      <c r="C50" s="246"/>
      <c r="D50" s="32" t="s">
        <v>61</v>
      </c>
      <c r="E50" s="69"/>
      <c r="F50" s="45"/>
      <c r="G50" s="20"/>
      <c r="I50" s="90" t="s">
        <v>92</v>
      </c>
      <c r="J50" s="91" t="s">
        <v>93</v>
      </c>
      <c r="K50" s="90" t="s">
        <v>94</v>
      </c>
      <c r="L50" s="90" t="s">
        <v>95</v>
      </c>
      <c r="M50" s="90" t="s">
        <v>96</v>
      </c>
      <c r="N50" s="90" t="s">
        <v>97</v>
      </c>
    </row>
    <row r="51" spans="1:14" ht="28.8" x14ac:dyDescent="0.3">
      <c r="A51" s="260" t="s">
        <v>19</v>
      </c>
      <c r="B51" s="261"/>
      <c r="C51" s="261"/>
      <c r="D51" s="261"/>
      <c r="E51" s="261"/>
      <c r="F51" s="262"/>
      <c r="G51" s="50">
        <f>+SUM(G49:G50)</f>
        <v>1248000</v>
      </c>
      <c r="I51" s="92" t="s">
        <v>101</v>
      </c>
      <c r="J51" s="142">
        <v>6000000</v>
      </c>
      <c r="K51" s="94">
        <v>1.6</v>
      </c>
      <c r="L51" s="95">
        <f t="shared" ref="L51:L56" si="2">J51*K51</f>
        <v>9600000</v>
      </c>
      <c r="M51" s="95">
        <f t="shared" ref="M51:M56" si="3">L51/30</f>
        <v>320000</v>
      </c>
      <c r="N51" s="95">
        <f t="shared" ref="N51:N56" si="4">M51/8</f>
        <v>40000</v>
      </c>
    </row>
    <row r="52" spans="1:14" ht="43.2" x14ac:dyDescent="0.3">
      <c r="A52" s="263" t="s">
        <v>27</v>
      </c>
      <c r="B52" s="264"/>
      <c r="C52" s="264"/>
      <c r="D52" s="264"/>
      <c r="E52" s="264"/>
      <c r="F52" s="265"/>
      <c r="G52" s="156">
        <f>+G15+G40+G46+G51</f>
        <v>4889000</v>
      </c>
      <c r="I52" s="92" t="s">
        <v>102</v>
      </c>
      <c r="J52" s="93">
        <v>4000000</v>
      </c>
      <c r="K52" s="94">
        <v>1.6</v>
      </c>
      <c r="L52" s="95">
        <f t="shared" si="2"/>
        <v>6400000</v>
      </c>
      <c r="M52" s="95">
        <f t="shared" si="3"/>
        <v>213333.33333333334</v>
      </c>
      <c r="N52" s="95">
        <f t="shared" si="4"/>
        <v>26666.666666666668</v>
      </c>
    </row>
    <row r="53" spans="1:14" ht="43.2" x14ac:dyDescent="0.3">
      <c r="A53" s="52"/>
      <c r="B53" s="53"/>
      <c r="C53" s="53"/>
      <c r="D53" s="53"/>
      <c r="E53" s="53"/>
      <c r="F53" s="53"/>
      <c r="G53" s="54"/>
      <c r="I53" s="92" t="s">
        <v>102</v>
      </c>
      <c r="J53" s="93">
        <v>4000000</v>
      </c>
      <c r="K53" s="94">
        <v>1.6</v>
      </c>
      <c r="L53" s="95">
        <f t="shared" si="2"/>
        <v>6400000</v>
      </c>
      <c r="M53" s="95">
        <f t="shared" si="3"/>
        <v>213333.33333333334</v>
      </c>
      <c r="N53" s="95">
        <f t="shared" si="4"/>
        <v>26666.666666666668</v>
      </c>
    </row>
    <row r="54" spans="1:14" ht="28.8" x14ac:dyDescent="0.3">
      <c r="A54" s="55"/>
      <c r="B54" s="56"/>
      <c r="C54" s="56"/>
      <c r="D54" s="56"/>
      <c r="E54" s="56"/>
      <c r="F54" s="57"/>
      <c r="G54" s="87"/>
      <c r="I54" s="92" t="s">
        <v>98</v>
      </c>
      <c r="J54" s="93">
        <v>1700000</v>
      </c>
      <c r="K54" s="94">
        <v>1.6</v>
      </c>
      <c r="L54" s="95">
        <f t="shared" si="2"/>
        <v>2720000</v>
      </c>
      <c r="M54" s="95">
        <f t="shared" si="3"/>
        <v>90666.666666666672</v>
      </c>
      <c r="N54" s="95">
        <f t="shared" si="4"/>
        <v>11333.333333333334</v>
      </c>
    </row>
    <row r="55" spans="1:14" ht="15" customHeight="1" x14ac:dyDescent="0.3">
      <c r="A55" s="55"/>
      <c r="B55" s="56"/>
      <c r="C55" s="56"/>
      <c r="D55" s="56"/>
      <c r="E55" s="56"/>
      <c r="F55" s="57"/>
      <c r="G55" s="58"/>
      <c r="I55" s="92" t="s">
        <v>103</v>
      </c>
      <c r="J55" s="93">
        <v>6000000</v>
      </c>
      <c r="K55" s="94">
        <v>1.6</v>
      </c>
      <c r="L55" s="95">
        <f t="shared" si="2"/>
        <v>9600000</v>
      </c>
      <c r="M55" s="95">
        <f t="shared" si="3"/>
        <v>320000</v>
      </c>
      <c r="N55" s="95">
        <f t="shared" si="4"/>
        <v>40000</v>
      </c>
    </row>
    <row r="56" spans="1:14" ht="15" customHeight="1" x14ac:dyDescent="0.3">
      <c r="A56" s="55"/>
      <c r="B56" s="56"/>
      <c r="C56" s="56"/>
      <c r="D56" s="56"/>
      <c r="E56" s="56"/>
      <c r="F56" s="57"/>
      <c r="G56" s="58"/>
      <c r="I56" s="92" t="s">
        <v>104</v>
      </c>
      <c r="J56" s="93">
        <v>1700000</v>
      </c>
      <c r="K56" s="94">
        <v>1.6</v>
      </c>
      <c r="L56" s="95">
        <f t="shared" si="2"/>
        <v>2720000</v>
      </c>
      <c r="M56" s="95">
        <f t="shared" si="3"/>
        <v>90666.666666666672</v>
      </c>
      <c r="N56" s="95">
        <f t="shared" si="4"/>
        <v>11333.333333333334</v>
      </c>
    </row>
    <row r="57" spans="1:14" ht="15" customHeight="1" x14ac:dyDescent="0.3">
      <c r="A57" s="266"/>
      <c r="B57" s="267"/>
      <c r="C57" s="267"/>
      <c r="D57" s="56"/>
      <c r="E57" s="267"/>
      <c r="F57" s="267"/>
      <c r="G57" s="268"/>
      <c r="J57" s="100"/>
      <c r="K57" s="101"/>
      <c r="N57" s="95">
        <f>SUM(N51:N56)</f>
        <v>156000.00000000003</v>
      </c>
    </row>
    <row r="58" spans="1:14" ht="14.4" customHeight="1" x14ac:dyDescent="0.3">
      <c r="A58" s="59"/>
      <c r="B58" s="60"/>
      <c r="C58" s="60"/>
      <c r="D58" s="56"/>
      <c r="E58" s="249"/>
      <c r="F58" s="249"/>
      <c r="G58" s="250"/>
    </row>
    <row r="59" spans="1:14" ht="14.4" customHeight="1" x14ac:dyDescent="0.3">
      <c r="A59" s="61"/>
      <c r="B59" s="62"/>
      <c r="C59" s="62"/>
      <c r="D59" s="62"/>
      <c r="E59" s="62"/>
      <c r="F59" s="63"/>
      <c r="G59" s="64"/>
    </row>
  </sheetData>
  <mergeCells count="55">
    <mergeCell ref="J48:L48"/>
    <mergeCell ref="B13:C13"/>
    <mergeCell ref="C1:E2"/>
    <mergeCell ref="A3:G3"/>
    <mergeCell ref="A4:G4"/>
    <mergeCell ref="B5:G5"/>
    <mergeCell ref="B6:G6"/>
    <mergeCell ref="B7:E7"/>
    <mergeCell ref="B8:E8"/>
    <mergeCell ref="A9:G9"/>
    <mergeCell ref="A10:G10"/>
    <mergeCell ref="B11:C11"/>
    <mergeCell ref="B12:C12"/>
    <mergeCell ref="B25:C25"/>
    <mergeCell ref="B14:C14"/>
    <mergeCell ref="A15:F15"/>
    <mergeCell ref="A16:G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A40:F40"/>
    <mergeCell ref="A41:G41"/>
    <mergeCell ref="B42:C42"/>
    <mergeCell ref="B43:C43"/>
    <mergeCell ref="B44:C44"/>
    <mergeCell ref="B45:C45"/>
    <mergeCell ref="A46:F46"/>
    <mergeCell ref="A47:G47"/>
    <mergeCell ref="B48:C48"/>
    <mergeCell ref="E58:G58"/>
    <mergeCell ref="B50:C50"/>
    <mergeCell ref="A51:F51"/>
    <mergeCell ref="A52:F52"/>
    <mergeCell ref="A57:C57"/>
    <mergeCell ref="E57:G57"/>
  </mergeCells>
  <pageMargins left="1.1811023622047245" right="1.1811023622047245" top="0.74803149606299213" bottom="0.74803149606299213" header="0.31496062992125984" footer="0.31496062992125984"/>
  <pageSetup paperSize="5" scale="68" fitToHeight="2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47EAA-9EB3-4729-AAB0-0336DB5E0816}">
  <dimension ref="C4:P35"/>
  <sheetViews>
    <sheetView tabSelected="1" topLeftCell="C16" workbookViewId="0">
      <selection activeCell="C5" sqref="C5:K5"/>
    </sheetView>
  </sheetViews>
  <sheetFormatPr baseColWidth="10" defaultRowHeight="13.8" x14ac:dyDescent="0.25"/>
  <cols>
    <col min="1" max="2" width="11.5546875" style="160"/>
    <col min="3" max="3" width="11.77734375" style="179" bestFit="1" customWidth="1"/>
    <col min="4" max="4" width="46.44140625" style="160" customWidth="1"/>
    <col min="5" max="5" width="13.6640625" style="160" customWidth="1"/>
    <col min="6" max="6" width="11.77734375" style="160" bestFit="1" customWidth="1"/>
    <col min="7" max="7" width="17.5546875" style="180" bestFit="1" customWidth="1"/>
    <col min="8" max="8" width="14.5546875" style="160" customWidth="1"/>
    <col min="9" max="9" width="16.88671875" style="181" bestFit="1" customWidth="1"/>
    <col min="10" max="10" width="14" style="160" bestFit="1" customWidth="1"/>
    <col min="11" max="11" width="15.109375" style="160" bestFit="1" customWidth="1"/>
    <col min="12" max="12" width="16.88671875" style="161" bestFit="1" customWidth="1"/>
    <col min="13" max="13" width="13" style="160" bestFit="1" customWidth="1"/>
    <col min="14" max="16384" width="11.5546875" style="160"/>
  </cols>
  <sheetData>
    <row r="4" spans="3:15" x14ac:dyDescent="0.25">
      <c r="C4" s="282" t="s">
        <v>106</v>
      </c>
      <c r="D4" s="282"/>
      <c r="E4" s="282"/>
      <c r="F4" s="282"/>
      <c r="G4" s="282"/>
      <c r="H4" s="282"/>
      <c r="I4" s="282"/>
      <c r="J4" s="282"/>
      <c r="K4" s="282"/>
      <c r="L4" s="159"/>
    </row>
    <row r="5" spans="3:15" x14ac:dyDescent="0.25">
      <c r="C5" s="283" t="s">
        <v>144</v>
      </c>
      <c r="D5" s="283"/>
      <c r="E5" s="283"/>
      <c r="F5" s="283"/>
      <c r="G5" s="283"/>
      <c r="H5" s="283"/>
      <c r="I5" s="283"/>
      <c r="J5" s="283"/>
      <c r="K5" s="283"/>
    </row>
    <row r="6" spans="3:15" x14ac:dyDescent="0.25">
      <c r="C6" s="284"/>
      <c r="D6" s="284"/>
      <c r="E6" s="284"/>
      <c r="F6" s="284"/>
      <c r="G6" s="284"/>
      <c r="H6" s="284"/>
      <c r="I6" s="284"/>
      <c r="J6" s="284"/>
      <c r="K6" s="284"/>
    </row>
    <row r="7" spans="3:15" ht="54" customHeight="1" x14ac:dyDescent="0.25">
      <c r="C7" s="162" t="s">
        <v>108</v>
      </c>
      <c r="D7" s="163" t="s">
        <v>109</v>
      </c>
      <c r="E7" s="163" t="s">
        <v>110</v>
      </c>
      <c r="F7" s="162" t="s">
        <v>111</v>
      </c>
      <c r="G7" s="163" t="s">
        <v>145</v>
      </c>
      <c r="H7" s="163" t="s">
        <v>146</v>
      </c>
      <c r="I7" s="163" t="s">
        <v>147</v>
      </c>
      <c r="J7" s="163" t="s">
        <v>148</v>
      </c>
      <c r="K7" s="163" t="s">
        <v>149</v>
      </c>
      <c r="L7" s="164" t="s">
        <v>150</v>
      </c>
      <c r="N7" s="285"/>
      <c r="O7" s="285"/>
    </row>
    <row r="8" spans="3:15" ht="27.6" x14ac:dyDescent="0.25">
      <c r="C8" s="165">
        <v>1</v>
      </c>
      <c r="D8" s="166" t="s">
        <v>70</v>
      </c>
      <c r="E8" s="167" t="s">
        <v>10</v>
      </c>
      <c r="F8" s="167">
        <v>1</v>
      </c>
      <c r="G8" s="168">
        <v>27523510</v>
      </c>
      <c r="H8" s="168">
        <v>27800000</v>
      </c>
      <c r="I8" s="168">
        <v>27820000</v>
      </c>
      <c r="J8" s="169">
        <f>G8+H8+I8</f>
        <v>83143510</v>
      </c>
      <c r="K8" s="170">
        <f>J8/3</f>
        <v>27714503.333333332</v>
      </c>
      <c r="L8" s="171">
        <f>K8*F8</f>
        <v>27714503.333333332</v>
      </c>
      <c r="N8" s="285"/>
      <c r="O8" s="285"/>
    </row>
    <row r="9" spans="3:15" x14ac:dyDescent="0.25">
      <c r="C9" s="165">
        <v>2</v>
      </c>
      <c r="D9" s="172" t="s">
        <v>74</v>
      </c>
      <c r="E9" s="167" t="s">
        <v>10</v>
      </c>
      <c r="F9" s="167">
        <v>1</v>
      </c>
      <c r="G9" s="168">
        <v>214200</v>
      </c>
      <c r="H9" s="168">
        <v>225000</v>
      </c>
      <c r="I9" s="168">
        <v>223000</v>
      </c>
      <c r="J9" s="169">
        <f t="shared" ref="J9:J35" si="0">G9+H9+I9</f>
        <v>662200</v>
      </c>
      <c r="K9" s="170">
        <f t="shared" ref="K9:K35" si="1">J9/3</f>
        <v>220733.33333333334</v>
      </c>
      <c r="L9" s="171">
        <f t="shared" ref="L9:L35" si="2">K9*F9</f>
        <v>220733.33333333334</v>
      </c>
      <c r="N9" s="285"/>
      <c r="O9" s="285"/>
    </row>
    <row r="10" spans="3:15" ht="27.6" x14ac:dyDescent="0.25">
      <c r="C10" s="165">
        <v>3</v>
      </c>
      <c r="D10" s="172" t="s">
        <v>75</v>
      </c>
      <c r="E10" s="167" t="s">
        <v>10</v>
      </c>
      <c r="F10" s="167">
        <v>1</v>
      </c>
      <c r="G10" s="168">
        <v>345100</v>
      </c>
      <c r="H10" s="168">
        <v>350000</v>
      </c>
      <c r="I10" s="168">
        <v>348000</v>
      </c>
      <c r="J10" s="169">
        <f t="shared" si="0"/>
        <v>1043100</v>
      </c>
      <c r="K10" s="170">
        <f t="shared" si="1"/>
        <v>347700</v>
      </c>
      <c r="L10" s="171">
        <f t="shared" si="2"/>
        <v>347700</v>
      </c>
    </row>
    <row r="11" spans="3:15" x14ac:dyDescent="0.25">
      <c r="C11" s="165">
        <v>4</v>
      </c>
      <c r="D11" s="172" t="s">
        <v>68</v>
      </c>
      <c r="E11" s="167" t="s">
        <v>42</v>
      </c>
      <c r="F11" s="167">
        <v>1</v>
      </c>
      <c r="G11" s="168">
        <v>26000</v>
      </c>
      <c r="H11" s="168">
        <v>27000</v>
      </c>
      <c r="I11" s="168">
        <v>26500</v>
      </c>
      <c r="J11" s="169">
        <f t="shared" si="0"/>
        <v>79500</v>
      </c>
      <c r="K11" s="170">
        <f t="shared" si="1"/>
        <v>26500</v>
      </c>
      <c r="L11" s="171">
        <f t="shared" si="2"/>
        <v>26500</v>
      </c>
    </row>
    <row r="12" spans="3:15" x14ac:dyDescent="0.25">
      <c r="C12" s="165">
        <v>5</v>
      </c>
      <c r="D12" s="173" t="s">
        <v>69</v>
      </c>
      <c r="E12" s="165" t="s">
        <v>10</v>
      </c>
      <c r="F12" s="167">
        <v>1</v>
      </c>
      <c r="G12" s="168">
        <v>45000</v>
      </c>
      <c r="H12" s="168">
        <v>50000</v>
      </c>
      <c r="I12" s="168">
        <v>47000</v>
      </c>
      <c r="J12" s="169">
        <f t="shared" si="0"/>
        <v>142000</v>
      </c>
      <c r="K12" s="170">
        <f t="shared" si="1"/>
        <v>47333.333333333336</v>
      </c>
      <c r="L12" s="171">
        <f t="shared" si="2"/>
        <v>47333.333333333336</v>
      </c>
    </row>
    <row r="13" spans="3:15" ht="27.6" x14ac:dyDescent="0.25">
      <c r="C13" s="165">
        <v>6</v>
      </c>
      <c r="D13" s="173" t="s">
        <v>67</v>
      </c>
      <c r="E13" s="165" t="s">
        <v>10</v>
      </c>
      <c r="F13" s="167">
        <v>1</v>
      </c>
      <c r="G13" s="168">
        <v>285600</v>
      </c>
      <c r="H13" s="168">
        <v>292000</v>
      </c>
      <c r="I13" s="168">
        <v>280000</v>
      </c>
      <c r="J13" s="169">
        <f t="shared" si="0"/>
        <v>857600</v>
      </c>
      <c r="K13" s="170">
        <f t="shared" si="1"/>
        <v>285866.66666666669</v>
      </c>
      <c r="L13" s="171">
        <f t="shared" si="2"/>
        <v>285866.66666666669</v>
      </c>
    </row>
    <row r="14" spans="3:15" ht="13.8" customHeight="1" x14ac:dyDescent="0.25">
      <c r="C14" s="165">
        <v>7</v>
      </c>
      <c r="D14" s="173" t="s">
        <v>37</v>
      </c>
      <c r="E14" s="165" t="s">
        <v>10</v>
      </c>
      <c r="F14" s="167">
        <v>1</v>
      </c>
      <c r="G14" s="168">
        <v>45000</v>
      </c>
      <c r="H14" s="168">
        <v>45800</v>
      </c>
      <c r="I14" s="168">
        <v>44000</v>
      </c>
      <c r="J14" s="169">
        <f t="shared" si="0"/>
        <v>134800</v>
      </c>
      <c r="K14" s="170">
        <f t="shared" si="1"/>
        <v>44933.333333333336</v>
      </c>
      <c r="L14" s="171">
        <f t="shared" si="2"/>
        <v>44933.333333333336</v>
      </c>
      <c r="M14" s="174"/>
      <c r="N14" s="174"/>
      <c r="O14" s="174"/>
    </row>
    <row r="15" spans="3:15" ht="12" customHeight="1" x14ac:dyDescent="0.25">
      <c r="C15" s="165">
        <v>8</v>
      </c>
      <c r="D15" s="175" t="s">
        <v>72</v>
      </c>
      <c r="E15" s="165" t="s">
        <v>10</v>
      </c>
      <c r="F15" s="167">
        <v>1</v>
      </c>
      <c r="G15" s="168">
        <v>25000</v>
      </c>
      <c r="H15" s="168">
        <v>25000</v>
      </c>
      <c r="I15" s="168">
        <v>26000</v>
      </c>
      <c r="J15" s="169">
        <f t="shared" si="0"/>
        <v>76000</v>
      </c>
      <c r="K15" s="170">
        <f t="shared" si="1"/>
        <v>25333.333333333332</v>
      </c>
      <c r="L15" s="171">
        <f t="shared" si="2"/>
        <v>25333.333333333332</v>
      </c>
      <c r="M15" s="174"/>
      <c r="N15" s="174"/>
      <c r="O15" s="174"/>
    </row>
    <row r="16" spans="3:15" ht="12" customHeight="1" x14ac:dyDescent="0.25">
      <c r="C16" s="165">
        <v>9</v>
      </c>
      <c r="D16" s="173" t="s">
        <v>71</v>
      </c>
      <c r="E16" s="165" t="s">
        <v>10</v>
      </c>
      <c r="F16" s="167">
        <v>1</v>
      </c>
      <c r="G16" s="168">
        <v>7140</v>
      </c>
      <c r="H16" s="168">
        <v>7500</v>
      </c>
      <c r="I16" s="168">
        <v>7000</v>
      </c>
      <c r="J16" s="169">
        <f t="shared" si="0"/>
        <v>21640</v>
      </c>
      <c r="K16" s="170">
        <f t="shared" si="1"/>
        <v>7213.333333333333</v>
      </c>
      <c r="L16" s="171">
        <f t="shared" si="2"/>
        <v>7213.333333333333</v>
      </c>
    </row>
    <row r="17" spans="3:16" ht="12" customHeight="1" x14ac:dyDescent="0.25">
      <c r="C17" s="165">
        <v>10</v>
      </c>
      <c r="D17" s="173" t="s">
        <v>151</v>
      </c>
      <c r="E17" s="165" t="s">
        <v>10</v>
      </c>
      <c r="F17" s="167">
        <v>1</v>
      </c>
      <c r="G17" s="168">
        <v>44000</v>
      </c>
      <c r="H17" s="168">
        <v>47000</v>
      </c>
      <c r="I17" s="168">
        <v>49000</v>
      </c>
      <c r="J17" s="169">
        <f t="shared" si="0"/>
        <v>140000</v>
      </c>
      <c r="K17" s="170">
        <f t="shared" si="1"/>
        <v>46666.666666666664</v>
      </c>
      <c r="L17" s="171">
        <f t="shared" si="2"/>
        <v>46666.666666666664</v>
      </c>
      <c r="M17" s="174"/>
      <c r="N17" s="174"/>
      <c r="O17" s="174"/>
    </row>
    <row r="18" spans="3:16" ht="12" customHeight="1" x14ac:dyDescent="0.25">
      <c r="C18" s="165">
        <v>11</v>
      </c>
      <c r="D18" s="173" t="s">
        <v>73</v>
      </c>
      <c r="E18" s="165" t="s">
        <v>10</v>
      </c>
      <c r="F18" s="167">
        <v>1</v>
      </c>
      <c r="G18" s="168">
        <v>260000</v>
      </c>
      <c r="H18" s="168">
        <v>270000</v>
      </c>
      <c r="I18" s="168">
        <v>265000</v>
      </c>
      <c r="J18" s="169">
        <f t="shared" si="0"/>
        <v>795000</v>
      </c>
      <c r="K18" s="170">
        <f t="shared" si="1"/>
        <v>265000</v>
      </c>
      <c r="L18" s="171">
        <f t="shared" si="2"/>
        <v>265000</v>
      </c>
    </row>
    <row r="19" spans="3:16" ht="12" customHeight="1" x14ac:dyDescent="0.25">
      <c r="C19" s="165">
        <v>12</v>
      </c>
      <c r="D19" s="173" t="s">
        <v>152</v>
      </c>
      <c r="E19" s="165" t="s">
        <v>10</v>
      </c>
      <c r="F19" s="167">
        <v>1</v>
      </c>
      <c r="G19" s="168">
        <v>4500</v>
      </c>
      <c r="H19" s="168">
        <v>5500</v>
      </c>
      <c r="I19" s="168">
        <v>5200</v>
      </c>
      <c r="J19" s="169">
        <f t="shared" si="0"/>
        <v>15200</v>
      </c>
      <c r="K19" s="170">
        <f t="shared" si="1"/>
        <v>5066.666666666667</v>
      </c>
      <c r="L19" s="171">
        <f t="shared" si="2"/>
        <v>5066.666666666667</v>
      </c>
    </row>
    <row r="20" spans="3:16" ht="12" customHeight="1" x14ac:dyDescent="0.25">
      <c r="C20" s="165">
        <v>13</v>
      </c>
      <c r="D20" s="173" t="s">
        <v>153</v>
      </c>
      <c r="E20" s="165" t="s">
        <v>10</v>
      </c>
      <c r="F20" s="167">
        <v>1</v>
      </c>
      <c r="G20" s="168">
        <v>4000</v>
      </c>
      <c r="H20" s="168">
        <v>4500</v>
      </c>
      <c r="I20" s="168">
        <v>4800</v>
      </c>
      <c r="J20" s="169">
        <f t="shared" si="0"/>
        <v>13300</v>
      </c>
      <c r="K20" s="170">
        <f t="shared" si="1"/>
        <v>4433.333333333333</v>
      </c>
      <c r="L20" s="171">
        <f t="shared" si="2"/>
        <v>4433.333333333333</v>
      </c>
    </row>
    <row r="21" spans="3:16" ht="12" customHeight="1" x14ac:dyDescent="0.25">
      <c r="C21" s="165">
        <v>14</v>
      </c>
      <c r="D21" s="173" t="s">
        <v>46</v>
      </c>
      <c r="E21" s="165" t="s">
        <v>10</v>
      </c>
      <c r="F21" s="167">
        <v>1</v>
      </c>
      <c r="G21" s="168">
        <v>1200</v>
      </c>
      <c r="H21" s="168">
        <v>1500</v>
      </c>
      <c r="I21" s="168">
        <v>1300</v>
      </c>
      <c r="J21" s="169">
        <f t="shared" si="0"/>
        <v>4000</v>
      </c>
      <c r="K21" s="170">
        <f t="shared" si="1"/>
        <v>1333.3333333333333</v>
      </c>
      <c r="L21" s="171">
        <f t="shared" si="2"/>
        <v>1333.3333333333333</v>
      </c>
    </row>
    <row r="22" spans="3:16" x14ac:dyDescent="0.25">
      <c r="C22" s="165">
        <v>15</v>
      </c>
      <c r="D22" s="173" t="s">
        <v>154</v>
      </c>
      <c r="E22" s="165" t="s">
        <v>10</v>
      </c>
      <c r="F22" s="167">
        <v>1</v>
      </c>
      <c r="G22" s="168">
        <v>55000</v>
      </c>
      <c r="H22" s="168">
        <v>60000</v>
      </c>
      <c r="I22" s="168">
        <v>68000</v>
      </c>
      <c r="J22" s="169">
        <f t="shared" si="0"/>
        <v>183000</v>
      </c>
      <c r="K22" s="170">
        <f t="shared" si="1"/>
        <v>61000</v>
      </c>
      <c r="L22" s="171">
        <f t="shared" si="2"/>
        <v>61000</v>
      </c>
      <c r="M22" s="176"/>
    </row>
    <row r="23" spans="3:16" ht="12" customHeight="1" x14ac:dyDescent="0.25">
      <c r="C23" s="165">
        <v>16</v>
      </c>
      <c r="D23" s="173" t="s">
        <v>50</v>
      </c>
      <c r="E23" s="165" t="s">
        <v>42</v>
      </c>
      <c r="F23" s="167">
        <v>1</v>
      </c>
      <c r="G23" s="168">
        <v>6800</v>
      </c>
      <c r="H23" s="168">
        <v>7200</v>
      </c>
      <c r="I23" s="168">
        <v>7500</v>
      </c>
      <c r="J23" s="169">
        <f t="shared" si="0"/>
        <v>21500</v>
      </c>
      <c r="K23" s="170">
        <f t="shared" si="1"/>
        <v>7166.666666666667</v>
      </c>
      <c r="L23" s="171">
        <f t="shared" si="2"/>
        <v>7166.666666666667</v>
      </c>
      <c r="N23" s="286"/>
      <c r="O23" s="286"/>
      <c r="P23" s="286"/>
    </row>
    <row r="24" spans="3:16" x14ac:dyDescent="0.25">
      <c r="C24" s="165">
        <v>17</v>
      </c>
      <c r="D24" s="173" t="s">
        <v>52</v>
      </c>
      <c r="E24" s="165" t="s">
        <v>10</v>
      </c>
      <c r="F24" s="167">
        <v>1</v>
      </c>
      <c r="G24" s="168">
        <v>1700000</v>
      </c>
      <c r="H24" s="168">
        <v>1750000</v>
      </c>
      <c r="I24" s="168">
        <v>1650000</v>
      </c>
      <c r="J24" s="169">
        <f t="shared" si="0"/>
        <v>5100000</v>
      </c>
      <c r="K24" s="170">
        <f t="shared" si="1"/>
        <v>1700000</v>
      </c>
      <c r="L24" s="171">
        <f t="shared" si="2"/>
        <v>1700000</v>
      </c>
      <c r="N24" s="286"/>
      <c r="O24" s="286"/>
      <c r="P24" s="286"/>
    </row>
    <row r="25" spans="3:16" ht="12" customHeight="1" x14ac:dyDescent="0.25">
      <c r="C25" s="165">
        <v>18</v>
      </c>
      <c r="D25" s="173" t="s">
        <v>56</v>
      </c>
      <c r="E25" s="165" t="s">
        <v>10</v>
      </c>
      <c r="F25" s="167">
        <v>1</v>
      </c>
      <c r="G25" s="168">
        <v>1020000</v>
      </c>
      <c r="H25" s="168">
        <v>1060000</v>
      </c>
      <c r="I25" s="168">
        <v>1040000</v>
      </c>
      <c r="J25" s="169">
        <f t="shared" si="0"/>
        <v>3120000</v>
      </c>
      <c r="K25" s="170">
        <f t="shared" si="1"/>
        <v>1040000</v>
      </c>
      <c r="L25" s="171">
        <f t="shared" si="2"/>
        <v>1040000</v>
      </c>
    </row>
    <row r="26" spans="3:16" ht="27.6" x14ac:dyDescent="0.25">
      <c r="C26" s="165">
        <v>19</v>
      </c>
      <c r="D26" s="173" t="s">
        <v>87</v>
      </c>
      <c r="E26" s="165" t="s">
        <v>10</v>
      </c>
      <c r="F26" s="167">
        <v>1</v>
      </c>
      <c r="G26" s="168">
        <v>34000</v>
      </c>
      <c r="H26" s="168">
        <v>36000</v>
      </c>
      <c r="I26" s="168">
        <v>34000</v>
      </c>
      <c r="J26" s="169">
        <f t="shared" si="0"/>
        <v>104000</v>
      </c>
      <c r="K26" s="170">
        <f t="shared" si="1"/>
        <v>34666.666666666664</v>
      </c>
      <c r="L26" s="171">
        <f t="shared" si="2"/>
        <v>34666.666666666664</v>
      </c>
      <c r="M26" s="176"/>
    </row>
    <row r="27" spans="3:16" x14ac:dyDescent="0.25">
      <c r="C27" s="165">
        <v>20</v>
      </c>
      <c r="D27" s="173" t="s">
        <v>135</v>
      </c>
      <c r="E27" s="165" t="s">
        <v>42</v>
      </c>
      <c r="F27" s="167">
        <v>1</v>
      </c>
      <c r="G27" s="168">
        <v>7900</v>
      </c>
      <c r="H27" s="168">
        <v>8100</v>
      </c>
      <c r="I27" s="168">
        <v>7800</v>
      </c>
      <c r="J27" s="169">
        <f t="shared" si="0"/>
        <v>23800</v>
      </c>
      <c r="K27" s="170">
        <f t="shared" si="1"/>
        <v>7933.333333333333</v>
      </c>
      <c r="L27" s="171">
        <f t="shared" si="2"/>
        <v>7933.333333333333</v>
      </c>
      <c r="M27" s="176"/>
    </row>
    <row r="28" spans="3:16" ht="12" customHeight="1" x14ac:dyDescent="0.25">
      <c r="C28" s="165">
        <v>21</v>
      </c>
      <c r="D28" s="173" t="s">
        <v>86</v>
      </c>
      <c r="E28" s="165" t="s">
        <v>10</v>
      </c>
      <c r="F28" s="167">
        <v>1</v>
      </c>
      <c r="G28" s="168">
        <v>3000</v>
      </c>
      <c r="H28" s="168">
        <v>3200</v>
      </c>
      <c r="I28" s="168">
        <v>3000</v>
      </c>
      <c r="J28" s="169">
        <f t="shared" si="0"/>
        <v>9200</v>
      </c>
      <c r="K28" s="170">
        <f t="shared" si="1"/>
        <v>3066.6666666666665</v>
      </c>
      <c r="L28" s="171">
        <f t="shared" si="2"/>
        <v>3066.6666666666665</v>
      </c>
    </row>
    <row r="29" spans="3:16" ht="12" customHeight="1" x14ac:dyDescent="0.25">
      <c r="C29" s="165">
        <v>22</v>
      </c>
      <c r="D29" s="173" t="s">
        <v>136</v>
      </c>
      <c r="E29" s="165" t="s">
        <v>10</v>
      </c>
      <c r="F29" s="167">
        <v>1</v>
      </c>
      <c r="G29" s="168">
        <v>35000</v>
      </c>
      <c r="H29" s="168">
        <v>37000</v>
      </c>
      <c r="I29" s="168">
        <v>32000</v>
      </c>
      <c r="J29" s="169">
        <f t="shared" si="0"/>
        <v>104000</v>
      </c>
      <c r="K29" s="170">
        <f t="shared" si="1"/>
        <v>34666.666666666664</v>
      </c>
      <c r="L29" s="171">
        <f t="shared" si="2"/>
        <v>34666.666666666664</v>
      </c>
    </row>
    <row r="30" spans="3:16" ht="11.4" customHeight="1" x14ac:dyDescent="0.25">
      <c r="C30" s="165">
        <v>23</v>
      </c>
      <c r="D30" s="173" t="s">
        <v>133</v>
      </c>
      <c r="E30" s="165" t="s">
        <v>10</v>
      </c>
      <c r="F30" s="167">
        <v>1</v>
      </c>
      <c r="G30" s="168">
        <v>45000</v>
      </c>
      <c r="H30" s="168">
        <v>48000</v>
      </c>
      <c r="I30" s="168">
        <v>47500</v>
      </c>
      <c r="J30" s="169">
        <f t="shared" si="0"/>
        <v>140500</v>
      </c>
      <c r="K30" s="170">
        <f t="shared" si="1"/>
        <v>46833.333333333336</v>
      </c>
      <c r="L30" s="171">
        <f t="shared" si="2"/>
        <v>46833.333333333336</v>
      </c>
    </row>
    <row r="31" spans="3:16" ht="12" customHeight="1" x14ac:dyDescent="0.25">
      <c r="C31" s="165">
        <v>24</v>
      </c>
      <c r="D31" s="175" t="s">
        <v>134</v>
      </c>
      <c r="E31" s="165" t="s">
        <v>10</v>
      </c>
      <c r="F31" s="167">
        <v>1</v>
      </c>
      <c r="G31" s="177">
        <v>15000</v>
      </c>
      <c r="H31" s="177">
        <v>16000</v>
      </c>
      <c r="I31" s="177">
        <v>14000</v>
      </c>
      <c r="J31" s="169">
        <f t="shared" si="0"/>
        <v>45000</v>
      </c>
      <c r="K31" s="170">
        <f t="shared" si="1"/>
        <v>15000</v>
      </c>
      <c r="L31" s="171">
        <f t="shared" si="2"/>
        <v>15000</v>
      </c>
    </row>
    <row r="32" spans="3:16" ht="11.4" customHeight="1" x14ac:dyDescent="0.25">
      <c r="C32" s="165">
        <v>25</v>
      </c>
      <c r="D32" s="175" t="s">
        <v>155</v>
      </c>
      <c r="E32" s="165" t="s">
        <v>10</v>
      </c>
      <c r="F32" s="167">
        <v>1</v>
      </c>
      <c r="G32" s="177">
        <v>45000</v>
      </c>
      <c r="H32" s="177">
        <v>46000</v>
      </c>
      <c r="I32" s="177">
        <v>44000</v>
      </c>
      <c r="J32" s="169">
        <f t="shared" si="0"/>
        <v>135000</v>
      </c>
      <c r="K32" s="170">
        <f t="shared" si="1"/>
        <v>45000</v>
      </c>
      <c r="L32" s="171">
        <f t="shared" si="2"/>
        <v>45000</v>
      </c>
    </row>
    <row r="33" spans="3:12" ht="11.4" customHeight="1" x14ac:dyDescent="0.25">
      <c r="C33" s="165">
        <v>26</v>
      </c>
      <c r="D33" s="175" t="s">
        <v>138</v>
      </c>
      <c r="E33" s="165" t="s">
        <v>10</v>
      </c>
      <c r="F33" s="167">
        <v>1</v>
      </c>
      <c r="G33" s="177">
        <v>85000</v>
      </c>
      <c r="H33" s="177">
        <v>88000</v>
      </c>
      <c r="I33" s="177">
        <v>86000</v>
      </c>
      <c r="J33" s="169">
        <f t="shared" si="0"/>
        <v>259000</v>
      </c>
      <c r="K33" s="170">
        <f t="shared" si="1"/>
        <v>86333.333333333328</v>
      </c>
      <c r="L33" s="171">
        <f t="shared" si="2"/>
        <v>86333.333333333328</v>
      </c>
    </row>
    <row r="34" spans="3:12" ht="12" customHeight="1" x14ac:dyDescent="0.25">
      <c r="C34" s="165">
        <v>27</v>
      </c>
      <c r="D34" s="175" t="s">
        <v>139</v>
      </c>
      <c r="E34" s="165" t="s">
        <v>10</v>
      </c>
      <c r="F34" s="167">
        <v>1</v>
      </c>
      <c r="G34" s="177">
        <v>15000</v>
      </c>
      <c r="H34" s="177">
        <v>17000</v>
      </c>
      <c r="I34" s="177">
        <v>14000</v>
      </c>
      <c r="J34" s="169">
        <f t="shared" si="0"/>
        <v>46000</v>
      </c>
      <c r="K34" s="170">
        <f t="shared" si="1"/>
        <v>15333.333333333334</v>
      </c>
      <c r="L34" s="171">
        <f t="shared" si="2"/>
        <v>15333.333333333334</v>
      </c>
    </row>
    <row r="35" spans="3:12" ht="12" customHeight="1" x14ac:dyDescent="0.25">
      <c r="C35" s="165">
        <v>28</v>
      </c>
      <c r="D35" s="178" t="s">
        <v>141</v>
      </c>
      <c r="E35" s="165" t="s">
        <v>10</v>
      </c>
      <c r="F35" s="167">
        <v>1</v>
      </c>
      <c r="G35" s="177">
        <v>3000</v>
      </c>
      <c r="H35" s="177">
        <v>3500</v>
      </c>
      <c r="I35" s="177">
        <v>3200</v>
      </c>
      <c r="J35" s="169">
        <f t="shared" si="0"/>
        <v>9700</v>
      </c>
      <c r="K35" s="170">
        <f t="shared" si="1"/>
        <v>3233.3333333333335</v>
      </c>
      <c r="L35" s="171">
        <f t="shared" si="2"/>
        <v>3233.3333333333335</v>
      </c>
    </row>
  </sheetData>
  <mergeCells count="5">
    <mergeCell ref="C4:K4"/>
    <mergeCell ref="C5:K5"/>
    <mergeCell ref="C6:K6"/>
    <mergeCell ref="N7:O9"/>
    <mergeCell ref="N23:P2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1</vt:i4>
      </vt:variant>
    </vt:vector>
  </HeadingPairs>
  <TitlesOfParts>
    <vt:vector size="11" baseType="lpstr">
      <vt:lpstr>PRESUPUESTO</vt:lpstr>
      <vt:lpstr>ITEM1</vt:lpstr>
      <vt:lpstr>ITEM 2</vt:lpstr>
      <vt:lpstr>ITEM 3</vt:lpstr>
      <vt:lpstr>ITEM 4</vt:lpstr>
      <vt:lpstr>ITEM 5</vt:lpstr>
      <vt:lpstr>ITEM 6</vt:lpstr>
      <vt:lpstr>ITEM 7</vt:lpstr>
      <vt:lpstr>MANTENIMIENTO</vt:lpstr>
      <vt:lpstr>LISTADO DE MATERIALES Y COTIZ</vt:lpstr>
      <vt:lpstr>'ITEM 4'!Área_de_impresión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INSPIRON</cp:lastModifiedBy>
  <cp:lastPrinted>2024-05-24T16:29:02Z</cp:lastPrinted>
  <dcterms:created xsi:type="dcterms:W3CDTF">2024-04-22T20:16:03Z</dcterms:created>
  <dcterms:modified xsi:type="dcterms:W3CDTF">2024-09-10T14:28:32Z</dcterms:modified>
</cp:coreProperties>
</file>