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C:\Users\USUARIO\Desktop\VERBATIM HD\CONTRATO IMPLEMENTACIÓN DECRETO 1396 DE 2023\"/>
    </mc:Choice>
  </mc:AlternateContent>
  <xr:revisionPtr revIDLastSave="0" documentId="13_ncr:1_{23350ED2-FDFB-41C0-9361-5ECE47EC9A52}" xr6:coauthVersionLast="47" xr6:coauthVersionMax="47" xr10:uidLastSave="{00000000-0000-0000-0000-000000000000}"/>
  <bookViews>
    <workbookView xWindow="-120" yWindow="-120" windowWidth="20730" windowHeight="11160" xr2:uid="{00000000-000D-0000-FFFF-FFFF00000000}"/>
  </bookViews>
  <sheets>
    <sheet name="PRESUPUESTO MINAS" sheetId="1" r:id="rId1"/>
  </sheets>
  <calcPr calcId="191029"/>
  <extLst>
    <ext uri="GoogleSheetsCustomDataVersion2">
      <go:sheetsCustomData xmlns:go="http://customooxmlschemas.google.com/" r:id="rId5" roundtripDataChecksum="nwTeuVrjEf0qTLqdxILa+KsG+OylCl/TO3id1Vw+75A="/>
    </ext>
  </extLst>
</workbook>
</file>

<file path=xl/calcChain.xml><?xml version="1.0" encoding="utf-8"?>
<calcChain xmlns="http://schemas.openxmlformats.org/spreadsheetml/2006/main">
  <c r="N158" i="1" l="1"/>
  <c r="M158" i="1"/>
  <c r="O158" i="1" s="1"/>
  <c r="N157" i="1"/>
  <c r="M157" i="1"/>
  <c r="O157" i="1" s="1"/>
  <c r="N156" i="1"/>
  <c r="M156" i="1"/>
  <c r="O156" i="1" s="1"/>
  <c r="N155" i="1"/>
  <c r="M155" i="1"/>
  <c r="O155" i="1" s="1"/>
  <c r="K155" i="1"/>
  <c r="O154" i="1"/>
  <c r="N154" i="1"/>
  <c r="M154" i="1"/>
  <c r="N153" i="1"/>
  <c r="M153" i="1"/>
  <c r="O153" i="1" s="1"/>
  <c r="N152" i="1"/>
  <c r="M152" i="1"/>
  <c r="O152" i="1" s="1"/>
  <c r="N151" i="1"/>
  <c r="M151" i="1"/>
  <c r="O151" i="1" s="1"/>
  <c r="N150" i="1"/>
  <c r="M150" i="1"/>
  <c r="O150" i="1" s="1"/>
  <c r="N149" i="1"/>
  <c r="K149" i="1"/>
  <c r="M149" i="1" s="1"/>
  <c r="O149" i="1" s="1"/>
  <c r="N146" i="1"/>
  <c r="M146" i="1"/>
  <c r="O146" i="1" s="1"/>
  <c r="N145" i="1"/>
  <c r="K145" i="1"/>
  <c r="M145" i="1" s="1"/>
  <c r="O145" i="1" s="1"/>
  <c r="N144" i="1"/>
  <c r="M144" i="1"/>
  <c r="O144" i="1" s="1"/>
  <c r="N143" i="1"/>
  <c r="M143" i="1"/>
  <c r="O143" i="1" s="1"/>
  <c r="N142" i="1"/>
  <c r="M142" i="1"/>
  <c r="O142" i="1" s="1"/>
  <c r="N139" i="1"/>
  <c r="K139" i="1"/>
  <c r="M139" i="1" s="1"/>
  <c r="O139" i="1" s="1"/>
  <c r="O140" i="1" s="1"/>
  <c r="N138" i="1"/>
  <c r="K138" i="1"/>
  <c r="M138" i="1" s="1"/>
  <c r="O138" i="1" s="1"/>
  <c r="N137" i="1"/>
  <c r="M137" i="1"/>
  <c r="O137" i="1" s="1"/>
  <c r="O136" i="1"/>
  <c r="N136" i="1"/>
  <c r="M136" i="1"/>
  <c r="N135" i="1"/>
  <c r="K135" i="1"/>
  <c r="M135" i="1" s="1"/>
  <c r="O135" i="1" s="1"/>
  <c r="N134" i="1"/>
  <c r="K134" i="1"/>
  <c r="M134" i="1" s="1"/>
  <c r="O134" i="1" s="1"/>
  <c r="N133" i="1"/>
  <c r="K133" i="1"/>
  <c r="M133" i="1" s="1"/>
  <c r="O133" i="1" s="1"/>
  <c r="N132" i="1"/>
  <c r="K132" i="1"/>
  <c r="M132" i="1" s="1"/>
  <c r="O132" i="1" s="1"/>
  <c r="N131" i="1"/>
  <c r="K131" i="1"/>
  <c r="M131" i="1" s="1"/>
  <c r="O131" i="1" s="1"/>
  <c r="N130" i="1"/>
  <c r="K130" i="1"/>
  <c r="M130" i="1" s="1"/>
  <c r="O130" i="1" s="1"/>
  <c r="N129" i="1"/>
  <c r="K129" i="1"/>
  <c r="M129" i="1" s="1"/>
  <c r="O129" i="1" s="1"/>
  <c r="N125" i="1"/>
  <c r="K125" i="1"/>
  <c r="M125" i="1" s="1"/>
  <c r="O125" i="1" s="1"/>
  <c r="N124" i="1"/>
  <c r="K124" i="1"/>
  <c r="M124" i="1" s="1"/>
  <c r="O124" i="1" s="1"/>
  <c r="N123" i="1"/>
  <c r="K123" i="1"/>
  <c r="M123" i="1" s="1"/>
  <c r="O123" i="1" s="1"/>
  <c r="N122" i="1"/>
  <c r="K122" i="1"/>
  <c r="M122" i="1" s="1"/>
  <c r="O122" i="1" s="1"/>
  <c r="N121" i="1"/>
  <c r="K121" i="1"/>
  <c r="M121" i="1" s="1"/>
  <c r="O121" i="1" s="1"/>
  <c r="N120" i="1"/>
  <c r="K120" i="1"/>
  <c r="M120" i="1" s="1"/>
  <c r="O120" i="1" s="1"/>
  <c r="N119" i="1"/>
  <c r="K119" i="1"/>
  <c r="M119" i="1" s="1"/>
  <c r="O119" i="1" s="1"/>
  <c r="N118" i="1"/>
  <c r="K118" i="1"/>
  <c r="M118" i="1" s="1"/>
  <c r="O118" i="1" s="1"/>
  <c r="N117" i="1"/>
  <c r="K117" i="1"/>
  <c r="M117" i="1" s="1"/>
  <c r="O117" i="1" s="1"/>
  <c r="N116" i="1"/>
  <c r="K116" i="1"/>
  <c r="M116" i="1" s="1"/>
  <c r="O116" i="1" s="1"/>
  <c r="O113" i="1"/>
  <c r="N113" i="1"/>
  <c r="M113" i="1"/>
  <c r="K113" i="1"/>
  <c r="N112" i="1"/>
  <c r="M112" i="1"/>
  <c r="O112" i="1" s="1"/>
  <c r="K112" i="1"/>
  <c r="O111" i="1"/>
  <c r="N111" i="1"/>
  <c r="M111" i="1"/>
  <c r="K111" i="1"/>
  <c r="N110" i="1"/>
  <c r="M110" i="1"/>
  <c r="O110" i="1" s="1"/>
  <c r="K110" i="1"/>
  <c r="O109" i="1"/>
  <c r="N109" i="1"/>
  <c r="M109" i="1"/>
  <c r="K109" i="1"/>
  <c r="N108" i="1"/>
  <c r="M108" i="1"/>
  <c r="O108" i="1" s="1"/>
  <c r="K108" i="1"/>
  <c r="O107" i="1"/>
  <c r="N107" i="1"/>
  <c r="M107" i="1"/>
  <c r="K107" i="1"/>
  <c r="N106" i="1"/>
  <c r="M106" i="1"/>
  <c r="O106" i="1" s="1"/>
  <c r="K106" i="1"/>
  <c r="O105" i="1"/>
  <c r="N105" i="1"/>
  <c r="M105" i="1"/>
  <c r="K105" i="1"/>
  <c r="N104" i="1"/>
  <c r="M104" i="1"/>
  <c r="O104" i="1" s="1"/>
  <c r="K104" i="1"/>
  <c r="N101" i="1"/>
  <c r="K101" i="1"/>
  <c r="M101" i="1" s="1"/>
  <c r="O101" i="1" s="1"/>
  <c r="N100" i="1"/>
  <c r="K100" i="1"/>
  <c r="M100" i="1" s="1"/>
  <c r="O100" i="1" s="1"/>
  <c r="N99" i="1"/>
  <c r="K99" i="1"/>
  <c r="M99" i="1" s="1"/>
  <c r="O99" i="1" s="1"/>
  <c r="N98" i="1"/>
  <c r="K98" i="1"/>
  <c r="M98" i="1" s="1"/>
  <c r="O98" i="1" s="1"/>
  <c r="N97" i="1"/>
  <c r="K97" i="1"/>
  <c r="M97" i="1" s="1"/>
  <c r="O97" i="1" s="1"/>
  <c r="N96" i="1"/>
  <c r="K96" i="1"/>
  <c r="M96" i="1" s="1"/>
  <c r="O96" i="1" s="1"/>
  <c r="N95" i="1"/>
  <c r="K95" i="1"/>
  <c r="M95" i="1" s="1"/>
  <c r="O95" i="1" s="1"/>
  <c r="N94" i="1"/>
  <c r="K94" i="1"/>
  <c r="M94" i="1" s="1"/>
  <c r="O94" i="1" s="1"/>
  <c r="N93" i="1"/>
  <c r="K93" i="1"/>
  <c r="M93" i="1" s="1"/>
  <c r="O93" i="1" s="1"/>
  <c r="N92" i="1"/>
  <c r="K92" i="1"/>
  <c r="M92" i="1" s="1"/>
  <c r="O92" i="1" s="1"/>
  <c r="O102" i="1" s="1"/>
  <c r="N89" i="1"/>
  <c r="M89" i="1"/>
  <c r="O89" i="1" s="1"/>
  <c r="K89" i="1"/>
  <c r="N88" i="1"/>
  <c r="M88" i="1"/>
  <c r="O88" i="1" s="1"/>
  <c r="K88" i="1"/>
  <c r="N87" i="1"/>
  <c r="K87" i="1"/>
  <c r="M87" i="1" s="1"/>
  <c r="O87" i="1" s="1"/>
  <c r="N86" i="1"/>
  <c r="M86" i="1"/>
  <c r="O86" i="1" s="1"/>
  <c r="K86" i="1"/>
  <c r="N85" i="1"/>
  <c r="M85" i="1"/>
  <c r="O85" i="1" s="1"/>
  <c r="K85" i="1"/>
  <c r="N84" i="1"/>
  <c r="M84" i="1"/>
  <c r="O84" i="1" s="1"/>
  <c r="K84" i="1"/>
  <c r="N83" i="1"/>
  <c r="K83" i="1"/>
  <c r="M83" i="1" s="1"/>
  <c r="O83" i="1" s="1"/>
  <c r="N82" i="1"/>
  <c r="M82" i="1"/>
  <c r="O82" i="1" s="1"/>
  <c r="K82" i="1"/>
  <c r="N81" i="1"/>
  <c r="K81" i="1"/>
  <c r="M81" i="1" s="1"/>
  <c r="O81" i="1" s="1"/>
  <c r="N80" i="1"/>
  <c r="M80" i="1"/>
  <c r="O80" i="1" s="1"/>
  <c r="K80" i="1"/>
  <c r="N77" i="1"/>
  <c r="K77" i="1"/>
  <c r="M77" i="1" s="1"/>
  <c r="O77" i="1" s="1"/>
  <c r="N76" i="1"/>
  <c r="K76" i="1"/>
  <c r="M76" i="1" s="1"/>
  <c r="O76" i="1" s="1"/>
  <c r="N75" i="1"/>
  <c r="K75" i="1"/>
  <c r="M75" i="1" s="1"/>
  <c r="O75" i="1" s="1"/>
  <c r="N74" i="1"/>
  <c r="K74" i="1"/>
  <c r="M74" i="1" s="1"/>
  <c r="O74" i="1" s="1"/>
  <c r="N73" i="1"/>
  <c r="K73" i="1"/>
  <c r="M73" i="1" s="1"/>
  <c r="O73" i="1" s="1"/>
  <c r="N72" i="1"/>
  <c r="K72" i="1"/>
  <c r="M72" i="1" s="1"/>
  <c r="O72" i="1" s="1"/>
  <c r="N71" i="1"/>
  <c r="K71" i="1"/>
  <c r="M71" i="1" s="1"/>
  <c r="O71" i="1" s="1"/>
  <c r="N70" i="1"/>
  <c r="K70" i="1"/>
  <c r="M70" i="1" s="1"/>
  <c r="O70" i="1" s="1"/>
  <c r="N69" i="1"/>
  <c r="K69" i="1"/>
  <c r="M69" i="1" s="1"/>
  <c r="O69" i="1" s="1"/>
  <c r="N68" i="1"/>
  <c r="K68" i="1"/>
  <c r="M68" i="1" s="1"/>
  <c r="O68" i="1" s="1"/>
  <c r="O78" i="1" s="1"/>
  <c r="N65" i="1"/>
  <c r="M65" i="1"/>
  <c r="O65" i="1" s="1"/>
  <c r="K65" i="1"/>
  <c r="O64" i="1"/>
  <c r="N64" i="1"/>
  <c r="M64" i="1"/>
  <c r="K64" i="1"/>
  <c r="N63" i="1"/>
  <c r="M63" i="1"/>
  <c r="O63" i="1" s="1"/>
  <c r="K63" i="1"/>
  <c r="O62" i="1"/>
  <c r="N62" i="1"/>
  <c r="M62" i="1"/>
  <c r="K62" i="1"/>
  <c r="N61" i="1"/>
  <c r="M61" i="1"/>
  <c r="O61" i="1" s="1"/>
  <c r="K61" i="1"/>
  <c r="O60" i="1"/>
  <c r="N60" i="1"/>
  <c r="M60" i="1"/>
  <c r="K60" i="1"/>
  <c r="N59" i="1"/>
  <c r="M59" i="1"/>
  <c r="O59" i="1" s="1"/>
  <c r="K59" i="1"/>
  <c r="O58" i="1"/>
  <c r="N58" i="1"/>
  <c r="M58" i="1"/>
  <c r="K58" i="1"/>
  <c r="N57" i="1"/>
  <c r="M57" i="1"/>
  <c r="O57" i="1" s="1"/>
  <c r="K57" i="1"/>
  <c r="O56" i="1"/>
  <c r="N56" i="1"/>
  <c r="M56" i="1"/>
  <c r="K56" i="1"/>
  <c r="N53" i="1"/>
  <c r="K53" i="1"/>
  <c r="M53" i="1" s="1"/>
  <c r="O53" i="1" s="1"/>
  <c r="N52" i="1"/>
  <c r="K52" i="1"/>
  <c r="M52" i="1" s="1"/>
  <c r="O52" i="1" s="1"/>
  <c r="N51" i="1"/>
  <c r="K51" i="1"/>
  <c r="M51" i="1" s="1"/>
  <c r="O51" i="1" s="1"/>
  <c r="N50" i="1"/>
  <c r="K50" i="1"/>
  <c r="M50" i="1" s="1"/>
  <c r="O50" i="1" s="1"/>
  <c r="N49" i="1"/>
  <c r="K49" i="1"/>
  <c r="M49" i="1" s="1"/>
  <c r="O49" i="1" s="1"/>
  <c r="N48" i="1"/>
  <c r="K48" i="1"/>
  <c r="M48" i="1" s="1"/>
  <c r="O48" i="1" s="1"/>
  <c r="N47" i="1"/>
  <c r="K47" i="1"/>
  <c r="M47" i="1" s="1"/>
  <c r="O47" i="1" s="1"/>
  <c r="N46" i="1"/>
  <c r="K46" i="1"/>
  <c r="M46" i="1" s="1"/>
  <c r="O46" i="1" s="1"/>
  <c r="N45" i="1"/>
  <c r="K45" i="1"/>
  <c r="M45" i="1" s="1"/>
  <c r="O45" i="1" s="1"/>
  <c r="N44" i="1"/>
  <c r="K44" i="1"/>
  <c r="M44" i="1" s="1"/>
  <c r="O44" i="1" s="1"/>
  <c r="N41" i="1"/>
  <c r="M41" i="1"/>
  <c r="O41" i="1" s="1"/>
  <c r="K41" i="1"/>
  <c r="N40" i="1"/>
  <c r="K40" i="1"/>
  <c r="M40" i="1" s="1"/>
  <c r="O40" i="1" s="1"/>
  <c r="N39" i="1"/>
  <c r="M39" i="1"/>
  <c r="O39" i="1" s="1"/>
  <c r="K39" i="1"/>
  <c r="N38" i="1"/>
  <c r="K38" i="1"/>
  <c r="M38" i="1" s="1"/>
  <c r="O38" i="1" s="1"/>
  <c r="N37" i="1"/>
  <c r="M37" i="1"/>
  <c r="O37" i="1" s="1"/>
  <c r="K37" i="1"/>
  <c r="N36" i="1"/>
  <c r="K36" i="1"/>
  <c r="M36" i="1" s="1"/>
  <c r="O36" i="1" s="1"/>
  <c r="N35" i="1"/>
  <c r="M35" i="1"/>
  <c r="O35" i="1" s="1"/>
  <c r="K35" i="1"/>
  <c r="N34" i="1"/>
  <c r="K34" i="1"/>
  <c r="M34" i="1" s="1"/>
  <c r="O34" i="1" s="1"/>
  <c r="N33" i="1"/>
  <c r="M33" i="1"/>
  <c r="O33" i="1" s="1"/>
  <c r="K33" i="1"/>
  <c r="N32" i="1"/>
  <c r="K32" i="1"/>
  <c r="M32" i="1" s="1"/>
  <c r="O32" i="1" s="1"/>
  <c r="N29" i="1"/>
  <c r="K29" i="1"/>
  <c r="M29" i="1" s="1"/>
  <c r="O29" i="1" s="1"/>
  <c r="N28" i="1"/>
  <c r="K28" i="1"/>
  <c r="M28" i="1" s="1"/>
  <c r="O28" i="1" s="1"/>
  <c r="N27" i="1"/>
  <c r="K27" i="1"/>
  <c r="M27" i="1" s="1"/>
  <c r="O27" i="1" s="1"/>
  <c r="N26" i="1"/>
  <c r="K26" i="1"/>
  <c r="M26" i="1" s="1"/>
  <c r="O26" i="1" s="1"/>
  <c r="N25" i="1"/>
  <c r="K25" i="1"/>
  <c r="M25" i="1" s="1"/>
  <c r="O25" i="1" s="1"/>
  <c r="N24" i="1"/>
  <c r="K24" i="1"/>
  <c r="M24" i="1" s="1"/>
  <c r="O24" i="1" s="1"/>
  <c r="N23" i="1"/>
  <c r="K23" i="1"/>
  <c r="M23" i="1" s="1"/>
  <c r="O23" i="1" s="1"/>
  <c r="N22" i="1"/>
  <c r="K22" i="1"/>
  <c r="M22" i="1" s="1"/>
  <c r="O22" i="1" s="1"/>
  <c r="N21" i="1"/>
  <c r="K21" i="1"/>
  <c r="M21" i="1" s="1"/>
  <c r="O21" i="1" s="1"/>
  <c r="N20" i="1"/>
  <c r="K20" i="1"/>
  <c r="M20" i="1" s="1"/>
  <c r="O20" i="1" s="1"/>
  <c r="O17" i="1"/>
  <c r="N17" i="1"/>
  <c r="M17" i="1"/>
  <c r="K17" i="1"/>
  <c r="N16" i="1"/>
  <c r="M16" i="1"/>
  <c r="O16" i="1" s="1"/>
  <c r="K16" i="1"/>
  <c r="O15" i="1"/>
  <c r="N15" i="1"/>
  <c r="M15" i="1"/>
  <c r="N14" i="1"/>
  <c r="M14" i="1"/>
  <c r="O14" i="1" s="1"/>
  <c r="N13" i="1"/>
  <c r="M13" i="1"/>
  <c r="O13" i="1" s="1"/>
  <c r="K13" i="1"/>
  <c r="N12" i="1"/>
  <c r="K12" i="1"/>
  <c r="M12" i="1" s="1"/>
  <c r="O12" i="1" s="1"/>
  <c r="N11" i="1"/>
  <c r="M11" i="1"/>
  <c r="O11" i="1" s="1"/>
  <c r="K11" i="1"/>
  <c r="N10" i="1"/>
  <c r="K10" i="1"/>
  <c r="M10" i="1" s="1"/>
  <c r="O10" i="1" s="1"/>
  <c r="N9" i="1"/>
  <c r="M9" i="1"/>
  <c r="O9" i="1" s="1"/>
  <c r="K9" i="1"/>
  <c r="N8" i="1"/>
  <c r="K8" i="1"/>
  <c r="M8" i="1" s="1"/>
  <c r="O8" i="1" s="1"/>
  <c r="N7" i="1"/>
  <c r="M7" i="1"/>
  <c r="O7" i="1" s="1"/>
  <c r="K7" i="1"/>
  <c r="O54" i="1" l="1"/>
  <c r="O147" i="1"/>
  <c r="O30" i="1"/>
  <c r="O114" i="1"/>
  <c r="O42" i="1"/>
  <c r="O18" i="1"/>
  <c r="O90" i="1"/>
  <c r="O159" i="1"/>
  <c r="O126" i="1"/>
  <c r="O66" i="1"/>
  <c r="O127" i="1" l="1"/>
  <c r="O161" i="1" s="1"/>
</calcChain>
</file>

<file path=xl/sharedStrings.xml><?xml version="1.0" encoding="utf-8"?>
<sst xmlns="http://schemas.openxmlformats.org/spreadsheetml/2006/main" count="601" uniqueCount="111">
  <si>
    <t xml:space="preserve">Objetivo del Convenio: </t>
  </si>
  <si>
    <t>Aunar esfuerzos técnicos, financieros y administrativos para la realización de nueve (9) Capacitaciones en los Territorios Priorizados de Socialización del Decreto 1396 de 2023, "Por el cual se reglamenta el Capítulo V de la Ley 70 de 1993"</t>
  </si>
  <si>
    <t>Organización que celebra el Convenio</t>
  </si>
  <si>
    <t>ASOCIACIÓN PROYECTO CULTURAL AFRODESCENDIENTE - PCA</t>
  </si>
  <si>
    <t>OBJETO</t>
  </si>
  <si>
    <t>ACTIVIDAD</t>
  </si>
  <si>
    <t>PRODUCTOS</t>
  </si>
  <si>
    <t>ITEM( Bien o servicios)</t>
  </si>
  <si>
    <t>Nº De dias/meses</t>
  </si>
  <si>
    <t>Dias/meses</t>
  </si>
  <si>
    <t>Costo Unitario</t>
  </si>
  <si>
    <t xml:space="preserve">Cantidad </t>
  </si>
  <si>
    <t>Unidad de medida</t>
  </si>
  <si>
    <t>IVA</t>
  </si>
  <si>
    <t>% IVA</t>
  </si>
  <si>
    <t>Valor Unitario Incluido IVA</t>
  </si>
  <si>
    <t>Subtotal</t>
  </si>
  <si>
    <t>Valor Total Incluido IVA</t>
  </si>
  <si>
    <t xml:space="preserve">CONVOCATORIA A LA COMISION V DEL ESPACIO NACIONAL DE CONSULTA PREVIA (SEPTIEMBRE DE 2024) </t>
  </si>
  <si>
    <t>Sesión de la Comisión Quinta del ENCP con una duración de 4 dias así: 1 dia de llegada, 1 dia de salida de los/las delegado/as y 2 dias de trabajo efectivo (50 delegados/as, 10 Funcionarios/as y 10 personas Equipo PCA)</t>
  </si>
  <si>
    <t>1. Listados de Asistencia. 2. Acta de la sesión de la Comisión V del ENCP.  3. Registro Fotográfico y/o Video</t>
  </si>
  <si>
    <t xml:space="preserve">Salón de eventos, dotado con ayudas audiovisuales (video beam/proyector - sonido y microfonos) Pax 70 personas, en acomodación tipo aula </t>
  </si>
  <si>
    <t>Dias</t>
  </si>
  <si>
    <t>Unidad</t>
  </si>
  <si>
    <t>Estacion de Agua, Café y Aromatica</t>
  </si>
  <si>
    <t>Meseros</t>
  </si>
  <si>
    <t>Personas</t>
  </si>
  <si>
    <t xml:space="preserve">Registro fotográfico y video </t>
  </si>
  <si>
    <t>Sesión</t>
  </si>
  <si>
    <t>Refrigerios  ancestrales am (Delegados/as y Funcionarios/as)</t>
  </si>
  <si>
    <t xml:space="preserve"> Unidad </t>
  </si>
  <si>
    <t>Refrigerios  ancestrales pm (Delegados/as y Funcionarios/as)</t>
  </si>
  <si>
    <t>Almuerzos ancestrales (Delegados/as y Funcionarios/as)</t>
  </si>
  <si>
    <t>Hospedaje, Alimentación y Transporte interno (Delegados/as)</t>
  </si>
  <si>
    <t>Transporte multimodal (50 Delegados/as)</t>
  </si>
  <si>
    <t>Global</t>
  </si>
  <si>
    <t xml:space="preserve">Global </t>
  </si>
  <si>
    <t>Transporte aèreo Ida y Regreso (50 Delegados/as)</t>
  </si>
  <si>
    <t>Kit de papeleria para Delegados/as y Funcionarios/as (Agenda, Lapicero, Bolsa reutilizable)</t>
  </si>
  <si>
    <t>Elementos</t>
  </si>
  <si>
    <t>TOTAL SESION COMISION V</t>
  </si>
  <si>
    <t>DEPARTAMENTO</t>
  </si>
  <si>
    <t>CHOCÓ                    (90 Asistentes)</t>
  </si>
  <si>
    <t xml:space="preserve">CAPACITACION N° 1 (Atrato) 45 Asistentes, 5 Funcionarios y 5 personas Equipo PCA
</t>
  </si>
  <si>
    <t xml:space="preserve">Un (1) documento con avances del resultado de las capacitaciones de implementación del Decreto 1393 de 2023 en los municipios priorizados que incluya a) Listas de asistencia. b) Memorias de los espacios. C) Registro fotográfico. 
</t>
  </si>
  <si>
    <t xml:space="preserve">Salón de eventos, dotado con ayudas audiovisuales (video beam/proyector - sonido y microfonos) Pax 55 personas, en acomodación tipo aula  </t>
  </si>
  <si>
    <t>Día</t>
  </si>
  <si>
    <t>Hospedaje, Alimentación y Transporte interno, (45 Participantes)</t>
  </si>
  <si>
    <t xml:space="preserve">Refrigerios  ancestrales am </t>
  </si>
  <si>
    <t xml:space="preserve">Unidad </t>
  </si>
  <si>
    <t xml:space="preserve">Refrigerios  ancestrales pm </t>
  </si>
  <si>
    <t>Almuerzos ancestrales</t>
  </si>
  <si>
    <t>Kit de papeleria para participantes (Agenda, Lapicero, Bolsa reutilizable)</t>
  </si>
  <si>
    <t>Materiales de Papeleria, Publicidad, Impresiones, Fotocopias y otros relacionados con alquiler de equipos</t>
  </si>
  <si>
    <t>SUBTOTAL</t>
  </si>
  <si>
    <t xml:space="preserve">CAPACITACION N° 2    (San Juan) 45 Asistentes, 5 Funcionarios y 5 personas Equipo PCA
</t>
  </si>
  <si>
    <t xml:space="preserve">Valor Total </t>
  </si>
  <si>
    <t>Kit de papeleria para participantes(Agenda, Lapicero, Bolsa reutilizable)</t>
  </si>
  <si>
    <t>NARIÑO                (123 Asistentes)</t>
  </si>
  <si>
    <t xml:space="preserve">CAPACITACION N° 3     (Tumaco) 41 Asistentes, 5 Funcionarios y 5 personas Equipo PCA
</t>
  </si>
  <si>
    <t xml:space="preserve">Un (1) documento con avances del resultado de las capacitaciones de implementación del Decreto 1393 de 2023 en los municipios priorizados que incluya a) Listas de asistencia. b) Memorias de los espacios. C) Registro fotográfico. </t>
  </si>
  <si>
    <t xml:space="preserve">Salón de eventos, dotado con ayudas audiovisuales (video beam/proyector - sonido y microfonos) Pax 51 personas, en acomodación tipo aula  </t>
  </si>
  <si>
    <t>Hospedaje, Alimentación y Transporte interno, (41 Participantes)</t>
  </si>
  <si>
    <t xml:space="preserve">CAPACITACION N° 4    (Barbacoas) 41 Asistentes, 5 Funcionarios y 5 personas Equipo PCA
</t>
  </si>
  <si>
    <t xml:space="preserve">CAPACITACION N° 5    (Magüe, Roberto Payán y el Charco) 41 Asistentes, 5 Funcionarios y 5 personas Equipo PCA
</t>
  </si>
  <si>
    <t>CAUCA                    (110Asistentes)</t>
  </si>
  <si>
    <t>CAPACITACION N° 6    (Timbiquí, López de Micay y Guapi) 55 Asistentes, 5 Funcionarios y 5 personas Equipo PCA</t>
  </si>
  <si>
    <t>Un (1) documento con avances del resultado de las capacitaciones de implementación del Decreto 1393 de 2023 en los municipios priorizados que incluya a) Listas de asistencia. b) Memorias de los espacios. C) Registro fotográfico.</t>
  </si>
  <si>
    <t xml:space="preserve">Salón de eventos, dotado con ayudas audiovisuales (video beam/proyector - sonido y microfonos) Pax 65 personas, en acomodación tipo aula  </t>
  </si>
  <si>
    <t>Hospedaje, Alimentación y Transporte interno, (55 Participantes)</t>
  </si>
  <si>
    <t xml:space="preserve">CAPACITACION N° 7  (Patía y Suárez) 55 Asistentes, 5 Funcionarios y 5 personas Equipo PCA
 </t>
  </si>
  <si>
    <t>VALLE DEL CAUCA         (54 Asistentes)</t>
  </si>
  <si>
    <t>CAPACITACION N° 8           (Buenaventura) 54 Asistentes, 5 Funcionarios y 5 personas Equipo PCA</t>
  </si>
  <si>
    <t xml:space="preserve">Salón de eventos, dotado con ayudas audiovisuales (video beam/proyector - sonido y microfonos) Pax 64 personas, en acomodación tipo aula  </t>
  </si>
  <si>
    <t>Hospedaje, Alimentación y Transporte interno, (54 Participantes)</t>
  </si>
  <si>
    <t>ANTIOQUIA          (36 Asistentes)</t>
  </si>
  <si>
    <t>CAPACITACION N° 9          (El Bagre, Turbo, Zaragoza y Anorí) 36 Asistentes, 5 Funcionarios y 5 personas Equipo PCA</t>
  </si>
  <si>
    <t xml:space="preserve">Salón de eventos, dotado con ayudas audiovisuales (video beam/proyector - sonido y microfonos) Pax 36 personas, en acomodación tipo aula  </t>
  </si>
  <si>
    <t>Hospedaje, Alimentación y Transporte interno, (36 Participantes)</t>
  </si>
  <si>
    <t>TOTAL 9 CAPACITACIONES</t>
  </si>
  <si>
    <t xml:space="preserve">SESIÓN DE SEGUIMIENTO Y PLAN DE IMPLEMENTACIÓN </t>
  </si>
  <si>
    <t>TOTAL SESIÓN SEGUIMIENTO Y PLAN DE IMPLEMENTACIÓN</t>
  </si>
  <si>
    <t>COMPONENTE</t>
  </si>
  <si>
    <t>ACCIÓN</t>
  </si>
  <si>
    <t>PRODUCTO</t>
  </si>
  <si>
    <t xml:space="preserve">Equipo </t>
  </si>
  <si>
    <t xml:space="preserve">Contratación de 4 Profesionales para Acompañar la ejecución del Convenio </t>
  </si>
  <si>
    <t xml:space="preserve">Hojas de Vida de Profesionales </t>
  </si>
  <si>
    <t>Profesional Jurídico</t>
  </si>
  <si>
    <t>Meses</t>
  </si>
  <si>
    <t xml:space="preserve">Profesional Ambiental </t>
  </si>
  <si>
    <t>Profesional Social</t>
  </si>
  <si>
    <t>Bolsa agotable para Transporte aèreo Ida y Regreso Equipo PCA</t>
  </si>
  <si>
    <t>Bolsa agotable para Hospedaje, Alimentación y Transporte interno Equipo PCA</t>
  </si>
  <si>
    <t>TOTAL CONTRATACION PROFESIONALES</t>
  </si>
  <si>
    <t>COSTOS OPERATIVOS Y FINANCIEROS</t>
  </si>
  <si>
    <t>Desplegue técnico, administrativo y financiero para la ejecución</t>
  </si>
  <si>
    <t>Soportes de legalización financiera</t>
  </si>
  <si>
    <t>Bolsa agotable para Transporte aèreo Ida y Regreso (Equipo PCA)</t>
  </si>
  <si>
    <t>Bolsa agotable para Hospedaje, Alimentación y Transporte interno (Equipo PCA)</t>
  </si>
  <si>
    <t>Coordinador/a General</t>
  </si>
  <si>
    <t>Contador/a</t>
  </si>
  <si>
    <t>Apoyo financiero</t>
  </si>
  <si>
    <t>Apoyo Técnico y Administrativo</t>
  </si>
  <si>
    <t>Arrendamiento de oficina</t>
  </si>
  <si>
    <t>Elemento</t>
  </si>
  <si>
    <t>Persona de limpieza oficina</t>
  </si>
  <si>
    <t>Servicios públicos, de telefonia e internet</t>
  </si>
  <si>
    <t xml:space="preserve">Gastos bancarios </t>
  </si>
  <si>
    <t>TOTAL COSTOS OPERATIVOS Y FINANCIEROS</t>
  </si>
  <si>
    <t>TOTAL PROPUESTA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</si>
</sst>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_-;\-&quot;$&quot;\ * #,##0_-;_-&quot;$&quot;\ * &quot;-&quot;??_-;_-@"/>
    <numFmt numFmtId="165" formatCode="_-&quot;$&quot;* #,##0_-;\-&quot;$&quot;* #,##0_-;_-&quot;$&quot;* &quot;-&quot;_-;_-@"/>
  </numFmts>
  <fonts count="9">
    <font>
      <sz val="11"/>
      <color theme="1"/>
      <name val="Calibri"/>
      <scheme val="minor"/>
    </font>
    <font>
      <b/>
      <sz val="18"/>
      <color theme="1"/>
      <name val="Arial"/>
    </font>
    <font>
      <sz val="11"/>
      <name val="Calibri"/>
    </font>
    <font>
      <sz val="11"/>
      <color theme="1"/>
      <name val="Arial"/>
    </font>
    <font>
      <b/>
      <sz val="11"/>
      <color theme="1"/>
      <name val="Arial"/>
    </font>
    <font>
      <sz val="11"/>
      <color theme="1"/>
      <name val="Calibri"/>
    </font>
    <font>
      <b/>
      <sz val="12"/>
      <color theme="1"/>
      <name val="Arial"/>
    </font>
    <font>
      <sz val="11"/>
      <color rgb="FF000000"/>
      <name val="Arial"/>
    </font>
    <font>
      <sz val="11"/>
      <color theme="1"/>
      <name val="Calibri"/>
      <scheme val="minor"/>
    </font>
  </fonts>
  <fills count="7">
    <fill>
      <patternFill patternType="none"/>
    </fill>
    <fill>
      <patternFill patternType="gray125"/>
    </fill>
    <fill>
      <patternFill patternType="solid">
        <fgColor rgb="FFC5E0B3"/>
        <bgColor rgb="FFC5E0B3"/>
      </patternFill>
    </fill>
    <fill>
      <patternFill patternType="solid">
        <fgColor rgb="FFD9D9D9"/>
        <bgColor rgb="FFD9D9D9"/>
      </patternFill>
    </fill>
    <fill>
      <patternFill patternType="solid">
        <fgColor rgb="FFD9EAD3"/>
        <bgColor rgb="FFD9EAD3"/>
      </patternFill>
    </fill>
    <fill>
      <patternFill patternType="solid">
        <fgColor rgb="FFFFFFFF"/>
        <bgColor rgb="FFFFFFFF"/>
      </patternFill>
    </fill>
    <fill>
      <patternFill patternType="solid">
        <fgColor rgb="FFF9CB9C"/>
        <bgColor rgb="FFF9CB9C"/>
      </patternFill>
    </fill>
  </fills>
  <borders count="12">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s>
  <cellStyleXfs count="1">
    <xf numFmtId="0" fontId="0" fillId="0" borderId="0"/>
  </cellStyleXfs>
  <cellXfs count="69">
    <xf numFmtId="0" fontId="0" fillId="0" borderId="0" xfId="0"/>
    <xf numFmtId="0" fontId="3" fillId="0" borderId="0" xfId="0" applyFont="1"/>
    <xf numFmtId="0" fontId="3" fillId="0" borderId="0" xfId="0" applyFont="1" applyAlignment="1">
      <alignment horizontal="center"/>
    </xf>
    <xf numFmtId="0" fontId="4" fillId="3" borderId="4" xfId="0" applyFont="1" applyFill="1" applyBorder="1" applyAlignment="1">
      <alignment horizontal="center" vertical="center" wrapText="1"/>
    </xf>
    <xf numFmtId="0" fontId="5" fillId="0" borderId="0" xfId="0" applyFont="1" applyAlignment="1">
      <alignment wrapText="1"/>
    </xf>
    <xf numFmtId="0" fontId="5" fillId="0" borderId="0" xfId="0" applyFont="1" applyAlignment="1">
      <alignment horizontal="center" vertical="center" wrapText="1"/>
    </xf>
    <xf numFmtId="164" fontId="5" fillId="0" borderId="0" xfId="0" applyNumberFormat="1" applyFont="1" applyAlignment="1">
      <alignment horizontal="right" vertical="center" wrapText="1"/>
    </xf>
    <xf numFmtId="0" fontId="5" fillId="0" borderId="0" xfId="0" applyFont="1" applyAlignment="1">
      <alignment vertical="center" wrapText="1"/>
    </xf>
    <xf numFmtId="9" fontId="5" fillId="0" borderId="0" xfId="0" applyNumberFormat="1" applyFont="1" applyAlignment="1">
      <alignment horizontal="center" vertical="center" wrapText="1"/>
    </xf>
    <xf numFmtId="164" fontId="5" fillId="0" borderId="0" xfId="0" applyNumberFormat="1" applyFont="1" applyAlignment="1">
      <alignment horizontal="center" vertical="center" wrapText="1"/>
    </xf>
    <xf numFmtId="0" fontId="3" fillId="0" borderId="7" xfId="0" applyFont="1" applyBorder="1" applyAlignment="1">
      <alignment wrapText="1"/>
    </xf>
    <xf numFmtId="0" fontId="3" fillId="0" borderId="7" xfId="0" applyFont="1" applyBorder="1" applyAlignment="1">
      <alignment horizontal="center" vertical="center" wrapText="1"/>
    </xf>
    <xf numFmtId="164" fontId="3" fillId="0" borderId="7" xfId="0" applyNumberFormat="1" applyFont="1" applyBorder="1" applyAlignment="1">
      <alignment horizontal="right" vertical="center" wrapText="1"/>
    </xf>
    <xf numFmtId="9" fontId="3" fillId="0" borderId="7" xfId="0" applyNumberFormat="1" applyFont="1" applyBorder="1" applyAlignment="1">
      <alignment horizontal="center" vertical="center" wrapText="1"/>
    </xf>
    <xf numFmtId="164" fontId="3" fillId="0" borderId="7" xfId="0" applyNumberFormat="1" applyFont="1" applyBorder="1" applyAlignment="1">
      <alignment horizontal="center" vertical="center" wrapText="1"/>
    </xf>
    <xf numFmtId="0" fontId="3" fillId="0" borderId="7" xfId="0" applyFont="1" applyBorder="1" applyAlignment="1">
      <alignment vertical="center" wrapText="1"/>
    </xf>
    <xf numFmtId="0" fontId="5" fillId="0" borderId="0" xfId="0" applyFont="1"/>
    <xf numFmtId="0" fontId="5" fillId="0" borderId="0" xfId="0" applyFont="1" applyAlignment="1">
      <alignment vertical="center"/>
    </xf>
    <xf numFmtId="164" fontId="4" fillId="2" borderId="7" xfId="0" applyNumberFormat="1" applyFont="1" applyFill="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center" vertical="center" wrapText="1"/>
    </xf>
    <xf numFmtId="164" fontId="3" fillId="0" borderId="4" xfId="0" applyNumberFormat="1" applyFont="1" applyBorder="1" applyAlignment="1">
      <alignment horizontal="right" vertical="center" wrapText="1"/>
    </xf>
    <xf numFmtId="9" fontId="3" fillId="0" borderId="4" xfId="0" applyNumberFormat="1" applyFont="1" applyBorder="1" applyAlignment="1">
      <alignment horizontal="center" vertical="center" wrapText="1"/>
    </xf>
    <xf numFmtId="164" fontId="3" fillId="0" borderId="4" xfId="0" applyNumberFormat="1" applyFont="1" applyBorder="1" applyAlignment="1">
      <alignment horizontal="center" vertical="center" wrapText="1"/>
    </xf>
    <xf numFmtId="3" fontId="5" fillId="0" borderId="0" xfId="0" applyNumberFormat="1" applyFont="1"/>
    <xf numFmtId="0" fontId="7" fillId="5" borderId="0" xfId="0" applyFont="1" applyFill="1" applyAlignment="1">
      <alignment horizontal="left" wrapText="1"/>
    </xf>
    <xf numFmtId="0" fontId="3" fillId="0" borderId="4" xfId="0" applyFont="1" applyBorder="1" applyAlignment="1">
      <alignment horizontal="left" vertical="center" wrapText="1"/>
    </xf>
    <xf numFmtId="164" fontId="3" fillId="2" borderId="4" xfId="0" applyNumberFormat="1" applyFont="1" applyFill="1" applyBorder="1" applyAlignment="1">
      <alignment horizontal="right" vertical="center" wrapText="1"/>
    </xf>
    <xf numFmtId="0" fontId="4" fillId="3" borderId="4" xfId="0" applyFont="1" applyFill="1" applyBorder="1" applyAlignment="1">
      <alignment horizontal="center" wrapText="1"/>
    </xf>
    <xf numFmtId="0" fontId="3" fillId="0" borderId="4" xfId="0" applyFont="1" applyBorder="1" applyAlignment="1">
      <alignment wrapText="1"/>
    </xf>
    <xf numFmtId="0" fontId="3" fillId="0" borderId="4" xfId="0" applyFont="1" applyBorder="1" applyAlignment="1">
      <alignment horizontal="center" wrapText="1"/>
    </xf>
    <xf numFmtId="164" fontId="3" fillId="0" borderId="4" xfId="0" applyNumberFormat="1" applyFont="1" applyBorder="1" applyAlignment="1">
      <alignment horizontal="right" wrapText="1"/>
    </xf>
    <xf numFmtId="0" fontId="8" fillId="0" borderId="0" xfId="0" applyFont="1" applyAlignment="1">
      <alignment vertical="center"/>
    </xf>
    <xf numFmtId="0" fontId="7" fillId="5" borderId="0" xfId="0" applyFont="1" applyFill="1" applyAlignment="1">
      <alignment horizontal="left" vertical="center" wrapText="1"/>
    </xf>
    <xf numFmtId="9" fontId="3" fillId="0" borderId="4" xfId="0" applyNumberFormat="1" applyFont="1" applyBorder="1" applyAlignment="1">
      <alignment horizontal="center" wrapText="1"/>
    </xf>
    <xf numFmtId="0" fontId="3" fillId="0" borderId="4" xfId="0" applyFont="1" applyBorder="1" applyAlignment="1">
      <alignment horizontal="left" wrapText="1"/>
    </xf>
    <xf numFmtId="164" fontId="3" fillId="0" borderId="4" xfId="0" applyNumberFormat="1" applyFont="1" applyBorder="1" applyAlignment="1">
      <alignment horizontal="center" wrapText="1"/>
    </xf>
    <xf numFmtId="164" fontId="3" fillId="2" borderId="4" xfId="0" applyNumberFormat="1" applyFont="1" applyFill="1" applyBorder="1" applyAlignment="1">
      <alignment horizontal="right" wrapText="1"/>
    </xf>
    <xf numFmtId="0" fontId="8" fillId="0" borderId="0" xfId="0" applyFont="1" applyAlignment="1">
      <alignment horizontal="center" vertical="center"/>
    </xf>
    <xf numFmtId="164" fontId="6" fillId="0" borderId="4" xfId="0" applyNumberFormat="1" applyFont="1" applyBorder="1" applyAlignment="1">
      <alignment vertical="center"/>
    </xf>
    <xf numFmtId="164" fontId="4" fillId="0" borderId="7" xfId="0" applyNumberFormat="1" applyFont="1" applyBorder="1" applyAlignment="1">
      <alignment horizontal="center" vertical="center" wrapText="1"/>
    </xf>
    <xf numFmtId="0" fontId="4" fillId="3" borderId="9" xfId="0" applyFont="1" applyFill="1" applyBorder="1" applyAlignment="1">
      <alignment horizontal="center" wrapText="1"/>
    </xf>
    <xf numFmtId="0" fontId="3" fillId="0" borderId="2" xfId="0" applyFont="1" applyBorder="1" applyAlignment="1">
      <alignment horizontal="center" wrapText="1"/>
    </xf>
    <xf numFmtId="164" fontId="4" fillId="2" borderId="2" xfId="0" applyNumberFormat="1" applyFont="1" applyFill="1" applyBorder="1" applyAlignment="1">
      <alignment horizontal="center" wrapText="1"/>
    </xf>
    <xf numFmtId="0" fontId="3" fillId="0" borderId="4" xfId="0" applyFont="1" applyBorder="1" applyAlignment="1">
      <alignment horizontal="center"/>
    </xf>
    <xf numFmtId="164" fontId="4" fillId="2" borderId="4" xfId="0" applyNumberFormat="1" applyFont="1" applyFill="1" applyBorder="1" applyAlignment="1">
      <alignment horizontal="center" wrapText="1"/>
    </xf>
    <xf numFmtId="0" fontId="5" fillId="0" borderId="0" xfId="0" applyFont="1" applyAlignment="1">
      <alignment horizontal="center"/>
    </xf>
    <xf numFmtId="164" fontId="6" fillId="6" borderId="4" xfId="0" applyNumberFormat="1" applyFont="1" applyFill="1" applyBorder="1"/>
    <xf numFmtId="0" fontId="3" fillId="0" borderId="6" xfId="0" applyFont="1" applyBorder="1" applyAlignment="1">
      <alignment horizontal="center" vertical="center" wrapText="1"/>
    </xf>
    <xf numFmtId="0" fontId="2" fillId="0" borderId="5" xfId="0" applyFont="1" applyBorder="1"/>
    <xf numFmtId="165" fontId="4" fillId="0" borderId="6" xfId="0" applyNumberFormat="1" applyFont="1" applyBorder="1" applyAlignment="1">
      <alignment horizontal="center" vertical="center" wrapText="1"/>
    </xf>
    <xf numFmtId="0" fontId="2" fillId="0" borderId="8" xfId="0" applyFont="1" applyBorder="1"/>
    <xf numFmtId="0" fontId="6" fillId="0" borderId="6" xfId="0" applyFont="1" applyBorder="1" applyAlignment="1">
      <alignment horizontal="center" vertical="center" wrapText="1"/>
    </xf>
    <xf numFmtId="0" fontId="4" fillId="0" borderId="6" xfId="0" applyFont="1" applyBorder="1" applyAlignment="1">
      <alignment horizontal="center" vertical="center" wrapText="1"/>
    </xf>
    <xf numFmtId="0" fontId="4" fillId="2" borderId="1" xfId="0" applyFont="1" applyFill="1" applyBorder="1" applyAlignment="1">
      <alignment horizontal="center" wrapText="1"/>
    </xf>
    <xf numFmtId="0" fontId="2" fillId="0" borderId="3" xfId="0" applyFont="1" applyBorder="1"/>
    <xf numFmtId="0" fontId="2" fillId="0" borderId="2" xfId="0" applyFont="1" applyBorder="1"/>
    <xf numFmtId="0" fontId="6" fillId="0" borderId="1" xfId="0" applyFont="1" applyBorder="1" applyAlignment="1">
      <alignment horizontal="center" vertical="center"/>
    </xf>
    <xf numFmtId="0" fontId="4" fillId="0" borderId="5" xfId="0" applyFont="1" applyBorder="1" applyAlignment="1">
      <alignment horizontal="center" vertical="center" wrapText="1"/>
    </xf>
    <xf numFmtId="0" fontId="3" fillId="0" borderId="6" xfId="0" applyFont="1" applyBorder="1" applyAlignment="1">
      <alignment vertical="center" wrapText="1"/>
    </xf>
    <xf numFmtId="0" fontId="4" fillId="0" borderId="1" xfId="0" applyFont="1" applyBorder="1" applyAlignment="1">
      <alignment horizontal="center" wrapText="1"/>
    </xf>
    <xf numFmtId="0" fontId="3" fillId="0" borderId="10" xfId="0" applyFont="1" applyBorder="1" applyAlignment="1">
      <alignment horizontal="center" vertical="center" wrapText="1"/>
    </xf>
    <xf numFmtId="0" fontId="2" fillId="0" borderId="11" xfId="0" applyFont="1" applyBorder="1"/>
    <xf numFmtId="0" fontId="2" fillId="0" borderId="7" xfId="0" applyFont="1" applyBorder="1"/>
    <xf numFmtId="0" fontId="4" fillId="4" borderId="1" xfId="0" applyFont="1" applyFill="1" applyBorder="1" applyAlignment="1">
      <alignment horizontal="center" wrapText="1"/>
    </xf>
    <xf numFmtId="0" fontId="4"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6" fillId="6"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2:AA346"/>
  <sheetViews>
    <sheetView tabSelected="1" zoomScale="60" zoomScaleNormal="60" workbookViewId="0"/>
  </sheetViews>
  <sheetFormatPr baseColWidth="10" defaultColWidth="14.42578125" defaultRowHeight="15" customHeight="1"/>
  <cols>
    <col min="2" max="2" width="22.85546875" customWidth="1"/>
    <col min="3" max="3" width="26.85546875" customWidth="1"/>
    <col min="4" max="4" width="26.42578125" customWidth="1"/>
    <col min="5" max="5" width="41.7109375" customWidth="1"/>
    <col min="6" max="6" width="12.85546875" customWidth="1"/>
    <col min="7" max="7" width="13.42578125" customWidth="1"/>
    <col min="8" max="8" width="17.85546875" customWidth="1"/>
    <col min="9" max="9" width="10.42578125" customWidth="1"/>
    <col min="10" max="10" width="13" customWidth="1"/>
    <col min="11" max="11" width="17.7109375" customWidth="1"/>
    <col min="12" max="12" width="10.28515625" customWidth="1"/>
    <col min="13" max="13" width="17" customWidth="1"/>
    <col min="14" max="14" width="16.28515625" customWidth="1"/>
    <col min="15" max="15" width="24.28515625" customWidth="1"/>
    <col min="16" max="16" width="24.42578125" customWidth="1"/>
    <col min="17" max="17" width="55" customWidth="1"/>
    <col min="18" max="18" width="21.42578125" customWidth="1"/>
  </cols>
  <sheetData>
    <row r="2" spans="2:27" ht="54" customHeight="1">
      <c r="B2" s="66" t="s">
        <v>0</v>
      </c>
      <c r="C2" s="56"/>
      <c r="D2" s="66" t="s">
        <v>1</v>
      </c>
      <c r="E2" s="55"/>
      <c r="F2" s="55"/>
      <c r="G2" s="55"/>
      <c r="H2" s="55"/>
      <c r="I2" s="55"/>
      <c r="J2" s="55"/>
      <c r="K2" s="55"/>
      <c r="L2" s="55"/>
      <c r="M2" s="55"/>
      <c r="N2" s="55"/>
      <c r="O2" s="56"/>
    </row>
    <row r="3" spans="2:27" ht="51" customHeight="1">
      <c r="B3" s="66" t="s">
        <v>2</v>
      </c>
      <c r="C3" s="56"/>
      <c r="D3" s="67" t="s">
        <v>3</v>
      </c>
      <c r="E3" s="55"/>
      <c r="F3" s="55"/>
      <c r="G3" s="55"/>
      <c r="H3" s="55"/>
      <c r="I3" s="55"/>
      <c r="J3" s="55"/>
      <c r="K3" s="55"/>
      <c r="L3" s="55"/>
      <c r="M3" s="55"/>
      <c r="N3" s="55"/>
      <c r="O3" s="56"/>
    </row>
    <row r="4" spans="2:27" ht="23.25">
      <c r="B4" s="67"/>
      <c r="C4" s="55"/>
      <c r="D4" s="55"/>
      <c r="E4" s="55"/>
      <c r="F4" s="55"/>
      <c r="G4" s="55"/>
      <c r="H4" s="55"/>
      <c r="I4" s="55"/>
      <c r="J4" s="55"/>
      <c r="K4" s="55"/>
      <c r="L4" s="55"/>
      <c r="M4" s="55"/>
      <c r="N4" s="55"/>
      <c r="O4" s="56"/>
    </row>
    <row r="5" spans="2:27">
      <c r="C5" s="1"/>
      <c r="D5" s="1"/>
      <c r="E5" s="1"/>
      <c r="F5" s="1"/>
      <c r="G5" s="1"/>
      <c r="H5" s="1"/>
      <c r="I5" s="1"/>
      <c r="J5" s="2"/>
      <c r="K5" s="1"/>
      <c r="L5" s="1"/>
      <c r="M5" s="1"/>
      <c r="N5" s="1"/>
      <c r="O5" s="1"/>
    </row>
    <row r="6" spans="2:27" ht="30">
      <c r="B6" s="3" t="s">
        <v>4</v>
      </c>
      <c r="C6" s="3" t="s">
        <v>5</v>
      </c>
      <c r="D6" s="3" t="s">
        <v>6</v>
      </c>
      <c r="E6" s="3" t="s">
        <v>7</v>
      </c>
      <c r="F6" s="3" t="s">
        <v>8</v>
      </c>
      <c r="G6" s="3" t="s">
        <v>9</v>
      </c>
      <c r="H6" s="3" t="s">
        <v>10</v>
      </c>
      <c r="I6" s="3" t="s">
        <v>11</v>
      </c>
      <c r="J6" s="3" t="s">
        <v>12</v>
      </c>
      <c r="K6" s="3" t="s">
        <v>13</v>
      </c>
      <c r="L6" s="3" t="s">
        <v>14</v>
      </c>
      <c r="M6" s="3" t="s">
        <v>15</v>
      </c>
      <c r="N6" s="3" t="s">
        <v>16</v>
      </c>
      <c r="O6" s="3" t="s">
        <v>17</v>
      </c>
      <c r="Q6" s="4"/>
      <c r="R6" s="5"/>
      <c r="S6" s="5"/>
      <c r="T6" s="6"/>
      <c r="U6" s="5"/>
      <c r="V6" s="7"/>
      <c r="W6" s="6"/>
      <c r="X6" s="8"/>
      <c r="Y6" s="6"/>
      <c r="Z6" s="6"/>
      <c r="AA6" s="9"/>
    </row>
    <row r="7" spans="2:27" ht="57" customHeight="1">
      <c r="B7" s="58" t="s">
        <v>18</v>
      </c>
      <c r="C7" s="48" t="s">
        <v>19</v>
      </c>
      <c r="D7" s="59" t="s">
        <v>20</v>
      </c>
      <c r="E7" s="10" t="s">
        <v>21</v>
      </c>
      <c r="F7" s="11">
        <v>2</v>
      </c>
      <c r="G7" s="11" t="s">
        <v>22</v>
      </c>
      <c r="H7" s="12">
        <v>4200000</v>
      </c>
      <c r="I7" s="11">
        <v>1</v>
      </c>
      <c r="J7" s="11" t="s">
        <v>23</v>
      </c>
      <c r="K7" s="12">
        <f>+H7*19%</f>
        <v>798000</v>
      </c>
      <c r="L7" s="13">
        <v>0.19</v>
      </c>
      <c r="M7" s="12">
        <f t="shared" ref="M7:M17" si="0">+K7+H7</f>
        <v>4998000</v>
      </c>
      <c r="N7" s="12">
        <f t="shared" ref="N7:N17" si="1">+H7*I7*F7</f>
        <v>8400000</v>
      </c>
      <c r="O7" s="14">
        <f t="shared" ref="O7:O17" si="2">+M7*I7*F7</f>
        <v>9996000</v>
      </c>
      <c r="Q7" s="4"/>
      <c r="R7" s="5"/>
      <c r="S7" s="5"/>
      <c r="T7" s="6"/>
      <c r="U7" s="5"/>
      <c r="V7" s="7"/>
      <c r="W7" s="6"/>
      <c r="X7" s="8"/>
      <c r="Y7" s="6"/>
      <c r="Z7" s="6"/>
      <c r="AA7" s="9"/>
    </row>
    <row r="8" spans="2:27">
      <c r="B8" s="49"/>
      <c r="C8" s="49"/>
      <c r="D8" s="49"/>
      <c r="E8" s="15" t="s">
        <v>24</v>
      </c>
      <c r="F8" s="11">
        <v>2</v>
      </c>
      <c r="G8" s="11" t="s">
        <v>22</v>
      </c>
      <c r="H8" s="12">
        <v>1650000</v>
      </c>
      <c r="I8" s="11">
        <v>1</v>
      </c>
      <c r="J8" s="11" t="s">
        <v>23</v>
      </c>
      <c r="K8" s="12">
        <f>+H8*8%</f>
        <v>132000</v>
      </c>
      <c r="L8" s="13">
        <v>0.08</v>
      </c>
      <c r="M8" s="12">
        <f t="shared" si="0"/>
        <v>1782000</v>
      </c>
      <c r="N8" s="12">
        <f t="shared" si="1"/>
        <v>3300000</v>
      </c>
      <c r="O8" s="14">
        <f t="shared" si="2"/>
        <v>3564000</v>
      </c>
      <c r="Q8" s="4"/>
      <c r="R8" s="5"/>
      <c r="S8" s="5"/>
      <c r="T8" s="6"/>
      <c r="U8" s="5"/>
      <c r="V8" s="7"/>
      <c r="W8" s="6"/>
      <c r="X8" s="8"/>
      <c r="Y8" s="6"/>
      <c r="Z8" s="6"/>
      <c r="AA8" s="9"/>
    </row>
    <row r="9" spans="2:27">
      <c r="B9" s="49"/>
      <c r="C9" s="49"/>
      <c r="D9" s="49"/>
      <c r="E9" s="10" t="s">
        <v>25</v>
      </c>
      <c r="F9" s="11">
        <v>2</v>
      </c>
      <c r="G9" s="11" t="s">
        <v>22</v>
      </c>
      <c r="H9" s="12">
        <v>200000</v>
      </c>
      <c r="I9" s="11">
        <v>4</v>
      </c>
      <c r="J9" s="11" t="s">
        <v>26</v>
      </c>
      <c r="K9" s="12">
        <f t="shared" ref="K9:K10" si="3">+H9*19%</f>
        <v>38000</v>
      </c>
      <c r="L9" s="13">
        <v>0.19</v>
      </c>
      <c r="M9" s="12">
        <f t="shared" si="0"/>
        <v>238000</v>
      </c>
      <c r="N9" s="12">
        <f t="shared" si="1"/>
        <v>1600000</v>
      </c>
      <c r="O9" s="14">
        <f t="shared" si="2"/>
        <v>1904000</v>
      </c>
      <c r="Q9" s="4"/>
      <c r="R9" s="5"/>
      <c r="S9" s="5"/>
      <c r="T9" s="6"/>
      <c r="U9" s="5"/>
      <c r="V9" s="7"/>
      <c r="W9" s="6"/>
      <c r="X9" s="8"/>
      <c r="Y9" s="6"/>
      <c r="Z9" s="6"/>
      <c r="AA9" s="9"/>
    </row>
    <row r="10" spans="2:27">
      <c r="B10" s="49"/>
      <c r="C10" s="49"/>
      <c r="D10" s="49"/>
      <c r="E10" s="10" t="s">
        <v>27</v>
      </c>
      <c r="F10" s="11">
        <v>2</v>
      </c>
      <c r="G10" s="11" t="s">
        <v>22</v>
      </c>
      <c r="H10" s="12">
        <v>2500000</v>
      </c>
      <c r="I10" s="11">
        <v>1</v>
      </c>
      <c r="J10" s="11" t="s">
        <v>28</v>
      </c>
      <c r="K10" s="12">
        <f t="shared" si="3"/>
        <v>475000</v>
      </c>
      <c r="L10" s="13">
        <v>0.19</v>
      </c>
      <c r="M10" s="12">
        <f t="shared" si="0"/>
        <v>2975000</v>
      </c>
      <c r="N10" s="12">
        <f t="shared" si="1"/>
        <v>5000000</v>
      </c>
      <c r="O10" s="14">
        <f t="shared" si="2"/>
        <v>5950000</v>
      </c>
      <c r="Q10" s="4"/>
      <c r="R10" s="5"/>
      <c r="S10" s="5"/>
      <c r="T10" s="6"/>
      <c r="U10" s="5"/>
      <c r="V10" s="7"/>
      <c r="W10" s="6"/>
      <c r="X10" s="8"/>
      <c r="Y10" s="6"/>
      <c r="Z10" s="6"/>
      <c r="AA10" s="9"/>
    </row>
    <row r="11" spans="2:27" ht="29.25">
      <c r="B11" s="49"/>
      <c r="C11" s="49"/>
      <c r="D11" s="49"/>
      <c r="E11" s="10" t="s">
        <v>29</v>
      </c>
      <c r="F11" s="11">
        <v>2</v>
      </c>
      <c r="G11" s="11" t="s">
        <v>22</v>
      </c>
      <c r="H11" s="12">
        <v>30000</v>
      </c>
      <c r="I11" s="11">
        <v>70</v>
      </c>
      <c r="J11" s="11" t="s">
        <v>30</v>
      </c>
      <c r="K11" s="12">
        <f t="shared" ref="K11:K13" si="4">+H11*8%</f>
        <v>2400</v>
      </c>
      <c r="L11" s="13">
        <v>0.08</v>
      </c>
      <c r="M11" s="12">
        <f t="shared" si="0"/>
        <v>32400</v>
      </c>
      <c r="N11" s="12">
        <f t="shared" si="1"/>
        <v>4200000</v>
      </c>
      <c r="O11" s="14">
        <f t="shared" si="2"/>
        <v>4536000</v>
      </c>
      <c r="P11" s="16"/>
      <c r="Q11" s="4"/>
      <c r="R11" s="5"/>
      <c r="S11" s="5"/>
      <c r="T11" s="6"/>
      <c r="U11" s="5"/>
      <c r="V11" s="7"/>
      <c r="W11" s="6"/>
      <c r="X11" s="8"/>
      <c r="Y11" s="6"/>
      <c r="Z11" s="6"/>
      <c r="AA11" s="9"/>
    </row>
    <row r="12" spans="2:27" ht="29.25">
      <c r="B12" s="49"/>
      <c r="C12" s="49"/>
      <c r="D12" s="49"/>
      <c r="E12" s="10" t="s">
        <v>31</v>
      </c>
      <c r="F12" s="11">
        <v>2</v>
      </c>
      <c r="G12" s="11" t="s">
        <v>22</v>
      </c>
      <c r="H12" s="12">
        <v>30000</v>
      </c>
      <c r="I12" s="11">
        <v>70</v>
      </c>
      <c r="J12" s="11" t="s">
        <v>30</v>
      </c>
      <c r="K12" s="12">
        <f t="shared" si="4"/>
        <v>2400</v>
      </c>
      <c r="L12" s="13">
        <v>0.08</v>
      </c>
      <c r="M12" s="12">
        <f t="shared" si="0"/>
        <v>32400</v>
      </c>
      <c r="N12" s="12">
        <f t="shared" si="1"/>
        <v>4200000</v>
      </c>
      <c r="O12" s="14">
        <f t="shared" si="2"/>
        <v>4536000</v>
      </c>
      <c r="Q12" s="4"/>
      <c r="R12" s="5"/>
      <c r="S12" s="5"/>
      <c r="T12" s="6"/>
      <c r="U12" s="5"/>
      <c r="V12" s="17"/>
      <c r="W12" s="6"/>
      <c r="X12" s="8"/>
      <c r="Y12" s="6"/>
      <c r="Z12" s="6"/>
      <c r="AA12" s="9"/>
    </row>
    <row r="13" spans="2:27" ht="29.25">
      <c r="B13" s="49"/>
      <c r="C13" s="49"/>
      <c r="D13" s="49"/>
      <c r="E13" s="10" t="s">
        <v>32</v>
      </c>
      <c r="F13" s="11">
        <v>2</v>
      </c>
      <c r="G13" s="11" t="s">
        <v>22</v>
      </c>
      <c r="H13" s="12">
        <v>60000</v>
      </c>
      <c r="I13" s="11">
        <v>70</v>
      </c>
      <c r="J13" s="11" t="s">
        <v>23</v>
      </c>
      <c r="K13" s="12">
        <f t="shared" si="4"/>
        <v>4800</v>
      </c>
      <c r="L13" s="13">
        <v>0.08</v>
      </c>
      <c r="M13" s="12">
        <f t="shared" si="0"/>
        <v>64800</v>
      </c>
      <c r="N13" s="12">
        <f t="shared" si="1"/>
        <v>8400000</v>
      </c>
      <c r="O13" s="14">
        <f t="shared" si="2"/>
        <v>9072000</v>
      </c>
    </row>
    <row r="14" spans="2:27" ht="29.25">
      <c r="B14" s="49"/>
      <c r="C14" s="49"/>
      <c r="D14" s="49"/>
      <c r="E14" s="10" t="s">
        <v>33</v>
      </c>
      <c r="F14" s="11">
        <v>4</v>
      </c>
      <c r="G14" s="11" t="s">
        <v>22</v>
      </c>
      <c r="H14" s="12">
        <v>500000</v>
      </c>
      <c r="I14" s="11">
        <v>50</v>
      </c>
      <c r="J14" s="11" t="s">
        <v>26</v>
      </c>
      <c r="K14" s="12">
        <v>0</v>
      </c>
      <c r="L14" s="13">
        <v>0</v>
      </c>
      <c r="M14" s="12">
        <f t="shared" si="0"/>
        <v>500000</v>
      </c>
      <c r="N14" s="12">
        <f t="shared" si="1"/>
        <v>100000000</v>
      </c>
      <c r="O14" s="14">
        <f t="shared" si="2"/>
        <v>100000000</v>
      </c>
    </row>
    <row r="15" spans="2:27">
      <c r="B15" s="49"/>
      <c r="C15" s="49"/>
      <c r="D15" s="49"/>
      <c r="E15" s="10" t="s">
        <v>34</v>
      </c>
      <c r="F15" s="11">
        <v>1</v>
      </c>
      <c r="G15" s="11" t="s">
        <v>35</v>
      </c>
      <c r="H15" s="12">
        <v>70050000</v>
      </c>
      <c r="I15" s="11">
        <v>1</v>
      </c>
      <c r="J15" s="11" t="s">
        <v>36</v>
      </c>
      <c r="K15" s="12">
        <v>0</v>
      </c>
      <c r="L15" s="13">
        <v>0</v>
      </c>
      <c r="M15" s="12">
        <f t="shared" si="0"/>
        <v>70050000</v>
      </c>
      <c r="N15" s="12">
        <f t="shared" si="1"/>
        <v>70050000</v>
      </c>
      <c r="O15" s="14">
        <f t="shared" si="2"/>
        <v>70050000</v>
      </c>
    </row>
    <row r="16" spans="2:27" ht="29.25">
      <c r="B16" s="49"/>
      <c r="C16" s="49"/>
      <c r="D16" s="49"/>
      <c r="E16" s="10" t="s">
        <v>37</v>
      </c>
      <c r="F16" s="11">
        <v>1</v>
      </c>
      <c r="G16" s="11" t="s">
        <v>35</v>
      </c>
      <c r="H16" s="12">
        <v>120000000</v>
      </c>
      <c r="I16" s="11">
        <v>1</v>
      </c>
      <c r="J16" s="11" t="s">
        <v>26</v>
      </c>
      <c r="K16" s="12">
        <f t="shared" ref="K16:K17" si="5">+H16*19%</f>
        <v>22800000</v>
      </c>
      <c r="L16" s="13">
        <v>0.19</v>
      </c>
      <c r="M16" s="12">
        <f t="shared" si="0"/>
        <v>142800000</v>
      </c>
      <c r="N16" s="12">
        <f t="shared" si="1"/>
        <v>120000000</v>
      </c>
      <c r="O16" s="14">
        <f t="shared" si="2"/>
        <v>142800000</v>
      </c>
    </row>
    <row r="17" spans="2:16" ht="43.5">
      <c r="B17" s="49"/>
      <c r="C17" s="49"/>
      <c r="D17" s="49"/>
      <c r="E17" s="10" t="s">
        <v>38</v>
      </c>
      <c r="F17" s="11">
        <v>1</v>
      </c>
      <c r="G17" s="11" t="s">
        <v>22</v>
      </c>
      <c r="H17" s="12">
        <v>50000</v>
      </c>
      <c r="I17" s="11">
        <v>60</v>
      </c>
      <c r="J17" s="11" t="s">
        <v>39</v>
      </c>
      <c r="K17" s="12">
        <f t="shared" si="5"/>
        <v>9500</v>
      </c>
      <c r="L17" s="13">
        <v>0.19</v>
      </c>
      <c r="M17" s="12">
        <f t="shared" si="0"/>
        <v>59500</v>
      </c>
      <c r="N17" s="12">
        <f t="shared" si="1"/>
        <v>3000000</v>
      </c>
      <c r="O17" s="14">
        <f t="shared" si="2"/>
        <v>3570000</v>
      </c>
    </row>
    <row r="18" spans="2:16">
      <c r="B18" s="51"/>
      <c r="C18" s="51"/>
      <c r="D18" s="51"/>
      <c r="E18" s="64" t="s">
        <v>40</v>
      </c>
      <c r="F18" s="55"/>
      <c r="G18" s="55"/>
      <c r="H18" s="55"/>
      <c r="I18" s="55"/>
      <c r="J18" s="55"/>
      <c r="K18" s="55"/>
      <c r="L18" s="55"/>
      <c r="M18" s="55"/>
      <c r="N18" s="56"/>
      <c r="O18" s="18">
        <f>O17+O16+O15+O14+O13+O12+O11+O10+O9+O8+O7</f>
        <v>355978000</v>
      </c>
    </row>
    <row r="19" spans="2:16" ht="29.25" customHeight="1">
      <c r="B19" s="3" t="s">
        <v>41</v>
      </c>
      <c r="C19" s="3" t="s">
        <v>5</v>
      </c>
      <c r="D19" s="3" t="s">
        <v>6</v>
      </c>
      <c r="E19" s="3" t="s">
        <v>7</v>
      </c>
      <c r="F19" s="3" t="s">
        <v>8</v>
      </c>
      <c r="G19" s="3" t="s">
        <v>9</v>
      </c>
      <c r="H19" s="3" t="s">
        <v>10</v>
      </c>
      <c r="I19" s="3" t="s">
        <v>11</v>
      </c>
      <c r="J19" s="3" t="s">
        <v>12</v>
      </c>
      <c r="K19" s="3" t="s">
        <v>13</v>
      </c>
      <c r="L19" s="3" t="s">
        <v>14</v>
      </c>
      <c r="M19" s="3" t="s">
        <v>15</v>
      </c>
      <c r="N19" s="3" t="s">
        <v>16</v>
      </c>
      <c r="O19" s="3" t="s">
        <v>17</v>
      </c>
    </row>
    <row r="20" spans="2:16" ht="57">
      <c r="B20" s="52" t="s">
        <v>42</v>
      </c>
      <c r="C20" s="50" t="s">
        <v>43</v>
      </c>
      <c r="D20" s="48" t="s">
        <v>44</v>
      </c>
      <c r="E20" s="19" t="s">
        <v>45</v>
      </c>
      <c r="F20" s="20">
        <v>2</v>
      </c>
      <c r="G20" s="20" t="s">
        <v>46</v>
      </c>
      <c r="H20" s="21">
        <v>3000000</v>
      </c>
      <c r="I20" s="20">
        <v>1</v>
      </c>
      <c r="J20" s="20" t="s">
        <v>23</v>
      </c>
      <c r="K20" s="21">
        <f>+H20*19%</f>
        <v>570000</v>
      </c>
      <c r="L20" s="22">
        <v>0.19</v>
      </c>
      <c r="M20" s="21">
        <f t="shared" ref="M20:M29" si="6">+K20+H20</f>
        <v>3570000</v>
      </c>
      <c r="N20" s="21">
        <f t="shared" ref="N20:N29" si="7">+H20*I20*F20</f>
        <v>6000000</v>
      </c>
      <c r="O20" s="23">
        <f t="shared" ref="O20:O29" si="8">+M20*I20*F20</f>
        <v>7140000</v>
      </c>
    </row>
    <row r="21" spans="2:16">
      <c r="B21" s="49"/>
      <c r="C21" s="49"/>
      <c r="D21" s="49"/>
      <c r="E21" s="19" t="s">
        <v>24</v>
      </c>
      <c r="F21" s="20">
        <v>2</v>
      </c>
      <c r="G21" s="20" t="s">
        <v>46</v>
      </c>
      <c r="H21" s="21">
        <v>1000000</v>
      </c>
      <c r="I21" s="20">
        <v>1</v>
      </c>
      <c r="J21" s="20" t="s">
        <v>23</v>
      </c>
      <c r="K21" s="21">
        <f>+H21*8%</f>
        <v>80000</v>
      </c>
      <c r="L21" s="22">
        <v>0.08</v>
      </c>
      <c r="M21" s="21">
        <f t="shared" si="6"/>
        <v>1080000</v>
      </c>
      <c r="N21" s="21">
        <f t="shared" si="7"/>
        <v>2000000</v>
      </c>
      <c r="O21" s="23">
        <f t="shared" si="8"/>
        <v>2160000</v>
      </c>
    </row>
    <row r="22" spans="2:16">
      <c r="B22" s="49"/>
      <c r="C22" s="49"/>
      <c r="D22" s="49"/>
      <c r="E22" s="19" t="s">
        <v>25</v>
      </c>
      <c r="F22" s="20">
        <v>2</v>
      </c>
      <c r="G22" s="20" t="s">
        <v>46</v>
      </c>
      <c r="H22" s="21">
        <v>200000</v>
      </c>
      <c r="I22" s="20">
        <v>2</v>
      </c>
      <c r="J22" s="20" t="s">
        <v>26</v>
      </c>
      <c r="K22" s="21">
        <f>+H22*19%</f>
        <v>38000</v>
      </c>
      <c r="L22" s="22">
        <v>0.19</v>
      </c>
      <c r="M22" s="21">
        <f t="shared" si="6"/>
        <v>238000</v>
      </c>
      <c r="N22" s="21">
        <f t="shared" si="7"/>
        <v>800000</v>
      </c>
      <c r="O22" s="23">
        <f t="shared" si="8"/>
        <v>952000</v>
      </c>
      <c r="P22" s="24"/>
    </row>
    <row r="23" spans="2:16" ht="29.25">
      <c r="B23" s="49"/>
      <c r="C23" s="49"/>
      <c r="D23" s="49"/>
      <c r="E23" s="25" t="s">
        <v>47</v>
      </c>
      <c r="F23" s="20">
        <v>1</v>
      </c>
      <c r="G23" s="20" t="s">
        <v>35</v>
      </c>
      <c r="H23" s="21">
        <v>74000000</v>
      </c>
      <c r="I23" s="20">
        <v>1</v>
      </c>
      <c r="J23" s="20" t="s">
        <v>36</v>
      </c>
      <c r="K23" s="21">
        <f>+H23*0%</f>
        <v>0</v>
      </c>
      <c r="L23" s="22">
        <v>0</v>
      </c>
      <c r="M23" s="21">
        <f t="shared" si="6"/>
        <v>74000000</v>
      </c>
      <c r="N23" s="21">
        <f t="shared" si="7"/>
        <v>74000000</v>
      </c>
      <c r="O23" s="23">
        <f t="shared" si="8"/>
        <v>74000000</v>
      </c>
    </row>
    <row r="24" spans="2:16">
      <c r="B24" s="49"/>
      <c r="C24" s="49"/>
      <c r="D24" s="49"/>
      <c r="E24" s="19" t="s">
        <v>27</v>
      </c>
      <c r="F24" s="20">
        <v>2</v>
      </c>
      <c r="G24" s="20" t="s">
        <v>46</v>
      </c>
      <c r="H24" s="21">
        <v>1500000</v>
      </c>
      <c r="I24" s="20">
        <v>1</v>
      </c>
      <c r="J24" s="20" t="s">
        <v>28</v>
      </c>
      <c r="K24" s="21">
        <f>+H24*19%</f>
        <v>285000</v>
      </c>
      <c r="L24" s="22">
        <v>0.19</v>
      </c>
      <c r="M24" s="21">
        <f t="shared" si="6"/>
        <v>1785000</v>
      </c>
      <c r="N24" s="21">
        <f t="shared" si="7"/>
        <v>3000000</v>
      </c>
      <c r="O24" s="23">
        <f t="shared" si="8"/>
        <v>3570000</v>
      </c>
    </row>
    <row r="25" spans="2:16">
      <c r="B25" s="49"/>
      <c r="C25" s="49"/>
      <c r="D25" s="49"/>
      <c r="E25" s="19" t="s">
        <v>48</v>
      </c>
      <c r="F25" s="20">
        <v>2</v>
      </c>
      <c r="G25" s="20" t="s">
        <v>46</v>
      </c>
      <c r="H25" s="21">
        <v>30000</v>
      </c>
      <c r="I25" s="20">
        <v>55</v>
      </c>
      <c r="J25" s="20" t="s">
        <v>49</v>
      </c>
      <c r="K25" s="21">
        <f t="shared" ref="K25:K27" si="9">+H25*8%</f>
        <v>2400</v>
      </c>
      <c r="L25" s="22">
        <v>0.08</v>
      </c>
      <c r="M25" s="21">
        <f t="shared" si="6"/>
        <v>32400</v>
      </c>
      <c r="N25" s="21">
        <f t="shared" si="7"/>
        <v>3300000</v>
      </c>
      <c r="O25" s="23">
        <f t="shared" si="8"/>
        <v>3564000</v>
      </c>
    </row>
    <row r="26" spans="2:16">
      <c r="B26" s="49"/>
      <c r="C26" s="49"/>
      <c r="D26" s="49"/>
      <c r="E26" s="19" t="s">
        <v>50</v>
      </c>
      <c r="F26" s="20">
        <v>2</v>
      </c>
      <c r="G26" s="20" t="s">
        <v>46</v>
      </c>
      <c r="H26" s="21">
        <v>30000</v>
      </c>
      <c r="I26" s="20">
        <v>55</v>
      </c>
      <c r="J26" s="20" t="s">
        <v>23</v>
      </c>
      <c r="K26" s="21">
        <f t="shared" si="9"/>
        <v>2400</v>
      </c>
      <c r="L26" s="22">
        <v>0.08</v>
      </c>
      <c r="M26" s="21">
        <f t="shared" si="6"/>
        <v>32400</v>
      </c>
      <c r="N26" s="21">
        <f t="shared" si="7"/>
        <v>3300000</v>
      </c>
      <c r="O26" s="23">
        <f t="shared" si="8"/>
        <v>3564000</v>
      </c>
    </row>
    <row r="27" spans="2:16">
      <c r="B27" s="49"/>
      <c r="C27" s="49"/>
      <c r="D27" s="49"/>
      <c r="E27" s="26" t="s">
        <v>51</v>
      </c>
      <c r="F27" s="20">
        <v>2</v>
      </c>
      <c r="G27" s="20" t="s">
        <v>46</v>
      </c>
      <c r="H27" s="23">
        <v>60000</v>
      </c>
      <c r="I27" s="20">
        <v>55</v>
      </c>
      <c r="J27" s="20" t="s">
        <v>23</v>
      </c>
      <c r="K27" s="23">
        <f t="shared" si="9"/>
        <v>4800</v>
      </c>
      <c r="L27" s="22">
        <v>0.08</v>
      </c>
      <c r="M27" s="23">
        <f t="shared" si="6"/>
        <v>64800</v>
      </c>
      <c r="N27" s="23">
        <f t="shared" si="7"/>
        <v>6600000</v>
      </c>
      <c r="O27" s="23">
        <f t="shared" si="8"/>
        <v>7128000</v>
      </c>
    </row>
    <row r="28" spans="2:16" ht="28.5">
      <c r="B28" s="49"/>
      <c r="C28" s="49"/>
      <c r="D28" s="49"/>
      <c r="E28" s="19" t="s">
        <v>52</v>
      </c>
      <c r="F28" s="20">
        <v>1</v>
      </c>
      <c r="G28" s="20" t="s">
        <v>46</v>
      </c>
      <c r="H28" s="21">
        <v>35000</v>
      </c>
      <c r="I28" s="20">
        <v>45</v>
      </c>
      <c r="J28" s="20" t="s">
        <v>39</v>
      </c>
      <c r="K28" s="21">
        <f t="shared" ref="K28:K29" si="10">+H28*19%</f>
        <v>6650</v>
      </c>
      <c r="L28" s="22">
        <v>0.19</v>
      </c>
      <c r="M28" s="21">
        <f t="shared" si="6"/>
        <v>41650</v>
      </c>
      <c r="N28" s="21">
        <f t="shared" si="7"/>
        <v>1575000</v>
      </c>
      <c r="O28" s="23">
        <f t="shared" si="8"/>
        <v>1874250</v>
      </c>
    </row>
    <row r="29" spans="2:16" ht="42.75">
      <c r="B29" s="49"/>
      <c r="C29" s="49"/>
      <c r="D29" s="49"/>
      <c r="E29" s="19" t="s">
        <v>53</v>
      </c>
      <c r="F29" s="20">
        <v>1</v>
      </c>
      <c r="G29" s="20" t="s">
        <v>46</v>
      </c>
      <c r="H29" s="21">
        <v>1000000</v>
      </c>
      <c r="I29" s="20">
        <v>1</v>
      </c>
      <c r="J29" s="20" t="s">
        <v>39</v>
      </c>
      <c r="K29" s="21">
        <f t="shared" si="10"/>
        <v>190000</v>
      </c>
      <c r="L29" s="22">
        <v>0.19</v>
      </c>
      <c r="M29" s="21">
        <f t="shared" si="6"/>
        <v>1190000</v>
      </c>
      <c r="N29" s="21">
        <f t="shared" si="7"/>
        <v>1000000</v>
      </c>
      <c r="O29" s="23">
        <f t="shared" si="8"/>
        <v>1190000</v>
      </c>
    </row>
    <row r="30" spans="2:16">
      <c r="B30" s="49"/>
      <c r="C30" s="51"/>
      <c r="D30" s="49"/>
      <c r="E30" s="65" t="s">
        <v>54</v>
      </c>
      <c r="F30" s="55"/>
      <c r="G30" s="55"/>
      <c r="H30" s="55"/>
      <c r="I30" s="55"/>
      <c r="J30" s="55"/>
      <c r="K30" s="55"/>
      <c r="L30" s="55"/>
      <c r="M30" s="55"/>
      <c r="N30" s="56"/>
      <c r="O30" s="27">
        <f>SUM(O20:O29)</f>
        <v>105142250</v>
      </c>
    </row>
    <row r="31" spans="2:16" ht="30">
      <c r="B31" s="49"/>
      <c r="C31" s="50" t="s">
        <v>55</v>
      </c>
      <c r="D31" s="49"/>
      <c r="E31" s="28" t="s">
        <v>7</v>
      </c>
      <c r="F31" s="28" t="s">
        <v>8</v>
      </c>
      <c r="G31" s="28" t="s">
        <v>9</v>
      </c>
      <c r="H31" s="28" t="s">
        <v>10</v>
      </c>
      <c r="I31" s="28" t="s">
        <v>11</v>
      </c>
      <c r="J31" s="28" t="s">
        <v>12</v>
      </c>
      <c r="K31" s="28" t="s">
        <v>56</v>
      </c>
      <c r="L31" s="28" t="s">
        <v>14</v>
      </c>
      <c r="M31" s="28" t="s">
        <v>15</v>
      </c>
      <c r="N31" s="28" t="s">
        <v>16</v>
      </c>
      <c r="O31" s="28" t="s">
        <v>17</v>
      </c>
    </row>
    <row r="32" spans="2:16" ht="57.75">
      <c r="B32" s="49"/>
      <c r="C32" s="49"/>
      <c r="D32" s="49"/>
      <c r="E32" s="29" t="s">
        <v>45</v>
      </c>
      <c r="F32" s="20">
        <v>2</v>
      </c>
      <c r="G32" s="20" t="s">
        <v>46</v>
      </c>
      <c r="H32" s="21">
        <v>3000000</v>
      </c>
      <c r="I32" s="20">
        <v>1</v>
      </c>
      <c r="J32" s="20" t="s">
        <v>23</v>
      </c>
      <c r="K32" s="21">
        <f>+H32*19%</f>
        <v>570000</v>
      </c>
      <c r="L32" s="22">
        <v>0.19</v>
      </c>
      <c r="M32" s="21">
        <f t="shared" ref="M32:M41" si="11">+K32+H32</f>
        <v>3570000</v>
      </c>
      <c r="N32" s="21">
        <f t="shared" ref="N32:N41" si="12">+H32*I32*F32</f>
        <v>6000000</v>
      </c>
      <c r="O32" s="23">
        <f t="shared" ref="O32:O41" si="13">+M32*I32*F32</f>
        <v>7140000</v>
      </c>
    </row>
    <row r="33" spans="1:27">
      <c r="B33" s="49"/>
      <c r="C33" s="49"/>
      <c r="D33" s="49"/>
      <c r="E33" s="29" t="s">
        <v>24</v>
      </c>
      <c r="F33" s="20">
        <v>2</v>
      </c>
      <c r="G33" s="20" t="s">
        <v>46</v>
      </c>
      <c r="H33" s="21">
        <v>1000000</v>
      </c>
      <c r="I33" s="20">
        <v>1</v>
      </c>
      <c r="J33" s="30" t="s">
        <v>23</v>
      </c>
      <c r="K33" s="21">
        <f>+H33*8%</f>
        <v>80000</v>
      </c>
      <c r="L33" s="22">
        <v>0.08</v>
      </c>
      <c r="M33" s="31">
        <f t="shared" si="11"/>
        <v>1080000</v>
      </c>
      <c r="N33" s="31">
        <f t="shared" si="12"/>
        <v>2000000</v>
      </c>
      <c r="O33" s="23">
        <f t="shared" si="13"/>
        <v>2160000</v>
      </c>
    </row>
    <row r="34" spans="1:27">
      <c r="B34" s="49"/>
      <c r="C34" s="49"/>
      <c r="D34" s="49"/>
      <c r="E34" s="29" t="s">
        <v>25</v>
      </c>
      <c r="F34" s="20">
        <v>2</v>
      </c>
      <c r="G34" s="20" t="s">
        <v>46</v>
      </c>
      <c r="H34" s="21">
        <v>200000</v>
      </c>
      <c r="I34" s="20">
        <v>2</v>
      </c>
      <c r="J34" s="30" t="s">
        <v>26</v>
      </c>
      <c r="K34" s="21">
        <f>+H34*19%</f>
        <v>38000</v>
      </c>
      <c r="L34" s="22">
        <v>0.19</v>
      </c>
      <c r="M34" s="31">
        <f t="shared" si="11"/>
        <v>238000</v>
      </c>
      <c r="N34" s="31">
        <f t="shared" si="12"/>
        <v>800000</v>
      </c>
      <c r="O34" s="23">
        <f t="shared" si="13"/>
        <v>952000</v>
      </c>
      <c r="P34" s="24"/>
    </row>
    <row r="35" spans="1:27" ht="28.5">
      <c r="A35" s="32"/>
      <c r="B35" s="49"/>
      <c r="C35" s="49"/>
      <c r="D35" s="49"/>
      <c r="E35" s="33" t="s">
        <v>47</v>
      </c>
      <c r="F35" s="20">
        <v>1</v>
      </c>
      <c r="G35" s="20" t="s">
        <v>35</v>
      </c>
      <c r="H35" s="21">
        <v>74000000</v>
      </c>
      <c r="I35" s="20">
        <v>1</v>
      </c>
      <c r="J35" s="20" t="s">
        <v>36</v>
      </c>
      <c r="K35" s="21">
        <f>+H35*0%</f>
        <v>0</v>
      </c>
      <c r="L35" s="22">
        <v>0</v>
      </c>
      <c r="M35" s="21">
        <f t="shared" si="11"/>
        <v>74000000</v>
      </c>
      <c r="N35" s="21">
        <f t="shared" si="12"/>
        <v>74000000</v>
      </c>
      <c r="O35" s="23">
        <f t="shared" si="13"/>
        <v>74000000</v>
      </c>
      <c r="P35" s="32"/>
      <c r="Q35" s="32"/>
      <c r="R35" s="32"/>
      <c r="S35" s="32"/>
      <c r="T35" s="32"/>
      <c r="U35" s="32"/>
      <c r="V35" s="32"/>
      <c r="W35" s="32"/>
      <c r="X35" s="32"/>
      <c r="Y35" s="32"/>
      <c r="Z35" s="32"/>
      <c r="AA35" s="32"/>
    </row>
    <row r="36" spans="1:27">
      <c r="B36" s="49"/>
      <c r="C36" s="49"/>
      <c r="D36" s="49"/>
      <c r="E36" s="29" t="s">
        <v>27</v>
      </c>
      <c r="F36" s="20">
        <v>2</v>
      </c>
      <c r="G36" s="20" t="s">
        <v>46</v>
      </c>
      <c r="H36" s="21">
        <v>1500000</v>
      </c>
      <c r="I36" s="20">
        <v>1</v>
      </c>
      <c r="J36" s="30" t="s">
        <v>28</v>
      </c>
      <c r="K36" s="21">
        <f>+H36*19%</f>
        <v>285000</v>
      </c>
      <c r="L36" s="22">
        <v>0.19</v>
      </c>
      <c r="M36" s="31">
        <f t="shared" si="11"/>
        <v>1785000</v>
      </c>
      <c r="N36" s="31">
        <f t="shared" si="12"/>
        <v>3000000</v>
      </c>
      <c r="O36" s="23">
        <f t="shared" si="13"/>
        <v>3570000</v>
      </c>
    </row>
    <row r="37" spans="1:27">
      <c r="B37" s="49"/>
      <c r="C37" s="49"/>
      <c r="D37" s="49"/>
      <c r="E37" s="29" t="s">
        <v>48</v>
      </c>
      <c r="F37" s="20">
        <v>2</v>
      </c>
      <c r="G37" s="20" t="s">
        <v>46</v>
      </c>
      <c r="H37" s="21">
        <v>30000</v>
      </c>
      <c r="I37" s="20">
        <v>55</v>
      </c>
      <c r="J37" s="30" t="s">
        <v>49</v>
      </c>
      <c r="K37" s="21">
        <f t="shared" ref="K37:K39" si="14">+H37*8%</f>
        <v>2400</v>
      </c>
      <c r="L37" s="34">
        <v>0.08</v>
      </c>
      <c r="M37" s="31">
        <f t="shared" si="11"/>
        <v>32400</v>
      </c>
      <c r="N37" s="31">
        <f t="shared" si="12"/>
        <v>3300000</v>
      </c>
      <c r="O37" s="23">
        <f t="shared" si="13"/>
        <v>3564000</v>
      </c>
    </row>
    <row r="38" spans="1:27">
      <c r="B38" s="49"/>
      <c r="C38" s="49"/>
      <c r="D38" s="49"/>
      <c r="E38" s="29" t="s">
        <v>50</v>
      </c>
      <c r="F38" s="20">
        <v>2</v>
      </c>
      <c r="G38" s="20" t="s">
        <v>46</v>
      </c>
      <c r="H38" s="21">
        <v>30000</v>
      </c>
      <c r="I38" s="20">
        <v>55</v>
      </c>
      <c r="J38" s="30" t="s">
        <v>49</v>
      </c>
      <c r="K38" s="21">
        <f t="shared" si="14"/>
        <v>2400</v>
      </c>
      <c r="L38" s="34">
        <v>0.08</v>
      </c>
      <c r="M38" s="31">
        <f t="shared" si="11"/>
        <v>32400</v>
      </c>
      <c r="N38" s="31">
        <f t="shared" si="12"/>
        <v>3300000</v>
      </c>
      <c r="O38" s="23">
        <f t="shared" si="13"/>
        <v>3564000</v>
      </c>
    </row>
    <row r="39" spans="1:27">
      <c r="B39" s="49"/>
      <c r="C39" s="49"/>
      <c r="D39" s="49"/>
      <c r="E39" s="35" t="s">
        <v>51</v>
      </c>
      <c r="F39" s="20">
        <v>2</v>
      </c>
      <c r="G39" s="20" t="s">
        <v>46</v>
      </c>
      <c r="H39" s="23">
        <v>60000</v>
      </c>
      <c r="I39" s="20">
        <v>55</v>
      </c>
      <c r="J39" s="30" t="s">
        <v>23</v>
      </c>
      <c r="K39" s="23">
        <f t="shared" si="14"/>
        <v>4800</v>
      </c>
      <c r="L39" s="34">
        <v>0.08</v>
      </c>
      <c r="M39" s="36">
        <f t="shared" si="11"/>
        <v>64800</v>
      </c>
      <c r="N39" s="36">
        <f t="shared" si="12"/>
        <v>6600000</v>
      </c>
      <c r="O39" s="23">
        <f t="shared" si="13"/>
        <v>7128000</v>
      </c>
    </row>
    <row r="40" spans="1:27" ht="29.25">
      <c r="B40" s="49"/>
      <c r="C40" s="49"/>
      <c r="D40" s="49"/>
      <c r="E40" s="29" t="s">
        <v>57</v>
      </c>
      <c r="F40" s="20">
        <v>1</v>
      </c>
      <c r="G40" s="20" t="s">
        <v>46</v>
      </c>
      <c r="H40" s="21">
        <v>35000</v>
      </c>
      <c r="I40" s="20">
        <v>45</v>
      </c>
      <c r="J40" s="20" t="s">
        <v>39</v>
      </c>
      <c r="K40" s="21">
        <f t="shared" ref="K40:K41" si="15">+H40*19%</f>
        <v>6650</v>
      </c>
      <c r="L40" s="22">
        <v>0.19</v>
      </c>
      <c r="M40" s="21">
        <f t="shared" si="11"/>
        <v>41650</v>
      </c>
      <c r="N40" s="21">
        <f t="shared" si="12"/>
        <v>1575000</v>
      </c>
      <c r="O40" s="23">
        <f t="shared" si="13"/>
        <v>1874250</v>
      </c>
    </row>
    <row r="41" spans="1:27" ht="43.5">
      <c r="B41" s="49"/>
      <c r="C41" s="49"/>
      <c r="D41" s="49"/>
      <c r="E41" s="29" t="s">
        <v>53</v>
      </c>
      <c r="F41" s="20">
        <v>1</v>
      </c>
      <c r="G41" s="20" t="s">
        <v>46</v>
      </c>
      <c r="H41" s="21">
        <v>1000000</v>
      </c>
      <c r="I41" s="20">
        <v>1</v>
      </c>
      <c r="J41" s="20" t="s">
        <v>39</v>
      </c>
      <c r="K41" s="21">
        <f t="shared" si="15"/>
        <v>190000</v>
      </c>
      <c r="L41" s="22">
        <v>0.19</v>
      </c>
      <c r="M41" s="21">
        <f t="shared" si="11"/>
        <v>1190000</v>
      </c>
      <c r="N41" s="21">
        <f t="shared" si="12"/>
        <v>1000000</v>
      </c>
      <c r="O41" s="23">
        <f t="shared" si="13"/>
        <v>1190000</v>
      </c>
    </row>
    <row r="42" spans="1:27">
      <c r="B42" s="51"/>
      <c r="C42" s="51"/>
      <c r="D42" s="51"/>
      <c r="E42" s="54" t="s">
        <v>54</v>
      </c>
      <c r="F42" s="55"/>
      <c r="G42" s="55"/>
      <c r="H42" s="55"/>
      <c r="I42" s="55"/>
      <c r="J42" s="55"/>
      <c r="K42" s="55"/>
      <c r="L42" s="55"/>
      <c r="M42" s="55"/>
      <c r="N42" s="56"/>
      <c r="O42" s="27">
        <f>SUM(O32:O41)</f>
        <v>105142250</v>
      </c>
    </row>
    <row r="43" spans="1:27" ht="30">
      <c r="B43" s="3" t="s">
        <v>41</v>
      </c>
      <c r="C43" s="3" t="s">
        <v>5</v>
      </c>
      <c r="D43" s="3" t="s">
        <v>6</v>
      </c>
      <c r="E43" s="28" t="s">
        <v>7</v>
      </c>
      <c r="F43" s="28" t="s">
        <v>8</v>
      </c>
      <c r="G43" s="28" t="s">
        <v>9</v>
      </c>
      <c r="H43" s="28" t="s">
        <v>10</v>
      </c>
      <c r="I43" s="28" t="s">
        <v>11</v>
      </c>
      <c r="J43" s="28" t="s">
        <v>12</v>
      </c>
      <c r="K43" s="28" t="s">
        <v>56</v>
      </c>
      <c r="L43" s="28" t="s">
        <v>14</v>
      </c>
      <c r="M43" s="28" t="s">
        <v>15</v>
      </c>
      <c r="N43" s="28" t="s">
        <v>16</v>
      </c>
      <c r="O43" s="28" t="s">
        <v>17</v>
      </c>
    </row>
    <row r="44" spans="1:27" ht="57">
      <c r="B44" s="52" t="s">
        <v>58</v>
      </c>
      <c r="C44" s="50" t="s">
        <v>59</v>
      </c>
      <c r="D44" s="48" t="s">
        <v>60</v>
      </c>
      <c r="E44" s="19" t="s">
        <v>61</v>
      </c>
      <c r="F44" s="20">
        <v>2</v>
      </c>
      <c r="G44" s="20" t="s">
        <v>46</v>
      </c>
      <c r="H44" s="21">
        <v>3000000</v>
      </c>
      <c r="I44" s="20">
        <v>1</v>
      </c>
      <c r="J44" s="20" t="s">
        <v>23</v>
      </c>
      <c r="K44" s="21">
        <f>+H44*19%</f>
        <v>570000</v>
      </c>
      <c r="L44" s="22">
        <v>0.19</v>
      </c>
      <c r="M44" s="21">
        <f t="shared" ref="M44:M53" si="16">+K44+H44</f>
        <v>3570000</v>
      </c>
      <c r="N44" s="21">
        <f t="shared" ref="N44:N53" si="17">+H44*I44*F44</f>
        <v>6000000</v>
      </c>
      <c r="O44" s="23">
        <f t="shared" ref="O44:O53" si="18">+M44*I44*F44</f>
        <v>7140000</v>
      </c>
    </row>
    <row r="45" spans="1:27">
      <c r="B45" s="49"/>
      <c r="C45" s="49"/>
      <c r="D45" s="49"/>
      <c r="E45" s="29" t="s">
        <v>24</v>
      </c>
      <c r="F45" s="20">
        <v>2</v>
      </c>
      <c r="G45" s="20" t="s">
        <v>46</v>
      </c>
      <c r="H45" s="21">
        <v>1000000</v>
      </c>
      <c r="I45" s="20">
        <v>1</v>
      </c>
      <c r="J45" s="20" t="s">
        <v>23</v>
      </c>
      <c r="K45" s="21">
        <f>+H45*8%</f>
        <v>80000</v>
      </c>
      <c r="L45" s="22">
        <v>0.08</v>
      </c>
      <c r="M45" s="21">
        <f t="shared" si="16"/>
        <v>1080000</v>
      </c>
      <c r="N45" s="21">
        <f t="shared" si="17"/>
        <v>2000000</v>
      </c>
      <c r="O45" s="23">
        <f t="shared" si="18"/>
        <v>2160000</v>
      </c>
    </row>
    <row r="46" spans="1:27">
      <c r="B46" s="49"/>
      <c r="C46" s="49"/>
      <c r="D46" s="49"/>
      <c r="E46" s="29" t="s">
        <v>25</v>
      </c>
      <c r="F46" s="20">
        <v>2</v>
      </c>
      <c r="G46" s="20" t="s">
        <v>46</v>
      </c>
      <c r="H46" s="21">
        <v>200000</v>
      </c>
      <c r="I46" s="20">
        <v>2</v>
      </c>
      <c r="J46" s="20" t="s">
        <v>26</v>
      </c>
      <c r="K46" s="21">
        <f>+H46*19%</f>
        <v>38000</v>
      </c>
      <c r="L46" s="22">
        <v>0.19</v>
      </c>
      <c r="M46" s="21">
        <f t="shared" si="16"/>
        <v>238000</v>
      </c>
      <c r="N46" s="21">
        <f t="shared" si="17"/>
        <v>800000</v>
      </c>
      <c r="O46" s="23">
        <f t="shared" si="18"/>
        <v>952000</v>
      </c>
      <c r="P46" s="24"/>
    </row>
    <row r="47" spans="1:27" ht="28.5">
      <c r="B47" s="49"/>
      <c r="C47" s="49"/>
      <c r="D47" s="49"/>
      <c r="E47" s="33" t="s">
        <v>62</v>
      </c>
      <c r="F47" s="20">
        <v>1</v>
      </c>
      <c r="G47" s="20" t="s">
        <v>35</v>
      </c>
      <c r="H47" s="21">
        <v>73000000</v>
      </c>
      <c r="I47" s="20">
        <v>1</v>
      </c>
      <c r="J47" s="20" t="s">
        <v>36</v>
      </c>
      <c r="K47" s="21">
        <f>+H47*0%</f>
        <v>0</v>
      </c>
      <c r="L47" s="22">
        <v>0</v>
      </c>
      <c r="M47" s="21">
        <f t="shared" si="16"/>
        <v>73000000</v>
      </c>
      <c r="N47" s="21">
        <f t="shared" si="17"/>
        <v>73000000</v>
      </c>
      <c r="O47" s="23">
        <f t="shared" si="18"/>
        <v>73000000</v>
      </c>
    </row>
    <row r="48" spans="1:27">
      <c r="B48" s="49"/>
      <c r="C48" s="49"/>
      <c r="D48" s="49"/>
      <c r="E48" s="29" t="s">
        <v>27</v>
      </c>
      <c r="F48" s="20">
        <v>2</v>
      </c>
      <c r="G48" s="20" t="s">
        <v>46</v>
      </c>
      <c r="H48" s="21">
        <v>1500000</v>
      </c>
      <c r="I48" s="20">
        <v>1</v>
      </c>
      <c r="J48" s="20" t="s">
        <v>28</v>
      </c>
      <c r="K48" s="21">
        <f>+H48*19%</f>
        <v>285000</v>
      </c>
      <c r="L48" s="22">
        <v>0.19</v>
      </c>
      <c r="M48" s="21">
        <f t="shared" si="16"/>
        <v>1785000</v>
      </c>
      <c r="N48" s="21">
        <f t="shared" si="17"/>
        <v>3000000</v>
      </c>
      <c r="O48" s="23">
        <f t="shared" si="18"/>
        <v>3570000</v>
      </c>
    </row>
    <row r="49" spans="2:16">
      <c r="B49" s="49"/>
      <c r="C49" s="49"/>
      <c r="D49" s="49"/>
      <c r="E49" s="29" t="s">
        <v>48</v>
      </c>
      <c r="F49" s="20">
        <v>2</v>
      </c>
      <c r="G49" s="20" t="s">
        <v>46</v>
      </c>
      <c r="H49" s="21">
        <v>30000</v>
      </c>
      <c r="I49" s="20">
        <v>51</v>
      </c>
      <c r="J49" s="20" t="s">
        <v>49</v>
      </c>
      <c r="K49" s="21">
        <f t="shared" ref="K49:K51" si="19">+H49*8%</f>
        <v>2400</v>
      </c>
      <c r="L49" s="22">
        <v>0.08</v>
      </c>
      <c r="M49" s="21">
        <f t="shared" si="16"/>
        <v>32400</v>
      </c>
      <c r="N49" s="21">
        <f t="shared" si="17"/>
        <v>3060000</v>
      </c>
      <c r="O49" s="23">
        <f t="shared" si="18"/>
        <v>3304800</v>
      </c>
    </row>
    <row r="50" spans="2:16">
      <c r="B50" s="49"/>
      <c r="C50" s="49"/>
      <c r="D50" s="49"/>
      <c r="E50" s="29" t="s">
        <v>50</v>
      </c>
      <c r="F50" s="20">
        <v>2</v>
      </c>
      <c r="G50" s="20" t="s">
        <v>46</v>
      </c>
      <c r="H50" s="21">
        <v>30000</v>
      </c>
      <c r="I50" s="20">
        <v>51</v>
      </c>
      <c r="J50" s="20" t="s">
        <v>49</v>
      </c>
      <c r="K50" s="21">
        <f t="shared" si="19"/>
        <v>2400</v>
      </c>
      <c r="L50" s="22">
        <v>0.08</v>
      </c>
      <c r="M50" s="21">
        <f t="shared" si="16"/>
        <v>32400</v>
      </c>
      <c r="N50" s="21">
        <f t="shared" si="17"/>
        <v>3060000</v>
      </c>
      <c r="O50" s="23">
        <f t="shared" si="18"/>
        <v>3304800</v>
      </c>
    </row>
    <row r="51" spans="2:16">
      <c r="B51" s="49"/>
      <c r="C51" s="49"/>
      <c r="D51" s="49"/>
      <c r="E51" s="35" t="s">
        <v>51</v>
      </c>
      <c r="F51" s="20">
        <v>2</v>
      </c>
      <c r="G51" s="20" t="s">
        <v>46</v>
      </c>
      <c r="H51" s="23">
        <v>60000</v>
      </c>
      <c r="I51" s="20">
        <v>51</v>
      </c>
      <c r="J51" s="20" t="s">
        <v>23</v>
      </c>
      <c r="K51" s="23">
        <f t="shared" si="19"/>
        <v>4800</v>
      </c>
      <c r="L51" s="22">
        <v>0.08</v>
      </c>
      <c r="M51" s="23">
        <f t="shared" si="16"/>
        <v>64800</v>
      </c>
      <c r="N51" s="23">
        <f t="shared" si="17"/>
        <v>6120000</v>
      </c>
      <c r="O51" s="23">
        <f t="shared" si="18"/>
        <v>6609600</v>
      </c>
    </row>
    <row r="52" spans="2:16" ht="29.25">
      <c r="B52" s="49"/>
      <c r="C52" s="49"/>
      <c r="D52" s="49"/>
      <c r="E52" s="29" t="s">
        <v>57</v>
      </c>
      <c r="F52" s="20">
        <v>1</v>
      </c>
      <c r="G52" s="20" t="s">
        <v>46</v>
      </c>
      <c r="H52" s="21">
        <v>35000</v>
      </c>
      <c r="I52" s="20">
        <v>41</v>
      </c>
      <c r="J52" s="20" t="s">
        <v>39</v>
      </c>
      <c r="K52" s="21">
        <f t="shared" ref="K52:K53" si="20">+H52*19%</f>
        <v>6650</v>
      </c>
      <c r="L52" s="22">
        <v>0.19</v>
      </c>
      <c r="M52" s="21">
        <f t="shared" si="16"/>
        <v>41650</v>
      </c>
      <c r="N52" s="21">
        <f t="shared" si="17"/>
        <v>1435000</v>
      </c>
      <c r="O52" s="23">
        <f t="shared" si="18"/>
        <v>1707650</v>
      </c>
    </row>
    <row r="53" spans="2:16" ht="43.5">
      <c r="B53" s="49"/>
      <c r="C53" s="49"/>
      <c r="D53" s="49"/>
      <c r="E53" s="29" t="s">
        <v>53</v>
      </c>
      <c r="F53" s="20">
        <v>1</v>
      </c>
      <c r="G53" s="20" t="s">
        <v>46</v>
      </c>
      <c r="H53" s="21">
        <v>1000000</v>
      </c>
      <c r="I53" s="20">
        <v>1</v>
      </c>
      <c r="J53" s="20" t="s">
        <v>39</v>
      </c>
      <c r="K53" s="21">
        <f t="shared" si="20"/>
        <v>190000</v>
      </c>
      <c r="L53" s="22">
        <v>0.19</v>
      </c>
      <c r="M53" s="21">
        <f t="shared" si="16"/>
        <v>1190000</v>
      </c>
      <c r="N53" s="21">
        <f t="shared" si="17"/>
        <v>1000000</v>
      </c>
      <c r="O53" s="23">
        <f t="shared" si="18"/>
        <v>1190000</v>
      </c>
    </row>
    <row r="54" spans="2:16">
      <c r="B54" s="49"/>
      <c r="C54" s="51"/>
      <c r="D54" s="49"/>
      <c r="E54" s="54" t="s">
        <v>54</v>
      </c>
      <c r="F54" s="55"/>
      <c r="G54" s="55"/>
      <c r="H54" s="55"/>
      <c r="I54" s="55"/>
      <c r="J54" s="55"/>
      <c r="K54" s="55"/>
      <c r="L54" s="55"/>
      <c r="M54" s="55"/>
      <c r="N54" s="56"/>
      <c r="O54" s="27">
        <f>SUM(O44:O53)</f>
        <v>102938850</v>
      </c>
    </row>
    <row r="55" spans="2:16" ht="30">
      <c r="B55" s="49"/>
      <c r="C55" s="50" t="s">
        <v>63</v>
      </c>
      <c r="D55" s="49"/>
      <c r="E55" s="28" t="s">
        <v>7</v>
      </c>
      <c r="F55" s="28" t="s">
        <v>8</v>
      </c>
      <c r="G55" s="28" t="s">
        <v>9</v>
      </c>
      <c r="H55" s="28" t="s">
        <v>10</v>
      </c>
      <c r="I55" s="28" t="s">
        <v>11</v>
      </c>
      <c r="J55" s="28" t="s">
        <v>12</v>
      </c>
      <c r="K55" s="28" t="s">
        <v>56</v>
      </c>
      <c r="L55" s="28" t="s">
        <v>14</v>
      </c>
      <c r="M55" s="28" t="s">
        <v>15</v>
      </c>
      <c r="N55" s="28" t="s">
        <v>16</v>
      </c>
      <c r="O55" s="28" t="s">
        <v>17</v>
      </c>
    </row>
    <row r="56" spans="2:16" ht="57">
      <c r="B56" s="49"/>
      <c r="C56" s="49"/>
      <c r="D56" s="49"/>
      <c r="E56" s="19" t="s">
        <v>61</v>
      </c>
      <c r="F56" s="20">
        <v>2</v>
      </c>
      <c r="G56" s="20" t="s">
        <v>46</v>
      </c>
      <c r="H56" s="21">
        <v>3000000</v>
      </c>
      <c r="I56" s="20">
        <v>1</v>
      </c>
      <c r="J56" s="20" t="s">
        <v>23</v>
      </c>
      <c r="K56" s="21">
        <f>+H56*19%</f>
        <v>570000</v>
      </c>
      <c r="L56" s="22">
        <v>0.19</v>
      </c>
      <c r="M56" s="21">
        <f t="shared" ref="M56:M65" si="21">+K56+H56</f>
        <v>3570000</v>
      </c>
      <c r="N56" s="21">
        <f t="shared" ref="N56:N65" si="22">+H56*I56*F56</f>
        <v>6000000</v>
      </c>
      <c r="O56" s="23">
        <f t="shared" ref="O56:O65" si="23">+M56*I56*F56</f>
        <v>7140000</v>
      </c>
    </row>
    <row r="57" spans="2:16">
      <c r="B57" s="49"/>
      <c r="C57" s="49"/>
      <c r="D57" s="49"/>
      <c r="E57" s="29" t="s">
        <v>24</v>
      </c>
      <c r="F57" s="20">
        <v>2</v>
      </c>
      <c r="G57" s="20" t="s">
        <v>46</v>
      </c>
      <c r="H57" s="21">
        <v>1000000</v>
      </c>
      <c r="I57" s="20">
        <v>1</v>
      </c>
      <c r="J57" s="20" t="s">
        <v>23</v>
      </c>
      <c r="K57" s="21">
        <f>+H57*8%</f>
        <v>80000</v>
      </c>
      <c r="L57" s="22">
        <v>0.08</v>
      </c>
      <c r="M57" s="21">
        <f t="shared" si="21"/>
        <v>1080000</v>
      </c>
      <c r="N57" s="21">
        <f t="shared" si="22"/>
        <v>2000000</v>
      </c>
      <c r="O57" s="23">
        <f t="shared" si="23"/>
        <v>2160000</v>
      </c>
    </row>
    <row r="58" spans="2:16">
      <c r="B58" s="49"/>
      <c r="C58" s="49"/>
      <c r="D58" s="49"/>
      <c r="E58" s="29" t="s">
        <v>25</v>
      </c>
      <c r="F58" s="20">
        <v>2</v>
      </c>
      <c r="G58" s="20" t="s">
        <v>46</v>
      </c>
      <c r="H58" s="21">
        <v>200000</v>
      </c>
      <c r="I58" s="20">
        <v>2</v>
      </c>
      <c r="J58" s="20" t="s">
        <v>26</v>
      </c>
      <c r="K58" s="21">
        <f>+H58*19%</f>
        <v>38000</v>
      </c>
      <c r="L58" s="22">
        <v>0.19</v>
      </c>
      <c r="M58" s="21">
        <f t="shared" si="21"/>
        <v>238000</v>
      </c>
      <c r="N58" s="21">
        <f t="shared" si="22"/>
        <v>800000</v>
      </c>
      <c r="O58" s="23">
        <f t="shared" si="23"/>
        <v>952000</v>
      </c>
      <c r="P58" s="24"/>
    </row>
    <row r="59" spans="2:16" ht="28.5">
      <c r="B59" s="49"/>
      <c r="C59" s="49"/>
      <c r="D59" s="49"/>
      <c r="E59" s="33" t="s">
        <v>62</v>
      </c>
      <c r="F59" s="20">
        <v>1</v>
      </c>
      <c r="G59" s="20" t="s">
        <v>35</v>
      </c>
      <c r="H59" s="21">
        <v>73000000</v>
      </c>
      <c r="I59" s="20">
        <v>1</v>
      </c>
      <c r="J59" s="20" t="s">
        <v>36</v>
      </c>
      <c r="K59" s="21">
        <f>+H59*0%</f>
        <v>0</v>
      </c>
      <c r="L59" s="22">
        <v>0</v>
      </c>
      <c r="M59" s="21">
        <f t="shared" si="21"/>
        <v>73000000</v>
      </c>
      <c r="N59" s="21">
        <f t="shared" si="22"/>
        <v>73000000</v>
      </c>
      <c r="O59" s="23">
        <f t="shared" si="23"/>
        <v>73000000</v>
      </c>
    </row>
    <row r="60" spans="2:16">
      <c r="B60" s="49"/>
      <c r="C60" s="49"/>
      <c r="D60" s="49"/>
      <c r="E60" s="29" t="s">
        <v>27</v>
      </c>
      <c r="F60" s="20">
        <v>2</v>
      </c>
      <c r="G60" s="20" t="s">
        <v>46</v>
      </c>
      <c r="H60" s="21">
        <v>1500000</v>
      </c>
      <c r="I60" s="20">
        <v>1</v>
      </c>
      <c r="J60" s="20" t="s">
        <v>28</v>
      </c>
      <c r="K60" s="21">
        <f>+H60*19%</f>
        <v>285000</v>
      </c>
      <c r="L60" s="22">
        <v>0.19</v>
      </c>
      <c r="M60" s="21">
        <f t="shared" si="21"/>
        <v>1785000</v>
      </c>
      <c r="N60" s="21">
        <f t="shared" si="22"/>
        <v>3000000</v>
      </c>
      <c r="O60" s="23">
        <f t="shared" si="23"/>
        <v>3570000</v>
      </c>
    </row>
    <row r="61" spans="2:16">
      <c r="B61" s="49"/>
      <c r="C61" s="49"/>
      <c r="D61" s="49"/>
      <c r="E61" s="29" t="s">
        <v>48</v>
      </c>
      <c r="F61" s="20">
        <v>2</v>
      </c>
      <c r="G61" s="20" t="s">
        <v>46</v>
      </c>
      <c r="H61" s="21">
        <v>30000</v>
      </c>
      <c r="I61" s="20">
        <v>51</v>
      </c>
      <c r="J61" s="20" t="s">
        <v>49</v>
      </c>
      <c r="K61" s="21">
        <f t="shared" ref="K61:K63" si="24">+H61*8%</f>
        <v>2400</v>
      </c>
      <c r="L61" s="22">
        <v>0.08</v>
      </c>
      <c r="M61" s="21">
        <f t="shared" si="21"/>
        <v>32400</v>
      </c>
      <c r="N61" s="21">
        <f t="shared" si="22"/>
        <v>3060000</v>
      </c>
      <c r="O61" s="23">
        <f t="shared" si="23"/>
        <v>3304800</v>
      </c>
    </row>
    <row r="62" spans="2:16">
      <c r="B62" s="49"/>
      <c r="C62" s="49"/>
      <c r="D62" s="49"/>
      <c r="E62" s="29" t="s">
        <v>50</v>
      </c>
      <c r="F62" s="20">
        <v>2</v>
      </c>
      <c r="G62" s="20" t="s">
        <v>46</v>
      </c>
      <c r="H62" s="21">
        <v>30000</v>
      </c>
      <c r="I62" s="20">
        <v>51</v>
      </c>
      <c r="J62" s="20" t="s">
        <v>49</v>
      </c>
      <c r="K62" s="21">
        <f t="shared" si="24"/>
        <v>2400</v>
      </c>
      <c r="L62" s="22">
        <v>0.08</v>
      </c>
      <c r="M62" s="21">
        <f t="shared" si="21"/>
        <v>32400</v>
      </c>
      <c r="N62" s="21">
        <f t="shared" si="22"/>
        <v>3060000</v>
      </c>
      <c r="O62" s="23">
        <f t="shared" si="23"/>
        <v>3304800</v>
      </c>
    </row>
    <row r="63" spans="2:16">
      <c r="B63" s="49"/>
      <c r="C63" s="49"/>
      <c r="D63" s="49"/>
      <c r="E63" s="35" t="s">
        <v>51</v>
      </c>
      <c r="F63" s="20">
        <v>2</v>
      </c>
      <c r="G63" s="20" t="s">
        <v>46</v>
      </c>
      <c r="H63" s="23">
        <v>60000</v>
      </c>
      <c r="I63" s="20">
        <v>51</v>
      </c>
      <c r="J63" s="20" t="s">
        <v>23</v>
      </c>
      <c r="K63" s="23">
        <f t="shared" si="24"/>
        <v>4800</v>
      </c>
      <c r="L63" s="22">
        <v>0.08</v>
      </c>
      <c r="M63" s="23">
        <f t="shared" si="21"/>
        <v>64800</v>
      </c>
      <c r="N63" s="23">
        <f t="shared" si="22"/>
        <v>6120000</v>
      </c>
      <c r="O63" s="23">
        <f t="shared" si="23"/>
        <v>6609600</v>
      </c>
    </row>
    <row r="64" spans="2:16" ht="29.25">
      <c r="B64" s="49"/>
      <c r="C64" s="49"/>
      <c r="D64" s="49"/>
      <c r="E64" s="29" t="s">
        <v>57</v>
      </c>
      <c r="F64" s="20">
        <v>1</v>
      </c>
      <c r="G64" s="20" t="s">
        <v>46</v>
      </c>
      <c r="H64" s="21">
        <v>35000</v>
      </c>
      <c r="I64" s="20">
        <v>41</v>
      </c>
      <c r="J64" s="20" t="s">
        <v>39</v>
      </c>
      <c r="K64" s="21">
        <f t="shared" ref="K64:K65" si="25">+H64*19%</f>
        <v>6650</v>
      </c>
      <c r="L64" s="22">
        <v>0.19</v>
      </c>
      <c r="M64" s="21">
        <f t="shared" si="21"/>
        <v>41650</v>
      </c>
      <c r="N64" s="21">
        <f t="shared" si="22"/>
        <v>1435000</v>
      </c>
      <c r="O64" s="23">
        <f t="shared" si="23"/>
        <v>1707650</v>
      </c>
    </row>
    <row r="65" spans="2:16" ht="43.5">
      <c r="B65" s="49"/>
      <c r="C65" s="49"/>
      <c r="D65" s="49"/>
      <c r="E65" s="29" t="s">
        <v>53</v>
      </c>
      <c r="F65" s="20">
        <v>1</v>
      </c>
      <c r="G65" s="20" t="s">
        <v>46</v>
      </c>
      <c r="H65" s="21">
        <v>1000000</v>
      </c>
      <c r="I65" s="20">
        <v>1</v>
      </c>
      <c r="J65" s="20" t="s">
        <v>39</v>
      </c>
      <c r="K65" s="21">
        <f t="shared" si="25"/>
        <v>190000</v>
      </c>
      <c r="L65" s="22">
        <v>0.19</v>
      </c>
      <c r="M65" s="21">
        <f t="shared" si="21"/>
        <v>1190000</v>
      </c>
      <c r="N65" s="21">
        <f t="shared" si="22"/>
        <v>1000000</v>
      </c>
      <c r="O65" s="23">
        <f t="shared" si="23"/>
        <v>1190000</v>
      </c>
    </row>
    <row r="66" spans="2:16">
      <c r="B66" s="49"/>
      <c r="C66" s="51"/>
      <c r="D66" s="49"/>
      <c r="E66" s="54" t="s">
        <v>54</v>
      </c>
      <c r="F66" s="55"/>
      <c r="G66" s="55"/>
      <c r="H66" s="55"/>
      <c r="I66" s="55"/>
      <c r="J66" s="55"/>
      <c r="K66" s="55"/>
      <c r="L66" s="55"/>
      <c r="M66" s="55"/>
      <c r="N66" s="56"/>
      <c r="O66" s="27">
        <f>SUM(O56:O65)</f>
        <v>102938850</v>
      </c>
    </row>
    <row r="67" spans="2:16" ht="30">
      <c r="B67" s="49"/>
      <c r="C67" s="50" t="s">
        <v>64</v>
      </c>
      <c r="D67" s="49"/>
      <c r="E67" s="28" t="s">
        <v>7</v>
      </c>
      <c r="F67" s="28" t="s">
        <v>8</v>
      </c>
      <c r="G67" s="28" t="s">
        <v>9</v>
      </c>
      <c r="H67" s="28" t="s">
        <v>10</v>
      </c>
      <c r="I67" s="28" t="s">
        <v>11</v>
      </c>
      <c r="J67" s="28" t="s">
        <v>12</v>
      </c>
      <c r="K67" s="28" t="s">
        <v>13</v>
      </c>
      <c r="L67" s="28" t="s">
        <v>14</v>
      </c>
      <c r="M67" s="28" t="s">
        <v>15</v>
      </c>
      <c r="N67" s="28" t="s">
        <v>16</v>
      </c>
      <c r="O67" s="28" t="s">
        <v>17</v>
      </c>
    </row>
    <row r="68" spans="2:16" ht="57">
      <c r="B68" s="49"/>
      <c r="C68" s="49"/>
      <c r="D68" s="49"/>
      <c r="E68" s="19" t="s">
        <v>61</v>
      </c>
      <c r="F68" s="20">
        <v>2</v>
      </c>
      <c r="G68" s="20" t="s">
        <v>46</v>
      </c>
      <c r="H68" s="21">
        <v>3000000</v>
      </c>
      <c r="I68" s="20">
        <v>1</v>
      </c>
      <c r="J68" s="20" t="s">
        <v>23</v>
      </c>
      <c r="K68" s="21">
        <f>+H68*19%</f>
        <v>570000</v>
      </c>
      <c r="L68" s="22">
        <v>0.19</v>
      </c>
      <c r="M68" s="21">
        <f t="shared" ref="M68:M77" si="26">+K68+H68</f>
        <v>3570000</v>
      </c>
      <c r="N68" s="21">
        <f t="shared" ref="N68:N77" si="27">+H68*I68*F68</f>
        <v>6000000</v>
      </c>
      <c r="O68" s="23">
        <f t="shared" ref="O68:O77" si="28">+M68*I68*F68</f>
        <v>7140000</v>
      </c>
    </row>
    <row r="69" spans="2:16">
      <c r="B69" s="49"/>
      <c r="C69" s="49"/>
      <c r="D69" s="49"/>
      <c r="E69" s="29" t="s">
        <v>24</v>
      </c>
      <c r="F69" s="20">
        <v>2</v>
      </c>
      <c r="G69" s="20" t="s">
        <v>46</v>
      </c>
      <c r="H69" s="21">
        <v>1000000</v>
      </c>
      <c r="I69" s="20">
        <v>1</v>
      </c>
      <c r="J69" s="20" t="s">
        <v>23</v>
      </c>
      <c r="K69" s="21">
        <f>+H69*8%</f>
        <v>80000</v>
      </c>
      <c r="L69" s="22">
        <v>0.08</v>
      </c>
      <c r="M69" s="21">
        <f t="shared" si="26"/>
        <v>1080000</v>
      </c>
      <c r="N69" s="21">
        <f t="shared" si="27"/>
        <v>2000000</v>
      </c>
      <c r="O69" s="23">
        <f t="shared" si="28"/>
        <v>2160000</v>
      </c>
    </row>
    <row r="70" spans="2:16">
      <c r="B70" s="49"/>
      <c r="C70" s="49"/>
      <c r="D70" s="49"/>
      <c r="E70" s="29" t="s">
        <v>25</v>
      </c>
      <c r="F70" s="20">
        <v>2</v>
      </c>
      <c r="G70" s="20" t="s">
        <v>46</v>
      </c>
      <c r="H70" s="21">
        <v>200000</v>
      </c>
      <c r="I70" s="20">
        <v>2</v>
      </c>
      <c r="J70" s="20" t="s">
        <v>26</v>
      </c>
      <c r="K70" s="21">
        <f>+H70*19%</f>
        <v>38000</v>
      </c>
      <c r="L70" s="22">
        <v>0.19</v>
      </c>
      <c r="M70" s="21">
        <f t="shared" si="26"/>
        <v>238000</v>
      </c>
      <c r="N70" s="21">
        <f t="shared" si="27"/>
        <v>800000</v>
      </c>
      <c r="O70" s="23">
        <f t="shared" si="28"/>
        <v>952000</v>
      </c>
      <c r="P70" s="24"/>
    </row>
    <row r="71" spans="2:16" ht="28.5">
      <c r="B71" s="49"/>
      <c r="C71" s="49"/>
      <c r="D71" s="49"/>
      <c r="E71" s="33" t="s">
        <v>62</v>
      </c>
      <c r="F71" s="20">
        <v>1</v>
      </c>
      <c r="G71" s="20" t="s">
        <v>35</v>
      </c>
      <c r="H71" s="21">
        <v>73000000</v>
      </c>
      <c r="I71" s="20">
        <v>1</v>
      </c>
      <c r="J71" s="20" t="s">
        <v>36</v>
      </c>
      <c r="K71" s="21">
        <f>+H71*0%</f>
        <v>0</v>
      </c>
      <c r="L71" s="22">
        <v>0</v>
      </c>
      <c r="M71" s="21">
        <f t="shared" si="26"/>
        <v>73000000</v>
      </c>
      <c r="N71" s="21">
        <f t="shared" si="27"/>
        <v>73000000</v>
      </c>
      <c r="O71" s="23">
        <f t="shared" si="28"/>
        <v>73000000</v>
      </c>
    </row>
    <row r="72" spans="2:16">
      <c r="B72" s="49"/>
      <c r="C72" s="49"/>
      <c r="D72" s="49"/>
      <c r="E72" s="29" t="s">
        <v>27</v>
      </c>
      <c r="F72" s="20">
        <v>2</v>
      </c>
      <c r="G72" s="20" t="s">
        <v>46</v>
      </c>
      <c r="H72" s="21">
        <v>1500000</v>
      </c>
      <c r="I72" s="20">
        <v>1</v>
      </c>
      <c r="J72" s="20" t="s">
        <v>28</v>
      </c>
      <c r="K72" s="21">
        <f>+H72*19%</f>
        <v>285000</v>
      </c>
      <c r="L72" s="22">
        <v>0.19</v>
      </c>
      <c r="M72" s="21">
        <f t="shared" si="26"/>
        <v>1785000</v>
      </c>
      <c r="N72" s="21">
        <f t="shared" si="27"/>
        <v>3000000</v>
      </c>
      <c r="O72" s="23">
        <f t="shared" si="28"/>
        <v>3570000</v>
      </c>
    </row>
    <row r="73" spans="2:16">
      <c r="B73" s="49"/>
      <c r="C73" s="49"/>
      <c r="D73" s="49"/>
      <c r="E73" s="29" t="s">
        <v>48</v>
      </c>
      <c r="F73" s="20">
        <v>2</v>
      </c>
      <c r="G73" s="20" t="s">
        <v>46</v>
      </c>
      <c r="H73" s="21">
        <v>30000</v>
      </c>
      <c r="I73" s="20">
        <v>51</v>
      </c>
      <c r="J73" s="20" t="s">
        <v>49</v>
      </c>
      <c r="K73" s="21">
        <f t="shared" ref="K73:K75" si="29">+H73*8%</f>
        <v>2400</v>
      </c>
      <c r="L73" s="22">
        <v>0.08</v>
      </c>
      <c r="M73" s="21">
        <f t="shared" si="26"/>
        <v>32400</v>
      </c>
      <c r="N73" s="21">
        <f t="shared" si="27"/>
        <v>3060000</v>
      </c>
      <c r="O73" s="23">
        <f t="shared" si="28"/>
        <v>3304800</v>
      </c>
    </row>
    <row r="74" spans="2:16">
      <c r="B74" s="49"/>
      <c r="C74" s="49"/>
      <c r="D74" s="49"/>
      <c r="E74" s="29" t="s">
        <v>50</v>
      </c>
      <c r="F74" s="20">
        <v>2</v>
      </c>
      <c r="G74" s="20" t="s">
        <v>46</v>
      </c>
      <c r="H74" s="21">
        <v>30000</v>
      </c>
      <c r="I74" s="20">
        <v>51</v>
      </c>
      <c r="J74" s="20" t="s">
        <v>49</v>
      </c>
      <c r="K74" s="21">
        <f t="shared" si="29"/>
        <v>2400</v>
      </c>
      <c r="L74" s="22">
        <v>0.08</v>
      </c>
      <c r="M74" s="21">
        <f t="shared" si="26"/>
        <v>32400</v>
      </c>
      <c r="N74" s="21">
        <f t="shared" si="27"/>
        <v>3060000</v>
      </c>
      <c r="O74" s="23">
        <f t="shared" si="28"/>
        <v>3304800</v>
      </c>
    </row>
    <row r="75" spans="2:16">
      <c r="B75" s="49"/>
      <c r="C75" s="49"/>
      <c r="D75" s="49"/>
      <c r="E75" s="35" t="s">
        <v>51</v>
      </c>
      <c r="F75" s="20">
        <v>2</v>
      </c>
      <c r="G75" s="20" t="s">
        <v>46</v>
      </c>
      <c r="H75" s="23">
        <v>60000</v>
      </c>
      <c r="I75" s="20">
        <v>51</v>
      </c>
      <c r="J75" s="20" t="s">
        <v>23</v>
      </c>
      <c r="K75" s="23">
        <f t="shared" si="29"/>
        <v>4800</v>
      </c>
      <c r="L75" s="22">
        <v>0.08</v>
      </c>
      <c r="M75" s="23">
        <f t="shared" si="26"/>
        <v>64800</v>
      </c>
      <c r="N75" s="23">
        <f t="shared" si="27"/>
        <v>6120000</v>
      </c>
      <c r="O75" s="23">
        <f t="shared" si="28"/>
        <v>6609600</v>
      </c>
    </row>
    <row r="76" spans="2:16" ht="29.25">
      <c r="B76" s="49"/>
      <c r="C76" s="49"/>
      <c r="D76" s="49"/>
      <c r="E76" s="29" t="s">
        <v>57</v>
      </c>
      <c r="F76" s="20">
        <v>1</v>
      </c>
      <c r="G76" s="20" t="s">
        <v>46</v>
      </c>
      <c r="H76" s="21">
        <v>35000</v>
      </c>
      <c r="I76" s="20">
        <v>41</v>
      </c>
      <c r="J76" s="20" t="s">
        <v>39</v>
      </c>
      <c r="K76" s="21">
        <f t="shared" ref="K76:K77" si="30">+H76*19%</f>
        <v>6650</v>
      </c>
      <c r="L76" s="22">
        <v>0.19</v>
      </c>
      <c r="M76" s="21">
        <f t="shared" si="26"/>
        <v>41650</v>
      </c>
      <c r="N76" s="21">
        <f t="shared" si="27"/>
        <v>1435000</v>
      </c>
      <c r="O76" s="23">
        <f t="shared" si="28"/>
        <v>1707650</v>
      </c>
    </row>
    <row r="77" spans="2:16" ht="43.5">
      <c r="B77" s="49"/>
      <c r="C77" s="49"/>
      <c r="D77" s="49"/>
      <c r="E77" s="29" t="s">
        <v>53</v>
      </c>
      <c r="F77" s="20">
        <v>1</v>
      </c>
      <c r="G77" s="20" t="s">
        <v>46</v>
      </c>
      <c r="H77" s="21">
        <v>1000000</v>
      </c>
      <c r="I77" s="20">
        <v>1</v>
      </c>
      <c r="J77" s="20" t="s">
        <v>39</v>
      </c>
      <c r="K77" s="21">
        <f t="shared" si="30"/>
        <v>190000</v>
      </c>
      <c r="L77" s="22">
        <v>0.19</v>
      </c>
      <c r="M77" s="21">
        <f t="shared" si="26"/>
        <v>1190000</v>
      </c>
      <c r="N77" s="21">
        <f t="shared" si="27"/>
        <v>1000000</v>
      </c>
      <c r="O77" s="23">
        <f t="shared" si="28"/>
        <v>1190000</v>
      </c>
    </row>
    <row r="78" spans="2:16">
      <c r="B78" s="51"/>
      <c r="C78" s="51"/>
      <c r="D78" s="51"/>
      <c r="E78" s="54" t="s">
        <v>54</v>
      </c>
      <c r="F78" s="55"/>
      <c r="G78" s="55"/>
      <c r="H78" s="55"/>
      <c r="I78" s="55"/>
      <c r="J78" s="55"/>
      <c r="K78" s="55"/>
      <c r="L78" s="55"/>
      <c r="M78" s="55"/>
      <c r="N78" s="56"/>
      <c r="O78" s="27">
        <f>SUM(O68:O77)</f>
        <v>102938850</v>
      </c>
    </row>
    <row r="79" spans="2:16" ht="30">
      <c r="B79" s="3" t="s">
        <v>41</v>
      </c>
      <c r="C79" s="3" t="s">
        <v>5</v>
      </c>
      <c r="D79" s="3" t="s">
        <v>6</v>
      </c>
      <c r="E79" s="3" t="s">
        <v>7</v>
      </c>
      <c r="F79" s="3" t="s">
        <v>8</v>
      </c>
      <c r="G79" s="3" t="s">
        <v>9</v>
      </c>
      <c r="H79" s="3" t="s">
        <v>10</v>
      </c>
      <c r="I79" s="3" t="s">
        <v>11</v>
      </c>
      <c r="J79" s="3" t="s">
        <v>12</v>
      </c>
      <c r="K79" s="3" t="s">
        <v>13</v>
      </c>
      <c r="L79" s="3" t="s">
        <v>14</v>
      </c>
      <c r="M79" s="3" t="s">
        <v>15</v>
      </c>
      <c r="N79" s="28" t="s">
        <v>16</v>
      </c>
      <c r="O79" s="28" t="s">
        <v>17</v>
      </c>
    </row>
    <row r="80" spans="2:16" ht="57">
      <c r="B80" s="52" t="s">
        <v>65</v>
      </c>
      <c r="C80" s="50" t="s">
        <v>66</v>
      </c>
      <c r="D80" s="48" t="s">
        <v>67</v>
      </c>
      <c r="E80" s="19" t="s">
        <v>68</v>
      </c>
      <c r="F80" s="20">
        <v>2</v>
      </c>
      <c r="G80" s="20" t="s">
        <v>46</v>
      </c>
      <c r="H80" s="21">
        <v>3000000</v>
      </c>
      <c r="I80" s="20">
        <v>1</v>
      </c>
      <c r="J80" s="20" t="s">
        <v>23</v>
      </c>
      <c r="K80" s="21">
        <f>+H80*19%</f>
        <v>570000</v>
      </c>
      <c r="L80" s="22">
        <v>0.19</v>
      </c>
      <c r="M80" s="21">
        <f t="shared" ref="M80:M89" si="31">+K80+H80</f>
        <v>3570000</v>
      </c>
      <c r="N80" s="21">
        <f t="shared" ref="N80:N89" si="32">+H80*I80*F80</f>
        <v>6000000</v>
      </c>
      <c r="O80" s="23">
        <f t="shared" ref="O80:O89" si="33">+M80*I80*F80</f>
        <v>7140000</v>
      </c>
    </row>
    <row r="81" spans="2:16">
      <c r="B81" s="49"/>
      <c r="C81" s="49"/>
      <c r="D81" s="49"/>
      <c r="E81" s="19" t="s">
        <v>24</v>
      </c>
      <c r="F81" s="20">
        <v>2</v>
      </c>
      <c r="G81" s="20" t="s">
        <v>46</v>
      </c>
      <c r="H81" s="21">
        <v>1000000</v>
      </c>
      <c r="I81" s="20">
        <v>1</v>
      </c>
      <c r="J81" s="20" t="s">
        <v>23</v>
      </c>
      <c r="K81" s="21">
        <f>+H81*8%</f>
        <v>80000</v>
      </c>
      <c r="L81" s="22">
        <v>0.08</v>
      </c>
      <c r="M81" s="21">
        <f t="shared" si="31"/>
        <v>1080000</v>
      </c>
      <c r="N81" s="21">
        <f t="shared" si="32"/>
        <v>2000000</v>
      </c>
      <c r="O81" s="23">
        <f t="shared" si="33"/>
        <v>2160000</v>
      </c>
    </row>
    <row r="82" spans="2:16">
      <c r="B82" s="49"/>
      <c r="C82" s="49"/>
      <c r="D82" s="49"/>
      <c r="E82" s="19" t="s">
        <v>25</v>
      </c>
      <c r="F82" s="20">
        <v>2</v>
      </c>
      <c r="G82" s="20" t="s">
        <v>46</v>
      </c>
      <c r="H82" s="21">
        <v>200000</v>
      </c>
      <c r="I82" s="20">
        <v>2</v>
      </c>
      <c r="J82" s="20" t="s">
        <v>26</v>
      </c>
      <c r="K82" s="21">
        <f>+H82*19%</f>
        <v>38000</v>
      </c>
      <c r="L82" s="22">
        <v>0.19</v>
      </c>
      <c r="M82" s="21">
        <f t="shared" si="31"/>
        <v>238000</v>
      </c>
      <c r="N82" s="21">
        <f t="shared" si="32"/>
        <v>800000</v>
      </c>
      <c r="O82" s="23">
        <f t="shared" si="33"/>
        <v>952000</v>
      </c>
      <c r="P82" s="24"/>
    </row>
    <row r="83" spans="2:16" ht="28.5">
      <c r="B83" s="49"/>
      <c r="C83" s="49"/>
      <c r="D83" s="49"/>
      <c r="E83" s="19" t="s">
        <v>69</v>
      </c>
      <c r="F83" s="20">
        <v>1</v>
      </c>
      <c r="G83" s="20" t="s">
        <v>35</v>
      </c>
      <c r="H83" s="21">
        <v>83000000</v>
      </c>
      <c r="I83" s="20">
        <v>1</v>
      </c>
      <c r="J83" s="20" t="s">
        <v>36</v>
      </c>
      <c r="K83" s="21">
        <f>+H83*0%</f>
        <v>0</v>
      </c>
      <c r="L83" s="22">
        <v>0</v>
      </c>
      <c r="M83" s="21">
        <f t="shared" si="31"/>
        <v>83000000</v>
      </c>
      <c r="N83" s="21">
        <f t="shared" si="32"/>
        <v>83000000</v>
      </c>
      <c r="O83" s="23">
        <f t="shared" si="33"/>
        <v>83000000</v>
      </c>
    </row>
    <row r="84" spans="2:16">
      <c r="B84" s="49"/>
      <c r="C84" s="49"/>
      <c r="D84" s="49"/>
      <c r="E84" s="19" t="s">
        <v>27</v>
      </c>
      <c r="F84" s="20">
        <v>2</v>
      </c>
      <c r="G84" s="20" t="s">
        <v>46</v>
      </c>
      <c r="H84" s="21">
        <v>1500000</v>
      </c>
      <c r="I84" s="20">
        <v>1</v>
      </c>
      <c r="J84" s="20" t="s">
        <v>28</v>
      </c>
      <c r="K84" s="21">
        <f>+H84*19%</f>
        <v>285000</v>
      </c>
      <c r="L84" s="22">
        <v>0.19</v>
      </c>
      <c r="M84" s="21">
        <f t="shared" si="31"/>
        <v>1785000</v>
      </c>
      <c r="N84" s="21">
        <f t="shared" si="32"/>
        <v>3000000</v>
      </c>
      <c r="O84" s="23">
        <f t="shared" si="33"/>
        <v>3570000</v>
      </c>
    </row>
    <row r="85" spans="2:16">
      <c r="B85" s="49"/>
      <c r="C85" s="49"/>
      <c r="D85" s="49"/>
      <c r="E85" s="19" t="s">
        <v>48</v>
      </c>
      <c r="F85" s="20">
        <v>2</v>
      </c>
      <c r="G85" s="20" t="s">
        <v>46</v>
      </c>
      <c r="H85" s="21">
        <v>30000</v>
      </c>
      <c r="I85" s="20">
        <v>65</v>
      </c>
      <c r="J85" s="20" t="s">
        <v>49</v>
      </c>
      <c r="K85" s="21">
        <f t="shared" ref="K85:K87" si="34">+H85*8%</f>
        <v>2400</v>
      </c>
      <c r="L85" s="22">
        <v>0.08</v>
      </c>
      <c r="M85" s="21">
        <f t="shared" si="31"/>
        <v>32400</v>
      </c>
      <c r="N85" s="21">
        <f t="shared" si="32"/>
        <v>3900000</v>
      </c>
      <c r="O85" s="23">
        <f t="shared" si="33"/>
        <v>4212000</v>
      </c>
    </row>
    <row r="86" spans="2:16">
      <c r="B86" s="49"/>
      <c r="C86" s="49"/>
      <c r="D86" s="49"/>
      <c r="E86" s="19" t="s">
        <v>50</v>
      </c>
      <c r="F86" s="20">
        <v>2</v>
      </c>
      <c r="G86" s="20" t="s">
        <v>46</v>
      </c>
      <c r="H86" s="21">
        <v>30000</v>
      </c>
      <c r="I86" s="20">
        <v>65</v>
      </c>
      <c r="J86" s="20" t="s">
        <v>23</v>
      </c>
      <c r="K86" s="21">
        <f t="shared" si="34"/>
        <v>2400</v>
      </c>
      <c r="L86" s="22">
        <v>0.08</v>
      </c>
      <c r="M86" s="21">
        <f t="shared" si="31"/>
        <v>32400</v>
      </c>
      <c r="N86" s="21">
        <f t="shared" si="32"/>
        <v>3900000</v>
      </c>
      <c r="O86" s="23">
        <f t="shared" si="33"/>
        <v>4212000</v>
      </c>
    </row>
    <row r="87" spans="2:16">
      <c r="B87" s="49"/>
      <c r="C87" s="49"/>
      <c r="D87" s="49"/>
      <c r="E87" s="26" t="s">
        <v>51</v>
      </c>
      <c r="F87" s="20">
        <v>2</v>
      </c>
      <c r="G87" s="20" t="s">
        <v>46</v>
      </c>
      <c r="H87" s="23">
        <v>60000</v>
      </c>
      <c r="I87" s="20">
        <v>65</v>
      </c>
      <c r="J87" s="20" t="s">
        <v>23</v>
      </c>
      <c r="K87" s="23">
        <f t="shared" si="34"/>
        <v>4800</v>
      </c>
      <c r="L87" s="22">
        <v>0.08</v>
      </c>
      <c r="M87" s="23">
        <f t="shared" si="31"/>
        <v>64800</v>
      </c>
      <c r="N87" s="23">
        <f t="shared" si="32"/>
        <v>7800000</v>
      </c>
      <c r="O87" s="23">
        <f t="shared" si="33"/>
        <v>8424000</v>
      </c>
    </row>
    <row r="88" spans="2:16" ht="28.5">
      <c r="B88" s="49"/>
      <c r="C88" s="49"/>
      <c r="D88" s="49"/>
      <c r="E88" s="19" t="s">
        <v>52</v>
      </c>
      <c r="F88" s="20">
        <v>1</v>
      </c>
      <c r="G88" s="20" t="s">
        <v>46</v>
      </c>
      <c r="H88" s="21">
        <v>35000</v>
      </c>
      <c r="I88" s="20">
        <v>55</v>
      </c>
      <c r="J88" s="20" t="s">
        <v>39</v>
      </c>
      <c r="K88" s="21">
        <f t="shared" ref="K88:K89" si="35">+H88*19%</f>
        <v>6650</v>
      </c>
      <c r="L88" s="22">
        <v>0.19</v>
      </c>
      <c r="M88" s="21">
        <f t="shared" si="31"/>
        <v>41650</v>
      </c>
      <c r="N88" s="21">
        <f t="shared" si="32"/>
        <v>1925000</v>
      </c>
      <c r="O88" s="23">
        <f t="shared" si="33"/>
        <v>2290750</v>
      </c>
    </row>
    <row r="89" spans="2:16" ht="42.75">
      <c r="B89" s="49"/>
      <c r="C89" s="49"/>
      <c r="D89" s="49"/>
      <c r="E89" s="19" t="s">
        <v>53</v>
      </c>
      <c r="F89" s="20">
        <v>1</v>
      </c>
      <c r="G89" s="20" t="s">
        <v>46</v>
      </c>
      <c r="H89" s="21">
        <v>1000000</v>
      </c>
      <c r="I89" s="20">
        <v>1</v>
      </c>
      <c r="J89" s="20" t="s">
        <v>39</v>
      </c>
      <c r="K89" s="21">
        <f t="shared" si="35"/>
        <v>190000</v>
      </c>
      <c r="L89" s="22">
        <v>0.19</v>
      </c>
      <c r="M89" s="21">
        <f t="shared" si="31"/>
        <v>1190000</v>
      </c>
      <c r="N89" s="21">
        <f t="shared" si="32"/>
        <v>1000000</v>
      </c>
      <c r="O89" s="23">
        <f t="shared" si="33"/>
        <v>1190000</v>
      </c>
    </row>
    <row r="90" spans="2:16">
      <c r="B90" s="49"/>
      <c r="C90" s="51"/>
      <c r="D90" s="49"/>
      <c r="E90" s="65" t="s">
        <v>54</v>
      </c>
      <c r="F90" s="55"/>
      <c r="G90" s="55"/>
      <c r="H90" s="55"/>
      <c r="I90" s="55"/>
      <c r="J90" s="55"/>
      <c r="K90" s="55"/>
      <c r="L90" s="55"/>
      <c r="M90" s="55"/>
      <c r="N90" s="56"/>
      <c r="O90" s="27">
        <f>SUM(O80:O89)</f>
        <v>117150750</v>
      </c>
    </row>
    <row r="91" spans="2:16" ht="30">
      <c r="B91" s="49"/>
      <c r="C91" s="50" t="s">
        <v>70</v>
      </c>
      <c r="D91" s="49"/>
      <c r="E91" s="28" t="s">
        <v>7</v>
      </c>
      <c r="F91" s="28" t="s">
        <v>8</v>
      </c>
      <c r="G91" s="28" t="s">
        <v>9</v>
      </c>
      <c r="H91" s="28" t="s">
        <v>10</v>
      </c>
      <c r="I91" s="28" t="s">
        <v>11</v>
      </c>
      <c r="J91" s="28" t="s">
        <v>12</v>
      </c>
      <c r="K91" s="28" t="s">
        <v>13</v>
      </c>
      <c r="L91" s="28" t="s">
        <v>14</v>
      </c>
      <c r="M91" s="28" t="s">
        <v>15</v>
      </c>
      <c r="N91" s="28" t="s">
        <v>16</v>
      </c>
      <c r="O91" s="28" t="s">
        <v>17</v>
      </c>
    </row>
    <row r="92" spans="2:16" ht="57">
      <c r="B92" s="49"/>
      <c r="C92" s="49"/>
      <c r="D92" s="49"/>
      <c r="E92" s="19" t="s">
        <v>68</v>
      </c>
      <c r="F92" s="20">
        <v>2</v>
      </c>
      <c r="G92" s="20" t="s">
        <v>46</v>
      </c>
      <c r="H92" s="21">
        <v>3000000</v>
      </c>
      <c r="I92" s="20">
        <v>1</v>
      </c>
      <c r="J92" s="20" t="s">
        <v>23</v>
      </c>
      <c r="K92" s="21">
        <f>+H92*19%</f>
        <v>570000</v>
      </c>
      <c r="L92" s="22">
        <v>0.19</v>
      </c>
      <c r="M92" s="21">
        <f t="shared" ref="M92:M101" si="36">+K92+H92</f>
        <v>3570000</v>
      </c>
      <c r="N92" s="21">
        <f t="shared" ref="N92:N101" si="37">+H92*I92*F92</f>
        <v>6000000</v>
      </c>
      <c r="O92" s="23">
        <f t="shared" ref="O92:O101" si="38">+M92*I92*F92</f>
        <v>7140000</v>
      </c>
    </row>
    <row r="93" spans="2:16">
      <c r="B93" s="49"/>
      <c r="C93" s="49"/>
      <c r="D93" s="49"/>
      <c r="E93" s="19" t="s">
        <v>24</v>
      </c>
      <c r="F93" s="20">
        <v>2</v>
      </c>
      <c r="G93" s="20" t="s">
        <v>46</v>
      </c>
      <c r="H93" s="21">
        <v>1000000</v>
      </c>
      <c r="I93" s="20">
        <v>1</v>
      </c>
      <c r="J93" s="20" t="s">
        <v>23</v>
      </c>
      <c r="K93" s="21">
        <f>+H93*8%</f>
        <v>80000</v>
      </c>
      <c r="L93" s="22">
        <v>0.08</v>
      </c>
      <c r="M93" s="21">
        <f t="shared" si="36"/>
        <v>1080000</v>
      </c>
      <c r="N93" s="21">
        <f t="shared" si="37"/>
        <v>2000000</v>
      </c>
      <c r="O93" s="23">
        <f t="shared" si="38"/>
        <v>2160000</v>
      </c>
    </row>
    <row r="94" spans="2:16">
      <c r="B94" s="49"/>
      <c r="C94" s="49"/>
      <c r="D94" s="49"/>
      <c r="E94" s="19" t="s">
        <v>25</v>
      </c>
      <c r="F94" s="20">
        <v>2</v>
      </c>
      <c r="G94" s="20" t="s">
        <v>46</v>
      </c>
      <c r="H94" s="21">
        <v>200000</v>
      </c>
      <c r="I94" s="20">
        <v>2</v>
      </c>
      <c r="J94" s="20" t="s">
        <v>26</v>
      </c>
      <c r="K94" s="21">
        <f>+H94*19%</f>
        <v>38000</v>
      </c>
      <c r="L94" s="22">
        <v>0.19</v>
      </c>
      <c r="M94" s="21">
        <f t="shared" si="36"/>
        <v>238000</v>
      </c>
      <c r="N94" s="21">
        <f t="shared" si="37"/>
        <v>800000</v>
      </c>
      <c r="O94" s="23">
        <f t="shared" si="38"/>
        <v>952000</v>
      </c>
      <c r="P94" s="24"/>
    </row>
    <row r="95" spans="2:16" ht="28.5">
      <c r="B95" s="49"/>
      <c r="C95" s="49"/>
      <c r="D95" s="49"/>
      <c r="E95" s="19" t="s">
        <v>69</v>
      </c>
      <c r="F95" s="20">
        <v>1</v>
      </c>
      <c r="G95" s="20" t="s">
        <v>35</v>
      </c>
      <c r="H95" s="21">
        <v>83000000</v>
      </c>
      <c r="I95" s="20">
        <v>1</v>
      </c>
      <c r="J95" s="20" t="s">
        <v>36</v>
      </c>
      <c r="K95" s="21">
        <f>+H95*0%</f>
        <v>0</v>
      </c>
      <c r="L95" s="22">
        <v>0</v>
      </c>
      <c r="M95" s="21">
        <f t="shared" si="36"/>
        <v>83000000</v>
      </c>
      <c r="N95" s="21">
        <f t="shared" si="37"/>
        <v>83000000</v>
      </c>
      <c r="O95" s="23">
        <f t="shared" si="38"/>
        <v>83000000</v>
      </c>
    </row>
    <row r="96" spans="2:16">
      <c r="B96" s="49"/>
      <c r="C96" s="49"/>
      <c r="D96" s="49"/>
      <c r="E96" s="19" t="s">
        <v>27</v>
      </c>
      <c r="F96" s="20">
        <v>2</v>
      </c>
      <c r="G96" s="20" t="s">
        <v>46</v>
      </c>
      <c r="H96" s="21">
        <v>1500000</v>
      </c>
      <c r="I96" s="20">
        <v>1</v>
      </c>
      <c r="J96" s="20" t="s">
        <v>28</v>
      </c>
      <c r="K96" s="21">
        <f>+H96*19%</f>
        <v>285000</v>
      </c>
      <c r="L96" s="22">
        <v>0.19</v>
      </c>
      <c r="M96" s="21">
        <f t="shared" si="36"/>
        <v>1785000</v>
      </c>
      <c r="N96" s="21">
        <f t="shared" si="37"/>
        <v>3000000</v>
      </c>
      <c r="O96" s="23">
        <f t="shared" si="38"/>
        <v>3570000</v>
      </c>
    </row>
    <row r="97" spans="2:16">
      <c r="B97" s="49"/>
      <c r="C97" s="49"/>
      <c r="D97" s="49"/>
      <c r="E97" s="19" t="s">
        <v>48</v>
      </c>
      <c r="F97" s="20">
        <v>2</v>
      </c>
      <c r="G97" s="20" t="s">
        <v>46</v>
      </c>
      <c r="H97" s="21">
        <v>30000</v>
      </c>
      <c r="I97" s="20">
        <v>65</v>
      </c>
      <c r="J97" s="20" t="s">
        <v>49</v>
      </c>
      <c r="K97" s="21">
        <f t="shared" ref="K97:K99" si="39">+H97*8%</f>
        <v>2400</v>
      </c>
      <c r="L97" s="22">
        <v>0.08</v>
      </c>
      <c r="M97" s="21">
        <f t="shared" si="36"/>
        <v>32400</v>
      </c>
      <c r="N97" s="21">
        <f t="shared" si="37"/>
        <v>3900000</v>
      </c>
      <c r="O97" s="23">
        <f t="shared" si="38"/>
        <v>4212000</v>
      </c>
    </row>
    <row r="98" spans="2:16">
      <c r="B98" s="49"/>
      <c r="C98" s="49"/>
      <c r="D98" s="49"/>
      <c r="E98" s="19" t="s">
        <v>50</v>
      </c>
      <c r="F98" s="20">
        <v>2</v>
      </c>
      <c r="G98" s="20" t="s">
        <v>46</v>
      </c>
      <c r="H98" s="21">
        <v>30000</v>
      </c>
      <c r="I98" s="20">
        <v>65</v>
      </c>
      <c r="J98" s="20" t="s">
        <v>23</v>
      </c>
      <c r="K98" s="21">
        <f t="shared" si="39"/>
        <v>2400</v>
      </c>
      <c r="L98" s="22">
        <v>0.08</v>
      </c>
      <c r="M98" s="21">
        <f t="shared" si="36"/>
        <v>32400</v>
      </c>
      <c r="N98" s="21">
        <f t="shared" si="37"/>
        <v>3900000</v>
      </c>
      <c r="O98" s="23">
        <f t="shared" si="38"/>
        <v>4212000</v>
      </c>
    </row>
    <row r="99" spans="2:16">
      <c r="B99" s="49"/>
      <c r="C99" s="49"/>
      <c r="D99" s="49"/>
      <c r="E99" s="26" t="s">
        <v>51</v>
      </c>
      <c r="F99" s="20">
        <v>2</v>
      </c>
      <c r="G99" s="20" t="s">
        <v>46</v>
      </c>
      <c r="H99" s="23">
        <v>60000</v>
      </c>
      <c r="I99" s="20">
        <v>65</v>
      </c>
      <c r="J99" s="20" t="s">
        <v>23</v>
      </c>
      <c r="K99" s="23">
        <f t="shared" si="39"/>
        <v>4800</v>
      </c>
      <c r="L99" s="22">
        <v>0.08</v>
      </c>
      <c r="M99" s="23">
        <f t="shared" si="36"/>
        <v>64800</v>
      </c>
      <c r="N99" s="23">
        <f t="shared" si="37"/>
        <v>7800000</v>
      </c>
      <c r="O99" s="23">
        <f t="shared" si="38"/>
        <v>8424000</v>
      </c>
    </row>
    <row r="100" spans="2:16" ht="28.5">
      <c r="B100" s="49"/>
      <c r="C100" s="49"/>
      <c r="D100" s="49"/>
      <c r="E100" s="19" t="s">
        <v>52</v>
      </c>
      <c r="F100" s="20">
        <v>1</v>
      </c>
      <c r="G100" s="20" t="s">
        <v>46</v>
      </c>
      <c r="H100" s="21">
        <v>35000</v>
      </c>
      <c r="I100" s="20">
        <v>55</v>
      </c>
      <c r="J100" s="20" t="s">
        <v>39</v>
      </c>
      <c r="K100" s="21">
        <f t="shared" ref="K100:K101" si="40">+H100*19%</f>
        <v>6650</v>
      </c>
      <c r="L100" s="22">
        <v>0.19</v>
      </c>
      <c r="M100" s="21">
        <f t="shared" si="36"/>
        <v>41650</v>
      </c>
      <c r="N100" s="21">
        <f t="shared" si="37"/>
        <v>1925000</v>
      </c>
      <c r="O100" s="23">
        <f t="shared" si="38"/>
        <v>2290750</v>
      </c>
    </row>
    <row r="101" spans="2:16" ht="42.75">
      <c r="B101" s="49"/>
      <c r="C101" s="49"/>
      <c r="D101" s="49"/>
      <c r="E101" s="19" t="s">
        <v>53</v>
      </c>
      <c r="F101" s="20">
        <v>1</v>
      </c>
      <c r="G101" s="20" t="s">
        <v>46</v>
      </c>
      <c r="H101" s="21">
        <v>1000000</v>
      </c>
      <c r="I101" s="20">
        <v>1</v>
      </c>
      <c r="J101" s="20" t="s">
        <v>39</v>
      </c>
      <c r="K101" s="21">
        <f t="shared" si="40"/>
        <v>190000</v>
      </c>
      <c r="L101" s="22">
        <v>0.19</v>
      </c>
      <c r="M101" s="21">
        <f t="shared" si="36"/>
        <v>1190000</v>
      </c>
      <c r="N101" s="21">
        <f t="shared" si="37"/>
        <v>1000000</v>
      </c>
      <c r="O101" s="23">
        <f t="shared" si="38"/>
        <v>1190000</v>
      </c>
    </row>
    <row r="102" spans="2:16">
      <c r="B102" s="49"/>
      <c r="C102" s="49"/>
      <c r="D102" s="49"/>
      <c r="E102" s="54" t="s">
        <v>54</v>
      </c>
      <c r="F102" s="55"/>
      <c r="G102" s="55"/>
      <c r="H102" s="55"/>
      <c r="I102" s="55"/>
      <c r="J102" s="55"/>
      <c r="K102" s="55"/>
      <c r="L102" s="55"/>
      <c r="M102" s="55"/>
      <c r="N102" s="56"/>
      <c r="O102" s="37">
        <f>SUM(O92:O101)</f>
        <v>117150750</v>
      </c>
    </row>
    <row r="103" spans="2:16" ht="30">
      <c r="B103" s="3" t="s">
        <v>41</v>
      </c>
      <c r="C103" s="3" t="s">
        <v>5</v>
      </c>
      <c r="D103" s="3" t="s">
        <v>6</v>
      </c>
      <c r="E103" s="28" t="s">
        <v>7</v>
      </c>
      <c r="F103" s="28" t="s">
        <v>8</v>
      </c>
      <c r="G103" s="28" t="s">
        <v>9</v>
      </c>
      <c r="H103" s="28" t="s">
        <v>10</v>
      </c>
      <c r="I103" s="28" t="s">
        <v>11</v>
      </c>
      <c r="J103" s="28" t="s">
        <v>12</v>
      </c>
      <c r="K103" s="28" t="s">
        <v>13</v>
      </c>
      <c r="L103" s="28" t="s">
        <v>14</v>
      </c>
      <c r="M103" s="28" t="s">
        <v>15</v>
      </c>
      <c r="N103" s="28" t="s">
        <v>16</v>
      </c>
      <c r="O103" s="28" t="s">
        <v>17</v>
      </c>
    </row>
    <row r="104" spans="2:16" ht="57.75">
      <c r="B104" s="52" t="s">
        <v>71</v>
      </c>
      <c r="C104" s="53" t="s">
        <v>72</v>
      </c>
      <c r="D104" s="48" t="s">
        <v>67</v>
      </c>
      <c r="E104" s="29" t="s">
        <v>73</v>
      </c>
      <c r="F104" s="20">
        <v>2</v>
      </c>
      <c r="G104" s="20" t="s">
        <v>46</v>
      </c>
      <c r="H104" s="21">
        <v>3000000</v>
      </c>
      <c r="I104" s="20">
        <v>1</v>
      </c>
      <c r="J104" s="20" t="s">
        <v>23</v>
      </c>
      <c r="K104" s="21">
        <f>+H104*19%</f>
        <v>570000</v>
      </c>
      <c r="L104" s="22">
        <v>0.19</v>
      </c>
      <c r="M104" s="21">
        <f t="shared" ref="M104:M113" si="41">+K104+H104</f>
        <v>3570000</v>
      </c>
      <c r="N104" s="21">
        <f t="shared" ref="N104:N113" si="42">+H104*I104*F104</f>
        <v>6000000</v>
      </c>
      <c r="O104" s="23">
        <f t="shared" ref="O104:O113" si="43">+M104*I104*F104</f>
        <v>7140000</v>
      </c>
    </row>
    <row r="105" spans="2:16">
      <c r="B105" s="49"/>
      <c r="C105" s="49"/>
      <c r="D105" s="49"/>
      <c r="E105" s="29" t="s">
        <v>24</v>
      </c>
      <c r="F105" s="30">
        <v>2</v>
      </c>
      <c r="G105" s="20" t="s">
        <v>46</v>
      </c>
      <c r="H105" s="21">
        <v>1000000</v>
      </c>
      <c r="I105" s="20">
        <v>1</v>
      </c>
      <c r="J105" s="20" t="s">
        <v>23</v>
      </c>
      <c r="K105" s="21">
        <f>+H105*8%</f>
        <v>80000</v>
      </c>
      <c r="L105" s="22">
        <v>0.08</v>
      </c>
      <c r="M105" s="21">
        <f t="shared" si="41"/>
        <v>1080000</v>
      </c>
      <c r="N105" s="21">
        <f t="shared" si="42"/>
        <v>2000000</v>
      </c>
      <c r="O105" s="23">
        <f t="shared" si="43"/>
        <v>2160000</v>
      </c>
    </row>
    <row r="106" spans="2:16">
      <c r="B106" s="49"/>
      <c r="C106" s="49"/>
      <c r="D106" s="49"/>
      <c r="E106" s="29" t="s">
        <v>25</v>
      </c>
      <c r="F106" s="30">
        <v>2</v>
      </c>
      <c r="G106" s="20" t="s">
        <v>46</v>
      </c>
      <c r="H106" s="21">
        <v>200000</v>
      </c>
      <c r="I106" s="20">
        <v>2</v>
      </c>
      <c r="J106" s="20" t="s">
        <v>26</v>
      </c>
      <c r="K106" s="21">
        <f>+H106*19%</f>
        <v>38000</v>
      </c>
      <c r="L106" s="22">
        <v>0.19</v>
      </c>
      <c r="M106" s="21">
        <f t="shared" si="41"/>
        <v>238000</v>
      </c>
      <c r="N106" s="21">
        <f t="shared" si="42"/>
        <v>800000</v>
      </c>
      <c r="O106" s="23">
        <f t="shared" si="43"/>
        <v>952000</v>
      </c>
      <c r="P106" s="24"/>
    </row>
    <row r="107" spans="2:16" ht="29.25">
      <c r="B107" s="49"/>
      <c r="C107" s="49"/>
      <c r="D107" s="49"/>
      <c r="E107" s="29" t="s">
        <v>74</v>
      </c>
      <c r="F107" s="30">
        <v>1</v>
      </c>
      <c r="G107" s="20" t="s">
        <v>35</v>
      </c>
      <c r="H107" s="21">
        <v>80000000</v>
      </c>
      <c r="I107" s="20">
        <v>1</v>
      </c>
      <c r="J107" s="20" t="s">
        <v>36</v>
      </c>
      <c r="K107" s="21">
        <f>+H107*0%</f>
        <v>0</v>
      </c>
      <c r="L107" s="22">
        <v>0</v>
      </c>
      <c r="M107" s="21">
        <f t="shared" si="41"/>
        <v>80000000</v>
      </c>
      <c r="N107" s="21">
        <f t="shared" si="42"/>
        <v>80000000</v>
      </c>
      <c r="O107" s="23">
        <f t="shared" si="43"/>
        <v>80000000</v>
      </c>
    </row>
    <row r="108" spans="2:16">
      <c r="B108" s="49"/>
      <c r="C108" s="49"/>
      <c r="D108" s="49"/>
      <c r="E108" s="29" t="s">
        <v>27</v>
      </c>
      <c r="F108" s="30">
        <v>2</v>
      </c>
      <c r="G108" s="20" t="s">
        <v>46</v>
      </c>
      <c r="H108" s="21">
        <v>1400000</v>
      </c>
      <c r="I108" s="20">
        <v>1</v>
      </c>
      <c r="J108" s="20" t="s">
        <v>28</v>
      </c>
      <c r="K108" s="21">
        <f>+H108*19%</f>
        <v>266000</v>
      </c>
      <c r="L108" s="22">
        <v>0.19</v>
      </c>
      <c r="M108" s="21">
        <f t="shared" si="41"/>
        <v>1666000</v>
      </c>
      <c r="N108" s="21">
        <f t="shared" si="42"/>
        <v>2800000</v>
      </c>
      <c r="O108" s="23">
        <f t="shared" si="43"/>
        <v>3332000</v>
      </c>
    </row>
    <row r="109" spans="2:16">
      <c r="B109" s="49"/>
      <c r="C109" s="49"/>
      <c r="D109" s="49"/>
      <c r="E109" s="29" t="s">
        <v>48</v>
      </c>
      <c r="F109" s="30">
        <v>2</v>
      </c>
      <c r="G109" s="20" t="s">
        <v>46</v>
      </c>
      <c r="H109" s="21">
        <v>30000</v>
      </c>
      <c r="I109" s="20">
        <v>64</v>
      </c>
      <c r="J109" s="20" t="s">
        <v>49</v>
      </c>
      <c r="K109" s="21">
        <f t="shared" ref="K109:K111" si="44">+H109*8%</f>
        <v>2400</v>
      </c>
      <c r="L109" s="22">
        <v>0.08</v>
      </c>
      <c r="M109" s="21">
        <f t="shared" si="41"/>
        <v>32400</v>
      </c>
      <c r="N109" s="21">
        <f t="shared" si="42"/>
        <v>3840000</v>
      </c>
      <c r="O109" s="23">
        <f t="shared" si="43"/>
        <v>4147200</v>
      </c>
    </row>
    <row r="110" spans="2:16">
      <c r="B110" s="49"/>
      <c r="C110" s="49"/>
      <c r="D110" s="49"/>
      <c r="E110" s="29" t="s">
        <v>50</v>
      </c>
      <c r="F110" s="30">
        <v>2</v>
      </c>
      <c r="G110" s="20" t="s">
        <v>46</v>
      </c>
      <c r="H110" s="21">
        <v>30000</v>
      </c>
      <c r="I110" s="20">
        <v>64</v>
      </c>
      <c r="J110" s="20" t="s">
        <v>23</v>
      </c>
      <c r="K110" s="21">
        <f t="shared" si="44"/>
        <v>2400</v>
      </c>
      <c r="L110" s="22">
        <v>0.08</v>
      </c>
      <c r="M110" s="21">
        <f t="shared" si="41"/>
        <v>32400</v>
      </c>
      <c r="N110" s="21">
        <f t="shared" si="42"/>
        <v>3840000</v>
      </c>
      <c r="O110" s="23">
        <f t="shared" si="43"/>
        <v>4147200</v>
      </c>
    </row>
    <row r="111" spans="2:16">
      <c r="B111" s="49"/>
      <c r="C111" s="49"/>
      <c r="D111" s="49"/>
      <c r="E111" s="35" t="s">
        <v>51</v>
      </c>
      <c r="F111" s="30">
        <v>2</v>
      </c>
      <c r="G111" s="20" t="s">
        <v>46</v>
      </c>
      <c r="H111" s="23">
        <v>60000</v>
      </c>
      <c r="I111" s="20">
        <v>64</v>
      </c>
      <c r="J111" s="20" t="s">
        <v>23</v>
      </c>
      <c r="K111" s="23">
        <f t="shared" si="44"/>
        <v>4800</v>
      </c>
      <c r="L111" s="22">
        <v>0.08</v>
      </c>
      <c r="M111" s="23">
        <f t="shared" si="41"/>
        <v>64800</v>
      </c>
      <c r="N111" s="23">
        <f t="shared" si="42"/>
        <v>7680000</v>
      </c>
      <c r="O111" s="23">
        <f t="shared" si="43"/>
        <v>8294400</v>
      </c>
    </row>
    <row r="112" spans="2:16" ht="29.25">
      <c r="B112" s="49"/>
      <c r="C112" s="49"/>
      <c r="D112" s="49"/>
      <c r="E112" s="29" t="s">
        <v>52</v>
      </c>
      <c r="F112" s="20">
        <v>1</v>
      </c>
      <c r="G112" s="20" t="s">
        <v>46</v>
      </c>
      <c r="H112" s="21">
        <v>40000</v>
      </c>
      <c r="I112" s="20">
        <v>54</v>
      </c>
      <c r="J112" s="20" t="s">
        <v>39</v>
      </c>
      <c r="K112" s="21">
        <f t="shared" ref="K112:K113" si="45">+H112*19%</f>
        <v>7600</v>
      </c>
      <c r="L112" s="22">
        <v>0.19</v>
      </c>
      <c r="M112" s="21">
        <f t="shared" si="41"/>
        <v>47600</v>
      </c>
      <c r="N112" s="21">
        <f t="shared" si="42"/>
        <v>2160000</v>
      </c>
      <c r="O112" s="23">
        <f t="shared" si="43"/>
        <v>2570400</v>
      </c>
    </row>
    <row r="113" spans="1:27" ht="43.5">
      <c r="B113" s="49"/>
      <c r="C113" s="49"/>
      <c r="D113" s="49"/>
      <c r="E113" s="29" t="s">
        <v>53</v>
      </c>
      <c r="F113" s="20">
        <v>1</v>
      </c>
      <c r="G113" s="20" t="s">
        <v>46</v>
      </c>
      <c r="H113" s="21">
        <v>2000000</v>
      </c>
      <c r="I113" s="20">
        <v>1</v>
      </c>
      <c r="J113" s="20" t="s">
        <v>39</v>
      </c>
      <c r="K113" s="21">
        <f t="shared" si="45"/>
        <v>380000</v>
      </c>
      <c r="L113" s="22">
        <v>0.19</v>
      </c>
      <c r="M113" s="21">
        <f t="shared" si="41"/>
        <v>2380000</v>
      </c>
      <c r="N113" s="21">
        <f t="shared" si="42"/>
        <v>2000000</v>
      </c>
      <c r="O113" s="23">
        <f t="shared" si="43"/>
        <v>2380000</v>
      </c>
    </row>
    <row r="114" spans="1:27">
      <c r="B114" s="51"/>
      <c r="C114" s="51"/>
      <c r="D114" s="51"/>
      <c r="E114" s="54" t="s">
        <v>54</v>
      </c>
      <c r="F114" s="55"/>
      <c r="G114" s="55"/>
      <c r="H114" s="55"/>
      <c r="I114" s="55"/>
      <c r="J114" s="55"/>
      <c r="K114" s="55"/>
      <c r="L114" s="55"/>
      <c r="M114" s="55"/>
      <c r="N114" s="56"/>
      <c r="O114" s="37">
        <f>SUM(O104:O113)</f>
        <v>115123200</v>
      </c>
    </row>
    <row r="115" spans="1:27" ht="30">
      <c r="B115" s="3" t="s">
        <v>41</v>
      </c>
      <c r="C115" s="3" t="s">
        <v>5</v>
      </c>
      <c r="D115" s="3" t="s">
        <v>6</v>
      </c>
      <c r="E115" s="28" t="s">
        <v>7</v>
      </c>
      <c r="F115" s="28" t="s">
        <v>8</v>
      </c>
      <c r="G115" s="28" t="s">
        <v>9</v>
      </c>
      <c r="H115" s="28" t="s">
        <v>10</v>
      </c>
      <c r="I115" s="28" t="s">
        <v>11</v>
      </c>
      <c r="J115" s="28" t="s">
        <v>12</v>
      </c>
      <c r="K115" s="28" t="s">
        <v>13</v>
      </c>
      <c r="L115" s="28" t="s">
        <v>14</v>
      </c>
      <c r="M115" s="28" t="s">
        <v>15</v>
      </c>
      <c r="N115" s="28" t="s">
        <v>16</v>
      </c>
      <c r="O115" s="28" t="s">
        <v>17</v>
      </c>
    </row>
    <row r="116" spans="1:27" ht="57.75">
      <c r="B116" s="52" t="s">
        <v>75</v>
      </c>
      <c r="C116" s="53" t="s">
        <v>76</v>
      </c>
      <c r="D116" s="48" t="s">
        <v>67</v>
      </c>
      <c r="E116" s="29" t="s">
        <v>77</v>
      </c>
      <c r="F116" s="20">
        <v>2</v>
      </c>
      <c r="G116" s="20" t="s">
        <v>46</v>
      </c>
      <c r="H116" s="21">
        <v>3000000</v>
      </c>
      <c r="I116" s="20">
        <v>1</v>
      </c>
      <c r="J116" s="20" t="s">
        <v>23</v>
      </c>
      <c r="K116" s="21">
        <f>+H116*19%</f>
        <v>570000</v>
      </c>
      <c r="L116" s="22">
        <v>0.19</v>
      </c>
      <c r="M116" s="21">
        <f t="shared" ref="M116:M125" si="46">+K116+H116</f>
        <v>3570000</v>
      </c>
      <c r="N116" s="21">
        <f t="shared" ref="N116:N125" si="47">+H116*I116*F116</f>
        <v>6000000</v>
      </c>
      <c r="O116" s="23">
        <f t="shared" ref="O116:O125" si="48">+M116*I116*F116</f>
        <v>7140000</v>
      </c>
    </row>
    <row r="117" spans="1:27">
      <c r="B117" s="49"/>
      <c r="C117" s="49"/>
      <c r="D117" s="49"/>
      <c r="E117" s="29" t="s">
        <v>24</v>
      </c>
      <c r="F117" s="30">
        <v>2</v>
      </c>
      <c r="G117" s="20" t="s">
        <v>46</v>
      </c>
      <c r="H117" s="21">
        <v>1000000</v>
      </c>
      <c r="I117" s="20">
        <v>1</v>
      </c>
      <c r="J117" s="20" t="s">
        <v>23</v>
      </c>
      <c r="K117" s="21">
        <f>+H117*8%</f>
        <v>80000</v>
      </c>
      <c r="L117" s="22">
        <v>0.08</v>
      </c>
      <c r="M117" s="21">
        <f t="shared" si="46"/>
        <v>1080000</v>
      </c>
      <c r="N117" s="21">
        <f t="shared" si="47"/>
        <v>2000000</v>
      </c>
      <c r="O117" s="23">
        <f t="shared" si="48"/>
        <v>2160000</v>
      </c>
    </row>
    <row r="118" spans="1:27">
      <c r="B118" s="49"/>
      <c r="C118" s="49"/>
      <c r="D118" s="49"/>
      <c r="E118" s="29" t="s">
        <v>25</v>
      </c>
      <c r="F118" s="30">
        <v>2</v>
      </c>
      <c r="G118" s="20" t="s">
        <v>46</v>
      </c>
      <c r="H118" s="21">
        <v>200000</v>
      </c>
      <c r="I118" s="20">
        <v>2</v>
      </c>
      <c r="J118" s="20" t="s">
        <v>26</v>
      </c>
      <c r="K118" s="21">
        <f>+H118*19%</f>
        <v>38000</v>
      </c>
      <c r="L118" s="22">
        <v>0.19</v>
      </c>
      <c r="M118" s="21">
        <f t="shared" si="46"/>
        <v>238000</v>
      </c>
      <c r="N118" s="21">
        <f t="shared" si="47"/>
        <v>800000</v>
      </c>
      <c r="O118" s="23">
        <f t="shared" si="48"/>
        <v>952000</v>
      </c>
    </row>
    <row r="119" spans="1:27" ht="28.5">
      <c r="A119" s="38"/>
      <c r="B119" s="49"/>
      <c r="C119" s="49"/>
      <c r="D119" s="49"/>
      <c r="E119" s="26" t="s">
        <v>78</v>
      </c>
      <c r="F119" s="30">
        <v>1</v>
      </c>
      <c r="G119" s="20" t="s">
        <v>35</v>
      </c>
      <c r="H119" s="21">
        <v>72000000</v>
      </c>
      <c r="I119" s="20">
        <v>1</v>
      </c>
      <c r="J119" s="20" t="s">
        <v>36</v>
      </c>
      <c r="K119" s="23">
        <f>+H119*0%</f>
        <v>0</v>
      </c>
      <c r="L119" s="22">
        <v>0</v>
      </c>
      <c r="M119" s="23">
        <f t="shared" si="46"/>
        <v>72000000</v>
      </c>
      <c r="N119" s="23">
        <f t="shared" si="47"/>
        <v>72000000</v>
      </c>
      <c r="O119" s="23">
        <f t="shared" si="48"/>
        <v>72000000</v>
      </c>
      <c r="P119" s="38"/>
      <c r="Q119" s="38"/>
      <c r="R119" s="38"/>
      <c r="S119" s="38"/>
      <c r="T119" s="38"/>
      <c r="U119" s="38"/>
      <c r="V119" s="38"/>
      <c r="W119" s="38"/>
      <c r="X119" s="38"/>
      <c r="Y119" s="38"/>
      <c r="Z119" s="38"/>
      <c r="AA119" s="38"/>
    </row>
    <row r="120" spans="1:27">
      <c r="B120" s="49"/>
      <c r="C120" s="49"/>
      <c r="D120" s="49"/>
      <c r="E120" s="29" t="s">
        <v>27</v>
      </c>
      <c r="F120" s="30">
        <v>2</v>
      </c>
      <c r="G120" s="20" t="s">
        <v>46</v>
      </c>
      <c r="H120" s="21">
        <v>1400000</v>
      </c>
      <c r="I120" s="20">
        <v>1</v>
      </c>
      <c r="J120" s="20" t="s">
        <v>28</v>
      </c>
      <c r="K120" s="21">
        <f>+H120*19%</f>
        <v>266000</v>
      </c>
      <c r="L120" s="22">
        <v>0.19</v>
      </c>
      <c r="M120" s="21">
        <f t="shared" si="46"/>
        <v>1666000</v>
      </c>
      <c r="N120" s="21">
        <f t="shared" si="47"/>
        <v>2800000</v>
      </c>
      <c r="O120" s="23">
        <f t="shared" si="48"/>
        <v>3332000</v>
      </c>
    </row>
    <row r="121" spans="1:27">
      <c r="B121" s="49"/>
      <c r="C121" s="49"/>
      <c r="D121" s="49"/>
      <c r="E121" s="29" t="s">
        <v>48</v>
      </c>
      <c r="F121" s="30">
        <v>2</v>
      </c>
      <c r="G121" s="20" t="s">
        <v>46</v>
      </c>
      <c r="H121" s="21">
        <v>30000</v>
      </c>
      <c r="I121" s="20">
        <v>46</v>
      </c>
      <c r="J121" s="20" t="s">
        <v>49</v>
      </c>
      <c r="K121" s="21">
        <f t="shared" ref="K121:K123" si="49">+H121*8%</f>
        <v>2400</v>
      </c>
      <c r="L121" s="22">
        <v>0.08</v>
      </c>
      <c r="M121" s="21">
        <f t="shared" si="46"/>
        <v>32400</v>
      </c>
      <c r="N121" s="21">
        <f t="shared" si="47"/>
        <v>2760000</v>
      </c>
      <c r="O121" s="23">
        <f t="shared" si="48"/>
        <v>2980800</v>
      </c>
    </row>
    <row r="122" spans="1:27">
      <c r="B122" s="49"/>
      <c r="C122" s="49"/>
      <c r="D122" s="49"/>
      <c r="E122" s="29" t="s">
        <v>50</v>
      </c>
      <c r="F122" s="30">
        <v>2</v>
      </c>
      <c r="G122" s="20" t="s">
        <v>46</v>
      </c>
      <c r="H122" s="21">
        <v>30000</v>
      </c>
      <c r="I122" s="20">
        <v>46</v>
      </c>
      <c r="J122" s="20" t="s">
        <v>23</v>
      </c>
      <c r="K122" s="21">
        <f t="shared" si="49"/>
        <v>2400</v>
      </c>
      <c r="L122" s="22">
        <v>0.08</v>
      </c>
      <c r="M122" s="21">
        <f t="shared" si="46"/>
        <v>32400</v>
      </c>
      <c r="N122" s="21">
        <f t="shared" si="47"/>
        <v>2760000</v>
      </c>
      <c r="O122" s="23">
        <f t="shared" si="48"/>
        <v>2980800</v>
      </c>
    </row>
    <row r="123" spans="1:27">
      <c r="A123" s="38"/>
      <c r="B123" s="49"/>
      <c r="C123" s="49"/>
      <c r="D123" s="49"/>
      <c r="E123" s="26" t="s">
        <v>51</v>
      </c>
      <c r="F123" s="30">
        <v>2</v>
      </c>
      <c r="G123" s="20" t="s">
        <v>46</v>
      </c>
      <c r="H123" s="23">
        <v>60000</v>
      </c>
      <c r="I123" s="20">
        <v>46</v>
      </c>
      <c r="J123" s="20" t="s">
        <v>23</v>
      </c>
      <c r="K123" s="23">
        <f t="shared" si="49"/>
        <v>4800</v>
      </c>
      <c r="L123" s="22">
        <v>0.08</v>
      </c>
      <c r="M123" s="23">
        <f t="shared" si="46"/>
        <v>64800</v>
      </c>
      <c r="N123" s="23">
        <f t="shared" si="47"/>
        <v>5520000</v>
      </c>
      <c r="O123" s="23">
        <f t="shared" si="48"/>
        <v>5961600</v>
      </c>
      <c r="P123" s="38"/>
      <c r="Q123" s="38"/>
      <c r="R123" s="38"/>
      <c r="S123" s="38"/>
      <c r="T123" s="38"/>
      <c r="U123" s="38"/>
      <c r="V123" s="38"/>
      <c r="W123" s="38"/>
      <c r="X123" s="38"/>
      <c r="Y123" s="38"/>
      <c r="Z123" s="38"/>
      <c r="AA123" s="38"/>
    </row>
    <row r="124" spans="1:27" ht="29.25">
      <c r="B124" s="49"/>
      <c r="C124" s="49"/>
      <c r="D124" s="49"/>
      <c r="E124" s="29" t="s">
        <v>52</v>
      </c>
      <c r="F124" s="20">
        <v>1</v>
      </c>
      <c r="G124" s="20" t="s">
        <v>46</v>
      </c>
      <c r="H124" s="21">
        <v>40000</v>
      </c>
      <c r="I124" s="20">
        <v>36</v>
      </c>
      <c r="J124" s="20" t="s">
        <v>39</v>
      </c>
      <c r="K124" s="21">
        <f t="shared" ref="K124:K125" si="50">+H124*19%</f>
        <v>7600</v>
      </c>
      <c r="L124" s="22">
        <v>0.19</v>
      </c>
      <c r="M124" s="21">
        <f t="shared" si="46"/>
        <v>47600</v>
      </c>
      <c r="N124" s="21">
        <f t="shared" si="47"/>
        <v>1440000</v>
      </c>
      <c r="O124" s="23">
        <f t="shared" si="48"/>
        <v>1713600</v>
      </c>
    </row>
    <row r="125" spans="1:27" ht="43.5">
      <c r="B125" s="49"/>
      <c r="C125" s="49"/>
      <c r="D125" s="49"/>
      <c r="E125" s="29" t="s">
        <v>53</v>
      </c>
      <c r="F125" s="20">
        <v>1</v>
      </c>
      <c r="G125" s="20" t="s">
        <v>46</v>
      </c>
      <c r="H125" s="21">
        <v>2000000</v>
      </c>
      <c r="I125" s="20">
        <v>1</v>
      </c>
      <c r="J125" s="20" t="s">
        <v>39</v>
      </c>
      <c r="K125" s="21">
        <f t="shared" si="50"/>
        <v>380000</v>
      </c>
      <c r="L125" s="22">
        <v>0.19</v>
      </c>
      <c r="M125" s="21">
        <f t="shared" si="46"/>
        <v>2380000</v>
      </c>
      <c r="N125" s="21">
        <f t="shared" si="47"/>
        <v>2000000</v>
      </c>
      <c r="O125" s="23">
        <f t="shared" si="48"/>
        <v>2380000</v>
      </c>
    </row>
    <row r="126" spans="1:27">
      <c r="B126" s="51"/>
      <c r="C126" s="51"/>
      <c r="D126" s="51"/>
      <c r="E126" s="54" t="s">
        <v>54</v>
      </c>
      <c r="F126" s="55"/>
      <c r="G126" s="55"/>
      <c r="H126" s="55"/>
      <c r="I126" s="55"/>
      <c r="J126" s="55"/>
      <c r="K126" s="55"/>
      <c r="L126" s="55"/>
      <c r="M126" s="55"/>
      <c r="N126" s="56"/>
      <c r="O126" s="37">
        <f>SUM(O116:O125)</f>
        <v>101600800</v>
      </c>
    </row>
    <row r="127" spans="1:27" ht="15.75">
      <c r="B127" s="57" t="s">
        <v>79</v>
      </c>
      <c r="C127" s="55"/>
      <c r="D127" s="55"/>
      <c r="E127" s="55"/>
      <c r="F127" s="55"/>
      <c r="G127" s="55"/>
      <c r="H127" s="55"/>
      <c r="I127" s="55"/>
      <c r="J127" s="55"/>
      <c r="K127" s="55"/>
      <c r="L127" s="55"/>
      <c r="M127" s="55"/>
      <c r="N127" s="56"/>
      <c r="O127" s="39">
        <f>O126+O114+O102+O90+O78+O66+O54+O42+O30</f>
        <v>970126550</v>
      </c>
    </row>
    <row r="128" spans="1:27" ht="30">
      <c r="B128" s="3" t="s">
        <v>4</v>
      </c>
      <c r="C128" s="3" t="s">
        <v>5</v>
      </c>
      <c r="D128" s="3" t="s">
        <v>6</v>
      </c>
      <c r="E128" s="3" t="s">
        <v>7</v>
      </c>
      <c r="F128" s="3" t="s">
        <v>8</v>
      </c>
      <c r="G128" s="3" t="s">
        <v>9</v>
      </c>
      <c r="H128" s="3" t="s">
        <v>10</v>
      </c>
      <c r="I128" s="3" t="s">
        <v>11</v>
      </c>
      <c r="J128" s="3" t="s">
        <v>12</v>
      </c>
      <c r="K128" s="3" t="s">
        <v>13</v>
      </c>
      <c r="L128" s="3" t="s">
        <v>14</v>
      </c>
      <c r="M128" s="3" t="s">
        <v>15</v>
      </c>
      <c r="N128" s="3" t="s">
        <v>16</v>
      </c>
      <c r="O128" s="3" t="s">
        <v>17</v>
      </c>
    </row>
    <row r="129" spans="2:15" ht="57.75" customHeight="1">
      <c r="B129" s="58" t="s">
        <v>80</v>
      </c>
      <c r="C129" s="48" t="s">
        <v>19</v>
      </c>
      <c r="D129" s="59" t="s">
        <v>20</v>
      </c>
      <c r="E129" s="10" t="s">
        <v>21</v>
      </c>
      <c r="F129" s="11">
        <v>2</v>
      </c>
      <c r="G129" s="11" t="s">
        <v>22</v>
      </c>
      <c r="H129" s="12">
        <v>4200000</v>
      </c>
      <c r="I129" s="11">
        <v>1</v>
      </c>
      <c r="J129" s="11" t="s">
        <v>23</v>
      </c>
      <c r="K129" s="12">
        <f>+H129*19%</f>
        <v>798000</v>
      </c>
      <c r="L129" s="13">
        <v>0.19</v>
      </c>
      <c r="M129" s="12">
        <f t="shared" ref="M129:M139" si="51">+K129+H129</f>
        <v>4998000</v>
      </c>
      <c r="N129" s="12">
        <f t="shared" ref="N129:N139" si="52">+H129*I129*F129</f>
        <v>8400000</v>
      </c>
      <c r="O129" s="14">
        <f t="shared" ref="O129:O139" si="53">+M129*I129*F129</f>
        <v>9996000</v>
      </c>
    </row>
    <row r="130" spans="2:15">
      <c r="B130" s="49"/>
      <c r="C130" s="49"/>
      <c r="D130" s="49"/>
      <c r="E130" s="15" t="s">
        <v>24</v>
      </c>
      <c r="F130" s="11">
        <v>2</v>
      </c>
      <c r="G130" s="11" t="s">
        <v>22</v>
      </c>
      <c r="H130" s="12">
        <v>2000000</v>
      </c>
      <c r="I130" s="11">
        <v>1</v>
      </c>
      <c r="J130" s="11" t="s">
        <v>23</v>
      </c>
      <c r="K130" s="12">
        <f>+H130*8%</f>
        <v>160000</v>
      </c>
      <c r="L130" s="13">
        <v>0.08</v>
      </c>
      <c r="M130" s="12">
        <f t="shared" si="51"/>
        <v>2160000</v>
      </c>
      <c r="N130" s="12">
        <f t="shared" si="52"/>
        <v>4000000</v>
      </c>
      <c r="O130" s="14">
        <f t="shared" si="53"/>
        <v>4320000</v>
      </c>
    </row>
    <row r="131" spans="2:15" ht="16.5" customHeight="1">
      <c r="B131" s="49"/>
      <c r="C131" s="49"/>
      <c r="D131" s="49"/>
      <c r="E131" s="10" t="s">
        <v>25</v>
      </c>
      <c r="F131" s="11">
        <v>2</v>
      </c>
      <c r="G131" s="11" t="s">
        <v>22</v>
      </c>
      <c r="H131" s="12">
        <v>200000</v>
      </c>
      <c r="I131" s="11">
        <v>3</v>
      </c>
      <c r="J131" s="11" t="s">
        <v>26</v>
      </c>
      <c r="K131" s="12">
        <f t="shared" ref="K131:K132" si="54">+H131*19%</f>
        <v>38000</v>
      </c>
      <c r="L131" s="13">
        <v>0.19</v>
      </c>
      <c r="M131" s="12">
        <f t="shared" si="51"/>
        <v>238000</v>
      </c>
      <c r="N131" s="12">
        <f t="shared" si="52"/>
        <v>1200000</v>
      </c>
      <c r="O131" s="14">
        <f t="shared" si="53"/>
        <v>1428000</v>
      </c>
    </row>
    <row r="132" spans="2:15">
      <c r="B132" s="49"/>
      <c r="C132" s="49"/>
      <c r="D132" s="49"/>
      <c r="E132" s="10" t="s">
        <v>27</v>
      </c>
      <c r="F132" s="11">
        <v>2</v>
      </c>
      <c r="G132" s="11" t="s">
        <v>22</v>
      </c>
      <c r="H132" s="12">
        <v>2500000</v>
      </c>
      <c r="I132" s="11">
        <v>1</v>
      </c>
      <c r="J132" s="11" t="s">
        <v>28</v>
      </c>
      <c r="K132" s="12">
        <f t="shared" si="54"/>
        <v>475000</v>
      </c>
      <c r="L132" s="13">
        <v>0.19</v>
      </c>
      <c r="M132" s="12">
        <f t="shared" si="51"/>
        <v>2975000</v>
      </c>
      <c r="N132" s="12">
        <f t="shared" si="52"/>
        <v>5000000</v>
      </c>
      <c r="O132" s="14">
        <f t="shared" si="53"/>
        <v>5950000</v>
      </c>
    </row>
    <row r="133" spans="2:15" ht="29.25">
      <c r="B133" s="49"/>
      <c r="C133" s="49"/>
      <c r="D133" s="49"/>
      <c r="E133" s="10" t="s">
        <v>29</v>
      </c>
      <c r="F133" s="11">
        <v>2</v>
      </c>
      <c r="G133" s="11" t="s">
        <v>22</v>
      </c>
      <c r="H133" s="12">
        <v>30000</v>
      </c>
      <c r="I133" s="11">
        <v>70</v>
      </c>
      <c r="J133" s="11" t="s">
        <v>30</v>
      </c>
      <c r="K133" s="12">
        <f t="shared" ref="K133:K135" si="55">+H133*8%</f>
        <v>2400</v>
      </c>
      <c r="L133" s="13">
        <v>0.08</v>
      </c>
      <c r="M133" s="12">
        <f t="shared" si="51"/>
        <v>32400</v>
      </c>
      <c r="N133" s="12">
        <f t="shared" si="52"/>
        <v>4200000</v>
      </c>
      <c r="O133" s="14">
        <f t="shared" si="53"/>
        <v>4536000</v>
      </c>
    </row>
    <row r="134" spans="2:15" ht="29.25">
      <c r="B134" s="49"/>
      <c r="C134" s="49"/>
      <c r="D134" s="49"/>
      <c r="E134" s="10" t="s">
        <v>31</v>
      </c>
      <c r="F134" s="11">
        <v>2</v>
      </c>
      <c r="G134" s="11" t="s">
        <v>22</v>
      </c>
      <c r="H134" s="12">
        <v>30000</v>
      </c>
      <c r="I134" s="11">
        <v>70</v>
      </c>
      <c r="J134" s="11" t="s">
        <v>30</v>
      </c>
      <c r="K134" s="12">
        <f t="shared" si="55"/>
        <v>2400</v>
      </c>
      <c r="L134" s="13">
        <v>0.08</v>
      </c>
      <c r="M134" s="12">
        <f t="shared" si="51"/>
        <v>32400</v>
      </c>
      <c r="N134" s="12">
        <f t="shared" si="52"/>
        <v>4200000</v>
      </c>
      <c r="O134" s="14">
        <f t="shared" si="53"/>
        <v>4536000</v>
      </c>
    </row>
    <row r="135" spans="2:15" ht="29.25">
      <c r="B135" s="49"/>
      <c r="C135" s="49"/>
      <c r="D135" s="49"/>
      <c r="E135" s="10" t="s">
        <v>32</v>
      </c>
      <c r="F135" s="11">
        <v>2</v>
      </c>
      <c r="G135" s="11" t="s">
        <v>22</v>
      </c>
      <c r="H135" s="12">
        <v>60000</v>
      </c>
      <c r="I135" s="11">
        <v>70</v>
      </c>
      <c r="J135" s="11" t="s">
        <v>23</v>
      </c>
      <c r="K135" s="12">
        <f t="shared" si="55"/>
        <v>4800</v>
      </c>
      <c r="L135" s="13">
        <v>0.08</v>
      </c>
      <c r="M135" s="12">
        <f t="shared" si="51"/>
        <v>64800</v>
      </c>
      <c r="N135" s="12">
        <f t="shared" si="52"/>
        <v>8400000</v>
      </c>
      <c r="O135" s="14">
        <f t="shared" si="53"/>
        <v>9072000</v>
      </c>
    </row>
    <row r="136" spans="2:15" ht="29.25">
      <c r="B136" s="49"/>
      <c r="C136" s="49"/>
      <c r="D136" s="49"/>
      <c r="E136" s="10" t="s">
        <v>33</v>
      </c>
      <c r="F136" s="11">
        <v>4</v>
      </c>
      <c r="G136" s="11" t="s">
        <v>22</v>
      </c>
      <c r="H136" s="12">
        <v>500000</v>
      </c>
      <c r="I136" s="11">
        <v>50</v>
      </c>
      <c r="J136" s="11" t="s">
        <v>26</v>
      </c>
      <c r="K136" s="12">
        <v>0</v>
      </c>
      <c r="L136" s="13">
        <v>0</v>
      </c>
      <c r="M136" s="12">
        <f t="shared" si="51"/>
        <v>500000</v>
      </c>
      <c r="N136" s="12">
        <f t="shared" si="52"/>
        <v>100000000</v>
      </c>
      <c r="O136" s="14">
        <f t="shared" si="53"/>
        <v>100000000</v>
      </c>
    </row>
    <row r="137" spans="2:15">
      <c r="B137" s="49"/>
      <c r="C137" s="49"/>
      <c r="D137" s="49"/>
      <c r="E137" s="10" t="s">
        <v>34</v>
      </c>
      <c r="F137" s="11">
        <v>1</v>
      </c>
      <c r="G137" s="11" t="s">
        <v>35</v>
      </c>
      <c r="H137" s="12">
        <v>70050000</v>
      </c>
      <c r="I137" s="11">
        <v>1</v>
      </c>
      <c r="J137" s="11" t="s">
        <v>36</v>
      </c>
      <c r="K137" s="12">
        <v>0</v>
      </c>
      <c r="L137" s="13">
        <v>0</v>
      </c>
      <c r="M137" s="12">
        <f t="shared" si="51"/>
        <v>70050000</v>
      </c>
      <c r="N137" s="12">
        <f t="shared" si="52"/>
        <v>70050000</v>
      </c>
      <c r="O137" s="14">
        <f t="shared" si="53"/>
        <v>70050000</v>
      </c>
    </row>
    <row r="138" spans="2:15" ht="29.25">
      <c r="B138" s="49"/>
      <c r="C138" s="49"/>
      <c r="D138" s="49"/>
      <c r="E138" s="10" t="s">
        <v>37</v>
      </c>
      <c r="F138" s="11">
        <v>1</v>
      </c>
      <c r="G138" s="11" t="s">
        <v>35</v>
      </c>
      <c r="H138" s="12">
        <v>120000000</v>
      </c>
      <c r="I138" s="11">
        <v>1</v>
      </c>
      <c r="J138" s="11" t="s">
        <v>26</v>
      </c>
      <c r="K138" s="12">
        <f t="shared" ref="K138:K139" si="56">+H138*19%</f>
        <v>22800000</v>
      </c>
      <c r="L138" s="13">
        <v>0.19</v>
      </c>
      <c r="M138" s="12">
        <f t="shared" si="51"/>
        <v>142800000</v>
      </c>
      <c r="N138" s="12">
        <f t="shared" si="52"/>
        <v>120000000</v>
      </c>
      <c r="O138" s="14">
        <f t="shared" si="53"/>
        <v>142800000</v>
      </c>
    </row>
    <row r="139" spans="2:15" ht="43.5">
      <c r="B139" s="49"/>
      <c r="C139" s="49"/>
      <c r="D139" s="49"/>
      <c r="E139" s="10" t="s">
        <v>38</v>
      </c>
      <c r="F139" s="11">
        <v>1</v>
      </c>
      <c r="G139" s="11" t="s">
        <v>22</v>
      </c>
      <c r="H139" s="12">
        <v>50000</v>
      </c>
      <c r="I139" s="11">
        <v>60</v>
      </c>
      <c r="J139" s="11" t="s">
        <v>39</v>
      </c>
      <c r="K139" s="12">
        <f t="shared" si="56"/>
        <v>9500</v>
      </c>
      <c r="L139" s="13">
        <v>0.19</v>
      </c>
      <c r="M139" s="12">
        <f t="shared" si="51"/>
        <v>59500</v>
      </c>
      <c r="N139" s="12">
        <f t="shared" si="52"/>
        <v>3000000</v>
      </c>
      <c r="O139" s="14">
        <f t="shared" si="53"/>
        <v>3570000</v>
      </c>
    </row>
    <row r="140" spans="2:15">
      <c r="B140" s="51"/>
      <c r="C140" s="51"/>
      <c r="D140" s="51"/>
      <c r="E140" s="60" t="s">
        <v>81</v>
      </c>
      <c r="F140" s="55"/>
      <c r="G140" s="55"/>
      <c r="H140" s="55"/>
      <c r="I140" s="55"/>
      <c r="J140" s="55"/>
      <c r="K140" s="55"/>
      <c r="L140" s="55"/>
      <c r="M140" s="55"/>
      <c r="N140" s="56"/>
      <c r="O140" s="40">
        <f>O139+O138+O137+O136+O135+O134+O133+O132+O131+O130+O129</f>
        <v>356258000</v>
      </c>
    </row>
    <row r="141" spans="2:15" ht="30">
      <c r="B141" s="28" t="s">
        <v>82</v>
      </c>
      <c r="C141" s="41" t="s">
        <v>83</v>
      </c>
      <c r="D141" s="41" t="s">
        <v>84</v>
      </c>
      <c r="E141" s="28" t="s">
        <v>7</v>
      </c>
      <c r="F141" s="41" t="s">
        <v>8</v>
      </c>
      <c r="G141" s="41" t="s">
        <v>9</v>
      </c>
      <c r="H141" s="41" t="s">
        <v>10</v>
      </c>
      <c r="I141" s="41" t="s">
        <v>11</v>
      </c>
      <c r="J141" s="41" t="s">
        <v>12</v>
      </c>
      <c r="K141" s="41" t="s">
        <v>13</v>
      </c>
      <c r="L141" s="41" t="s">
        <v>14</v>
      </c>
      <c r="M141" s="41" t="s">
        <v>15</v>
      </c>
      <c r="N141" s="41" t="s">
        <v>16</v>
      </c>
      <c r="O141" s="41" t="s">
        <v>17</v>
      </c>
    </row>
    <row r="142" spans="2:15">
      <c r="B142" s="58" t="s">
        <v>85</v>
      </c>
      <c r="C142" s="61" t="s">
        <v>86</v>
      </c>
      <c r="D142" s="61" t="s">
        <v>87</v>
      </c>
      <c r="E142" s="35" t="s">
        <v>88</v>
      </c>
      <c r="F142" s="42">
        <v>4</v>
      </c>
      <c r="G142" s="30" t="s">
        <v>89</v>
      </c>
      <c r="H142" s="31">
        <v>5500000</v>
      </c>
      <c r="I142" s="42">
        <v>2</v>
      </c>
      <c r="J142" s="30" t="s">
        <v>26</v>
      </c>
      <c r="K142" s="31">
        <v>0</v>
      </c>
      <c r="L142" s="34">
        <v>0</v>
      </c>
      <c r="M142" s="31">
        <f t="shared" ref="M142:M146" si="57">+K142+H142</f>
        <v>5500000</v>
      </c>
      <c r="N142" s="31">
        <f t="shared" ref="N142:N146" si="58">+H142*I142*F142</f>
        <v>44000000</v>
      </c>
      <c r="O142" s="36">
        <f t="shared" ref="O142:O146" si="59">I142*F142*M142</f>
        <v>44000000</v>
      </c>
    </row>
    <row r="143" spans="2:15">
      <c r="B143" s="49"/>
      <c r="C143" s="62"/>
      <c r="D143" s="62"/>
      <c r="E143" s="35" t="s">
        <v>90</v>
      </c>
      <c r="F143" s="42">
        <v>4</v>
      </c>
      <c r="G143" s="30" t="s">
        <v>89</v>
      </c>
      <c r="H143" s="31">
        <v>5500000</v>
      </c>
      <c r="I143" s="42">
        <v>1</v>
      </c>
      <c r="J143" s="30" t="s">
        <v>26</v>
      </c>
      <c r="K143" s="31">
        <v>0</v>
      </c>
      <c r="L143" s="34">
        <v>0</v>
      </c>
      <c r="M143" s="31">
        <f t="shared" si="57"/>
        <v>5500000</v>
      </c>
      <c r="N143" s="31">
        <f t="shared" si="58"/>
        <v>22000000</v>
      </c>
      <c r="O143" s="36">
        <f t="shared" si="59"/>
        <v>22000000</v>
      </c>
    </row>
    <row r="144" spans="2:15">
      <c r="B144" s="49"/>
      <c r="C144" s="62"/>
      <c r="D144" s="62"/>
      <c r="E144" s="35" t="s">
        <v>91</v>
      </c>
      <c r="F144" s="42">
        <v>4</v>
      </c>
      <c r="G144" s="30" t="s">
        <v>89</v>
      </c>
      <c r="H144" s="31">
        <v>5500000</v>
      </c>
      <c r="I144" s="42">
        <v>1</v>
      </c>
      <c r="J144" s="30" t="s">
        <v>26</v>
      </c>
      <c r="K144" s="31">
        <v>0</v>
      </c>
      <c r="L144" s="34">
        <v>0</v>
      </c>
      <c r="M144" s="31">
        <f t="shared" si="57"/>
        <v>5500000</v>
      </c>
      <c r="N144" s="31">
        <f t="shared" si="58"/>
        <v>22000000</v>
      </c>
      <c r="O144" s="36">
        <f t="shared" si="59"/>
        <v>22000000</v>
      </c>
    </row>
    <row r="145" spans="2:15" ht="29.25">
      <c r="B145" s="49"/>
      <c r="C145" s="62"/>
      <c r="D145" s="62"/>
      <c r="E145" s="29" t="s">
        <v>92</v>
      </c>
      <c r="F145" s="30">
        <v>1</v>
      </c>
      <c r="G145" s="30" t="s">
        <v>35</v>
      </c>
      <c r="H145" s="31">
        <v>18000000</v>
      </c>
      <c r="I145" s="30">
        <v>1</v>
      </c>
      <c r="J145" s="30" t="s">
        <v>26</v>
      </c>
      <c r="K145" s="31">
        <f>+H145*19%</f>
        <v>3420000</v>
      </c>
      <c r="L145" s="34">
        <v>0.19</v>
      </c>
      <c r="M145" s="31">
        <f t="shared" si="57"/>
        <v>21420000</v>
      </c>
      <c r="N145" s="31">
        <f t="shared" si="58"/>
        <v>18000000</v>
      </c>
      <c r="O145" s="36">
        <f t="shared" si="59"/>
        <v>21420000</v>
      </c>
    </row>
    <row r="146" spans="2:15" ht="43.5">
      <c r="B146" s="49"/>
      <c r="C146" s="62"/>
      <c r="D146" s="62"/>
      <c r="E146" s="29" t="s">
        <v>93</v>
      </c>
      <c r="F146" s="30">
        <v>1</v>
      </c>
      <c r="G146" s="30" t="s">
        <v>35</v>
      </c>
      <c r="H146" s="31">
        <v>18000000</v>
      </c>
      <c r="I146" s="30">
        <v>1</v>
      </c>
      <c r="J146" s="30" t="s">
        <v>26</v>
      </c>
      <c r="K146" s="31">
        <v>0</v>
      </c>
      <c r="L146" s="34">
        <v>0</v>
      </c>
      <c r="M146" s="31">
        <f t="shared" si="57"/>
        <v>18000000</v>
      </c>
      <c r="N146" s="31">
        <f t="shared" si="58"/>
        <v>18000000</v>
      </c>
      <c r="O146" s="36">
        <f t="shared" si="59"/>
        <v>18000000</v>
      </c>
    </row>
    <row r="147" spans="2:15">
      <c r="B147" s="51"/>
      <c r="C147" s="63"/>
      <c r="D147" s="63"/>
      <c r="E147" s="64" t="s">
        <v>94</v>
      </c>
      <c r="F147" s="55"/>
      <c r="G147" s="55"/>
      <c r="H147" s="55"/>
      <c r="I147" s="55"/>
      <c r="J147" s="55"/>
      <c r="K147" s="55"/>
      <c r="L147" s="55"/>
      <c r="M147" s="55"/>
      <c r="N147" s="56"/>
      <c r="O147" s="43">
        <f>O142+O143+O144+O145+O146</f>
        <v>127420000</v>
      </c>
    </row>
    <row r="148" spans="2:15" ht="30">
      <c r="B148" s="28" t="s">
        <v>82</v>
      </c>
      <c r="C148" s="41" t="s">
        <v>83</v>
      </c>
      <c r="D148" s="41" t="s">
        <v>84</v>
      </c>
      <c r="E148" s="28" t="s">
        <v>7</v>
      </c>
      <c r="F148" s="41" t="s">
        <v>8</v>
      </c>
      <c r="G148" s="41" t="s">
        <v>9</v>
      </c>
      <c r="H148" s="41" t="s">
        <v>10</v>
      </c>
      <c r="I148" s="41" t="s">
        <v>11</v>
      </c>
      <c r="J148" s="41" t="s">
        <v>12</v>
      </c>
      <c r="K148" s="41" t="s">
        <v>13</v>
      </c>
      <c r="L148" s="41" t="s">
        <v>14</v>
      </c>
      <c r="M148" s="41" t="s">
        <v>15</v>
      </c>
      <c r="N148" s="41" t="s">
        <v>16</v>
      </c>
      <c r="O148" s="41" t="s">
        <v>17</v>
      </c>
    </row>
    <row r="149" spans="2:15" ht="29.25">
      <c r="B149" s="53" t="s">
        <v>95</v>
      </c>
      <c r="C149" s="48" t="s">
        <v>96</v>
      </c>
      <c r="D149" s="48" t="s">
        <v>97</v>
      </c>
      <c r="E149" s="29" t="s">
        <v>98</v>
      </c>
      <c r="F149" s="30">
        <v>1</v>
      </c>
      <c r="G149" s="30" t="s">
        <v>35</v>
      </c>
      <c r="H149" s="31">
        <v>28000000</v>
      </c>
      <c r="I149" s="30">
        <v>1</v>
      </c>
      <c r="J149" s="30" t="s">
        <v>26</v>
      </c>
      <c r="K149" s="31">
        <f>+H149*19%</f>
        <v>5320000</v>
      </c>
      <c r="L149" s="34">
        <v>0.19</v>
      </c>
      <c r="M149" s="31">
        <f t="shared" ref="M149:M158" si="60">+K149+H149</f>
        <v>33320000</v>
      </c>
      <c r="N149" s="31">
        <f t="shared" ref="N149:N158" si="61">+H149*I149*F149</f>
        <v>28000000</v>
      </c>
      <c r="O149" s="36">
        <f t="shared" ref="O149:O158" si="62">I149*F149*M149</f>
        <v>33320000</v>
      </c>
    </row>
    <row r="150" spans="2:15" ht="43.5">
      <c r="B150" s="49"/>
      <c r="C150" s="49"/>
      <c r="D150" s="49"/>
      <c r="E150" s="29" t="s">
        <v>99</v>
      </c>
      <c r="F150" s="30">
        <v>1</v>
      </c>
      <c r="G150" s="30" t="s">
        <v>35</v>
      </c>
      <c r="H150" s="31">
        <v>22000000</v>
      </c>
      <c r="I150" s="30">
        <v>1</v>
      </c>
      <c r="J150" s="30" t="s">
        <v>26</v>
      </c>
      <c r="K150" s="31">
        <v>0</v>
      </c>
      <c r="L150" s="34">
        <v>0</v>
      </c>
      <c r="M150" s="31">
        <f t="shared" si="60"/>
        <v>22000000</v>
      </c>
      <c r="N150" s="31">
        <f t="shared" si="61"/>
        <v>22000000</v>
      </c>
      <c r="O150" s="36">
        <f t="shared" si="62"/>
        <v>22000000</v>
      </c>
    </row>
    <row r="151" spans="2:15">
      <c r="B151" s="49"/>
      <c r="C151" s="49"/>
      <c r="D151" s="49"/>
      <c r="E151" s="29" t="s">
        <v>100</v>
      </c>
      <c r="F151" s="42">
        <v>4</v>
      </c>
      <c r="G151" s="30" t="s">
        <v>89</v>
      </c>
      <c r="H151" s="31">
        <v>6900000</v>
      </c>
      <c r="I151" s="30">
        <v>1</v>
      </c>
      <c r="J151" s="30" t="s">
        <v>26</v>
      </c>
      <c r="K151" s="31">
        <v>0</v>
      </c>
      <c r="L151" s="34">
        <v>0</v>
      </c>
      <c r="M151" s="31">
        <f t="shared" si="60"/>
        <v>6900000</v>
      </c>
      <c r="N151" s="31">
        <f t="shared" si="61"/>
        <v>27600000</v>
      </c>
      <c r="O151" s="36">
        <f t="shared" si="62"/>
        <v>27600000</v>
      </c>
    </row>
    <row r="152" spans="2:15">
      <c r="B152" s="49"/>
      <c r="C152" s="49"/>
      <c r="D152" s="49"/>
      <c r="E152" s="29" t="s">
        <v>101</v>
      </c>
      <c r="F152" s="42">
        <v>4</v>
      </c>
      <c r="G152" s="30" t="s">
        <v>89</v>
      </c>
      <c r="H152" s="31">
        <v>4800000</v>
      </c>
      <c r="I152" s="30">
        <v>1</v>
      </c>
      <c r="J152" s="30" t="s">
        <v>26</v>
      </c>
      <c r="K152" s="31">
        <v>0</v>
      </c>
      <c r="L152" s="34">
        <v>0</v>
      </c>
      <c r="M152" s="31">
        <f t="shared" si="60"/>
        <v>4800000</v>
      </c>
      <c r="N152" s="31">
        <f t="shared" si="61"/>
        <v>19200000</v>
      </c>
      <c r="O152" s="36">
        <f t="shared" si="62"/>
        <v>19200000</v>
      </c>
    </row>
    <row r="153" spans="2:15">
      <c r="B153" s="49"/>
      <c r="C153" s="49"/>
      <c r="D153" s="49"/>
      <c r="E153" s="29" t="s">
        <v>102</v>
      </c>
      <c r="F153" s="42">
        <v>4</v>
      </c>
      <c r="G153" s="30" t="s">
        <v>89</v>
      </c>
      <c r="H153" s="31">
        <v>2500000</v>
      </c>
      <c r="I153" s="30">
        <v>1</v>
      </c>
      <c r="J153" s="30" t="s">
        <v>26</v>
      </c>
      <c r="K153" s="31">
        <v>0</v>
      </c>
      <c r="L153" s="34">
        <v>0</v>
      </c>
      <c r="M153" s="31">
        <f t="shared" si="60"/>
        <v>2500000</v>
      </c>
      <c r="N153" s="31">
        <f t="shared" si="61"/>
        <v>10000000</v>
      </c>
      <c r="O153" s="36">
        <f t="shared" si="62"/>
        <v>10000000</v>
      </c>
    </row>
    <row r="154" spans="2:15">
      <c r="B154" s="49"/>
      <c r="C154" s="49"/>
      <c r="D154" s="49"/>
      <c r="E154" s="29" t="s">
        <v>103</v>
      </c>
      <c r="F154" s="42">
        <v>4</v>
      </c>
      <c r="G154" s="30" t="s">
        <v>89</v>
      </c>
      <c r="H154" s="31">
        <v>2500000</v>
      </c>
      <c r="I154" s="30">
        <v>5</v>
      </c>
      <c r="J154" s="30" t="s">
        <v>26</v>
      </c>
      <c r="K154" s="31">
        <v>0</v>
      </c>
      <c r="L154" s="34">
        <v>0</v>
      </c>
      <c r="M154" s="31">
        <f t="shared" si="60"/>
        <v>2500000</v>
      </c>
      <c r="N154" s="31">
        <f t="shared" si="61"/>
        <v>50000000</v>
      </c>
      <c r="O154" s="36">
        <f t="shared" si="62"/>
        <v>50000000</v>
      </c>
    </row>
    <row r="155" spans="2:15">
      <c r="B155" s="49"/>
      <c r="C155" s="49"/>
      <c r="D155" s="49"/>
      <c r="E155" s="29" t="s">
        <v>104</v>
      </c>
      <c r="F155" s="42">
        <v>4</v>
      </c>
      <c r="G155" s="30" t="s">
        <v>89</v>
      </c>
      <c r="H155" s="31">
        <v>2500000</v>
      </c>
      <c r="I155" s="30">
        <v>1</v>
      </c>
      <c r="J155" s="30" t="s">
        <v>105</v>
      </c>
      <c r="K155" s="31">
        <f>+H155*19%</f>
        <v>475000</v>
      </c>
      <c r="L155" s="34">
        <v>0.19</v>
      </c>
      <c r="M155" s="31">
        <f t="shared" si="60"/>
        <v>2975000</v>
      </c>
      <c r="N155" s="31">
        <f t="shared" si="61"/>
        <v>10000000</v>
      </c>
      <c r="O155" s="36">
        <f t="shared" si="62"/>
        <v>11900000</v>
      </c>
    </row>
    <row r="156" spans="2:15">
      <c r="B156" s="49"/>
      <c r="C156" s="49"/>
      <c r="D156" s="49"/>
      <c r="E156" s="29" t="s">
        <v>106</v>
      </c>
      <c r="F156" s="42">
        <v>4</v>
      </c>
      <c r="G156" s="30" t="s">
        <v>89</v>
      </c>
      <c r="H156" s="31">
        <v>1300000</v>
      </c>
      <c r="I156" s="30">
        <v>1</v>
      </c>
      <c r="J156" s="30" t="s">
        <v>26</v>
      </c>
      <c r="K156" s="31">
        <v>0</v>
      </c>
      <c r="L156" s="34">
        <v>0</v>
      </c>
      <c r="M156" s="31">
        <f t="shared" si="60"/>
        <v>1300000</v>
      </c>
      <c r="N156" s="31">
        <f t="shared" si="61"/>
        <v>5200000</v>
      </c>
      <c r="O156" s="36">
        <f t="shared" si="62"/>
        <v>5200000</v>
      </c>
    </row>
    <row r="157" spans="2:15">
      <c r="B157" s="49"/>
      <c r="C157" s="49"/>
      <c r="D157" s="49"/>
      <c r="E157" s="29" t="s">
        <v>107</v>
      </c>
      <c r="F157" s="42">
        <v>4</v>
      </c>
      <c r="G157" s="30" t="s">
        <v>89</v>
      </c>
      <c r="H157" s="31">
        <v>400000</v>
      </c>
      <c r="I157" s="30">
        <v>1</v>
      </c>
      <c r="J157" s="30" t="s">
        <v>23</v>
      </c>
      <c r="K157" s="31">
        <v>0</v>
      </c>
      <c r="L157" s="34">
        <v>0</v>
      </c>
      <c r="M157" s="31">
        <f t="shared" si="60"/>
        <v>400000</v>
      </c>
      <c r="N157" s="31">
        <f t="shared" si="61"/>
        <v>1600000</v>
      </c>
      <c r="O157" s="36">
        <f t="shared" si="62"/>
        <v>1600000</v>
      </c>
    </row>
    <row r="158" spans="2:15">
      <c r="B158" s="49"/>
      <c r="C158" s="49"/>
      <c r="D158" s="49"/>
      <c r="E158" s="29" t="s">
        <v>108</v>
      </c>
      <c r="F158" s="44">
        <v>1</v>
      </c>
      <c r="G158" s="30" t="s">
        <v>35</v>
      </c>
      <c r="H158" s="31">
        <v>9397450</v>
      </c>
      <c r="I158" s="44">
        <v>1</v>
      </c>
      <c r="J158" s="30" t="s">
        <v>35</v>
      </c>
      <c r="K158" s="31">
        <v>0</v>
      </c>
      <c r="L158" s="34">
        <v>0</v>
      </c>
      <c r="M158" s="31">
        <f t="shared" si="60"/>
        <v>9397450</v>
      </c>
      <c r="N158" s="31">
        <f t="shared" si="61"/>
        <v>9397450</v>
      </c>
      <c r="O158" s="36">
        <f t="shared" si="62"/>
        <v>9397450</v>
      </c>
    </row>
    <row r="159" spans="2:15">
      <c r="B159" s="51"/>
      <c r="C159" s="51"/>
      <c r="D159" s="51"/>
      <c r="E159" s="54" t="s">
        <v>109</v>
      </c>
      <c r="F159" s="55"/>
      <c r="G159" s="55"/>
      <c r="H159" s="55"/>
      <c r="I159" s="55"/>
      <c r="J159" s="55"/>
      <c r="K159" s="55"/>
      <c r="L159" s="55"/>
      <c r="M159" s="55"/>
      <c r="N159" s="56"/>
      <c r="O159" s="45">
        <f>O157+O156+O155+O154+O153+O152+O151+O150+O149+O158</f>
        <v>190217450</v>
      </c>
    </row>
    <row r="160" spans="2:15">
      <c r="J160" s="46"/>
    </row>
    <row r="161" spans="2:15" ht="15.75">
      <c r="B161" s="68" t="s">
        <v>110</v>
      </c>
      <c r="C161" s="55"/>
      <c r="D161" s="55"/>
      <c r="E161" s="55"/>
      <c r="F161" s="55"/>
      <c r="G161" s="55"/>
      <c r="H161" s="55"/>
      <c r="I161" s="55"/>
      <c r="J161" s="55"/>
      <c r="K161" s="55"/>
      <c r="L161" s="55"/>
      <c r="M161" s="55"/>
      <c r="N161" s="56"/>
      <c r="O161" s="47">
        <f>O159+O140+O127+O18+O147</f>
        <v>2000000000</v>
      </c>
    </row>
    <row r="162" spans="2:15">
      <c r="J162" s="46"/>
    </row>
    <row r="163" spans="2:15">
      <c r="J163" s="46"/>
    </row>
    <row r="164" spans="2:15">
      <c r="J164" s="46"/>
    </row>
    <row r="165" spans="2:15">
      <c r="J165" s="46"/>
    </row>
    <row r="166" spans="2:15">
      <c r="J166" s="46"/>
    </row>
    <row r="167" spans="2:15">
      <c r="J167" s="46"/>
    </row>
    <row r="168" spans="2:15">
      <c r="J168" s="46"/>
    </row>
    <row r="169" spans="2:15">
      <c r="J169" s="46"/>
    </row>
    <row r="170" spans="2:15">
      <c r="J170" s="46"/>
    </row>
    <row r="171" spans="2:15">
      <c r="J171" s="46"/>
    </row>
    <row r="172" spans="2:15">
      <c r="J172" s="46"/>
    </row>
    <row r="173" spans="2:15">
      <c r="J173" s="46"/>
    </row>
    <row r="174" spans="2:15">
      <c r="J174" s="46"/>
    </row>
    <row r="175" spans="2:15">
      <c r="J175" s="46"/>
    </row>
    <row r="176" spans="2:15">
      <c r="J176" s="46"/>
    </row>
    <row r="177" spans="10:10">
      <c r="J177" s="46"/>
    </row>
    <row r="178" spans="10:10">
      <c r="J178" s="46"/>
    </row>
    <row r="179" spans="10:10">
      <c r="J179" s="46"/>
    </row>
    <row r="180" spans="10:10">
      <c r="J180" s="46"/>
    </row>
    <row r="181" spans="10:10">
      <c r="J181" s="46"/>
    </row>
    <row r="182" spans="10:10">
      <c r="J182" s="46"/>
    </row>
    <row r="183" spans="10:10">
      <c r="J183" s="46"/>
    </row>
    <row r="184" spans="10:10">
      <c r="J184" s="46"/>
    </row>
    <row r="185" spans="10:10">
      <c r="J185" s="46"/>
    </row>
    <row r="186" spans="10:10">
      <c r="J186" s="46"/>
    </row>
    <row r="187" spans="10:10">
      <c r="J187" s="46"/>
    </row>
    <row r="188" spans="10:10">
      <c r="J188" s="46"/>
    </row>
    <row r="189" spans="10:10">
      <c r="J189" s="46"/>
    </row>
    <row r="190" spans="10:10">
      <c r="J190" s="46"/>
    </row>
    <row r="191" spans="10:10">
      <c r="J191" s="46"/>
    </row>
    <row r="192" spans="10:10">
      <c r="J192" s="46"/>
    </row>
    <row r="193" spans="10:10">
      <c r="J193" s="46"/>
    </row>
    <row r="194" spans="10:10">
      <c r="J194" s="46"/>
    </row>
    <row r="195" spans="10:10">
      <c r="J195" s="46"/>
    </row>
    <row r="196" spans="10:10">
      <c r="J196" s="46"/>
    </row>
    <row r="197" spans="10:10">
      <c r="J197" s="46"/>
    </row>
    <row r="198" spans="10:10">
      <c r="J198" s="46"/>
    </row>
    <row r="199" spans="10:10">
      <c r="J199" s="46"/>
    </row>
    <row r="200" spans="10:10">
      <c r="J200" s="46"/>
    </row>
    <row r="201" spans="10:10">
      <c r="J201" s="46"/>
    </row>
    <row r="202" spans="10:10">
      <c r="J202" s="46"/>
    </row>
    <row r="203" spans="10:10">
      <c r="J203" s="46"/>
    </row>
    <row r="204" spans="10:10">
      <c r="J204" s="46"/>
    </row>
    <row r="205" spans="10:10">
      <c r="J205" s="46"/>
    </row>
    <row r="206" spans="10:10">
      <c r="J206" s="46"/>
    </row>
    <row r="207" spans="10:10">
      <c r="J207" s="46"/>
    </row>
    <row r="208" spans="10:10">
      <c r="J208" s="46"/>
    </row>
    <row r="209" spans="10:10">
      <c r="J209" s="46"/>
    </row>
    <row r="210" spans="10:10">
      <c r="J210" s="46"/>
    </row>
    <row r="211" spans="10:10">
      <c r="J211" s="46"/>
    </row>
    <row r="212" spans="10:10">
      <c r="J212" s="46"/>
    </row>
    <row r="213" spans="10:10">
      <c r="J213" s="46"/>
    </row>
    <row r="214" spans="10:10">
      <c r="J214" s="46"/>
    </row>
    <row r="215" spans="10:10">
      <c r="J215" s="46"/>
    </row>
    <row r="216" spans="10:10">
      <c r="J216" s="46"/>
    </row>
    <row r="217" spans="10:10">
      <c r="J217" s="46"/>
    </row>
    <row r="218" spans="10:10">
      <c r="J218" s="46"/>
    </row>
    <row r="219" spans="10:10">
      <c r="J219" s="46"/>
    </row>
    <row r="220" spans="10:10">
      <c r="J220" s="46"/>
    </row>
    <row r="221" spans="10:10">
      <c r="J221" s="46"/>
    </row>
    <row r="222" spans="10:10">
      <c r="J222" s="46"/>
    </row>
    <row r="223" spans="10:10">
      <c r="J223" s="46"/>
    </row>
    <row r="224" spans="10:10">
      <c r="J224" s="46"/>
    </row>
    <row r="225" spans="10:10">
      <c r="J225" s="46"/>
    </row>
    <row r="226" spans="10:10">
      <c r="J226" s="46"/>
    </row>
    <row r="227" spans="10:10">
      <c r="J227" s="46"/>
    </row>
    <row r="228" spans="10:10">
      <c r="J228" s="46"/>
    </row>
    <row r="229" spans="10:10">
      <c r="J229" s="46"/>
    </row>
    <row r="230" spans="10:10">
      <c r="J230" s="46"/>
    </row>
    <row r="231" spans="10:10">
      <c r="J231" s="46"/>
    </row>
    <row r="232" spans="10:10">
      <c r="J232" s="46"/>
    </row>
    <row r="233" spans="10:10">
      <c r="J233" s="46"/>
    </row>
    <row r="234" spans="10:10">
      <c r="J234" s="46"/>
    </row>
    <row r="235" spans="10:10">
      <c r="J235" s="46"/>
    </row>
    <row r="236" spans="10:10">
      <c r="J236" s="46"/>
    </row>
    <row r="237" spans="10:10">
      <c r="J237" s="46"/>
    </row>
    <row r="238" spans="10:10">
      <c r="J238" s="46"/>
    </row>
    <row r="239" spans="10:10">
      <c r="J239" s="46"/>
    </row>
    <row r="240" spans="10:10">
      <c r="J240" s="46"/>
    </row>
    <row r="241" spans="10:10">
      <c r="J241" s="46"/>
    </row>
    <row r="242" spans="10:10">
      <c r="J242" s="46"/>
    </row>
    <row r="243" spans="10:10">
      <c r="J243" s="46"/>
    </row>
    <row r="244" spans="10:10">
      <c r="J244" s="46"/>
    </row>
    <row r="245" spans="10:10">
      <c r="J245" s="46"/>
    </row>
    <row r="246" spans="10:10">
      <c r="J246" s="46"/>
    </row>
    <row r="247" spans="10:10">
      <c r="J247" s="46"/>
    </row>
    <row r="248" spans="10:10">
      <c r="J248" s="46"/>
    </row>
    <row r="249" spans="10:10">
      <c r="J249" s="46"/>
    </row>
    <row r="250" spans="10:10">
      <c r="J250" s="46"/>
    </row>
    <row r="251" spans="10:10">
      <c r="J251" s="46"/>
    </row>
    <row r="252" spans="10:10">
      <c r="J252" s="46"/>
    </row>
    <row r="253" spans="10:10">
      <c r="J253" s="46"/>
    </row>
    <row r="254" spans="10:10">
      <c r="J254" s="46"/>
    </row>
    <row r="255" spans="10:10">
      <c r="J255" s="46"/>
    </row>
    <row r="256" spans="10:10">
      <c r="J256" s="46"/>
    </row>
    <row r="257" spans="10:10">
      <c r="J257" s="46"/>
    </row>
    <row r="258" spans="10:10">
      <c r="J258" s="46"/>
    </row>
    <row r="259" spans="10:10">
      <c r="J259" s="46"/>
    </row>
    <row r="260" spans="10:10">
      <c r="J260" s="46"/>
    </row>
    <row r="261" spans="10:10">
      <c r="J261" s="46"/>
    </row>
    <row r="262" spans="10:10">
      <c r="J262" s="46"/>
    </row>
    <row r="263" spans="10:10">
      <c r="J263" s="46"/>
    </row>
    <row r="264" spans="10:10">
      <c r="J264" s="46"/>
    </row>
    <row r="265" spans="10:10">
      <c r="J265" s="46"/>
    </row>
    <row r="266" spans="10:10">
      <c r="J266" s="46"/>
    </row>
    <row r="267" spans="10:10">
      <c r="J267" s="46"/>
    </row>
    <row r="268" spans="10:10">
      <c r="J268" s="46"/>
    </row>
    <row r="269" spans="10:10">
      <c r="J269" s="46"/>
    </row>
    <row r="270" spans="10:10">
      <c r="J270" s="46"/>
    </row>
    <row r="271" spans="10:10">
      <c r="J271" s="46"/>
    </row>
    <row r="272" spans="10:10">
      <c r="J272" s="46"/>
    </row>
    <row r="273" spans="10:10">
      <c r="J273" s="46"/>
    </row>
    <row r="274" spans="10:10">
      <c r="J274" s="46"/>
    </row>
    <row r="275" spans="10:10">
      <c r="J275" s="46"/>
    </row>
    <row r="276" spans="10:10">
      <c r="J276" s="46"/>
    </row>
    <row r="277" spans="10:10">
      <c r="J277" s="46"/>
    </row>
    <row r="278" spans="10:10">
      <c r="J278" s="46"/>
    </row>
    <row r="279" spans="10:10">
      <c r="J279" s="46"/>
    </row>
    <row r="280" spans="10:10">
      <c r="J280" s="46"/>
    </row>
    <row r="281" spans="10:10">
      <c r="J281" s="46"/>
    </row>
    <row r="282" spans="10:10">
      <c r="J282" s="46"/>
    </row>
    <row r="283" spans="10:10">
      <c r="J283" s="46"/>
    </row>
    <row r="284" spans="10:10">
      <c r="J284" s="46"/>
    </row>
    <row r="285" spans="10:10">
      <c r="J285" s="46"/>
    </row>
    <row r="286" spans="10:10">
      <c r="J286" s="46"/>
    </row>
    <row r="287" spans="10:10">
      <c r="J287" s="46"/>
    </row>
    <row r="288" spans="10:10">
      <c r="J288" s="46"/>
    </row>
    <row r="289" spans="10:10">
      <c r="J289" s="46"/>
    </row>
    <row r="290" spans="10:10">
      <c r="J290" s="46"/>
    </row>
    <row r="291" spans="10:10">
      <c r="J291" s="46"/>
    </row>
    <row r="292" spans="10:10">
      <c r="J292" s="46"/>
    </row>
    <row r="293" spans="10:10" ht="15.75" customHeight="1">
      <c r="J293" s="46"/>
    </row>
    <row r="294" spans="10:10" ht="15.75" customHeight="1">
      <c r="J294" s="46"/>
    </row>
    <row r="295" spans="10:10" ht="15" customHeight="1">
      <c r="J295" s="46"/>
    </row>
    <row r="296" spans="10:10" ht="15" customHeight="1">
      <c r="J296" s="46"/>
    </row>
    <row r="297" spans="10:10" ht="15" customHeight="1">
      <c r="J297" s="46"/>
    </row>
    <row r="298" spans="10:10" ht="15" customHeight="1">
      <c r="J298" s="46"/>
    </row>
    <row r="299" spans="10:10" ht="15" customHeight="1">
      <c r="J299" s="46"/>
    </row>
    <row r="300" spans="10:10" ht="15" customHeight="1">
      <c r="J300" s="46"/>
    </row>
    <row r="301" spans="10:10" ht="15" customHeight="1">
      <c r="J301" s="46"/>
    </row>
    <row r="302" spans="10:10" ht="15" customHeight="1">
      <c r="J302" s="46"/>
    </row>
    <row r="303" spans="10:10" ht="15" customHeight="1">
      <c r="J303" s="46"/>
    </row>
    <row r="304" spans="10:10" ht="15" customHeight="1">
      <c r="J304" s="46"/>
    </row>
    <row r="305" spans="10:10" ht="15" customHeight="1">
      <c r="J305" s="46"/>
    </row>
    <row r="306" spans="10:10" ht="15" customHeight="1">
      <c r="J306" s="46"/>
    </row>
    <row r="307" spans="10:10" ht="15" customHeight="1">
      <c r="J307" s="46"/>
    </row>
    <row r="308" spans="10:10" ht="15" customHeight="1">
      <c r="J308" s="46"/>
    </row>
    <row r="309" spans="10:10" ht="15" customHeight="1">
      <c r="J309" s="46"/>
    </row>
    <row r="310" spans="10:10" ht="15" customHeight="1">
      <c r="J310" s="46"/>
    </row>
    <row r="311" spans="10:10" ht="15" customHeight="1">
      <c r="J311" s="46"/>
    </row>
    <row r="312" spans="10:10" ht="15" customHeight="1">
      <c r="J312" s="46"/>
    </row>
    <row r="313" spans="10:10" ht="15" customHeight="1">
      <c r="J313" s="46"/>
    </row>
    <row r="314" spans="10:10" ht="15" customHeight="1">
      <c r="J314" s="46"/>
    </row>
    <row r="315" spans="10:10" ht="15" customHeight="1">
      <c r="J315" s="46"/>
    </row>
    <row r="316" spans="10:10" ht="15" customHeight="1">
      <c r="J316" s="46"/>
    </row>
    <row r="317" spans="10:10" ht="15" customHeight="1">
      <c r="J317" s="46"/>
    </row>
    <row r="318" spans="10:10" ht="15" customHeight="1">
      <c r="J318" s="46"/>
    </row>
    <row r="319" spans="10:10" ht="15" customHeight="1">
      <c r="J319" s="46"/>
    </row>
    <row r="320" spans="10:10" ht="15" customHeight="1">
      <c r="J320" s="46"/>
    </row>
    <row r="321" spans="10:10" ht="15" customHeight="1">
      <c r="J321" s="46"/>
    </row>
    <row r="322" spans="10:10" ht="15" customHeight="1">
      <c r="J322" s="46"/>
    </row>
    <row r="323" spans="10:10" ht="15" customHeight="1">
      <c r="J323" s="46"/>
    </row>
    <row r="324" spans="10:10" ht="15" customHeight="1">
      <c r="J324" s="46"/>
    </row>
    <row r="325" spans="10:10" ht="15" customHeight="1">
      <c r="J325" s="46"/>
    </row>
    <row r="326" spans="10:10" ht="15" customHeight="1">
      <c r="J326" s="46"/>
    </row>
    <row r="327" spans="10:10" ht="15" customHeight="1">
      <c r="J327" s="46"/>
    </row>
    <row r="328" spans="10:10" ht="15" customHeight="1">
      <c r="J328" s="46"/>
    </row>
    <row r="329" spans="10:10" ht="15" customHeight="1">
      <c r="J329" s="46"/>
    </row>
    <row r="330" spans="10:10" ht="15" customHeight="1">
      <c r="J330" s="46"/>
    </row>
    <row r="331" spans="10:10" ht="15" customHeight="1">
      <c r="J331" s="46"/>
    </row>
    <row r="332" spans="10:10" ht="15" customHeight="1">
      <c r="J332" s="46"/>
    </row>
    <row r="333" spans="10:10" ht="15" customHeight="1">
      <c r="J333" s="46"/>
    </row>
    <row r="334" spans="10:10" ht="15" customHeight="1">
      <c r="J334" s="46"/>
    </row>
    <row r="335" spans="10:10" ht="15" customHeight="1">
      <c r="J335" s="46"/>
    </row>
    <row r="336" spans="10:10" ht="15" customHeight="1">
      <c r="J336" s="46"/>
    </row>
    <row r="337" spans="10:10" ht="15" customHeight="1">
      <c r="J337" s="46"/>
    </row>
    <row r="338" spans="10:10" ht="15" customHeight="1">
      <c r="J338" s="46"/>
    </row>
    <row r="339" spans="10:10" ht="15" customHeight="1">
      <c r="J339" s="46"/>
    </row>
    <row r="340" spans="10:10" ht="15" customHeight="1">
      <c r="J340" s="46"/>
    </row>
    <row r="341" spans="10:10" ht="15" customHeight="1">
      <c r="J341" s="46"/>
    </row>
    <row r="342" spans="10:10" ht="15" customHeight="1">
      <c r="J342" s="46"/>
    </row>
    <row r="343" spans="10:10" ht="15" customHeight="1">
      <c r="J343" s="46"/>
    </row>
    <row r="344" spans="10:10" ht="15" customHeight="1">
      <c r="J344" s="46"/>
    </row>
    <row r="345" spans="10:10" ht="15" customHeight="1">
      <c r="J345" s="46"/>
    </row>
    <row r="346" spans="10:10" ht="15" customHeight="1">
      <c r="J346" s="46"/>
    </row>
  </sheetData>
  <mergeCells count="51">
    <mergeCell ref="B149:B159"/>
    <mergeCell ref="C149:C159"/>
    <mergeCell ref="D149:D159"/>
    <mergeCell ref="E159:N159"/>
    <mergeCell ref="B161:N161"/>
    <mergeCell ref="B104:B114"/>
    <mergeCell ref="C104:C114"/>
    <mergeCell ref="D104:D114"/>
    <mergeCell ref="E114:N114"/>
    <mergeCell ref="B142:B147"/>
    <mergeCell ref="E66:N66"/>
    <mergeCell ref="E78:N78"/>
    <mergeCell ref="E90:N90"/>
    <mergeCell ref="E102:N102"/>
    <mergeCell ref="B2:C2"/>
    <mergeCell ref="D2:O2"/>
    <mergeCell ref="B3:C3"/>
    <mergeCell ref="D3:O3"/>
    <mergeCell ref="B4:O4"/>
    <mergeCell ref="B7:B18"/>
    <mergeCell ref="B20:B42"/>
    <mergeCell ref="C31:C42"/>
    <mergeCell ref="C67:C78"/>
    <mergeCell ref="C80:C90"/>
    <mergeCell ref="E18:N18"/>
    <mergeCell ref="D20:D42"/>
    <mergeCell ref="E30:N30"/>
    <mergeCell ref="E42:N42"/>
    <mergeCell ref="E54:N54"/>
    <mergeCell ref="B129:B140"/>
    <mergeCell ref="C129:C140"/>
    <mergeCell ref="D129:D140"/>
    <mergeCell ref="E140:N140"/>
    <mergeCell ref="C142:C147"/>
    <mergeCell ref="D142:D147"/>
    <mergeCell ref="E147:N147"/>
    <mergeCell ref="B116:B126"/>
    <mergeCell ref="C116:C126"/>
    <mergeCell ref="D116:D126"/>
    <mergeCell ref="E126:N126"/>
    <mergeCell ref="B127:N127"/>
    <mergeCell ref="D80:D102"/>
    <mergeCell ref="C91:C102"/>
    <mergeCell ref="C7:C18"/>
    <mergeCell ref="C20:C30"/>
    <mergeCell ref="B44:B78"/>
    <mergeCell ref="C44:C54"/>
    <mergeCell ref="D44:D78"/>
    <mergeCell ref="C55:C66"/>
    <mergeCell ref="B80:B102"/>
    <mergeCell ref="D7:D18"/>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MINAS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Moises Mejias</dc:creator>
  <cp:lastModifiedBy>USUARIO</cp:lastModifiedBy>
  <dcterms:created xsi:type="dcterms:W3CDTF">2024-06-26T16:54:14Z</dcterms:created>
  <dcterms:modified xsi:type="dcterms:W3CDTF">2024-08-22T02:51:11Z</dcterms:modified>
</cp:coreProperties>
</file>