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Cindy Yosely\Documents\ICC\2024\INTERVENTORIA OBRAS\PREPLIEGOS\"/>
    </mc:Choice>
  </mc:AlternateContent>
  <xr:revisionPtr revIDLastSave="0" documentId="13_ncr:1_{1104AFF3-9EA9-4E52-8C15-7FBBE951B2D8}" xr6:coauthVersionLast="47" xr6:coauthVersionMax="47" xr10:uidLastSave="{00000000-0000-0000-0000-000000000000}"/>
  <bookViews>
    <workbookView xWindow="-108" yWindow="-108" windowWidth="23256" windowHeight="12456" xr2:uid="{8712CAEF-A6BE-4AFC-98C2-DB5B58218090}"/>
  </bookViews>
  <sheets>
    <sheet name="CUADRO DE COTIZACIÓN" sheetId="1" r:id="rId1"/>
  </sheets>
  <definedNames>
    <definedName name="_xlnm.Print_Area" localSheetId="0">'CUADRO DE COTIZACIÓN'!$A$1:$M$30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K20" i="1"/>
  <c r="K14" i="1"/>
  <c r="K15" i="1"/>
  <c r="K13" i="1"/>
  <c r="K7" i="1"/>
  <c r="K9" i="1" s="1"/>
  <c r="K8" i="1"/>
  <c r="K6" i="1"/>
  <c r="K22" i="1"/>
  <c r="I21" i="1"/>
  <c r="I20" i="1"/>
  <c r="I14" i="1"/>
  <c r="I15" i="1"/>
  <c r="I13" i="1"/>
  <c r="I7" i="1"/>
  <c r="I8" i="1"/>
  <c r="I6" i="1"/>
  <c r="L21" i="1"/>
  <c r="M21" i="1" s="1"/>
  <c r="L20" i="1"/>
  <c r="M20" i="1" s="1"/>
  <c r="L15" i="1"/>
  <c r="M15" i="1" s="1"/>
  <c r="L14" i="1"/>
  <c r="M14" i="1" s="1"/>
  <c r="L13" i="1"/>
  <c r="M13" i="1" s="1"/>
  <c r="M16" i="1" s="1"/>
  <c r="L7" i="1"/>
  <c r="M7" i="1" s="1"/>
  <c r="L8" i="1"/>
  <c r="M8" i="1" s="1"/>
  <c r="L6" i="1"/>
  <c r="M6" i="1" s="1"/>
  <c r="G6" i="1"/>
  <c r="G9" i="1" s="1"/>
  <c r="G7" i="1"/>
  <c r="G8" i="1"/>
  <c r="I22" i="1"/>
  <c r="G13" i="1"/>
  <c r="G16" i="1" s="1"/>
  <c r="G14" i="1"/>
  <c r="G15" i="1"/>
  <c r="G20" i="1"/>
  <c r="G22" i="1" s="1"/>
  <c r="G21" i="1"/>
  <c r="I9" i="1" l="1"/>
  <c r="I16" i="1"/>
  <c r="M22" i="1"/>
  <c r="K16" i="1"/>
  <c r="K24" i="1" s="1"/>
  <c r="G24" i="1"/>
  <c r="G25" i="1" s="1"/>
  <c r="I24" i="1"/>
  <c r="G26" i="1"/>
  <c r="M9" i="1"/>
  <c r="M24" i="1" s="1"/>
  <c r="G27" i="1" l="1"/>
  <c r="G28" i="1" s="1"/>
  <c r="G29" i="1" s="1"/>
  <c r="M25" i="1"/>
  <c r="M26" i="1"/>
  <c r="M27" i="1" s="1"/>
  <c r="M28" i="1" s="1"/>
  <c r="M29" i="1" s="1"/>
  <c r="K25" i="1"/>
  <c r="K26" i="1"/>
  <c r="I26" i="1"/>
  <c r="I27" i="1" s="1"/>
  <c r="I25" i="1"/>
  <c r="K27" i="1" l="1"/>
  <c r="I28" i="1"/>
  <c r="I29" i="1" s="1"/>
  <c r="K28" i="1"/>
  <c r="K29" i="1" s="1"/>
</calcChain>
</file>

<file path=xl/sharedStrings.xml><?xml version="1.0" encoding="utf-8"?>
<sst xmlns="http://schemas.openxmlformats.org/spreadsheetml/2006/main" count="69" uniqueCount="40">
  <si>
    <t>VALOR TOTAL DE LA OFERTA</t>
  </si>
  <si>
    <t>IVA</t>
  </si>
  <si>
    <t>TOTAL COSTOS Y GAS MAS AU</t>
  </si>
  <si>
    <t>UTILIDAD</t>
  </si>
  <si>
    <t>ADMINISTRACIÓN</t>
  </si>
  <si>
    <t>TOTAL OTROS COSTOS Y GASTOS</t>
  </si>
  <si>
    <t xml:space="preserve">             SUBTOTAL OTROS COSTOS</t>
  </si>
  <si>
    <t>MES</t>
  </si>
  <si>
    <t>Provisión asesores técnicos</t>
  </si>
  <si>
    <t>B2</t>
  </si>
  <si>
    <t>Informes de Interventoría</t>
  </si>
  <si>
    <t>B1</t>
  </si>
  <si>
    <t>VALOR TOTAL</t>
  </si>
  <si>
    <t>VALOR UNITARIO</t>
  </si>
  <si>
    <t>CANTIDAD</t>
  </si>
  <si>
    <t>UNIDAD</t>
  </si>
  <si>
    <t>DESCRIPCIÓN</t>
  </si>
  <si>
    <t>C. OTROS COSTOS</t>
  </si>
  <si>
    <t xml:space="preserve">             SUBTOTAL GASTOS DE OPERACIÓN</t>
  </si>
  <si>
    <t>Gastos de internet, correo y envíos</t>
  </si>
  <si>
    <t>B3</t>
  </si>
  <si>
    <t>GL</t>
  </si>
  <si>
    <t>Gastos Legales (Impuestos, Pólizas, Perfeccionamiento.)</t>
  </si>
  <si>
    <t>Documentos (Planos, Correspondencia, Carpetas y Útiles)</t>
  </si>
  <si>
    <t>B. GASTOS DE OPERACIÓN</t>
  </si>
  <si>
    <t>SUBTOTAL COSTOS PERSONAL PROFESIONAL</t>
  </si>
  <si>
    <t>RESIDENTE DE INTERVENTORÍA</t>
  </si>
  <si>
    <t>DIRECTOR DE INTERVENTORÍA</t>
  </si>
  <si>
    <t>TOTAL A PAGAR ($)</t>
  </si>
  <si>
    <t>SALARIO MENSUAL OFERTADO ($) INCLUYE PRESTACIONES</t>
  </si>
  <si>
    <t>Plazo No. Meses</t>
  </si>
  <si>
    <t>DEDICACIÓN HOMBRE MES</t>
  </si>
  <si>
    <t>CARGO O FUNCIÓN</t>
  </si>
  <si>
    <t>A. COSTOS PERSONAL PROFESIONAL</t>
  </si>
  <si>
    <t>COORDINADOR HSEQ</t>
  </si>
  <si>
    <t>PROPUESTA
Maria Isabel Galindo</t>
  </si>
  <si>
    <t xml:space="preserve">PROPUESTA
Ingrid Duarte Pinto
</t>
  </si>
  <si>
    <t>PROPUESTA
Cristina Salamanca</t>
  </si>
  <si>
    <t xml:space="preserve">PRECIOS DE REFERENCIA ENTIDAD
</t>
  </si>
  <si>
    <t>CM-ICC-217-2024
ESTUDIO DE MERCADO PARA CONTRATAR LA INTERVENTORÍA TÉCNICA ADMINISTRATIVA Y FINANCIERA PARA ADELANTAR LOS  MANTENIMIENTOS  Y REPARACIONES LOCATIVAS
EN LAS SEDES DE BOGOTÁ Y CHÍA DEL INSTITUTO CARO Y CUERVO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</si>
</sst>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9" fontId="3" fillId="0" borderId="4" xfId="0" applyNumberFormat="1" applyFont="1" applyBorder="1" applyAlignment="1">
      <alignment horizontal="center" vertical="center"/>
    </xf>
    <xf numFmtId="44" fontId="3" fillId="6" borderId="4" xfId="0" applyNumberFormat="1" applyFont="1" applyFill="1" applyBorder="1" applyAlignment="1">
      <alignment horizontal="center" vertical="center"/>
    </xf>
    <xf numFmtId="44" fontId="3" fillId="6" borderId="4" xfId="1" applyFont="1" applyFill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9" fontId="3" fillId="0" borderId="4" xfId="0" applyNumberFormat="1" applyFont="1" applyBorder="1"/>
    <xf numFmtId="0" fontId="3" fillId="0" borderId="4" xfId="0" applyFont="1" applyBorder="1"/>
    <xf numFmtId="0" fontId="3" fillId="6" borderId="4" xfId="0" applyFont="1" applyFill="1" applyBorder="1"/>
    <xf numFmtId="0" fontId="3" fillId="7" borderId="4" xfId="0" applyFont="1" applyFill="1" applyBorder="1"/>
    <xf numFmtId="0" fontId="4" fillId="2" borderId="0" xfId="0" applyFont="1" applyFill="1" applyAlignment="1">
      <alignment horizontal="center" vertical="center"/>
    </xf>
    <xf numFmtId="9" fontId="3" fillId="2" borderId="0" xfId="0" applyNumberFormat="1" applyFont="1" applyFill="1"/>
    <xf numFmtId="0" fontId="3" fillId="2" borderId="0" xfId="0" applyFont="1" applyFill="1"/>
    <xf numFmtId="0" fontId="4" fillId="6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9" fontId="3" fillId="0" borderId="0" xfId="2" applyFont="1"/>
    <xf numFmtId="0" fontId="4" fillId="0" borderId="0" xfId="0" applyFont="1"/>
    <xf numFmtId="0" fontId="4" fillId="6" borderId="4" xfId="0" applyFont="1" applyFill="1" applyBorder="1"/>
    <xf numFmtId="44" fontId="4" fillId="6" borderId="4" xfId="1" applyFont="1" applyFill="1" applyBorder="1" applyAlignment="1">
      <alignment horizontal="center" vertical="center"/>
    </xf>
    <xf numFmtId="0" fontId="4" fillId="0" borderId="4" xfId="0" applyFont="1" applyBorder="1"/>
    <xf numFmtId="44" fontId="4" fillId="0" borderId="4" xfId="1" applyFont="1" applyFill="1" applyBorder="1" applyAlignment="1">
      <alignment horizontal="center" vertical="center"/>
    </xf>
    <xf numFmtId="44" fontId="4" fillId="7" borderId="4" xfId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44" fontId="3" fillId="7" borderId="4" xfId="1" applyFont="1" applyFill="1" applyBorder="1" applyAlignment="1">
      <alignment horizontal="center" vertical="center"/>
    </xf>
    <xf numFmtId="44" fontId="4" fillId="6" borderId="4" xfId="0" applyNumberFormat="1" applyFont="1" applyFill="1" applyBorder="1"/>
    <xf numFmtId="44" fontId="4" fillId="0" borderId="4" xfId="0" applyNumberFormat="1" applyFont="1" applyBorder="1"/>
    <xf numFmtId="44" fontId="4" fillId="7" borderId="4" xfId="0" applyNumberFormat="1" applyFont="1" applyFill="1" applyBorder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9" fontId="3" fillId="2" borderId="0" xfId="0" applyNumberFormat="1" applyFont="1" applyFill="1" applyAlignment="1">
      <alignment horizontal="center" vertical="center"/>
    </xf>
    <xf numFmtId="9" fontId="3" fillId="6" borderId="4" xfId="1" applyNumberFormat="1" applyFont="1" applyFill="1" applyBorder="1" applyAlignment="1">
      <alignment horizontal="center" vertical="center"/>
    </xf>
    <xf numFmtId="9" fontId="3" fillId="0" borderId="4" xfId="1" applyNumberFormat="1" applyFont="1" applyFill="1" applyBorder="1" applyAlignment="1">
      <alignment horizontal="center" vertical="center"/>
    </xf>
    <xf numFmtId="9" fontId="3" fillId="7" borderId="4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6" fillId="7" borderId="4" xfId="1" applyFont="1" applyFill="1" applyBorder="1" applyAlignment="1">
      <alignment horizontal="right" vertical="center"/>
    </xf>
    <xf numFmtId="44" fontId="3" fillId="6" borderId="4" xfId="0" applyNumberFormat="1" applyFont="1" applyFill="1" applyBorder="1"/>
    <xf numFmtId="44" fontId="4" fillId="6" borderId="4" xfId="1" applyFont="1" applyFill="1" applyBorder="1"/>
    <xf numFmtId="44" fontId="3" fillId="0" borderId="4" xfId="0" applyNumberFormat="1" applyFont="1" applyBorder="1"/>
    <xf numFmtId="44" fontId="4" fillId="0" borderId="4" xfId="1" applyFont="1" applyFill="1" applyBorder="1"/>
    <xf numFmtId="44" fontId="3" fillId="7" borderId="4" xfId="0" applyNumberFormat="1" applyFont="1" applyFill="1" applyBorder="1"/>
    <xf numFmtId="44" fontId="4" fillId="7" borderId="4" xfId="1" applyFont="1" applyFill="1" applyBorder="1"/>
    <xf numFmtId="164" fontId="6" fillId="7" borderId="4" xfId="1" applyNumberFormat="1" applyFont="1" applyFill="1" applyBorder="1" applyAlignment="1">
      <alignment horizontal="right" vertical="center"/>
    </xf>
    <xf numFmtId="164" fontId="4" fillId="7" borderId="4" xfId="0" applyNumberFormat="1" applyFont="1" applyFill="1" applyBorder="1"/>
    <xf numFmtId="10" fontId="6" fillId="7" borderId="4" xfId="2" applyNumberFormat="1" applyFont="1" applyFill="1" applyBorder="1" applyAlignment="1">
      <alignment horizontal="right" vertical="center"/>
    </xf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/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98E64-1F52-46F4-A616-924CBE661703}">
  <dimension ref="A1:M32"/>
  <sheetViews>
    <sheetView tabSelected="1" view="pageBreakPreview" zoomScale="85" zoomScaleNormal="85" zoomScaleSheetLayoutView="85" workbookViewId="0">
      <selection sqref="A1:M1"/>
    </sheetView>
  </sheetViews>
  <sheetFormatPr baseColWidth="10" defaultColWidth="11.44140625" defaultRowHeight="10.199999999999999" x14ac:dyDescent="0.2"/>
  <cols>
    <col min="1" max="1" width="10.33203125" style="42" bestFit="1" customWidth="1"/>
    <col min="2" max="2" width="39.88671875" style="1" customWidth="1"/>
    <col min="3" max="4" width="12.44140625" style="1" customWidth="1"/>
    <col min="5" max="5" width="4.88671875" style="1" customWidth="1"/>
    <col min="6" max="6" width="23" style="1" customWidth="1"/>
    <col min="7" max="7" width="19" style="1" customWidth="1"/>
    <col min="8" max="8" width="23" style="1" customWidth="1"/>
    <col min="9" max="9" width="19" style="1" customWidth="1"/>
    <col min="10" max="10" width="23" style="1" customWidth="1"/>
    <col min="11" max="11" width="19" style="1" customWidth="1"/>
    <col min="12" max="12" width="23" style="1" customWidth="1"/>
    <col min="13" max="13" width="19" style="1" customWidth="1"/>
    <col min="14" max="16384" width="11.44140625" style="1"/>
  </cols>
  <sheetData>
    <row r="1" spans="1:13" ht="62.4" customHeight="1" thickBot="1" x14ac:dyDescent="0.25">
      <c r="A1" s="68" t="s">
        <v>39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1:13" ht="18.75" customHeight="1" x14ac:dyDescent="0.2">
      <c r="A2" s="2"/>
    </row>
    <row r="3" spans="1:13" ht="24" customHeight="1" x14ac:dyDescent="0.2">
      <c r="A3" s="3"/>
      <c r="F3" s="63" t="s">
        <v>35</v>
      </c>
      <c r="G3" s="63"/>
      <c r="H3" s="67" t="s">
        <v>36</v>
      </c>
      <c r="I3" s="67"/>
      <c r="J3" s="63" t="s">
        <v>37</v>
      </c>
      <c r="K3" s="63"/>
      <c r="L3" s="64" t="s">
        <v>38</v>
      </c>
      <c r="M3" s="64"/>
    </row>
    <row r="4" spans="1:13" ht="21.75" customHeight="1" x14ac:dyDescent="0.2">
      <c r="A4" s="53" t="s">
        <v>33</v>
      </c>
      <c r="B4" s="54"/>
      <c r="C4" s="54"/>
      <c r="D4" s="54"/>
      <c r="F4" s="63"/>
      <c r="G4" s="63"/>
      <c r="H4" s="67"/>
      <c r="I4" s="67"/>
      <c r="J4" s="63"/>
      <c r="K4" s="63"/>
      <c r="L4" s="64"/>
      <c r="M4" s="64"/>
    </row>
    <row r="5" spans="1:13" ht="20.399999999999999" x14ac:dyDescent="0.2">
      <c r="A5" s="55" t="s">
        <v>14</v>
      </c>
      <c r="B5" s="55" t="s">
        <v>32</v>
      </c>
      <c r="C5" s="56" t="s">
        <v>31</v>
      </c>
      <c r="D5" s="56" t="s">
        <v>30</v>
      </c>
      <c r="F5" s="4" t="s">
        <v>29</v>
      </c>
      <c r="G5" s="4" t="s">
        <v>28</v>
      </c>
      <c r="H5" s="5" t="s">
        <v>29</v>
      </c>
      <c r="I5" s="5" t="s">
        <v>28</v>
      </c>
      <c r="J5" s="4" t="s">
        <v>29</v>
      </c>
      <c r="K5" s="4" t="s">
        <v>28</v>
      </c>
      <c r="L5" s="6" t="s">
        <v>29</v>
      </c>
      <c r="M5" s="6" t="s">
        <v>28</v>
      </c>
    </row>
    <row r="6" spans="1:13" ht="21.75" customHeight="1" x14ac:dyDescent="0.2">
      <c r="A6" s="7">
        <v>1</v>
      </c>
      <c r="B6" s="8" t="s">
        <v>27</v>
      </c>
      <c r="C6" s="9">
        <v>0.5</v>
      </c>
      <c r="D6" s="7">
        <v>3</v>
      </c>
      <c r="F6" s="10">
        <v>12000000</v>
      </c>
      <c r="G6" s="11">
        <f>ROUND(F6*D6*C6,0)</f>
        <v>18000000</v>
      </c>
      <c r="H6" s="12">
        <v>11500000</v>
      </c>
      <c r="I6" s="13">
        <f>ROUND(H6*D6*C6,0)</f>
        <v>17250000</v>
      </c>
      <c r="J6" s="10">
        <v>10000000</v>
      </c>
      <c r="K6" s="11">
        <f>ROUND(J6*D6*C6,0)</f>
        <v>15000000</v>
      </c>
      <c r="L6" s="43">
        <f>ROUNDDOWN((AVERAGE(F6,H6,J6)),0)</f>
        <v>11166666</v>
      </c>
      <c r="M6" s="43">
        <f>ROUNDDOWN((D6*L6),0)</f>
        <v>33499998</v>
      </c>
    </row>
    <row r="7" spans="1:13" ht="21" customHeight="1" x14ac:dyDescent="0.2">
      <c r="A7" s="7">
        <v>1</v>
      </c>
      <c r="B7" s="8" t="s">
        <v>26</v>
      </c>
      <c r="C7" s="9">
        <v>1</v>
      </c>
      <c r="D7" s="7">
        <v>3</v>
      </c>
      <c r="F7" s="10">
        <v>7500000</v>
      </c>
      <c r="G7" s="11">
        <f>ROUND(F7*D7*C7,0)</f>
        <v>22500000</v>
      </c>
      <c r="H7" s="12">
        <v>9500000</v>
      </c>
      <c r="I7" s="13">
        <f t="shared" ref="I7:I8" si="0">ROUND(H7*D7*C7,0)</f>
        <v>28500000</v>
      </c>
      <c r="J7" s="10">
        <v>6500000</v>
      </c>
      <c r="K7" s="11">
        <f t="shared" ref="K7:K8" si="1">ROUND(J7*D7*C7,0)</f>
        <v>19500000</v>
      </c>
      <c r="L7" s="43">
        <f t="shared" ref="L7:L8" si="2">ROUNDDOWN((AVERAGE(F7,H7,J7)),0)</f>
        <v>7833333</v>
      </c>
      <c r="M7" s="43">
        <f t="shared" ref="M7:M8" si="3">ROUNDDOWN((D7*L7),0)</f>
        <v>23499999</v>
      </c>
    </row>
    <row r="8" spans="1:13" ht="21" customHeight="1" x14ac:dyDescent="0.2">
      <c r="A8" s="7">
        <v>1</v>
      </c>
      <c r="B8" s="8" t="s">
        <v>34</v>
      </c>
      <c r="C8" s="9">
        <v>1</v>
      </c>
      <c r="D8" s="7">
        <v>3</v>
      </c>
      <c r="F8" s="10">
        <v>5500000</v>
      </c>
      <c r="G8" s="11">
        <f>ROUND(F8*D8*C8,0)</f>
        <v>16500000</v>
      </c>
      <c r="H8" s="12">
        <v>6500000</v>
      </c>
      <c r="I8" s="13">
        <f t="shared" si="0"/>
        <v>19500000</v>
      </c>
      <c r="J8" s="10">
        <v>4000000</v>
      </c>
      <c r="K8" s="11">
        <f t="shared" si="1"/>
        <v>12000000</v>
      </c>
      <c r="L8" s="43">
        <f t="shared" si="2"/>
        <v>5333333</v>
      </c>
      <c r="M8" s="43">
        <f t="shared" si="3"/>
        <v>15999999</v>
      </c>
    </row>
    <row r="9" spans="1:13" x14ac:dyDescent="0.2">
      <c r="A9" s="65" t="s">
        <v>25</v>
      </c>
      <c r="B9" s="65"/>
      <c r="C9" s="14"/>
      <c r="D9" s="15"/>
      <c r="F9" s="44"/>
      <c r="G9" s="45">
        <f>+SUM(G6:G8)</f>
        <v>57000000</v>
      </c>
      <c r="H9" s="46"/>
      <c r="I9" s="47">
        <f t="shared" ref="I9:K9" si="4">+SUM(I6:I8)</f>
        <v>65250000</v>
      </c>
      <c r="J9" s="44"/>
      <c r="K9" s="45">
        <f t="shared" si="4"/>
        <v>46500000</v>
      </c>
      <c r="L9" s="48"/>
      <c r="M9" s="49">
        <f t="shared" ref="M9" si="5">+SUM(M6:M8)</f>
        <v>72999996</v>
      </c>
    </row>
    <row r="10" spans="1:13" x14ac:dyDescent="0.2">
      <c r="A10" s="18"/>
      <c r="B10" s="18"/>
      <c r="C10" s="19"/>
      <c r="D10" s="20"/>
      <c r="F10" s="16"/>
      <c r="G10" s="16"/>
      <c r="H10" s="15"/>
      <c r="I10" s="15"/>
      <c r="J10" s="16"/>
      <c r="K10" s="16"/>
      <c r="L10" s="17"/>
      <c r="M10" s="17"/>
    </row>
    <row r="11" spans="1:13" x14ac:dyDescent="0.2">
      <c r="A11" s="54" t="s">
        <v>24</v>
      </c>
      <c r="B11" s="54"/>
      <c r="C11" s="54"/>
      <c r="D11" s="54"/>
      <c r="F11" s="16"/>
      <c r="G11" s="16"/>
      <c r="H11" s="15"/>
      <c r="I11" s="15"/>
      <c r="J11" s="16"/>
      <c r="K11" s="16"/>
      <c r="L11" s="17"/>
      <c r="M11" s="17"/>
    </row>
    <row r="12" spans="1:13" x14ac:dyDescent="0.2">
      <c r="A12" s="55"/>
      <c r="B12" s="55" t="s">
        <v>16</v>
      </c>
      <c r="C12" s="56" t="s">
        <v>15</v>
      </c>
      <c r="D12" s="56" t="s">
        <v>14</v>
      </c>
      <c r="F12" s="21" t="s">
        <v>13</v>
      </c>
      <c r="G12" s="21" t="s">
        <v>12</v>
      </c>
      <c r="H12" s="22" t="s">
        <v>13</v>
      </c>
      <c r="I12" s="22" t="s">
        <v>12</v>
      </c>
      <c r="J12" s="21" t="s">
        <v>13</v>
      </c>
      <c r="K12" s="21" t="s">
        <v>12</v>
      </c>
      <c r="L12" s="23" t="s">
        <v>13</v>
      </c>
      <c r="M12" s="23" t="s">
        <v>12</v>
      </c>
    </row>
    <row r="13" spans="1:13" x14ac:dyDescent="0.2">
      <c r="A13" s="7" t="s">
        <v>11</v>
      </c>
      <c r="B13" s="8" t="s">
        <v>23</v>
      </c>
      <c r="C13" s="9" t="s">
        <v>7</v>
      </c>
      <c r="D13" s="7">
        <v>3</v>
      </c>
      <c r="F13" s="10">
        <v>750000</v>
      </c>
      <c r="G13" s="11">
        <f>ROUND(D13*F13,0)</f>
        <v>2250000</v>
      </c>
      <c r="H13" s="12">
        <v>500000</v>
      </c>
      <c r="I13" s="13">
        <f>ROUND(H13*D13*D13,0)</f>
        <v>4500000</v>
      </c>
      <c r="J13" s="10">
        <v>1250000</v>
      </c>
      <c r="K13" s="11">
        <f>ROUND(J13*D13*D13,0)</f>
        <v>11250000</v>
      </c>
      <c r="L13" s="43">
        <f t="shared" ref="L13:L15" si="6">ROUNDDOWN((AVERAGE(F13,H13,J13)),0)</f>
        <v>833333</v>
      </c>
      <c r="M13" s="43">
        <f t="shared" ref="M13:M15" si="7">ROUNDDOWN((D13*L13),0)</f>
        <v>2499999</v>
      </c>
    </row>
    <row r="14" spans="1:13" x14ac:dyDescent="0.2">
      <c r="A14" s="7" t="s">
        <v>9</v>
      </c>
      <c r="B14" s="8" t="s">
        <v>22</v>
      </c>
      <c r="C14" s="9" t="s">
        <v>21</v>
      </c>
      <c r="D14" s="7">
        <v>1</v>
      </c>
      <c r="E14" s="24"/>
      <c r="F14" s="10">
        <v>7000000</v>
      </c>
      <c r="G14" s="11">
        <f>ROUND(D14*F14,0)</f>
        <v>7000000</v>
      </c>
      <c r="H14" s="12">
        <v>500000</v>
      </c>
      <c r="I14" s="13">
        <f t="shared" ref="I14:I15" si="8">ROUND(H14*D14*D14,0)</f>
        <v>500000</v>
      </c>
      <c r="J14" s="10">
        <v>5000000</v>
      </c>
      <c r="K14" s="11">
        <f t="shared" ref="K14:K15" si="9">ROUND(J14*D14*D14,0)</f>
        <v>5000000</v>
      </c>
      <c r="L14" s="43">
        <f t="shared" si="6"/>
        <v>4166666</v>
      </c>
      <c r="M14" s="43">
        <f t="shared" si="7"/>
        <v>4166666</v>
      </c>
    </row>
    <row r="15" spans="1:13" x14ac:dyDescent="0.2">
      <c r="A15" s="7" t="s">
        <v>20</v>
      </c>
      <c r="B15" s="8" t="s">
        <v>19</v>
      </c>
      <c r="C15" s="9" t="s">
        <v>7</v>
      </c>
      <c r="D15" s="7">
        <v>3</v>
      </c>
      <c r="F15" s="10">
        <v>400000</v>
      </c>
      <c r="G15" s="11">
        <f>ROUND(D15*F15,0)</f>
        <v>1200000</v>
      </c>
      <c r="H15" s="12">
        <v>500000</v>
      </c>
      <c r="I15" s="13">
        <f t="shared" si="8"/>
        <v>4500000</v>
      </c>
      <c r="J15" s="10">
        <v>350000</v>
      </c>
      <c r="K15" s="11">
        <f t="shared" si="9"/>
        <v>3150000</v>
      </c>
      <c r="L15" s="43">
        <f t="shared" si="6"/>
        <v>416666</v>
      </c>
      <c r="M15" s="43">
        <f t="shared" si="7"/>
        <v>1249998</v>
      </c>
    </row>
    <row r="16" spans="1:13" s="25" customFormat="1" x14ac:dyDescent="0.2">
      <c r="A16" s="66" t="s">
        <v>18</v>
      </c>
      <c r="B16" s="66"/>
      <c r="C16" s="66"/>
      <c r="D16" s="66"/>
      <c r="F16" s="33"/>
      <c r="G16" s="27">
        <f>SUM(G13:G15)</f>
        <v>10450000</v>
      </c>
      <c r="H16" s="34"/>
      <c r="I16" s="29">
        <f t="shared" ref="I16:K16" si="10">SUM(I13:I15)</f>
        <v>9500000</v>
      </c>
      <c r="J16" s="33"/>
      <c r="K16" s="27">
        <f t="shared" si="10"/>
        <v>19400000</v>
      </c>
      <c r="L16" s="35"/>
      <c r="M16" s="30">
        <f t="shared" ref="M16" si="11">SUM(M13:M15)</f>
        <v>7916663</v>
      </c>
    </row>
    <row r="17" spans="1:13" x14ac:dyDescent="0.2">
      <c r="A17" s="31"/>
      <c r="B17" s="31"/>
      <c r="C17" s="31"/>
      <c r="D17" s="31"/>
      <c r="F17" s="16"/>
      <c r="G17" s="11"/>
      <c r="H17" s="15"/>
      <c r="I17" s="13"/>
      <c r="J17" s="16"/>
      <c r="K17" s="11"/>
      <c r="L17" s="17"/>
      <c r="M17" s="32"/>
    </row>
    <row r="18" spans="1:13" x14ac:dyDescent="0.2">
      <c r="A18" s="54" t="s">
        <v>17</v>
      </c>
      <c r="B18" s="54"/>
      <c r="C18" s="54"/>
      <c r="D18" s="54"/>
      <c r="F18" s="16"/>
      <c r="G18" s="11"/>
      <c r="H18" s="15"/>
      <c r="I18" s="13"/>
      <c r="J18" s="16"/>
      <c r="K18" s="11"/>
      <c r="L18" s="17"/>
      <c r="M18" s="32"/>
    </row>
    <row r="19" spans="1:13" x14ac:dyDescent="0.2">
      <c r="A19" s="55"/>
      <c r="B19" s="55" t="s">
        <v>16</v>
      </c>
      <c r="C19" s="56" t="s">
        <v>15</v>
      </c>
      <c r="D19" s="56" t="s">
        <v>14</v>
      </c>
      <c r="F19" s="21" t="s">
        <v>13</v>
      </c>
      <c r="G19" s="21" t="s">
        <v>12</v>
      </c>
      <c r="H19" s="22" t="s">
        <v>13</v>
      </c>
      <c r="I19" s="22" t="s">
        <v>12</v>
      </c>
      <c r="J19" s="21" t="s">
        <v>13</v>
      </c>
      <c r="K19" s="21" t="s">
        <v>12</v>
      </c>
      <c r="L19" s="23" t="s">
        <v>13</v>
      </c>
      <c r="M19" s="23" t="s">
        <v>12</v>
      </c>
    </row>
    <row r="20" spans="1:13" ht="23.25" customHeight="1" x14ac:dyDescent="0.2">
      <c r="A20" s="7" t="s">
        <v>11</v>
      </c>
      <c r="B20" s="8" t="s">
        <v>10</v>
      </c>
      <c r="C20" s="9" t="s">
        <v>7</v>
      </c>
      <c r="D20" s="7">
        <v>3</v>
      </c>
      <c r="F20" s="10">
        <v>1000000</v>
      </c>
      <c r="G20" s="11">
        <f>ROUND(D20*F20,0)</f>
        <v>3000000</v>
      </c>
      <c r="H20" s="12">
        <v>750000</v>
      </c>
      <c r="I20" s="13">
        <f t="shared" ref="I20:I21" si="12">ROUND(H20*D20*D20,0)</f>
        <v>6750000</v>
      </c>
      <c r="J20" s="10">
        <v>850000</v>
      </c>
      <c r="K20" s="11">
        <f t="shared" ref="K20:K21" si="13">ROUND(J20*D20*D20,0)</f>
        <v>7650000</v>
      </c>
      <c r="L20" s="50">
        <f t="shared" ref="L20:L21" si="14">ROUNDDOWN((AVERAGE(F20,H20,J20)),0)</f>
        <v>866666</v>
      </c>
      <c r="M20" s="50">
        <f t="shared" ref="M20:M21" si="15">ROUNDDOWN((D20*L20),0)</f>
        <v>2599998</v>
      </c>
    </row>
    <row r="21" spans="1:13" x14ac:dyDescent="0.2">
      <c r="A21" s="7" t="s">
        <v>9</v>
      </c>
      <c r="B21" s="8" t="s">
        <v>8</v>
      </c>
      <c r="C21" s="9" t="s">
        <v>7</v>
      </c>
      <c r="D21" s="7">
        <v>1.5</v>
      </c>
      <c r="F21" s="10">
        <v>3000000</v>
      </c>
      <c r="G21" s="11">
        <f>ROUND(D21*F21,0)</f>
        <v>4500000</v>
      </c>
      <c r="H21" s="12">
        <v>6500000</v>
      </c>
      <c r="I21" s="13">
        <f t="shared" si="12"/>
        <v>14625000</v>
      </c>
      <c r="J21" s="10">
        <v>5000000</v>
      </c>
      <c r="K21" s="11">
        <f t="shared" si="13"/>
        <v>11250000</v>
      </c>
      <c r="L21" s="50">
        <f t="shared" si="14"/>
        <v>4833333</v>
      </c>
      <c r="M21" s="50">
        <f t="shared" si="15"/>
        <v>7249999</v>
      </c>
    </row>
    <row r="22" spans="1:13" s="25" customFormat="1" x14ac:dyDescent="0.2">
      <c r="A22" s="66" t="s">
        <v>6</v>
      </c>
      <c r="B22" s="66"/>
      <c r="C22" s="66"/>
      <c r="D22" s="66"/>
      <c r="F22" s="26"/>
      <c r="G22" s="33">
        <f>SUM(G20:G21)</f>
        <v>7500000</v>
      </c>
      <c r="H22" s="28"/>
      <c r="I22" s="34">
        <f t="shared" ref="I22:K22" si="16">SUM(I20:I21)</f>
        <v>21375000</v>
      </c>
      <c r="J22" s="26"/>
      <c r="K22" s="33">
        <f t="shared" si="16"/>
        <v>18900000</v>
      </c>
      <c r="L22" s="51"/>
      <c r="M22" s="51">
        <f t="shared" ref="M22" si="17">SUM(M20:M21)</f>
        <v>9849997</v>
      </c>
    </row>
    <row r="23" spans="1:13" ht="18.75" customHeight="1" x14ac:dyDescent="0.2">
      <c r="A23" s="36"/>
      <c r="B23" s="37"/>
      <c r="C23" s="38"/>
      <c r="D23" s="36"/>
      <c r="F23" s="16"/>
      <c r="G23" s="16"/>
      <c r="H23" s="15"/>
      <c r="I23" s="15"/>
      <c r="J23" s="16"/>
      <c r="K23" s="16"/>
      <c r="L23" s="17"/>
      <c r="M23" s="17"/>
    </row>
    <row r="24" spans="1:13" ht="14.4" customHeight="1" x14ac:dyDescent="0.2">
      <c r="A24" s="57" t="s">
        <v>5</v>
      </c>
      <c r="B24" s="58"/>
      <c r="C24" s="58"/>
      <c r="D24" s="59"/>
      <c r="F24" s="11"/>
      <c r="G24" s="27">
        <f>+G22+G16+G9</f>
        <v>74950000</v>
      </c>
      <c r="H24" s="13"/>
      <c r="I24" s="29">
        <f t="shared" ref="I24" si="18">+I22+I16+I9</f>
        <v>96125000</v>
      </c>
      <c r="J24" s="11"/>
      <c r="K24" s="27">
        <f t="shared" ref="K24" si="19">+K22+K16+K9</f>
        <v>84800000</v>
      </c>
      <c r="L24" s="32"/>
      <c r="M24" s="30">
        <f t="shared" ref="M24" si="20">+M22+M16+M9</f>
        <v>90766656</v>
      </c>
    </row>
    <row r="25" spans="1:13" ht="14.4" customHeight="1" x14ac:dyDescent="0.2">
      <c r="A25" s="57" t="s">
        <v>4</v>
      </c>
      <c r="B25" s="58"/>
      <c r="C25" s="58"/>
      <c r="D25" s="59"/>
      <c r="F25" s="39">
        <v>0.15</v>
      </c>
      <c r="G25" s="27">
        <f>+G24*F25</f>
        <v>11242500</v>
      </c>
      <c r="H25" s="40">
        <v>0.17</v>
      </c>
      <c r="I25" s="29">
        <f t="shared" ref="I25:K25" si="21">+I24*H25</f>
        <v>16341250.000000002</v>
      </c>
      <c r="J25" s="39">
        <v>0.17</v>
      </c>
      <c r="K25" s="27">
        <f t="shared" si="21"/>
        <v>14416000.000000002</v>
      </c>
      <c r="L25" s="52">
        <v>0.1633</v>
      </c>
      <c r="M25" s="30">
        <f>ROUND(M24*L25,0)</f>
        <v>14822195</v>
      </c>
    </row>
    <row r="26" spans="1:13" ht="14.4" customHeight="1" x14ac:dyDescent="0.2">
      <c r="A26" s="57" t="s">
        <v>3</v>
      </c>
      <c r="B26" s="58"/>
      <c r="C26" s="58"/>
      <c r="D26" s="59"/>
      <c r="F26" s="39">
        <v>7.0000000000000007E-2</v>
      </c>
      <c r="G26" s="11">
        <f>ROUND(G24*F26,0)</f>
        <v>5246500</v>
      </c>
      <c r="H26" s="40">
        <v>0.05</v>
      </c>
      <c r="I26" s="13">
        <f t="shared" ref="I26" si="22">ROUND(I24*H26,0)</f>
        <v>4806250</v>
      </c>
      <c r="J26" s="39">
        <v>0.05</v>
      </c>
      <c r="K26" s="11">
        <f t="shared" ref="K26" si="23">ROUND(K24*J26,0)</f>
        <v>4240000</v>
      </c>
      <c r="L26" s="52">
        <v>5.67E-2</v>
      </c>
      <c r="M26" s="32">
        <f t="shared" ref="M26" si="24">ROUND(M24*L26,0)</f>
        <v>5146469</v>
      </c>
    </row>
    <row r="27" spans="1:13" ht="14.4" customHeight="1" x14ac:dyDescent="0.2">
      <c r="A27" s="57" t="s">
        <v>2</v>
      </c>
      <c r="B27" s="58"/>
      <c r="C27" s="58"/>
      <c r="D27" s="59"/>
      <c r="F27" s="11"/>
      <c r="G27" s="27">
        <f>+G24+G26+G25</f>
        <v>91439000</v>
      </c>
      <c r="H27" s="13"/>
      <c r="I27" s="29">
        <f t="shared" ref="I27:K27" si="25">+I24+I26+I25</f>
        <v>117272500</v>
      </c>
      <c r="J27" s="11"/>
      <c r="K27" s="27">
        <f t="shared" si="25"/>
        <v>103456000</v>
      </c>
      <c r="L27" s="32"/>
      <c r="M27" s="30">
        <f t="shared" ref="M27" si="26">+M24+M26+M25</f>
        <v>110735320</v>
      </c>
    </row>
    <row r="28" spans="1:13" ht="14.4" customHeight="1" x14ac:dyDescent="0.2">
      <c r="A28" s="57" t="s">
        <v>1</v>
      </c>
      <c r="B28" s="58"/>
      <c r="C28" s="58"/>
      <c r="D28" s="59"/>
      <c r="F28" s="39">
        <v>0.19</v>
      </c>
      <c r="G28" s="11">
        <f>ROUND(G27*F28,0)</f>
        <v>17373410</v>
      </c>
      <c r="H28" s="40">
        <v>0.19</v>
      </c>
      <c r="I28" s="13">
        <f t="shared" ref="I28:K28" si="27">ROUND(I27*H28,0)</f>
        <v>22281775</v>
      </c>
      <c r="J28" s="39">
        <v>0.19</v>
      </c>
      <c r="K28" s="11">
        <f t="shared" si="27"/>
        <v>19656640</v>
      </c>
      <c r="L28" s="41">
        <v>0.19</v>
      </c>
      <c r="M28" s="32">
        <f t="shared" ref="M28" si="28">ROUND(M27*L28,0)</f>
        <v>21039711</v>
      </c>
    </row>
    <row r="29" spans="1:13" s="25" customFormat="1" ht="14.4" customHeight="1" x14ac:dyDescent="0.2">
      <c r="A29" s="60" t="s">
        <v>0</v>
      </c>
      <c r="B29" s="61"/>
      <c r="C29" s="61"/>
      <c r="D29" s="62"/>
      <c r="F29" s="27"/>
      <c r="G29" s="27">
        <f>+G27+G28</f>
        <v>108812410</v>
      </c>
      <c r="H29" s="29"/>
      <c r="I29" s="29">
        <f t="shared" ref="I29" si="29">+I27+I28</f>
        <v>139554275</v>
      </c>
      <c r="J29" s="27"/>
      <c r="K29" s="27">
        <f t="shared" ref="K29" si="30">+K27+K28</f>
        <v>123112640</v>
      </c>
      <c r="L29" s="30"/>
      <c r="M29" s="30">
        <f t="shared" ref="M29" si="31">+M27+M28</f>
        <v>131775031</v>
      </c>
    </row>
    <row r="30" spans="1:13" x14ac:dyDescent="0.2">
      <c r="A30" s="36"/>
      <c r="B30" s="20"/>
      <c r="C30" s="20"/>
      <c r="D30" s="20"/>
    </row>
    <row r="31" spans="1:13" ht="47.25" customHeight="1" x14ac:dyDescent="0.2">
      <c r="A31" s="36"/>
      <c r="B31" s="20"/>
      <c r="C31" s="20"/>
      <c r="D31" s="20"/>
    </row>
    <row r="32" spans="1:13" s="25" customFormat="1" x14ac:dyDescent="0.2">
      <c r="A32" s="3"/>
    </row>
  </sheetData>
  <mergeCells count="14">
    <mergeCell ref="L3:M4"/>
    <mergeCell ref="A1:M1"/>
    <mergeCell ref="A24:D24"/>
    <mergeCell ref="A25:D25"/>
    <mergeCell ref="A9:B9"/>
    <mergeCell ref="A16:D16"/>
    <mergeCell ref="A22:D22"/>
    <mergeCell ref="F3:G4"/>
    <mergeCell ref="H3:I4"/>
    <mergeCell ref="A26:D26"/>
    <mergeCell ref="A27:D27"/>
    <mergeCell ref="A28:D28"/>
    <mergeCell ref="A29:D29"/>
    <mergeCell ref="J3:K4"/>
  </mergeCells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COTIZACIÓN</vt:lpstr>
      <vt:lpstr>'CUADRO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Cancino Duarte</dc:creator>
  <cp:lastModifiedBy>CINDY YOSELY FLORIDO BOLANOS</cp:lastModifiedBy>
  <dcterms:created xsi:type="dcterms:W3CDTF">2024-06-20T12:48:09Z</dcterms:created>
  <dcterms:modified xsi:type="dcterms:W3CDTF">2024-09-02T12:02:44Z</dcterms:modified>
</cp:coreProperties>
</file>