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nagovco-my.sharepoint.com/personal/pgaitan_fna_gov_co/Documents/8.PROCESOS 2024/15. CORREDOR DEUDORES NUEVO PROCESO 29 julio/EVALUACIÓN PRELIMINAR/"/>
    </mc:Choice>
  </mc:AlternateContent>
  <xr:revisionPtr revIDLastSave="5" documentId="13_ncr:1_{CDB34282-4D3C-4B5B-948B-27C859936F84}" xr6:coauthVersionLast="47" xr6:coauthVersionMax="47" xr10:uidLastSave="{A044AD03-F431-4873-B478-C9457A9EC333}"/>
  <workbookProtection workbookAlgorithmName="SHA-512" workbookHashValue="aE0j16btL1ukkWVST3xsGuEL4La1OPTLBddzwsbJUwPiZwEFr8Ezk2bUiR6NFRlNkQyXfuCwXgL3S1XcyxsbXA==" workbookSaltValue="fPattlwDFfaR4ZzqeRGm5w==" workbookSpinCount="100000" lockStructure="1"/>
  <bookViews>
    <workbookView xWindow="-120" yWindow="-120" windowWidth="20730" windowHeight="11160" tabRatio="804" xr2:uid="{ED1F72A4-F6F2-456E-A13E-D62124D79BAB}"/>
  </bookViews>
  <sheets>
    <sheet name="CONSOLIDADO FINANCIERO" sheetId="19" r:id="rId1"/>
    <sheet name="OFERTA VIDA DEUDORES " sheetId="129" r:id="rId2"/>
    <sheet name="OFERTA DESEMPLEO" sheetId="130" r:id="rId3"/>
    <sheet name="CORRECOL" sheetId="132" r:id="rId4"/>
    <sheet name="PROSEGUR ITAU" sheetId="131" r:id="rId5"/>
    <sheet name="ARTHUR J. GALLAGHER" sheetId="124" r:id="rId6"/>
  </sheets>
  <definedNames>
    <definedName name="_xlnm._FilterDatabase" localSheetId="0" hidden="1">'CONSOLIDADO FINANCIERO'!$B$11:$I$16</definedName>
    <definedName name="_Toc210551163" localSheetId="5">'ARTHUR J. GALLAGHER'!#REF!</definedName>
    <definedName name="_Toc210551163" localSheetId="3">CORRECOL!#REF!</definedName>
    <definedName name="_Toc210551163" localSheetId="4">'PROSEGUR ITAU'!#REF!</definedName>
    <definedName name="_Toc210551172" localSheetId="5">'ARTHUR J. GALLAGHER'!#REF!</definedName>
    <definedName name="_Toc210551172" localSheetId="3">CORRECOL!#REF!</definedName>
    <definedName name="_Toc210551172" localSheetId="4">'PROSEGUR ITAU'!#REF!</definedName>
    <definedName name="A" localSheetId="5">#REF!</definedName>
    <definedName name="A" localSheetId="3">#REF!</definedName>
    <definedName name="A" localSheetId="4">#REF!</definedName>
    <definedName name="A">#REF!</definedName>
    <definedName name="AA" localSheetId="5">#REF!</definedName>
    <definedName name="AA" localSheetId="3">#REF!</definedName>
    <definedName name="AA" localSheetId="4">#REF!</definedName>
    <definedName name="AA">#REF!</definedName>
    <definedName name="_xlnm.Print_Area" localSheetId="5">'ARTHUR J. GALLAGHER'!$A$1:$Q$35</definedName>
    <definedName name="_xlnm.Print_Area" localSheetId="0">'CONSOLIDADO FINANCIERO'!$B$1:$G$16</definedName>
    <definedName name="_xlnm.Print_Area" localSheetId="3">CORRECOL!$A$1:$Q$35</definedName>
    <definedName name="_xlnm.Print_Area" localSheetId="2">'OFERTA DESEMPLEO'!$A$1:$I$41</definedName>
    <definedName name="_xlnm.Print_Area" localSheetId="1">'OFERTA VIDA DEUDORES '!$A$1:$I$41</definedName>
    <definedName name="_xlnm.Print_Area" localSheetId="4">'PROSEGUR ITAU'!$A$1:$Q$42</definedName>
    <definedName name="class" localSheetId="5">#REF!</definedName>
    <definedName name="class" localSheetId="3">#REF!</definedName>
    <definedName name="class" localSheetId="4">#REF!</definedName>
    <definedName name="class">#REF!</definedName>
    <definedName name="class2" localSheetId="5">#REF!</definedName>
    <definedName name="class2" localSheetId="3">#REF!</definedName>
    <definedName name="class2" localSheetId="4">#REF!</definedName>
    <definedName name="class2">#REF!</definedName>
    <definedName name="Compras_Suministro" localSheetId="5">#REF!</definedName>
    <definedName name="Compras_Suministro" localSheetId="3">#REF!</definedName>
    <definedName name="Compras_Suministro" localSheetId="4">#REF!</definedName>
    <definedName name="Compras_Suministro">#REF!</definedName>
    <definedName name="Diseño" localSheetId="5">#REF!</definedName>
    <definedName name="Diseño" localSheetId="3">#REF!</definedName>
    <definedName name="Diseño" localSheetId="4">#REF!</definedName>
    <definedName name="Diseño">#REF!</definedName>
    <definedName name="Honorarios" localSheetId="5">#REF!</definedName>
    <definedName name="Honorarios" localSheetId="3">#REF!</definedName>
    <definedName name="Honorarios" localSheetId="4">#REF!</definedName>
    <definedName name="Honorarios">#REF!</definedName>
    <definedName name="ica" localSheetId="5">#REF!</definedName>
    <definedName name="ica" localSheetId="3">#REF!</definedName>
    <definedName name="ica" localSheetId="4">#REF!</definedName>
    <definedName name="ica">#REF!</definedName>
    <definedName name="Interventoria_Consultoria" localSheetId="5">#REF!</definedName>
    <definedName name="Interventoria_Consultoria" localSheetId="3">#REF!</definedName>
    <definedName name="Interventoria_Consultoria" localSheetId="4">#REF!</definedName>
    <definedName name="Interventoria_Consultoria">#REF!</definedName>
    <definedName name="Obra_Pública" localSheetId="5">#REF!</definedName>
    <definedName name="Obra_Pública" localSheetId="3">#REF!</definedName>
    <definedName name="Obra_Pública" localSheetId="4">#REF!</definedName>
    <definedName name="Obra_Pública">#REF!</definedName>
    <definedName name="OLE_LINK1" localSheetId="2">'OFERTA DESEMPLEO'!#REF!</definedName>
    <definedName name="OLE_LINK1" localSheetId="1">'OFERTA VIDA DEUDORES '!#REF!</definedName>
    <definedName name="Servicios_Generales" localSheetId="5">#REF!</definedName>
    <definedName name="Servicios_Generales" localSheetId="3">#REF!</definedName>
    <definedName name="Servicios_Generales" localSheetId="4">#REF!</definedName>
    <definedName name="Servicios_Generales">#REF!</definedName>
    <definedName name="_xlnm.Print_Titles" localSheetId="5">'ARTHUR J. GALLAGHER'!$A:$B</definedName>
    <definedName name="_xlnm.Print_Titles" localSheetId="3">CORRECOL!$A:$B</definedName>
    <definedName name="_xlnm.Print_Titles" localSheetId="4">'PROSEGUR ITAU'!$A:$B</definedName>
    <definedName name="Transporte_Carga" localSheetId="5">#REF!</definedName>
    <definedName name="Transporte_Carga" localSheetId="3">#REF!</definedName>
    <definedName name="Transporte_Carga" localSheetId="4">#REF!</definedName>
    <definedName name="Transporte_Carga">#REF!</definedName>
    <definedName name="Transporte_Restaurante" localSheetId="5">#REF!</definedName>
    <definedName name="Transporte_Restaurante" localSheetId="3">#REF!</definedName>
    <definedName name="Transporte_Restaurante" localSheetId="4">#REF!</definedName>
    <definedName name="Transporte_Restaurant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19" l="1"/>
  <c r="D14" i="19"/>
  <c r="C14" i="19"/>
  <c r="G38" i="131"/>
  <c r="G37" i="131"/>
  <c r="G36" i="131"/>
  <c r="G35" i="131"/>
  <c r="G28" i="131"/>
  <c r="G27" i="131"/>
  <c r="G33" i="131"/>
  <c r="F28" i="131"/>
  <c r="F27" i="131"/>
  <c r="F38" i="131"/>
  <c r="F37" i="131"/>
  <c r="F36" i="131"/>
  <c r="F35" i="131"/>
  <c r="F33" i="131"/>
  <c r="D37" i="131"/>
  <c r="D25" i="131"/>
  <c r="E13" i="19"/>
  <c r="D13" i="19"/>
  <c r="C13" i="19"/>
  <c r="F31" i="132"/>
  <c r="F30" i="132"/>
  <c r="F29" i="132"/>
  <c r="F28" i="132"/>
  <c r="F26" i="132"/>
  <c r="F21" i="132"/>
  <c r="F20" i="132"/>
  <c r="D30" i="132"/>
  <c r="D18" i="132"/>
  <c r="C12" i="19"/>
  <c r="E12" i="19"/>
  <c r="D12" i="19"/>
  <c r="F31" i="124"/>
  <c r="F30" i="124"/>
  <c r="F29" i="124"/>
  <c r="F28" i="124"/>
  <c r="F26" i="124"/>
  <c r="F21" i="124"/>
  <c r="F20" i="124"/>
  <c r="D30" i="124"/>
  <c r="D18" i="124"/>
  <c r="D9" i="19"/>
  <c r="B30" i="132"/>
  <c r="B28" i="132"/>
  <c r="I28" i="132"/>
  <c r="J28" i="132" s="1"/>
  <c r="M28" i="132" s="1"/>
  <c r="I26" i="132"/>
  <c r="J26" i="132" s="1"/>
  <c r="M26" i="132" s="1"/>
  <c r="I24" i="132"/>
  <c r="J24" i="132" s="1"/>
  <c r="M24" i="132" s="1"/>
  <c r="I22" i="132"/>
  <c r="J22" i="132" s="1"/>
  <c r="M22" i="132" s="1"/>
  <c r="B22" i="132"/>
  <c r="B24" i="132" s="1"/>
  <c r="I20" i="132"/>
  <c r="J20" i="132" s="1"/>
  <c r="M20" i="132" s="1"/>
  <c r="B20" i="132"/>
  <c r="I18" i="132"/>
  <c r="O12" i="132"/>
  <c r="J12" i="132"/>
  <c r="M12" i="132" s="1"/>
  <c r="O11" i="132"/>
  <c r="J11" i="132"/>
  <c r="M11" i="132" s="1"/>
  <c r="O10" i="132"/>
  <c r="J10" i="132" s="1"/>
  <c r="M10" i="132" s="1"/>
  <c r="N10" i="132"/>
  <c r="D4" i="132"/>
  <c r="D3" i="132"/>
  <c r="I37" i="131"/>
  <c r="B37" i="131"/>
  <c r="B35" i="131"/>
  <c r="I35" i="131"/>
  <c r="J35" i="131" s="1"/>
  <c r="M35" i="131" s="1"/>
  <c r="I33" i="131"/>
  <c r="J33" i="131" s="1"/>
  <c r="M33" i="131" s="1"/>
  <c r="I31" i="131"/>
  <c r="J31" i="131" s="1"/>
  <c r="M31" i="131" s="1"/>
  <c r="I29" i="131"/>
  <c r="J29" i="131" s="1"/>
  <c r="M29" i="131" s="1"/>
  <c r="I27" i="131"/>
  <c r="J27" i="131" s="1"/>
  <c r="M27" i="131" s="1"/>
  <c r="B27" i="131"/>
  <c r="B29" i="131" s="1"/>
  <c r="B31" i="131" s="1"/>
  <c r="I25" i="131"/>
  <c r="O18" i="131"/>
  <c r="J18" i="131"/>
  <c r="M18" i="131" s="1"/>
  <c r="O17" i="131"/>
  <c r="J17" i="131" s="1"/>
  <c r="M17" i="131" s="1"/>
  <c r="O16" i="131"/>
  <c r="J16" i="131" s="1"/>
  <c r="M16" i="131" s="1"/>
  <c r="O12" i="131"/>
  <c r="J12" i="131"/>
  <c r="M12" i="131" s="1"/>
  <c r="O11" i="131"/>
  <c r="J11" i="131" s="1"/>
  <c r="M11" i="131" s="1"/>
  <c r="O10" i="131"/>
  <c r="J10" i="131" s="1"/>
  <c r="M10" i="131" s="1"/>
  <c r="N10" i="131"/>
  <c r="D4" i="131"/>
  <c r="D3" i="131"/>
  <c r="G13" i="130"/>
  <c r="H12" i="130"/>
  <c r="H13" i="130" s="1"/>
  <c r="G13" i="129"/>
  <c r="H12" i="129"/>
  <c r="H13" i="129" s="1"/>
  <c r="J37" i="131" l="1"/>
  <c r="M37" i="131" s="1"/>
  <c r="J25" i="131"/>
  <c r="M25" i="131" s="1"/>
  <c r="J18" i="132"/>
  <c r="M18" i="132" s="1"/>
  <c r="I30" i="132"/>
  <c r="J30" i="132" s="1"/>
  <c r="M30" i="132" s="1"/>
  <c r="I12" i="130"/>
  <c r="I12" i="129"/>
  <c r="M39" i="131" l="1"/>
  <c r="I39" i="131" s="1"/>
  <c r="M32" i="132"/>
  <c r="I32" i="132" s="1"/>
  <c r="I13" i="130"/>
  <c r="J12" i="130"/>
  <c r="J13" i="130" s="1"/>
  <c r="I13" i="129"/>
  <c r="J12" i="129"/>
  <c r="J13" i="129" s="1"/>
  <c r="I18" i="124" l="1"/>
  <c r="I22" i="124"/>
  <c r="I30" i="124" l="1"/>
  <c r="J18" i="124" l="1"/>
  <c r="I20" i="124"/>
  <c r="O12" i="124" l="1"/>
  <c r="J12" i="124" s="1"/>
  <c r="I24" i="124"/>
  <c r="I26" i="124" l="1"/>
  <c r="I28" i="124"/>
  <c r="B30" i="124"/>
  <c r="B28" i="124"/>
  <c r="B20" i="124"/>
  <c r="B22" i="124" s="1"/>
  <c r="B24" i="124" s="1"/>
  <c r="N10" i="124" l="1"/>
  <c r="M12" i="124"/>
  <c r="O10" i="124"/>
  <c r="J10" i="124" s="1"/>
  <c r="O11" i="124"/>
  <c r="J11" i="124" s="1"/>
  <c r="D4" i="124"/>
  <c r="D3" i="124"/>
  <c r="M10" i="124" l="1"/>
  <c r="M11" i="124"/>
  <c r="M18" i="124"/>
  <c r="J30" i="124" l="1"/>
  <c r="M30" i="124" s="1"/>
  <c r="J20" i="124"/>
  <c r="M20" i="124" s="1"/>
  <c r="J22" i="124"/>
  <c r="M22" i="124" l="1"/>
  <c r="J24" i="124" l="1"/>
  <c r="M24" i="124" s="1"/>
  <c r="J28" i="124" l="1"/>
  <c r="M28" i="124" s="1"/>
  <c r="J26" i="124"/>
  <c r="M26" i="124" s="1"/>
  <c r="M32" i="124" l="1"/>
  <c r="I32" i="124" s="1"/>
</calcChain>
</file>

<file path=xl/sharedStrings.xml><?xml version="1.0" encoding="utf-8"?>
<sst xmlns="http://schemas.openxmlformats.org/spreadsheetml/2006/main" count="288" uniqueCount="102">
  <si>
    <t>CONSOLIDADO VERIFICACIÓN FINANCIERA</t>
  </si>
  <si>
    <t>OBJETO PROCESO</t>
  </si>
  <si>
    <t>NUMERO DE PROCESO</t>
  </si>
  <si>
    <t>PRESUPUESTO TOTAL</t>
  </si>
  <si>
    <t>N°</t>
  </si>
  <si>
    <t>Proponente</t>
  </si>
  <si>
    <t xml:space="preserve">Índice de Liquidez </t>
  </si>
  <si>
    <t xml:space="preserve">Nivel de Endeudamiento </t>
  </si>
  <si>
    <t xml:space="preserve">Razón de Cobertura de Intereses </t>
  </si>
  <si>
    <t xml:space="preserve">Rentabilidad sobre Patrimonio </t>
  </si>
  <si>
    <t xml:space="preserve">Observaciones  </t>
  </si>
  <si>
    <t>RESULTADOS DE INDICADORES FINANCIEROS  Y CAPACIDAD ORGANIZACIONAL</t>
  </si>
  <si>
    <t>PROPONENTE</t>
  </si>
  <si>
    <t>FECHA CIERRE PROCESO</t>
  </si>
  <si>
    <t>FECHA EXPEDICION RUP</t>
  </si>
  <si>
    <t>mm / dd / aa</t>
  </si>
  <si>
    <t>30 días anteriores</t>
  </si>
  <si>
    <t>FECHA ULTIMA RENOVACION</t>
  </si>
  <si>
    <t>10 días hábiles</t>
  </si>
  <si>
    <t>FECHA DE LOS ESTADOS FINANCIEROS</t>
  </si>
  <si>
    <t>VERIFICACIÓN REQUISITOS HABILITANTES  FINANCIEROS</t>
  </si>
  <si>
    <t>NUMERAL</t>
  </si>
  <si>
    <t>VERIFICACIÓN DE LA CAPACIDAD FINANCIERA</t>
  </si>
  <si>
    <t xml:space="preserve">DESCRIPCION </t>
  </si>
  <si>
    <t>CRITERIO</t>
  </si>
  <si>
    <t>ITEM</t>
  </si>
  <si>
    <t>INDICADOR</t>
  </si>
  <si>
    <t>RESULTADO VERIFICACION</t>
  </si>
  <si>
    <t>DOCUMENTO ELECTRONICO</t>
  </si>
  <si>
    <t>OBSERVACIONES</t>
  </si>
  <si>
    <t>Activo Corriente</t>
  </si>
  <si>
    <t>Registro Único de Proponentes</t>
  </si>
  <si>
    <t>Pasivo Corriente</t>
  </si>
  <si>
    <t>Pasivo Total</t>
  </si>
  <si>
    <t>Activo Total</t>
  </si>
  <si>
    <t xml:space="preserve">Utilidad Operacional </t>
  </si>
  <si>
    <t>Gastos de Intereses</t>
  </si>
  <si>
    <t>Utilidad Operacional</t>
  </si>
  <si>
    <t>Patrimonio</t>
  </si>
  <si>
    <t>Rentabilidad sobre Activo</t>
  </si>
  <si>
    <t>Activo total</t>
  </si>
  <si>
    <t>Pasivo total</t>
  </si>
  <si>
    <t>RESULTADO</t>
  </si>
  <si>
    <t>VERIFICACION EXPEDICIÓN REGISTRO UNICO DE PROPONENTES</t>
  </si>
  <si>
    <t xml:space="preserve">
</t>
  </si>
  <si>
    <t>4.1.3.2 capacidad Organizacional</t>
  </si>
  <si>
    <t>4.1.3.1 CAPACIDAD FINANCIERA</t>
  </si>
  <si>
    <t>4.1.3</t>
  </si>
  <si>
    <t>Observaciones</t>
  </si>
  <si>
    <t>RESULTADOS OFERTA ECONOMICA</t>
  </si>
  <si>
    <t>Capital de Trabajo &gt;= 35% POE</t>
  </si>
  <si>
    <t>Patrimonio ≥ 45% POE</t>
  </si>
  <si>
    <t>Número del Proceso</t>
  </si>
  <si>
    <t>Descripción del Proceso:</t>
  </si>
  <si>
    <t>Firma Representante legal</t>
  </si>
  <si>
    <t>Nombre:</t>
  </si>
  <si>
    <t>FONDO NACIONAL DEL AHORRO SA</t>
  </si>
  <si>
    <t>Cumple con los indicadores de capacidad organizacional y financiera</t>
  </si>
  <si>
    <t>Lina Andrea Bastidas Cobos
Comité Evaluador Financiero
Profesional 2</t>
  </si>
  <si>
    <t xml:space="preserve">Fondo Nacional del Ahorro SA
Evaluación Financiera y Economica </t>
  </si>
  <si>
    <t>FONDO NACIONAL DEL AHORRO</t>
  </si>
  <si>
    <t>FORMATO- PROPUESTA ECONOMICA</t>
  </si>
  <si>
    <t xml:space="preserve">
PRESTACIÓN DEL SERVICIO DE INTERMEDIACIÓN DE SEGUROS PARA ASESORAR DE MANERA INTEGRAL A LA ENTIDAD EN LA ADMINISTRACIÓN DE LOS RIESGOS, PROCESOS DE CONTRATACIÓN, GESTIÓN DE LOS ASPECTOS TÉCNICOS, ADMINISTRATIVOS, OPERATIVOS Y COMERCIALES DE LAS PÓLIZAS QUE INTEGRAN EL PROGRAMA DE SEGUROS DEUDORES EN EL CUAL EL FONDO NACIONAL DEL AHORRO ACTÚA COMO TOMADOR POR CUENTA DE SUS DEUDORES Y/O LOCATARIOS</t>
  </si>
  <si>
    <r>
      <rPr>
        <b/>
        <sz val="12"/>
        <color theme="1"/>
        <rFont val="Arial Narrow"/>
        <family val="2"/>
      </rPr>
      <t xml:space="preserve">DILIGENCIAMIENTO DE LA OFERTA:
1. </t>
    </r>
    <r>
      <rPr>
        <sz val="12"/>
        <color theme="1"/>
        <rFont val="Arial Narrow"/>
        <family val="2"/>
      </rPr>
      <t>El valor de la oferta económica deber ser expresado en PESOS COLOMBIANOS.</t>
    </r>
    <r>
      <rPr>
        <b/>
        <sz val="12"/>
        <color theme="1"/>
        <rFont val="Arial Narrow"/>
        <family val="2"/>
      </rPr>
      <t xml:space="preserve">
2. </t>
    </r>
    <r>
      <rPr>
        <sz val="12"/>
        <color theme="1"/>
        <rFont val="Arial Narrow"/>
        <family val="2"/>
      </rPr>
      <t>Asignar precio en la columna "Valor unitario antes de IVA" y " Valor del IVA" el cual debe corresponder con la regulación tributaria vigente.</t>
    </r>
    <r>
      <rPr>
        <b/>
        <sz val="12"/>
        <color theme="1"/>
        <rFont val="Arial Narrow"/>
        <family val="2"/>
      </rPr>
      <t xml:space="preserve">
3. </t>
    </r>
    <r>
      <rPr>
        <sz val="12"/>
        <color theme="1"/>
        <rFont val="Arial Narrow"/>
        <family val="2"/>
      </rPr>
      <t>El oferente deberá tener en cuenta todos los gravámenes, impuestos tasas y demás contribuciones para la estimación del presupuesto.</t>
    </r>
    <r>
      <rPr>
        <b/>
        <sz val="12"/>
        <color theme="1"/>
        <rFont val="Arial Narrow"/>
        <family val="2"/>
      </rPr>
      <t xml:space="preserve">
4. </t>
    </r>
    <r>
      <rPr>
        <sz val="12"/>
        <color theme="1"/>
        <rFont val="Arial Narrow"/>
        <family val="2"/>
      </rPr>
      <t xml:space="preserve">No modificar, agregar o quitar ningún ítem o sub-ítem, so pena de encontrarse inmerso en causal de rechazo.
</t>
    </r>
    <r>
      <rPr>
        <b/>
        <sz val="12"/>
        <color theme="1"/>
        <rFont val="Arial Narrow"/>
        <family val="2"/>
      </rPr>
      <t xml:space="preserve">5. </t>
    </r>
    <r>
      <rPr>
        <sz val="12"/>
        <color theme="1"/>
        <rFont val="Arial Narrow"/>
        <family val="2"/>
      </rPr>
      <t xml:space="preserve">Todos los valores deberán estar ajustados al peso, es decir, sin decimales. Para el efecto, se aplicará la formula redondeo de Excel.
</t>
    </r>
    <r>
      <rPr>
        <b/>
        <sz val="12"/>
        <color theme="1"/>
        <rFont val="Arial Narrow"/>
        <family val="2"/>
      </rPr>
      <t xml:space="preserve">6. </t>
    </r>
    <r>
      <rPr>
        <sz val="12"/>
        <color theme="1"/>
        <rFont val="Arial Narrow"/>
        <family val="2"/>
      </rPr>
      <t xml:space="preserve">No podrá superar los precios  de referencia establecidos por la entidad so pena de encontrarse inmerso en causal de rechazo.
</t>
    </r>
    <r>
      <rPr>
        <b/>
        <sz val="12"/>
        <color theme="1"/>
        <rFont val="Arial Narrow"/>
        <family val="2"/>
      </rPr>
      <t xml:space="preserve">7. </t>
    </r>
    <r>
      <rPr>
        <sz val="12"/>
        <color theme="1"/>
        <rFont val="Arial Narrow"/>
        <family val="2"/>
      </rPr>
      <t xml:space="preserve">No podrá superar el Presupuesto Oficial Estimado so pena de encontrarse inmerso en causal de rechazo
</t>
    </r>
    <r>
      <rPr>
        <b/>
        <sz val="12"/>
        <color theme="1"/>
        <rFont val="Arial Narrow"/>
        <family val="2"/>
      </rPr>
      <t>8</t>
    </r>
    <r>
      <rPr>
        <sz val="12"/>
        <color theme="1"/>
        <rFont val="Arial Narrow"/>
        <family val="2"/>
      </rPr>
      <t xml:space="preserve">. en caso de  que el servicio este  excluido de IVA diligenciar 0 en la  casailla  valor del IVA  y explicar las razones de la exclusion.
</t>
    </r>
  </si>
  <si>
    <t>Nombre del Oferente</t>
  </si>
  <si>
    <t>NIT</t>
  </si>
  <si>
    <t>Representante Legal</t>
  </si>
  <si>
    <t>C.C</t>
  </si>
  <si>
    <t>ítem</t>
  </si>
  <si>
    <t>Descripción</t>
  </si>
  <si>
    <t>Unidad de medida</t>
  </si>
  <si>
    <t>plazo estimado</t>
  </si>
  <si>
    <t>PRECIOS DE REFRENECIA 
Precio mensual  techo antes de IVA</t>
  </si>
  <si>
    <t xml:space="preserve">Precios Ofertados </t>
  </si>
  <si>
    <t>RAMO</t>
  </si>
  <si>
    <t>valor unitario
antes de  IVA</t>
  </si>
  <si>
    <t>Valor del IVA</t>
  </si>
  <si>
    <t>Precio unitario 
IVA incluido</t>
  </si>
  <si>
    <t>Valor Total Incluido IVA</t>
  </si>
  <si>
    <t>SERVICIO DE INTERMEDIACIÓN DE SEGUROS PARA ASESORAR DE MANERA INTEGRAL A LA ENTIDAD EN LA ADMINISTRACIÓN DE LOS RIESGOS, PROCESOS DE CONTRATACIÓN, GESTIÓN DE LOS ASPECTOS TÉCNICOS, ADMINISTRATIVOS, OPERATIVOS Y COMERCIALES DE LAS PÓLIZAS QUE INTEGRAN EL PROGRAMA DE SEGUROS DEUDORES EN EL CUAL EL FONDO NACIONAL DEL AHORRO ACTÚA COMO TOMADOR POR CUENTA DE SUS DEUDORES Y/O LOCATARIOS.</t>
  </si>
  <si>
    <t>VIDA DEUDORES</t>
  </si>
  <si>
    <t>MENSUALIDAD</t>
  </si>
  <si>
    <t>Valor total oferta econòmica</t>
  </si>
  <si>
    <r>
      <t xml:space="preserve">Adicionalmente, declaro:
a) </t>
    </r>
    <r>
      <rPr>
        <sz val="12"/>
        <color theme="1"/>
        <rFont val="Arial Narrow"/>
        <family val="2"/>
      </rPr>
      <t>Que los valores registrados en la presente oferta económica incluyen todos los costos, impuestos, gastos y erogaciones en los que incurra para el cumplimiento, cabal e íntegro cumplimiento de la presente propuesta, y por lo tanto EL FONDO NACIONAL DEL AHORRO no deberá reconocernos ningún valor adicional al que hemos registrado en la presente oferta, y por ningún concepto y no serán aumentados en ninguna forma durante la ejecución del contrato.</t>
    </r>
    <r>
      <rPr>
        <b/>
        <sz val="12"/>
        <color theme="1"/>
        <rFont val="Arial Narrow"/>
        <family val="2"/>
      </rPr>
      <t xml:space="preserve">
b) </t>
    </r>
    <r>
      <rPr>
        <sz val="12"/>
        <color theme="1"/>
        <rFont val="Arial Narrow"/>
        <family val="2"/>
      </rPr>
      <t>Que he leído cuidadosamente los documentos del FNA y elaboré mi propuesta ajustada a los mismos.</t>
    </r>
    <r>
      <rPr>
        <b/>
        <sz val="12"/>
        <color theme="1"/>
        <rFont val="Arial Narrow"/>
        <family val="2"/>
      </rPr>
      <t xml:space="preserve">
c) </t>
    </r>
    <r>
      <rPr>
        <sz val="12"/>
        <color theme="1"/>
        <rFont val="Arial Narrow"/>
        <family val="2"/>
      </rPr>
      <t>Que nos comprometemos a proveer al FONDO NACIONAL DEL AHORRO, en caso de resultar aceptada la presente, todos los servicios que hacen parte de la invitación a ofertar, la justificación de la necesidad y a garantizar la calidad de estos.</t>
    </r>
    <r>
      <rPr>
        <b/>
        <sz val="12"/>
        <color theme="1"/>
        <rFont val="Arial Narrow"/>
        <family val="2"/>
      </rPr>
      <t xml:space="preserve">
d) </t>
    </r>
    <r>
      <rPr>
        <sz val="12"/>
        <color theme="1"/>
        <rFont val="Arial Narrow"/>
        <family val="2"/>
      </rPr>
      <t>Manifestamos que hemos realizado el examen completo y cuidadoso, y que hemos investigado plenamente las condiciones del contrato que nos comprometemos a ejecutar, así como los riesgos que del mismo se derivan y declaramos que se encuentra bajo nuestra responsabilidad y es nuestra especialidad técnica el conocimiento detallado de los servicios objeto de la presente contratación y en general que conocemos todos los factores determinantes de los costos de ejecución del contrato a suscribir, los cuales se encuentran incluidos en los términos de nuestra propuesta.</t>
    </r>
    <r>
      <rPr>
        <b/>
        <sz val="12"/>
        <color theme="1"/>
        <rFont val="Arial Narrow"/>
        <family val="2"/>
      </rPr>
      <t xml:space="preserve">
e) </t>
    </r>
    <r>
      <rPr>
        <sz val="12"/>
        <color theme="1"/>
        <rFont val="Arial Narrow"/>
        <family val="2"/>
      </rPr>
      <t>Que los valores registrados en la presente oferta económica contienen las condiciones y especificaciones técnicas descritas en los documentos del proceso.</t>
    </r>
    <r>
      <rPr>
        <b/>
        <sz val="12"/>
        <color theme="1"/>
        <rFont val="Arial Narrow"/>
        <family val="2"/>
      </rPr>
      <t xml:space="preserve">
f) </t>
    </r>
    <r>
      <rPr>
        <sz val="12"/>
        <color theme="1"/>
        <rFont val="Arial Narrow"/>
        <family val="2"/>
      </rPr>
      <t>Que durante la ejecución del contrato no se incrementaran los valores o tasas ofertadas</t>
    </r>
    <r>
      <rPr>
        <b/>
        <sz val="12"/>
        <color theme="1"/>
        <rFont val="Arial Narrow"/>
        <family val="2"/>
      </rPr>
      <t xml:space="preserve">
g) </t>
    </r>
    <r>
      <rPr>
        <sz val="12"/>
        <color theme="1"/>
        <rFont val="Arial Narrow"/>
        <family val="2"/>
      </rPr>
      <t>Autorizo al FONDO NACIONAL DEL AHORRO a efectuar la verificación aritmética de las operaciones que se registran en la presente oferta económica, y en caso de presentarse error, le solicito que para todos los efectos legales asuma el valor corregido como valor propuesto.</t>
    </r>
  </si>
  <si>
    <t>DESEMPLEO</t>
  </si>
  <si>
    <t>PRESUPUESTO LOTE 1</t>
  </si>
  <si>
    <t>PRESUPUESTO LOTE 2</t>
  </si>
  <si>
    <t>PRESTACIÓN DEL SERVICIO DE INTERMEDIACIÓN DE SEGUROS PARA ASESORAR DE MANERA INTEGRAL A LA ENTIDAD EN LA ADMINISTRACIÓN DE LOS RIESGOS, PROCESOS DE CONTRATACIÓN, GESTIÓN DE LOS ASPECTOS TÉCNICOS, ADMINISTRATIVOS, OPERATIVOS Y  COMERCIALES DE LAS PÓLIZAS QUE INTEGRAN EL PROGRAMA DE SEGUROS DEUDORES EN EL CUAL EL FONDO NACIONAL DEL AHORRO ACTÚA COMO TOMADOR POR CUENTA DE SUS DEUDORES Y/O LOCATARIOS</t>
  </si>
  <si>
    <t>FNA-VGHA-CM-004-2024</t>
  </si>
  <si>
    <t>ARTHUR J GALLAGHER CORREDORES DE SEGUROS SA</t>
  </si>
  <si>
    <t>ARTHUR J GALLAGHER CORREDORES DE SEGUROS SA LOTE 1</t>
  </si>
  <si>
    <t>RECHAZADO</t>
  </si>
  <si>
    <t xml:space="preserve">No presento oferta economica via correo electronico. Rechazdo según causal de rechazo numeral 16, según numeral 4.4. OFERTA ECONOMICA subnumerla 1 "L OFERENTE DEBE FORMULAR SU OFERTA ECONÓMICA EN EL FORMATO NO. 9, EL CUAL DEBERÁ PRESENTARSE AL CORREO ELECTRÓNICO contratacionfna@fna.gov.co ENCRIPTADO CON CLAVE EN LA FECHA Y HORA 
ESTABLECIDA PARA EL CIERRE DEL PROCESO (RECEPCIÓN DE OFERTAS) DE LO CONTRARIO ESTARÁ INMERSO EN CAUSAL DE RECHAZO. </t>
  </si>
  <si>
    <t>CORRECOL SA</t>
  </si>
  <si>
    <t>CORRECOL SA LOTE 1</t>
  </si>
  <si>
    <t>Presento la oferta economica via correo electronico</t>
  </si>
  <si>
    <t>HABILITADO</t>
  </si>
  <si>
    <t>Proseguros Corredores de Seguros S.A.
Nit. 860.024.858-6</t>
  </si>
  <si>
    <t>PROSEGUROS</t>
  </si>
  <si>
    <t>ITAU</t>
  </si>
  <si>
    <t>Itaú Corredor de Seguros Colombia
S.A. NIT: 860.526.660-1</t>
  </si>
  <si>
    <t>UNION TEMPORAL PROSEGUROS-ITAU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</si>
</sst>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[$-240A]dddd\ d&quot; de &quot;mmmm&quot; de &quot;yyyy;@"/>
    <numFmt numFmtId="168" formatCode="_-* #,##0.00\ _€_-;\-* #,##0.00\ _€_-;_-* &quot;-&quot;??\ _€_-;_-@_-"/>
    <numFmt numFmtId="169" formatCode="&quot;$&quot;\ #,##0"/>
    <numFmt numFmtId="170" formatCode="_(&quot;$&quot;\ * #,##0_);_(&quot;$&quot;\ * \(#,##0\);_(&quot;$&quot;\ * &quot;-&quot;??_);_(@_)"/>
    <numFmt numFmtId="171" formatCode="[$$-240A]\ #,##0"/>
    <numFmt numFmtId="172" formatCode="&quot;$&quot;\ #,##0.00"/>
    <numFmt numFmtId="173" formatCode="_(* #,##0.000_);_(* \(#,##0.000\);_(* &quot;-&quot;??_);_(@_)"/>
    <numFmt numFmtId="174" formatCode="[$$-240A]\ #,##0.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1"/>
      <color indexed="8"/>
      <name val="Arial"/>
      <family val="2"/>
    </font>
    <font>
      <sz val="13"/>
      <color theme="1"/>
      <name val="Arial Narrow"/>
      <family val="2"/>
    </font>
    <font>
      <sz val="13"/>
      <name val="Arial Narrow"/>
      <family val="2"/>
    </font>
    <font>
      <b/>
      <sz val="13"/>
      <name val="Arial Narrow"/>
      <family val="2"/>
    </font>
    <font>
      <sz val="13"/>
      <color theme="0"/>
      <name val="Arial Narrow"/>
      <family val="2"/>
    </font>
    <font>
      <sz val="8"/>
      <name val="Calibri"/>
      <family val="2"/>
      <scheme val="minor"/>
    </font>
    <font>
      <b/>
      <sz val="13"/>
      <name val="Arial"/>
      <family val="2"/>
    </font>
    <font>
      <sz val="13"/>
      <name val="Arial"/>
      <family val="2"/>
    </font>
    <font>
      <sz val="13"/>
      <color theme="0"/>
      <name val="Arial"/>
      <family val="2"/>
    </font>
    <font>
      <b/>
      <sz val="13"/>
      <color indexed="9"/>
      <name val="Arial"/>
      <family val="2"/>
    </font>
    <font>
      <b/>
      <sz val="13"/>
      <color theme="0"/>
      <name val="Arial"/>
      <family val="2"/>
    </font>
    <font>
      <sz val="13"/>
      <color theme="3"/>
      <name val="Arial"/>
      <family val="2"/>
    </font>
    <font>
      <sz val="14"/>
      <name val="Arial"/>
      <family val="2"/>
    </font>
    <font>
      <sz val="13"/>
      <color theme="1"/>
      <name val="Arial"/>
      <family val="2"/>
    </font>
    <font>
      <sz val="14"/>
      <color theme="1"/>
      <name val="Arial"/>
      <family val="2"/>
    </font>
    <font>
      <sz val="18"/>
      <name val="Arial Narrow"/>
      <family val="2"/>
    </font>
    <font>
      <b/>
      <sz val="18"/>
      <name val="Arial Narrow"/>
      <family val="2"/>
    </font>
    <font>
      <sz val="18"/>
      <color theme="1"/>
      <name val="Arial Narrow"/>
      <family val="2"/>
    </font>
    <font>
      <sz val="18"/>
      <name val="Arial Narrow"/>
      <family val="2"/>
    </font>
    <font>
      <b/>
      <sz val="18"/>
      <color indexed="9"/>
      <name val="Arial Narrow"/>
      <family val="2"/>
    </font>
    <font>
      <b/>
      <sz val="18"/>
      <color theme="0"/>
      <name val="Arial Narrow"/>
      <family val="2"/>
    </font>
    <font>
      <sz val="18"/>
      <color theme="0"/>
      <name val="Arial Narrow"/>
      <family val="2"/>
    </font>
    <font>
      <sz val="18"/>
      <color rgb="FFFF0000"/>
      <name val="Arial Narrow"/>
      <family val="2"/>
    </font>
    <font>
      <b/>
      <sz val="13"/>
      <color theme="1"/>
      <name val="Arial"/>
      <family val="2"/>
    </font>
    <font>
      <b/>
      <sz val="16"/>
      <color indexed="9"/>
      <name val="Arial Narrow"/>
      <family val="2"/>
    </font>
    <font>
      <b/>
      <sz val="22"/>
      <color theme="1"/>
      <name val="Arial Narrow"/>
      <family val="2"/>
    </font>
    <font>
      <sz val="20"/>
      <color theme="1"/>
      <name val="Aptos Narrow"/>
      <family val="2"/>
    </font>
    <font>
      <b/>
      <sz val="16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color rgb="FFFF0000"/>
      <name val="Arial Narrow"/>
      <family val="2"/>
    </font>
    <font>
      <b/>
      <sz val="12"/>
      <color theme="0"/>
      <name val="Arial Narrow"/>
      <family val="2"/>
    </font>
    <font>
      <sz val="8"/>
      <color rgb="FF000000"/>
      <name val="Arial Narrow"/>
      <family val="2"/>
    </font>
    <font>
      <sz val="12"/>
      <name val="Arial Narrow"/>
      <family val="2"/>
    </font>
    <font>
      <sz val="1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9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-0.249977111117893"/>
        <bgColor indexed="9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55">
    <xf numFmtId="0" fontId="0" fillId="0" borderId="0" xfId="0"/>
    <xf numFmtId="0" fontId="6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0" fontId="11" fillId="0" borderId="0" xfId="3" applyFont="1" applyAlignment="1">
      <alignment vertical="center"/>
    </xf>
    <xf numFmtId="0" fontId="10" fillId="2" borderId="0" xfId="3" applyFont="1" applyFill="1" applyAlignment="1" applyProtection="1">
      <alignment vertical="center" wrapText="1"/>
      <protection hidden="1"/>
    </xf>
    <xf numFmtId="0" fontId="11" fillId="2" borderId="0" xfId="3" applyFont="1" applyFill="1" applyAlignment="1">
      <alignment vertical="center"/>
    </xf>
    <xf numFmtId="0" fontId="10" fillId="2" borderId="0" xfId="3" applyFont="1" applyFill="1" applyAlignment="1" applyProtection="1">
      <alignment horizontal="center" vertical="center" wrapText="1"/>
      <protection hidden="1"/>
    </xf>
    <xf numFmtId="0" fontId="13" fillId="3" borderId="17" xfId="3" applyFont="1" applyFill="1" applyBorder="1" applyAlignment="1">
      <alignment horizontal="center" vertical="center" wrapText="1"/>
    </xf>
    <xf numFmtId="0" fontId="11" fillId="2" borderId="0" xfId="3" applyFont="1" applyFill="1" applyAlignment="1" applyProtection="1">
      <alignment vertical="center" wrapText="1"/>
      <protection hidden="1"/>
    </xf>
    <xf numFmtId="0" fontId="13" fillId="3" borderId="19" xfId="3" applyFont="1" applyFill="1" applyBorder="1" applyAlignment="1">
      <alignment horizontal="center" vertical="center" wrapText="1"/>
    </xf>
    <xf numFmtId="0" fontId="13" fillId="3" borderId="21" xfId="3" applyFont="1" applyFill="1" applyBorder="1" applyAlignment="1">
      <alignment horizontal="center" vertical="center" wrapText="1"/>
    </xf>
    <xf numFmtId="0" fontId="13" fillId="6" borderId="0" xfId="3" applyFont="1" applyFill="1" applyAlignment="1">
      <alignment horizontal="center" vertical="center" wrapText="1"/>
    </xf>
    <xf numFmtId="0" fontId="11" fillId="2" borderId="0" xfId="3" applyFont="1" applyFill="1" applyAlignment="1" applyProtection="1">
      <alignment horizontal="center" vertical="center" wrapText="1"/>
      <protection hidden="1"/>
    </xf>
    <xf numFmtId="0" fontId="12" fillId="2" borderId="0" xfId="3" applyFont="1" applyFill="1" applyAlignment="1" applyProtection="1">
      <alignment vertical="center" wrapText="1"/>
      <protection hidden="1"/>
    </xf>
    <xf numFmtId="0" fontId="12" fillId="0" borderId="0" xfId="3" applyFont="1" applyAlignment="1">
      <alignment vertical="center"/>
    </xf>
    <xf numFmtId="169" fontId="11" fillId="2" borderId="0" xfId="3" applyNumberFormat="1" applyFont="1" applyFill="1" applyAlignment="1" applyProtection="1">
      <alignment horizontal="center" vertical="center" wrapText="1"/>
      <protection hidden="1"/>
    </xf>
    <xf numFmtId="0" fontId="13" fillId="2" borderId="0" xfId="3" applyFont="1" applyFill="1" applyAlignment="1">
      <alignment horizontal="center" vertical="center" wrapText="1"/>
    </xf>
    <xf numFmtId="167" fontId="11" fillId="2" borderId="0" xfId="3" applyNumberFormat="1" applyFont="1" applyFill="1" applyAlignment="1" applyProtection="1">
      <alignment horizontal="center" vertical="center" wrapText="1"/>
      <protection hidden="1"/>
    </xf>
    <xf numFmtId="2" fontId="11" fillId="2" borderId="0" xfId="3" applyNumberFormat="1" applyFont="1" applyFill="1" applyAlignment="1" applyProtection="1">
      <alignment horizontal="center" vertical="center" wrapText="1"/>
      <protection hidden="1"/>
    </xf>
    <xf numFmtId="0" fontId="11" fillId="0" borderId="0" xfId="3" applyFont="1" applyAlignment="1">
      <alignment horizontal="center" vertical="center"/>
    </xf>
    <xf numFmtId="0" fontId="15" fillId="0" borderId="0" xfId="3" applyFont="1" applyAlignment="1">
      <alignment vertical="center"/>
    </xf>
    <xf numFmtId="0" fontId="10" fillId="2" borderId="0" xfId="3" applyFont="1" applyFill="1" applyAlignment="1">
      <alignment horizontal="center" vertical="center"/>
    </xf>
    <xf numFmtId="2" fontId="11" fillId="2" borderId="0" xfId="3" applyNumberFormat="1" applyFont="1" applyFill="1" applyAlignment="1" applyProtection="1">
      <alignment horizontal="justify" vertical="center" wrapText="1"/>
      <protection hidden="1"/>
    </xf>
    <xf numFmtId="169" fontId="10" fillId="2" borderId="0" xfId="3" applyNumberFormat="1" applyFont="1" applyFill="1" applyAlignment="1" applyProtection="1">
      <alignment horizontal="center" vertical="center" wrapText="1"/>
      <protection hidden="1"/>
    </xf>
    <xf numFmtId="0" fontId="10" fillId="2" borderId="0" xfId="3" applyFont="1" applyFill="1" applyAlignment="1" applyProtection="1">
      <alignment horizontal="justify" vertical="center" wrapText="1"/>
      <protection hidden="1"/>
    </xf>
    <xf numFmtId="0" fontId="13" fillId="3" borderId="1" xfId="3" applyFont="1" applyFill="1" applyBorder="1" applyAlignment="1">
      <alignment horizontal="center" vertical="center" wrapText="1"/>
    </xf>
    <xf numFmtId="169" fontId="13" fillId="3" borderId="1" xfId="3" applyNumberFormat="1" applyFont="1" applyFill="1" applyBorder="1" applyAlignment="1">
      <alignment horizontal="center" vertical="center" wrapText="1"/>
    </xf>
    <xf numFmtId="9" fontId="13" fillId="3" borderId="1" xfId="6" applyFont="1" applyFill="1" applyBorder="1" applyAlignment="1">
      <alignment horizontal="center" vertical="center" wrapText="1"/>
    </xf>
    <xf numFmtId="9" fontId="13" fillId="3" borderId="1" xfId="3" applyNumberFormat="1" applyFont="1" applyFill="1" applyBorder="1" applyAlignment="1">
      <alignment horizontal="center" vertical="center" wrapText="1"/>
    </xf>
    <xf numFmtId="9" fontId="11" fillId="0" borderId="1" xfId="3" applyNumberFormat="1" applyFont="1" applyBorder="1" applyAlignment="1">
      <alignment horizontal="center" vertical="center" wrapText="1"/>
    </xf>
    <xf numFmtId="169" fontId="11" fillId="4" borderId="1" xfId="1" applyNumberFormat="1" applyFont="1" applyFill="1" applyBorder="1" applyAlignment="1">
      <alignment horizontal="center" vertical="center" wrapText="1"/>
    </xf>
    <xf numFmtId="171" fontId="11" fillId="4" borderId="1" xfId="1" applyNumberFormat="1" applyFont="1" applyFill="1" applyBorder="1" applyAlignment="1">
      <alignment horizontal="center" vertical="center" wrapText="1"/>
    </xf>
    <xf numFmtId="169" fontId="11" fillId="2" borderId="1" xfId="1" applyNumberFormat="1" applyFont="1" applyFill="1" applyBorder="1" applyAlignment="1">
      <alignment horizontal="center" vertical="center" wrapText="1"/>
    </xf>
    <xf numFmtId="171" fontId="11" fillId="2" borderId="1" xfId="1" applyNumberFormat="1" applyFont="1" applyFill="1" applyBorder="1" applyAlignment="1">
      <alignment horizontal="center" vertical="center" wrapText="1"/>
    </xf>
    <xf numFmtId="2" fontId="17" fillId="0" borderId="1" xfId="0" applyNumberFormat="1" applyFont="1" applyBorder="1" applyAlignment="1">
      <alignment horizontal="center" vertical="center" wrapText="1"/>
    </xf>
    <xf numFmtId="0" fontId="6" fillId="9" borderId="0" xfId="3" applyFont="1" applyFill="1" applyAlignment="1">
      <alignment vertical="center"/>
    </xf>
    <xf numFmtId="0" fontId="12" fillId="0" borderId="0" xfId="3" applyFont="1" applyAlignment="1">
      <alignment horizontal="center" vertical="center"/>
    </xf>
    <xf numFmtId="167" fontId="12" fillId="0" borderId="0" xfId="3" applyNumberFormat="1" applyFont="1" applyAlignment="1">
      <alignment horizontal="center" vertical="center"/>
    </xf>
    <xf numFmtId="14" fontId="12" fillId="0" borderId="0" xfId="3" applyNumberFormat="1" applyFont="1" applyAlignment="1">
      <alignment horizontal="center" vertical="center"/>
    </xf>
    <xf numFmtId="43" fontId="12" fillId="0" borderId="0" xfId="3" applyNumberFormat="1" applyFont="1" applyAlignment="1">
      <alignment horizontal="center" vertical="center"/>
    </xf>
    <xf numFmtId="43" fontId="8" fillId="0" borderId="0" xfId="3" applyNumberFormat="1" applyFont="1" applyAlignment="1">
      <alignment horizontal="center" vertical="center"/>
    </xf>
    <xf numFmtId="2" fontId="12" fillId="0" borderId="0" xfId="3" applyNumberFormat="1" applyFont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2" fontId="12" fillId="0" borderId="0" xfId="3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4" fillId="7" borderId="1" xfId="3" applyFont="1" applyFill="1" applyBorder="1" applyAlignment="1">
      <alignment horizontal="center" vertical="center" wrapText="1"/>
    </xf>
    <xf numFmtId="172" fontId="21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165" fontId="21" fillId="0" borderId="0" xfId="2" applyFont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21" fillId="0" borderId="31" xfId="0" applyFont="1" applyBorder="1" applyAlignment="1">
      <alignment horizontal="center" vertical="center"/>
    </xf>
    <xf numFmtId="0" fontId="24" fillId="7" borderId="19" xfId="3" applyFont="1" applyFill="1" applyBorder="1" applyAlignment="1">
      <alignment horizontal="center" vertical="center" wrapText="1"/>
    </xf>
    <xf numFmtId="0" fontId="24" fillId="7" borderId="20" xfId="3" applyFont="1" applyFill="1" applyBorder="1" applyAlignment="1">
      <alignment horizontal="center" vertical="center" wrapText="1"/>
    </xf>
    <xf numFmtId="2" fontId="17" fillId="0" borderId="26" xfId="0" applyNumberFormat="1" applyFont="1" applyBorder="1" applyAlignment="1">
      <alignment horizontal="center" vertical="center" wrapText="1"/>
    </xf>
    <xf numFmtId="0" fontId="17" fillId="0" borderId="0" xfId="3" applyFont="1" applyAlignment="1">
      <alignment horizontal="center" vertical="center"/>
    </xf>
    <xf numFmtId="0" fontId="5" fillId="0" borderId="0" xfId="3" applyFont="1" applyAlignment="1">
      <alignment horizontal="center" vertical="center"/>
    </xf>
    <xf numFmtId="169" fontId="17" fillId="0" borderId="0" xfId="3" applyNumberFormat="1" applyFont="1" applyAlignment="1">
      <alignment horizontal="center" vertical="center"/>
    </xf>
    <xf numFmtId="172" fontId="17" fillId="0" borderId="0" xfId="3" applyNumberFormat="1" applyFont="1" applyAlignment="1">
      <alignment horizontal="center" vertical="center"/>
    </xf>
    <xf numFmtId="165" fontId="5" fillId="0" borderId="0" xfId="2" applyFont="1" applyAlignment="1">
      <alignment horizontal="center" vertical="center"/>
    </xf>
    <xf numFmtId="171" fontId="11" fillId="2" borderId="0" xfId="3" applyNumberFormat="1" applyFont="1" applyFill="1" applyAlignment="1">
      <alignment vertical="center"/>
    </xf>
    <xf numFmtId="174" fontId="11" fillId="2" borderId="0" xfId="3" applyNumberFormat="1" applyFont="1" applyFill="1" applyAlignment="1">
      <alignment vertical="center"/>
    </xf>
    <xf numFmtId="171" fontId="11" fillId="2" borderId="26" xfId="1" applyNumberFormat="1" applyFont="1" applyFill="1" applyBorder="1" applyAlignment="1">
      <alignment horizontal="center" vertical="center" wrapText="1"/>
    </xf>
    <xf numFmtId="0" fontId="19" fillId="0" borderId="29" xfId="3" applyFont="1" applyBorder="1" applyAlignment="1">
      <alignment vertical="center" wrapText="1"/>
    </xf>
    <xf numFmtId="0" fontId="20" fillId="0" borderId="38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justify" vertical="center" wrapText="1"/>
    </xf>
    <xf numFmtId="0" fontId="20" fillId="8" borderId="39" xfId="0" applyFont="1" applyFill="1" applyBorder="1" applyAlignment="1">
      <alignment horizontal="center" vertical="center"/>
    </xf>
    <xf numFmtId="2" fontId="19" fillId="0" borderId="26" xfId="1" applyNumberFormat="1" applyFont="1" applyFill="1" applyBorder="1" applyAlignment="1">
      <alignment horizontal="left" vertical="center" wrapText="1"/>
    </xf>
    <xf numFmtId="0" fontId="21" fillId="0" borderId="23" xfId="0" applyFont="1" applyBorder="1" applyAlignment="1">
      <alignment horizontal="center" vertical="center"/>
    </xf>
    <xf numFmtId="0" fontId="19" fillId="0" borderId="23" xfId="3" applyFont="1" applyBorder="1" applyAlignment="1">
      <alignment vertical="center" wrapText="1"/>
    </xf>
    <xf numFmtId="0" fontId="30" fillId="0" borderId="29" xfId="0" applyFont="1" applyBorder="1" applyAlignment="1">
      <alignment horizontal="center" wrapText="1"/>
    </xf>
    <xf numFmtId="0" fontId="32" fillId="0" borderId="0" xfId="0" applyFont="1" applyAlignment="1">
      <alignment vertical="center"/>
    </xf>
    <xf numFmtId="0" fontId="33" fillId="2" borderId="12" xfId="0" applyFont="1" applyFill="1" applyBorder="1" applyAlignment="1">
      <alignment horizontal="left" vertical="center"/>
    </xf>
    <xf numFmtId="0" fontId="33" fillId="2" borderId="23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5" fillId="11" borderId="15" xfId="0" applyFont="1" applyFill="1" applyBorder="1" applyAlignment="1">
      <alignment horizontal="center" vertical="center" wrapText="1"/>
    </xf>
    <xf numFmtId="172" fontId="35" fillId="11" borderId="43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2" fillId="12" borderId="35" xfId="0" applyFont="1" applyFill="1" applyBorder="1" applyAlignment="1">
      <alignment horizontal="center" vertical="center" wrapText="1"/>
    </xf>
    <xf numFmtId="0" fontId="36" fillId="12" borderId="34" xfId="0" applyFont="1" applyFill="1" applyBorder="1" applyAlignment="1">
      <alignment horizontal="center" vertical="center" wrapText="1"/>
    </xf>
    <xf numFmtId="0" fontId="36" fillId="12" borderId="1" xfId="0" applyFont="1" applyFill="1" applyBorder="1" applyAlignment="1">
      <alignment horizontal="center" vertical="center" wrapText="1"/>
    </xf>
    <xf numFmtId="0" fontId="32" fillId="12" borderId="5" xfId="0" applyFont="1" applyFill="1" applyBorder="1" applyAlignment="1">
      <alignment horizontal="center" vertical="center" wrapText="1"/>
    </xf>
    <xf numFmtId="0" fontId="37" fillId="12" borderId="35" xfId="0" applyFont="1" applyFill="1" applyBorder="1" applyAlignment="1">
      <alignment horizontal="center" vertical="center" wrapText="1"/>
    </xf>
    <xf numFmtId="6" fontId="38" fillId="12" borderId="1" xfId="0" applyNumberFormat="1" applyFont="1" applyFill="1" applyBorder="1" applyAlignment="1">
      <alignment vertical="center"/>
    </xf>
    <xf numFmtId="172" fontId="32" fillId="0" borderId="35" xfId="24" applyNumberFormat="1" applyFont="1" applyFill="1" applyBorder="1" applyAlignment="1" applyProtection="1">
      <alignment horizontal="right" vertical="center"/>
      <protection locked="0"/>
    </xf>
    <xf numFmtId="172" fontId="32" fillId="2" borderId="35" xfId="24" applyNumberFormat="1" applyFont="1" applyFill="1" applyBorder="1" applyAlignment="1" applyProtection="1">
      <alignment horizontal="right" vertical="center"/>
    </xf>
    <xf numFmtId="172" fontId="32" fillId="0" borderId="0" xfId="0" applyNumberFormat="1" applyFont="1" applyAlignment="1">
      <alignment horizontal="center" vertical="center"/>
    </xf>
    <xf numFmtId="43" fontId="32" fillId="0" borderId="0" xfId="19" applyFont="1" applyAlignment="1">
      <alignment horizontal="center" vertical="center"/>
    </xf>
    <xf numFmtId="172" fontId="32" fillId="0" borderId="0" xfId="19" applyNumberFormat="1" applyFont="1" applyAlignment="1">
      <alignment horizontal="center" vertical="center"/>
    </xf>
    <xf numFmtId="172" fontId="35" fillId="11" borderId="35" xfId="0" applyNumberFormat="1" applyFont="1" applyFill="1" applyBorder="1" applyAlignment="1">
      <alignment horizontal="right" vertical="center" wrapText="1"/>
    </xf>
    <xf numFmtId="0" fontId="33" fillId="0" borderId="0" xfId="0" applyFont="1" applyAlignment="1">
      <alignment vertical="center"/>
    </xf>
    <xf numFmtId="172" fontId="33" fillId="0" borderId="0" xfId="0" applyNumberFormat="1" applyFont="1" applyAlignment="1">
      <alignment vertical="center"/>
    </xf>
    <xf numFmtId="0" fontId="32" fillId="2" borderId="34" xfId="0" applyFont="1" applyFill="1" applyBorder="1" applyAlignment="1">
      <alignment horizontal="center" vertical="center"/>
    </xf>
    <xf numFmtId="0" fontId="32" fillId="2" borderId="23" xfId="0" applyFont="1" applyFill="1" applyBorder="1" applyAlignment="1">
      <alignment vertical="center" wrapText="1"/>
    </xf>
    <xf numFmtId="0" fontId="32" fillId="2" borderId="23" xfId="0" applyFont="1" applyFill="1" applyBorder="1" applyAlignment="1">
      <alignment horizontal="center" vertical="center" wrapText="1"/>
    </xf>
    <xf numFmtId="169" fontId="33" fillId="2" borderId="23" xfId="19" applyNumberFormat="1" applyFont="1" applyFill="1" applyBorder="1" applyAlignment="1">
      <alignment horizontal="right" vertical="center" wrapText="1"/>
    </xf>
    <xf numFmtId="172" fontId="32" fillId="2" borderId="23" xfId="0" applyNumberFormat="1" applyFont="1" applyFill="1" applyBorder="1" applyAlignment="1">
      <alignment horizontal="right" vertical="center" wrapText="1"/>
    </xf>
    <xf numFmtId="0" fontId="32" fillId="0" borderId="11" xfId="0" applyFont="1" applyBorder="1" applyAlignment="1">
      <alignment vertical="center"/>
    </xf>
    <xf numFmtId="0" fontId="32" fillId="0" borderId="13" xfId="0" applyFont="1" applyBorder="1" applyAlignment="1">
      <alignment vertical="center"/>
    </xf>
    <xf numFmtId="0" fontId="32" fillId="2" borderId="15" xfId="0" applyFont="1" applyFill="1" applyBorder="1" applyAlignment="1">
      <alignment horizontal="center" vertical="center"/>
    </xf>
    <xf numFmtId="0" fontId="32" fillId="2" borderId="0" xfId="0" applyFont="1" applyFill="1" applyAlignment="1">
      <alignment vertical="center" wrapText="1"/>
    </xf>
    <xf numFmtId="0" fontId="32" fillId="2" borderId="0" xfId="0" applyFont="1" applyFill="1" applyAlignment="1">
      <alignment horizontal="center" vertical="center" wrapText="1"/>
    </xf>
    <xf numFmtId="169" fontId="33" fillId="2" borderId="0" xfId="19" applyNumberFormat="1" applyFont="1" applyFill="1" applyBorder="1" applyAlignment="1">
      <alignment horizontal="right" vertical="center" wrapText="1"/>
    </xf>
    <xf numFmtId="172" fontId="32" fillId="2" borderId="0" xfId="0" applyNumberFormat="1" applyFont="1" applyFill="1" applyAlignment="1">
      <alignment horizontal="right" vertical="center" wrapText="1"/>
    </xf>
    <xf numFmtId="0" fontId="32" fillId="2" borderId="28" xfId="0" applyFont="1" applyFill="1" applyBorder="1" applyAlignment="1">
      <alignment vertical="center" wrapText="1"/>
    </xf>
    <xf numFmtId="0" fontId="32" fillId="0" borderId="29" xfId="0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3" fillId="2" borderId="0" xfId="0" applyFont="1" applyFill="1" applyAlignment="1">
      <alignment horizontal="left" vertical="center" wrapText="1"/>
    </xf>
    <xf numFmtId="0" fontId="33" fillId="2" borderId="0" xfId="0" applyFont="1" applyFill="1" applyAlignment="1">
      <alignment horizontal="center" vertical="center" wrapText="1"/>
    </xf>
    <xf numFmtId="172" fontId="33" fillId="2" borderId="0" xfId="0" applyNumberFormat="1" applyFont="1" applyFill="1" applyAlignment="1">
      <alignment horizontal="right" vertical="center" wrapText="1"/>
    </xf>
    <xf numFmtId="0" fontId="33" fillId="2" borderId="29" xfId="0" applyFont="1" applyFill="1" applyBorder="1" applyAlignment="1">
      <alignment horizontal="left" vertical="center" wrapText="1"/>
    </xf>
    <xf numFmtId="0" fontId="33" fillId="2" borderId="29" xfId="0" applyFont="1" applyFill="1" applyBorder="1" applyAlignment="1">
      <alignment horizontal="center" vertical="center" wrapText="1"/>
    </xf>
    <xf numFmtId="169" fontId="33" fillId="2" borderId="29" xfId="19" applyNumberFormat="1" applyFont="1" applyFill="1" applyBorder="1" applyAlignment="1">
      <alignment horizontal="right" vertical="center" wrapText="1"/>
    </xf>
    <xf numFmtId="172" fontId="33" fillId="2" borderId="29" xfId="0" applyNumberFormat="1" applyFont="1" applyFill="1" applyBorder="1" applyAlignment="1">
      <alignment horizontal="right" vertical="center" wrapText="1"/>
    </xf>
    <xf numFmtId="0" fontId="32" fillId="0" borderId="33" xfId="0" applyFont="1" applyBorder="1" applyAlignment="1">
      <alignment vertical="center"/>
    </xf>
    <xf numFmtId="169" fontId="33" fillId="0" borderId="0" xfId="19" applyNumberFormat="1" applyFont="1" applyAlignment="1">
      <alignment horizontal="right" vertical="center"/>
    </xf>
    <xf numFmtId="172" fontId="32" fillId="0" borderId="0" xfId="0" applyNumberFormat="1" applyFont="1" applyAlignment="1">
      <alignment horizontal="right" vertical="center"/>
    </xf>
    <xf numFmtId="172" fontId="32" fillId="0" borderId="0" xfId="19" applyNumberFormat="1" applyFont="1" applyAlignment="1">
      <alignment horizontal="right" vertical="center"/>
    </xf>
    <xf numFmtId="172" fontId="32" fillId="0" borderId="0" xfId="6" applyNumberFormat="1" applyFont="1" applyAlignment="1">
      <alignment horizontal="right" vertical="center"/>
    </xf>
    <xf numFmtId="0" fontId="36" fillId="12" borderId="28" xfId="0" applyFont="1" applyFill="1" applyBorder="1" applyAlignment="1">
      <alignment horizontal="center" vertical="center" wrapText="1"/>
    </xf>
    <xf numFmtId="0" fontId="36" fillId="12" borderId="44" xfId="0" applyFont="1" applyFill="1" applyBorder="1" applyAlignment="1">
      <alignment horizontal="center" vertical="center" wrapText="1"/>
    </xf>
    <xf numFmtId="165" fontId="19" fillId="2" borderId="4" xfId="2" applyFont="1" applyFill="1" applyBorder="1" applyAlignment="1" applyProtection="1">
      <alignment vertical="center" wrapText="1"/>
      <protection hidden="1"/>
    </xf>
    <xf numFmtId="165" fontId="19" fillId="2" borderId="12" xfId="2" applyFont="1" applyFill="1" applyBorder="1" applyAlignment="1" applyProtection="1">
      <alignment vertical="center" wrapText="1"/>
      <protection hidden="1"/>
    </xf>
    <xf numFmtId="165" fontId="19" fillId="2" borderId="5" xfId="2" applyFont="1" applyFill="1" applyBorder="1" applyAlignment="1" applyProtection="1">
      <alignment vertical="center" wrapText="1"/>
      <protection hidden="1"/>
    </xf>
    <xf numFmtId="0" fontId="20" fillId="13" borderId="39" xfId="0" applyFont="1" applyFill="1" applyBorder="1" applyAlignment="1">
      <alignment horizontal="center" vertical="center"/>
    </xf>
    <xf numFmtId="0" fontId="20" fillId="0" borderId="34" xfId="3" applyFont="1" applyBorder="1" applyAlignment="1">
      <alignment horizontal="center" vertical="center" wrapText="1"/>
    </xf>
    <xf numFmtId="0" fontId="19" fillId="0" borderId="23" xfId="3" applyFont="1" applyBorder="1" applyAlignment="1">
      <alignment horizontal="center" vertical="center" wrapText="1"/>
    </xf>
    <xf numFmtId="0" fontId="20" fillId="0" borderId="28" xfId="3" applyFont="1" applyBorder="1" applyAlignment="1">
      <alignment horizontal="center" vertical="center" wrapText="1"/>
    </xf>
    <xf numFmtId="0" fontId="19" fillId="0" borderId="29" xfId="3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32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4" fillId="7" borderId="19" xfId="3" applyFont="1" applyFill="1" applyBorder="1" applyAlignment="1">
      <alignment horizontal="center" vertical="center" wrapText="1"/>
    </xf>
    <xf numFmtId="0" fontId="24" fillId="7" borderId="2" xfId="3" applyFont="1" applyFill="1" applyBorder="1" applyAlignment="1">
      <alignment horizontal="center" vertical="center" wrapText="1"/>
    </xf>
    <xf numFmtId="0" fontId="23" fillId="7" borderId="8" xfId="3" applyFont="1" applyFill="1" applyBorder="1" applyAlignment="1">
      <alignment horizontal="center" vertical="center" wrapText="1"/>
    </xf>
    <xf numFmtId="0" fontId="23" fillId="7" borderId="9" xfId="3" applyFont="1" applyFill="1" applyBorder="1" applyAlignment="1">
      <alignment horizontal="center" vertical="center" wrapText="1"/>
    </xf>
    <xf numFmtId="0" fontId="23" fillId="7" borderId="10" xfId="3" applyFont="1" applyFill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19" fillId="0" borderId="11" xfId="3" applyFont="1" applyBorder="1" applyAlignment="1">
      <alignment horizontal="center" vertical="center" wrapText="1"/>
    </xf>
    <xf numFmtId="0" fontId="19" fillId="0" borderId="33" xfId="3" applyFont="1" applyBorder="1" applyAlignment="1">
      <alignment horizontal="center" vertical="center" wrapText="1"/>
    </xf>
    <xf numFmtId="0" fontId="19" fillId="2" borderId="4" xfId="3" applyFont="1" applyFill="1" applyBorder="1" applyAlignment="1" applyProtection="1">
      <alignment horizontal="left" vertical="center" wrapText="1"/>
      <protection hidden="1"/>
    </xf>
    <xf numFmtId="0" fontId="19" fillId="2" borderId="12" xfId="3" applyFont="1" applyFill="1" applyBorder="1" applyAlignment="1" applyProtection="1">
      <alignment horizontal="left" vertical="center" wrapText="1"/>
      <protection hidden="1"/>
    </xf>
    <xf numFmtId="0" fontId="19" fillId="2" borderId="5" xfId="3" applyFont="1" applyFill="1" applyBorder="1" applyAlignment="1" applyProtection="1">
      <alignment horizontal="left" vertical="center" wrapText="1"/>
      <protection hidden="1"/>
    </xf>
    <xf numFmtId="0" fontId="33" fillId="2" borderId="1" xfId="0" applyFont="1" applyFill="1" applyBorder="1" applyAlignment="1">
      <alignment vertical="center"/>
    </xf>
    <xf numFmtId="0" fontId="31" fillId="0" borderId="4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28" fillId="7" borderId="4" xfId="3" applyFont="1" applyFill="1" applyBorder="1" applyAlignment="1">
      <alignment horizontal="center" vertical="center" wrapText="1"/>
    </xf>
    <xf numFmtId="0" fontId="28" fillId="7" borderId="12" xfId="3" applyFont="1" applyFill="1" applyBorder="1" applyAlignment="1">
      <alignment horizontal="center" vertical="center" wrapText="1"/>
    </xf>
    <xf numFmtId="0" fontId="28" fillId="7" borderId="5" xfId="3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left" vertical="center"/>
    </xf>
    <xf numFmtId="0" fontId="33" fillId="2" borderId="10" xfId="0" applyFont="1" applyFill="1" applyBorder="1" applyAlignment="1">
      <alignment horizontal="left" vertical="center"/>
    </xf>
    <xf numFmtId="0" fontId="34" fillId="2" borderId="4" xfId="0" applyFont="1" applyFill="1" applyBorder="1" applyAlignment="1">
      <alignment horizontal="center" vertical="center"/>
    </xf>
    <xf numFmtId="0" fontId="33" fillId="2" borderId="12" xfId="0" applyFont="1" applyFill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/>
    </xf>
    <xf numFmtId="0" fontId="33" fillId="2" borderId="36" xfId="0" applyFont="1" applyFill="1" applyBorder="1" applyAlignment="1">
      <alignment horizontal="left" vertical="center" wrapText="1"/>
    </xf>
    <xf numFmtId="0" fontId="33" fillId="2" borderId="37" xfId="0" applyFont="1" applyFill="1" applyBorder="1" applyAlignment="1">
      <alignment horizontal="left" vertical="center" wrapText="1"/>
    </xf>
    <xf numFmtId="0" fontId="32" fillId="2" borderId="34" xfId="0" applyFont="1" applyFill="1" applyBorder="1" applyAlignment="1">
      <alignment horizontal="left" vertical="center" wrapText="1"/>
    </xf>
    <xf numFmtId="0" fontId="32" fillId="2" borderId="23" xfId="0" applyFont="1" applyFill="1" applyBorder="1" applyAlignment="1">
      <alignment horizontal="left" vertical="center" wrapText="1"/>
    </xf>
    <xf numFmtId="0" fontId="32" fillId="2" borderId="11" xfId="0" applyFont="1" applyFill="1" applyBorder="1" applyAlignment="1">
      <alignment horizontal="left" vertical="center" wrapText="1"/>
    </xf>
    <xf numFmtId="0" fontId="32" fillId="2" borderId="1" xfId="0" applyFont="1" applyFill="1" applyBorder="1" applyAlignment="1">
      <alignment vertical="center" wrapText="1"/>
    </xf>
    <xf numFmtId="0" fontId="35" fillId="11" borderId="40" xfId="0" applyFont="1" applyFill="1" applyBorder="1" applyAlignment="1">
      <alignment horizontal="center" vertical="center"/>
    </xf>
    <xf numFmtId="0" fontId="35" fillId="11" borderId="42" xfId="0" applyFont="1" applyFill="1" applyBorder="1" applyAlignment="1">
      <alignment horizontal="center" vertical="center"/>
    </xf>
    <xf numFmtId="0" fontId="35" fillId="11" borderId="15" xfId="0" applyFont="1" applyFill="1" applyBorder="1" applyAlignment="1">
      <alignment horizontal="center" vertical="center" wrapText="1"/>
    </xf>
    <xf numFmtId="0" fontId="35" fillId="11" borderId="41" xfId="0" applyFont="1" applyFill="1" applyBorder="1" applyAlignment="1">
      <alignment horizontal="center" vertical="center" wrapText="1"/>
    </xf>
    <xf numFmtId="169" fontId="35" fillId="11" borderId="41" xfId="0" applyNumberFormat="1" applyFont="1" applyFill="1" applyBorder="1" applyAlignment="1">
      <alignment horizontal="center" vertical="center" wrapText="1"/>
    </xf>
    <xf numFmtId="172" fontId="35" fillId="11" borderId="15" xfId="0" applyNumberFormat="1" applyFont="1" applyFill="1" applyBorder="1" applyAlignment="1">
      <alignment horizontal="center" vertical="center"/>
    </xf>
    <xf numFmtId="172" fontId="35" fillId="11" borderId="0" xfId="0" applyNumberFormat="1" applyFont="1" applyFill="1" applyAlignment="1">
      <alignment horizontal="center" vertical="center"/>
    </xf>
    <xf numFmtId="0" fontId="35" fillId="11" borderId="4" xfId="0" applyFont="1" applyFill="1" applyBorder="1" applyAlignment="1">
      <alignment horizontal="center" vertical="center" wrapText="1"/>
    </xf>
    <xf numFmtId="0" fontId="35" fillId="11" borderId="12" xfId="0" applyFont="1" applyFill="1" applyBorder="1" applyAlignment="1">
      <alignment horizontal="center" vertical="center" wrapText="1"/>
    </xf>
    <xf numFmtId="0" fontId="35" fillId="11" borderId="5" xfId="0" applyFont="1" applyFill="1" applyBorder="1" applyAlignment="1">
      <alignment horizontal="center" vertical="center" wrapText="1"/>
    </xf>
    <xf numFmtId="0" fontId="33" fillId="0" borderId="34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justify" vertical="center" wrapText="1"/>
    </xf>
    <xf numFmtId="0" fontId="33" fillId="0" borderId="11" xfId="0" applyFont="1" applyBorder="1" applyAlignment="1">
      <alignment horizontal="justify" vertical="center" wrapText="1"/>
    </xf>
    <xf numFmtId="0" fontId="32" fillId="2" borderId="15" xfId="0" applyFont="1" applyFill="1" applyBorder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3" fillId="2" borderId="15" xfId="0" applyFont="1" applyFill="1" applyBorder="1" applyAlignment="1">
      <alignment horizontal="left" vertical="center" wrapText="1"/>
    </xf>
    <xf numFmtId="0" fontId="33" fillId="2" borderId="0" xfId="0" applyFont="1" applyFill="1" applyAlignment="1">
      <alignment horizontal="left" vertical="center" wrapText="1"/>
    </xf>
    <xf numFmtId="0" fontId="33" fillId="2" borderId="28" xfId="0" applyFont="1" applyFill="1" applyBorder="1" applyAlignment="1">
      <alignment horizontal="left" vertical="center" wrapText="1"/>
    </xf>
    <xf numFmtId="0" fontId="33" fillId="2" borderId="29" xfId="0" applyFont="1" applyFill="1" applyBorder="1" applyAlignment="1">
      <alignment horizontal="left" vertical="center" wrapText="1"/>
    </xf>
    <xf numFmtId="0" fontId="27" fillId="6" borderId="4" xfId="3" applyFont="1" applyFill="1" applyBorder="1" applyAlignment="1">
      <alignment horizontal="center" vertical="center" wrapText="1"/>
    </xf>
    <xf numFmtId="0" fontId="27" fillId="6" borderId="12" xfId="3" applyFont="1" applyFill="1" applyBorder="1" applyAlignment="1">
      <alignment horizontal="center" vertical="center" wrapText="1"/>
    </xf>
    <xf numFmtId="0" fontId="27" fillId="6" borderId="5" xfId="3" applyFont="1" applyFill="1" applyBorder="1" applyAlignment="1">
      <alignment horizontal="center" vertical="center" wrapText="1"/>
    </xf>
    <xf numFmtId="0" fontId="10" fillId="2" borderId="8" xfId="3" applyFont="1" applyFill="1" applyBorder="1" applyAlignment="1" applyProtection="1">
      <alignment horizontal="center" vertical="center" wrapText="1"/>
      <protection hidden="1"/>
    </xf>
    <xf numFmtId="0" fontId="10" fillId="2" borderId="9" xfId="3" applyFont="1" applyFill="1" applyBorder="1" applyAlignment="1" applyProtection="1">
      <alignment horizontal="center" vertical="center" wrapText="1"/>
      <protection hidden="1"/>
    </xf>
    <xf numFmtId="0" fontId="10" fillId="2" borderId="10" xfId="3" applyFont="1" applyFill="1" applyBorder="1" applyAlignment="1" applyProtection="1">
      <alignment horizontal="center" vertical="center" wrapText="1"/>
      <protection hidden="1"/>
    </xf>
    <xf numFmtId="0" fontId="11" fillId="2" borderId="6" xfId="3" applyFont="1" applyFill="1" applyBorder="1" applyAlignment="1" applyProtection="1">
      <alignment horizontal="center" vertical="center" wrapText="1"/>
      <protection hidden="1"/>
    </xf>
    <xf numFmtId="0" fontId="11" fillId="2" borderId="18" xfId="3" applyFont="1" applyFill="1" applyBorder="1" applyAlignment="1" applyProtection="1">
      <alignment horizontal="center" vertical="center" wrapText="1"/>
      <protection hidden="1"/>
    </xf>
    <xf numFmtId="0" fontId="11" fillId="2" borderId="1" xfId="3" applyFont="1" applyFill="1" applyBorder="1" applyAlignment="1" applyProtection="1">
      <alignment horizontal="center" vertical="center" wrapText="1"/>
      <protection hidden="1"/>
    </xf>
    <xf numFmtId="0" fontId="11" fillId="2" borderId="20" xfId="3" applyFont="1" applyFill="1" applyBorder="1" applyAlignment="1" applyProtection="1">
      <alignment horizontal="center" vertical="center" wrapText="1"/>
      <protection hidden="1"/>
    </xf>
    <xf numFmtId="0" fontId="10" fillId="2" borderId="7" xfId="3" applyFont="1" applyFill="1" applyBorder="1" applyAlignment="1" applyProtection="1">
      <alignment horizontal="center" vertical="center" wrapText="1"/>
      <protection hidden="1"/>
    </xf>
    <xf numFmtId="0" fontId="10" fillId="2" borderId="22" xfId="3" applyFont="1" applyFill="1" applyBorder="1" applyAlignment="1" applyProtection="1">
      <alignment horizontal="center" vertical="center" wrapText="1"/>
      <protection hidden="1"/>
    </xf>
    <xf numFmtId="0" fontId="10" fillId="2" borderId="8" xfId="4" applyFont="1" applyFill="1" applyBorder="1" applyAlignment="1">
      <alignment horizontal="center" vertical="center" wrapText="1"/>
    </xf>
    <xf numFmtId="0" fontId="10" fillId="2" borderId="9" xfId="4" applyFont="1" applyFill="1" applyBorder="1" applyAlignment="1">
      <alignment horizontal="center" vertical="center" wrapText="1"/>
    </xf>
    <xf numFmtId="0" fontId="10" fillId="2" borderId="10" xfId="4" applyFont="1" applyFill="1" applyBorder="1" applyAlignment="1">
      <alignment horizontal="center" vertical="center" wrapText="1"/>
    </xf>
    <xf numFmtId="167" fontId="11" fillId="4" borderId="7" xfId="3" applyNumberFormat="1" applyFont="1" applyFill="1" applyBorder="1" applyAlignment="1" applyProtection="1">
      <alignment horizontal="center" vertical="center" wrapText="1"/>
      <protection hidden="1"/>
    </xf>
    <xf numFmtId="2" fontId="6" fillId="2" borderId="7" xfId="3" applyNumberFormat="1" applyFont="1" applyFill="1" applyBorder="1" applyAlignment="1" applyProtection="1">
      <alignment horizontal="center" vertical="center" wrapText="1"/>
      <protection hidden="1"/>
    </xf>
    <xf numFmtId="2" fontId="6" fillId="2" borderId="22" xfId="3" applyNumberFormat="1" applyFont="1" applyFill="1" applyBorder="1" applyAlignment="1" applyProtection="1">
      <alignment horizontal="center" vertical="center" wrapText="1"/>
      <protection hidden="1"/>
    </xf>
    <xf numFmtId="0" fontId="10" fillId="2" borderId="0" xfId="4" applyFont="1" applyFill="1" applyAlignment="1">
      <alignment horizontal="center" vertical="center" wrapText="1"/>
    </xf>
    <xf numFmtId="167" fontId="11" fillId="2" borderId="6" xfId="3" applyNumberFormat="1" applyFont="1" applyFill="1" applyBorder="1" applyAlignment="1" applyProtection="1">
      <alignment horizontal="center" vertical="center" wrapText="1"/>
      <protection hidden="1"/>
    </xf>
    <xf numFmtId="0" fontId="11" fillId="2" borderId="23" xfId="3" applyFont="1" applyFill="1" applyBorder="1" applyAlignment="1">
      <alignment horizontal="center" vertical="center"/>
    </xf>
    <xf numFmtId="0" fontId="11" fillId="2" borderId="11" xfId="3" applyFont="1" applyFill="1" applyBorder="1" applyAlignment="1">
      <alignment horizontal="center" vertical="center"/>
    </xf>
    <xf numFmtId="2" fontId="6" fillId="2" borderId="1" xfId="3" applyNumberFormat="1" applyFont="1" applyFill="1" applyBorder="1" applyAlignment="1" applyProtection="1">
      <alignment horizontal="center" vertical="center" wrapText="1"/>
      <protection hidden="1"/>
    </xf>
    <xf numFmtId="2" fontId="6" fillId="2" borderId="20" xfId="3" applyNumberFormat="1" applyFont="1" applyFill="1" applyBorder="1" applyAlignment="1" applyProtection="1">
      <alignment horizontal="center" vertical="center" wrapText="1"/>
      <protection hidden="1"/>
    </xf>
    <xf numFmtId="0" fontId="10" fillId="2" borderId="4" xfId="4" applyFont="1" applyFill="1" applyBorder="1" applyAlignment="1">
      <alignment horizontal="center" vertical="center" wrapText="1"/>
    </xf>
    <xf numFmtId="0" fontId="10" fillId="2" borderId="12" xfId="4" applyFont="1" applyFill="1" applyBorder="1" applyAlignment="1">
      <alignment horizontal="center" vertical="center" wrapText="1"/>
    </xf>
    <xf numFmtId="169" fontId="10" fillId="2" borderId="12" xfId="4" applyNumberFormat="1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justify" vertical="center" wrapText="1"/>
    </xf>
    <xf numFmtId="0" fontId="13" fillId="3" borderId="1" xfId="3" applyFont="1" applyFill="1" applyBorder="1" applyAlignment="1">
      <alignment horizontal="center" vertical="center" wrapText="1"/>
    </xf>
    <xf numFmtId="0" fontId="14" fillId="3" borderId="1" xfId="3" applyFont="1" applyFill="1" applyBorder="1" applyAlignment="1">
      <alignment horizontal="center" vertical="center" wrapText="1"/>
    </xf>
    <xf numFmtId="0" fontId="15" fillId="0" borderId="1" xfId="5" applyFont="1" applyBorder="1" applyAlignment="1">
      <alignment horizontal="center" vertical="center" wrapText="1"/>
    </xf>
    <xf numFmtId="0" fontId="1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170" fontId="6" fillId="10" borderId="1" xfId="2" applyNumberFormat="1" applyFont="1" applyFill="1" applyBorder="1" applyAlignment="1">
      <alignment horizontal="left" vertical="center" wrapText="1"/>
    </xf>
    <xf numFmtId="170" fontId="18" fillId="5" borderId="1" xfId="2" applyNumberFormat="1" applyFont="1" applyFill="1" applyBorder="1" applyAlignment="1">
      <alignment vertical="center" wrapText="1"/>
    </xf>
    <xf numFmtId="0" fontId="6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justify" vertical="center" wrapText="1"/>
    </xf>
    <xf numFmtId="0" fontId="6" fillId="0" borderId="26" xfId="3" applyFont="1" applyBorder="1" applyAlignment="1" applyProtection="1">
      <alignment horizontal="center" vertical="center" wrapText="1"/>
      <protection hidden="1"/>
    </xf>
    <xf numFmtId="0" fontId="6" fillId="0" borderId="27" xfId="3" applyFont="1" applyBorder="1" applyAlignment="1" applyProtection="1">
      <alignment horizontal="center" vertical="center" wrapText="1"/>
      <protection hidden="1"/>
    </xf>
    <xf numFmtId="0" fontId="6" fillId="0" borderId="16" xfId="3" applyFont="1" applyBorder="1" applyAlignment="1" applyProtection="1">
      <alignment horizontal="center" vertical="center" wrapText="1"/>
      <protection hidden="1"/>
    </xf>
    <xf numFmtId="0" fontId="12" fillId="0" borderId="0" xfId="3" applyFont="1" applyAlignment="1">
      <alignment horizontal="center" vertical="center" wrapText="1"/>
    </xf>
    <xf numFmtId="2" fontId="5" fillId="10" borderId="1" xfId="0" applyNumberFormat="1" applyFont="1" applyFill="1" applyBorder="1" applyAlignment="1">
      <alignment horizontal="center" vertical="center" wrapText="1"/>
    </xf>
    <xf numFmtId="166" fontId="18" fillId="5" borderId="1" xfId="1" applyFont="1" applyFill="1" applyBorder="1" applyAlignment="1">
      <alignment vertical="center" wrapText="1"/>
    </xf>
    <xf numFmtId="0" fontId="12" fillId="0" borderId="1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 wrapText="1"/>
    </xf>
    <xf numFmtId="2" fontId="6" fillId="10" borderId="1" xfId="6" applyNumberFormat="1" applyFont="1" applyFill="1" applyBorder="1" applyAlignment="1">
      <alignment horizontal="center" vertical="center" wrapText="1"/>
    </xf>
    <xf numFmtId="166" fontId="16" fillId="5" borderId="1" xfId="1" applyFont="1" applyFill="1" applyBorder="1" applyAlignment="1">
      <alignment vertical="center" wrapText="1"/>
    </xf>
    <xf numFmtId="0" fontId="11" fillId="0" borderId="1" xfId="3" applyFont="1" applyBorder="1" applyAlignment="1">
      <alignment horizontal="left" vertical="center" wrapText="1"/>
    </xf>
    <xf numFmtId="9" fontId="6" fillId="10" borderId="1" xfId="6" applyFont="1" applyFill="1" applyBorder="1" applyAlignment="1">
      <alignment horizontal="center" vertical="center" wrapText="1"/>
    </xf>
    <xf numFmtId="9" fontId="16" fillId="5" borderId="1" xfId="6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3" applyFont="1" applyBorder="1" applyAlignment="1">
      <alignment horizontal="left" vertical="center" wrapText="1"/>
    </xf>
    <xf numFmtId="0" fontId="6" fillId="0" borderId="26" xfId="3" applyFont="1" applyBorder="1" applyAlignment="1">
      <alignment horizontal="left" vertical="center" wrapText="1"/>
    </xf>
    <xf numFmtId="0" fontId="10" fillId="2" borderId="4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12" xfId="3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165" fontId="18" fillId="5" borderId="1" xfId="0" applyNumberFormat="1" applyFont="1" applyFill="1" applyBorder="1" applyAlignment="1">
      <alignment vertical="center" wrapText="1"/>
    </xf>
    <xf numFmtId="165" fontId="18" fillId="5" borderId="26" xfId="0" applyNumberFormat="1" applyFont="1" applyFill="1" applyBorder="1" applyAlignment="1">
      <alignment vertical="center" wrapText="1"/>
    </xf>
    <xf numFmtId="0" fontId="6" fillId="0" borderId="26" xfId="3" applyFont="1" applyBorder="1" applyAlignment="1">
      <alignment horizontal="center" vertical="center"/>
    </xf>
    <xf numFmtId="173" fontId="18" fillId="5" borderId="1" xfId="1" applyNumberFormat="1" applyFont="1" applyFill="1" applyBorder="1" applyAlignment="1">
      <alignment vertical="center" wrapText="1"/>
    </xf>
  </cellXfs>
  <cellStyles count="25">
    <cellStyle name="Millares" xfId="1" builtinId="3"/>
    <cellStyle name="Millares [0] 2" xfId="8" xr:uid="{C698326A-0EEC-46DE-B64D-B2281C64278D}"/>
    <cellStyle name="Millares 10" xfId="19" xr:uid="{4F60F502-3278-4220-8D73-75C009980975}"/>
    <cellStyle name="Millares 11" xfId="20" xr:uid="{5F223CCF-18BD-4F25-9E95-2B72BD7C2B41}"/>
    <cellStyle name="Millares 12" xfId="21" xr:uid="{C23BC6F3-C194-4A05-9F3B-BBDC0478A118}"/>
    <cellStyle name="Millares 13" xfId="22" xr:uid="{2A5BD2DF-920F-472E-B664-CED6FFCD04A2}"/>
    <cellStyle name="Millares 2" xfId="7" xr:uid="{281EAFAD-B45F-498D-B8F2-623F5B111DF8}"/>
    <cellStyle name="Millares 3" xfId="10" xr:uid="{59D0262A-4BDE-4D22-AC1B-F3C92684D0DF}"/>
    <cellStyle name="Millares 4" xfId="15" xr:uid="{AAE303B8-5034-4CF8-8375-B98416249DFE}"/>
    <cellStyle name="Millares 5" xfId="13" xr:uid="{798233CC-D60A-4AFD-9D85-828D1332CA46}"/>
    <cellStyle name="Millares 6" xfId="14" xr:uid="{8B8AC183-45BF-4E55-A768-B57AB2435F58}"/>
    <cellStyle name="Millares 7" xfId="17" xr:uid="{DE46F7BC-44B4-4059-BB55-EF9310B12335}"/>
    <cellStyle name="Millares 8" xfId="16" xr:uid="{899F211B-DBF5-46C2-90E2-45FED725F8CB}"/>
    <cellStyle name="Millares 9" xfId="18" xr:uid="{4C5F695F-D241-432D-B8F0-B833B86253E9}"/>
    <cellStyle name="Moneda" xfId="2" builtinId="4"/>
    <cellStyle name="Moneda [0]" xfId="24" builtinId="7"/>
    <cellStyle name="Moneda [0] 2" xfId="12" xr:uid="{4FBA1A41-4D92-41D1-97C7-91D5C19B616A}"/>
    <cellStyle name="Moneda 2" xfId="11" xr:uid="{AEAEDE5A-E877-4B3B-A395-B18A6FFDE888}"/>
    <cellStyle name="Moneda 3" xfId="23" xr:uid="{0E765B10-C5C2-4AD6-95EA-158CE76A2492}"/>
    <cellStyle name="Normal" xfId="0" builtinId="0"/>
    <cellStyle name="Normal 2" xfId="3" xr:uid="{CDC856A0-AD83-4B31-840E-2479D53BDA25}"/>
    <cellStyle name="Normal 2 2" xfId="5" xr:uid="{1768A491-746D-441C-AACF-D8624D5D9431}"/>
    <cellStyle name="Normal 3" xfId="9" xr:uid="{B786A70A-584E-436B-BDED-0DEA8441930B}"/>
    <cellStyle name="Normal_CAPACIDAD" xfId="4" xr:uid="{2224543B-B329-4ECE-93A7-83D987A58922}"/>
    <cellStyle name="Porcentaje" xfId="6" builtinId="5"/>
  </cellStyles>
  <dxfs count="4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00CC00"/>
      <color rgb="FFFFFFCC"/>
      <color rgb="FF003399"/>
      <color rgb="FFCCFFCC"/>
      <color rgb="FF3399FF"/>
      <color rgb="FFFF99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393047</xdr:colOff>
      <xdr:row>0</xdr:row>
      <xdr:rowOff>256310</xdr:rowOff>
    </xdr:from>
    <xdr:to>
      <xdr:col>2</xdr:col>
      <xdr:colOff>4171950</xdr:colOff>
      <xdr:row>0</xdr:row>
      <xdr:rowOff>1403642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07A2F9-C845-423F-9B47-DF7650DEF4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1135997" y="256310"/>
          <a:ext cx="3778903" cy="11473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1828800</xdr:colOff>
      <xdr:row>14</xdr:row>
      <xdr:rowOff>1104899</xdr:rowOff>
    </xdr:from>
    <xdr:to>
      <xdr:col>3</xdr:col>
      <xdr:colOff>2971800</xdr:colOff>
      <xdr:row>15</xdr:row>
      <xdr:rowOff>150562</xdr:rowOff>
    </xdr:to>
    <xdr:pic>
      <xdr:nvPicPr>
        <xdr:cNvPr id="3" name="Imagen 1" descr="Imagen que contiene grafiti, dibujo, reloj&#10;&#10;Descripción generada automáticamente">
          <a:extLst>
            <a:ext uri="{FF2B5EF4-FFF2-40B4-BE49-F238E27FC236}">
              <a16:creationId xmlns:a16="http://schemas.microsoft.com/office/drawing/2014/main" id="{FE719F3B-2853-41D7-9F3D-7F94197FA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48550" y="10839449"/>
          <a:ext cx="1143000" cy="9887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210447</xdr:colOff>
      <xdr:row>0</xdr:row>
      <xdr:rowOff>0</xdr:rowOff>
    </xdr:from>
    <xdr:to>
      <xdr:col>1</xdr:col>
      <xdr:colOff>1804147</xdr:colOff>
      <xdr:row>0</xdr:row>
      <xdr:rowOff>986118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73774F-BF7A-41C8-A290-AE10DEA788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10447" y="0"/>
          <a:ext cx="1917550" cy="728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210447</xdr:colOff>
      <xdr:row>0</xdr:row>
      <xdr:rowOff>0</xdr:rowOff>
    </xdr:from>
    <xdr:to>
      <xdr:col>1</xdr:col>
      <xdr:colOff>1804147</xdr:colOff>
      <xdr:row>0</xdr:row>
      <xdr:rowOff>986118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D37AE6-D250-4A79-A584-FB60816171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10447" y="0"/>
          <a:ext cx="1917550" cy="7289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1281546</xdr:colOff>
      <xdr:row>0</xdr:row>
      <xdr:rowOff>813955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57DEBA-5B0A-47D2-849B-712B042A74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843156" y="86591"/>
          <a:ext cx="1200640" cy="7273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1281546</xdr:colOff>
      <xdr:row>0</xdr:row>
      <xdr:rowOff>813955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8FB6EE-FD91-4D59-B44C-789A38EE9C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843156" y="86591"/>
          <a:ext cx="1200640" cy="7273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80906</xdr:colOff>
      <xdr:row>0</xdr:row>
      <xdr:rowOff>86591</xdr:rowOff>
    </xdr:from>
    <xdr:to>
      <xdr:col>2</xdr:col>
      <xdr:colOff>1281546</xdr:colOff>
      <xdr:row>0</xdr:row>
      <xdr:rowOff>813955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3666998-71CA-4B4B-9C28-01E57641CD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9105"/>
        <a:stretch>
          <a:fillRect/>
        </a:stretch>
      </xdr:blipFill>
      <xdr:spPr bwMode="auto">
        <a:xfrm>
          <a:off x="2851815" y="86591"/>
          <a:ext cx="1200640" cy="7273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AED6-ED9B-4B61-A81E-16CACAC96723}">
  <sheetPr>
    <tabColor rgb="FFFFFF00"/>
    <pageSetUpPr fitToPage="1"/>
  </sheetPr>
  <dimension ref="B1:I16"/>
  <sheetViews>
    <sheetView showGridLines="0" tabSelected="1" topLeftCell="A14" zoomScale="50" zoomScaleNormal="50" zoomScaleSheetLayoutView="50" workbookViewId="0">
      <selection activeCell="F15" sqref="F15"/>
    </sheetView>
  </sheetViews>
  <sheetFormatPr baseColWidth="10" defaultColWidth="11.42578125" defaultRowHeight="23.25" x14ac:dyDescent="0.25"/>
  <cols>
    <col min="1" max="1" width="4.42578125" style="45" customWidth="1"/>
    <col min="2" max="2" width="6.42578125" style="46" bestFit="1" customWidth="1"/>
    <col min="3" max="3" width="73" style="46" customWidth="1"/>
    <col min="4" max="4" width="77.7109375" style="45" customWidth="1"/>
    <col min="5" max="5" width="45.42578125" style="45" customWidth="1"/>
    <col min="6" max="6" width="55" style="45" customWidth="1"/>
    <col min="7" max="7" width="40.85546875" style="45" customWidth="1"/>
    <col min="8" max="8" width="37.42578125" style="45" customWidth="1"/>
    <col min="9" max="9" width="44.140625" style="45" customWidth="1"/>
    <col min="10" max="16384" width="11.42578125" style="45"/>
  </cols>
  <sheetData>
    <row r="1" spans="2:9" ht="139.5" customHeight="1" thickBot="1" x14ac:dyDescent="0.3">
      <c r="B1" s="141"/>
      <c r="C1" s="142"/>
      <c r="D1" s="148" t="s">
        <v>59</v>
      </c>
      <c r="E1" s="148"/>
      <c r="F1" s="148"/>
      <c r="G1" s="149"/>
    </row>
    <row r="2" spans="2:9" ht="9" hidden="1" customHeight="1" thickBot="1" x14ac:dyDescent="0.3">
      <c r="B2" s="52"/>
      <c r="C2" s="56"/>
      <c r="D2" s="47"/>
      <c r="G2" s="47"/>
    </row>
    <row r="3" spans="2:9" ht="57.75" customHeight="1" thickBot="1" x14ac:dyDescent="0.3">
      <c r="B3" s="145" t="s">
        <v>0</v>
      </c>
      <c r="C3" s="146"/>
      <c r="D3" s="146"/>
      <c r="E3" s="146"/>
      <c r="F3" s="146"/>
      <c r="G3" s="147"/>
    </row>
    <row r="4" spans="2:9" ht="7.5" hidden="1" customHeight="1" thickBot="1" x14ac:dyDescent="0.3">
      <c r="B4" s="57"/>
      <c r="C4" s="54"/>
      <c r="D4" s="55"/>
      <c r="E4" s="55"/>
      <c r="F4" s="55"/>
      <c r="G4" s="58"/>
    </row>
    <row r="5" spans="2:9" ht="100.5" customHeight="1" thickBot="1" x14ac:dyDescent="0.3">
      <c r="B5" s="143" t="s">
        <v>1</v>
      </c>
      <c r="C5" s="144"/>
      <c r="D5" s="152" t="s">
        <v>87</v>
      </c>
      <c r="E5" s="153"/>
      <c r="F5" s="153"/>
      <c r="G5" s="154"/>
    </row>
    <row r="6" spans="2:9" ht="55.5" customHeight="1" thickBot="1" x14ac:dyDescent="0.3">
      <c r="B6" s="143" t="s">
        <v>2</v>
      </c>
      <c r="C6" s="144"/>
      <c r="D6" s="152" t="s">
        <v>88</v>
      </c>
      <c r="E6" s="153"/>
      <c r="F6" s="153"/>
      <c r="G6" s="154"/>
    </row>
    <row r="7" spans="2:9" ht="55.5" customHeight="1" thickBot="1" x14ac:dyDescent="0.3">
      <c r="B7" s="143" t="s">
        <v>85</v>
      </c>
      <c r="C7" s="144"/>
      <c r="D7" s="129">
        <v>1408275750</v>
      </c>
      <c r="E7" s="130"/>
      <c r="F7" s="130"/>
      <c r="G7" s="131"/>
    </row>
    <row r="8" spans="2:9" ht="55.5" customHeight="1" thickBot="1" x14ac:dyDescent="0.3">
      <c r="B8" s="143" t="s">
        <v>86</v>
      </c>
      <c r="C8" s="144"/>
      <c r="D8" s="129">
        <v>1248543240</v>
      </c>
      <c r="E8" s="130"/>
      <c r="F8" s="130"/>
      <c r="G8" s="131"/>
    </row>
    <row r="9" spans="2:9" ht="52.5" customHeight="1" thickBot="1" x14ac:dyDescent="0.3">
      <c r="B9" s="143" t="s">
        <v>3</v>
      </c>
      <c r="C9" s="144"/>
      <c r="D9" s="129">
        <f>+D7+D8</f>
        <v>2656818990</v>
      </c>
      <c r="E9" s="130"/>
      <c r="F9" s="130"/>
      <c r="G9" s="131"/>
      <c r="H9" s="53"/>
      <c r="I9" s="49"/>
    </row>
    <row r="10" spans="2:9" ht="15" customHeight="1" x14ac:dyDescent="0.25">
      <c r="B10" s="137"/>
      <c r="C10" s="138"/>
      <c r="D10" s="139"/>
      <c r="E10" s="139"/>
      <c r="F10" s="139"/>
      <c r="G10" s="140"/>
    </row>
    <row r="11" spans="2:9" s="50" customFormat="1" ht="103.5" customHeight="1" x14ac:dyDescent="0.25">
      <c r="B11" s="59" t="s">
        <v>4</v>
      </c>
      <c r="C11" s="48" t="s">
        <v>5</v>
      </c>
      <c r="D11" s="48" t="s">
        <v>10</v>
      </c>
      <c r="E11" s="48" t="s">
        <v>11</v>
      </c>
      <c r="F11" s="48" t="s">
        <v>48</v>
      </c>
      <c r="G11" s="60" t="s">
        <v>49</v>
      </c>
    </row>
    <row r="12" spans="2:9" s="50" customFormat="1" ht="199.5" customHeight="1" x14ac:dyDescent="0.25">
      <c r="B12" s="71">
        <v>1</v>
      </c>
      <c r="C12" s="72" t="str">
        <f>+'ARTHUR J. GALLAGHER'!D5</f>
        <v>ARTHUR J GALLAGHER CORREDORES DE SEGUROS SA LOTE 1</v>
      </c>
      <c r="D12" s="73" t="str">
        <f>+'ARTHUR J. GALLAGHER'!L18</f>
        <v>Cumple con los indicadores de capacidad organizacional y financiera</v>
      </c>
      <c r="E12" s="74" t="str">
        <f>+'ARTHUR J. GALLAGHER'!I32</f>
        <v>CUMPLE</v>
      </c>
      <c r="F12" s="75" t="s">
        <v>92</v>
      </c>
      <c r="G12" s="132" t="s">
        <v>91</v>
      </c>
    </row>
    <row r="13" spans="2:9" s="50" customFormat="1" ht="103.5" customHeight="1" x14ac:dyDescent="0.25">
      <c r="B13" s="71">
        <v>2</v>
      </c>
      <c r="C13" s="72" t="str">
        <f>+CORRECOL!D5</f>
        <v>CORRECOL SA LOTE 1</v>
      </c>
      <c r="D13" s="73" t="str">
        <f>+CORRECOL!L18</f>
        <v>Cumple con los indicadores de capacidad organizacional y financiera</v>
      </c>
      <c r="E13" s="74" t="str">
        <f>+CORRECOL!I32</f>
        <v>CUMPLE</v>
      </c>
      <c r="F13" s="75" t="s">
        <v>95</v>
      </c>
      <c r="G13" s="74" t="s">
        <v>96</v>
      </c>
    </row>
    <row r="14" spans="2:9" s="51" customFormat="1" ht="208.5" customHeight="1" thickBot="1" x14ac:dyDescent="0.3">
      <c r="B14" s="71">
        <v>3</v>
      </c>
      <c r="C14" s="72" t="str">
        <f>+'PROSEGUR ITAU'!D5</f>
        <v>UNION TEMPORAL PROSEGUROS-ITAU LOTE 1</v>
      </c>
      <c r="D14" s="73" t="str">
        <f>+'PROSEGUR ITAU'!L25</f>
        <v>Cumple con los indicadores de capacidad organizacional y financiera</v>
      </c>
      <c r="E14" s="74" t="str">
        <f>+'PROSEGUR ITAU'!I39</f>
        <v>CUMPLE</v>
      </c>
      <c r="F14" s="75" t="s">
        <v>95</v>
      </c>
      <c r="G14" s="74" t="s">
        <v>96</v>
      </c>
    </row>
    <row r="15" spans="2:9" ht="152.25" customHeight="1" x14ac:dyDescent="0.25">
      <c r="B15" s="133" t="s">
        <v>44</v>
      </c>
      <c r="C15" s="134"/>
      <c r="D15" s="76"/>
      <c r="E15" s="77"/>
      <c r="F15" s="77"/>
      <c r="G15" s="150"/>
    </row>
    <row r="16" spans="2:9" ht="83.25" customHeight="1" thickBot="1" x14ac:dyDescent="0.45">
      <c r="B16" s="135"/>
      <c r="C16" s="136"/>
      <c r="D16" s="78" t="s">
        <v>58</v>
      </c>
      <c r="E16" s="70"/>
      <c r="F16" s="70"/>
      <c r="G16" s="151"/>
    </row>
  </sheetData>
  <sheetProtection algorithmName="SHA-512" hashValue="TBhyDdlWUb0lNDJ6U3PWcV2UKVlvWpZPrusCLOBQ5n7dMh9M8bOdF2o/7qYCP+zChz9xhBHwyo/I4KobxK7clQ==" saltValue="3TqykgSlxxrLannDmPNEYw==" spinCount="100000" sheet="1" objects="1" scenarios="1" selectLockedCells="1" selectUnlockedCells="1"/>
  <sortState xmlns:xlrd2="http://schemas.microsoft.com/office/spreadsheetml/2017/richdata2" ref="B14:G14">
    <sortCondition ref="B14"/>
  </sortState>
  <mergeCells count="13">
    <mergeCell ref="B15:C16"/>
    <mergeCell ref="B10:G10"/>
    <mergeCell ref="B1:C1"/>
    <mergeCell ref="B5:C5"/>
    <mergeCell ref="B6:C6"/>
    <mergeCell ref="B9:C9"/>
    <mergeCell ref="B3:G3"/>
    <mergeCell ref="D1:G1"/>
    <mergeCell ref="G15:G16"/>
    <mergeCell ref="D5:G5"/>
    <mergeCell ref="D6:G6"/>
    <mergeCell ref="B7:C7"/>
    <mergeCell ref="B8:C8"/>
  </mergeCells>
  <phoneticPr fontId="9" type="noConversion"/>
  <pageMargins left="0.70866141732283472" right="0.70866141732283472" top="0.74803149606299213" bottom="0.74803149606299213" header="0.31496062992125984" footer="0.31496062992125984"/>
  <pageSetup scale="3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78859-CCEE-4DD4-A0B0-E1907572942D}">
  <sheetPr>
    <pageSetUpPr fitToPage="1"/>
  </sheetPr>
  <dimension ref="A1:Q27"/>
  <sheetViews>
    <sheetView showGridLines="0" zoomScale="85" zoomScaleNormal="85" zoomScaleSheetLayoutView="85" workbookViewId="0">
      <selection activeCell="G12" sqref="G12"/>
    </sheetView>
  </sheetViews>
  <sheetFormatPr baseColWidth="10" defaultColWidth="11.42578125" defaultRowHeight="15.75" x14ac:dyDescent="0.25"/>
  <cols>
    <col min="1" max="1" width="4.85546875" style="85" bestFit="1" customWidth="1"/>
    <col min="2" max="2" width="37.7109375" style="114" customWidth="1"/>
    <col min="3" max="3" width="29.140625" style="114" customWidth="1"/>
    <col min="4" max="4" width="11.7109375" style="85" customWidth="1"/>
    <col min="5" max="5" width="13.42578125" style="85" customWidth="1"/>
    <col min="6" max="6" width="23.42578125" style="123" customWidth="1"/>
    <col min="7" max="7" width="17.5703125" style="124" customWidth="1"/>
    <col min="8" max="8" width="16.28515625" style="124" customWidth="1"/>
    <col min="9" max="9" width="15.85546875" style="124" customWidth="1"/>
    <col min="10" max="10" width="18" style="79" bestFit="1" customWidth="1"/>
    <col min="11" max="11" width="11.42578125" style="79"/>
    <col min="12" max="12" width="14.28515625" style="79" bestFit="1" customWidth="1"/>
    <col min="13" max="14" width="15.140625" style="79" bestFit="1" customWidth="1"/>
    <col min="15" max="16" width="11.42578125" style="79"/>
    <col min="17" max="17" width="13.140625" style="79" bestFit="1" customWidth="1"/>
    <col min="18" max="16384" width="11.42578125" style="79"/>
  </cols>
  <sheetData>
    <row r="1" spans="1:17" ht="57.75" customHeight="1" thickBot="1" x14ac:dyDescent="0.3">
      <c r="A1" s="156" t="s">
        <v>60</v>
      </c>
      <c r="B1" s="157"/>
      <c r="C1" s="157"/>
      <c r="D1" s="157"/>
      <c r="E1" s="157"/>
      <c r="F1" s="157"/>
      <c r="G1" s="157"/>
      <c r="H1" s="157"/>
      <c r="I1" s="157"/>
      <c r="J1" s="158"/>
    </row>
    <row r="2" spans="1:17" ht="30" customHeight="1" thickBot="1" x14ac:dyDescent="0.3">
      <c r="A2" s="159" t="s">
        <v>61</v>
      </c>
      <c r="B2" s="160"/>
      <c r="C2" s="160"/>
      <c r="D2" s="160"/>
      <c r="E2" s="160"/>
      <c r="F2" s="160"/>
      <c r="G2" s="160"/>
      <c r="H2" s="160"/>
      <c r="I2" s="160"/>
      <c r="J2" s="161"/>
    </row>
    <row r="3" spans="1:17" ht="36" customHeight="1" thickBot="1" x14ac:dyDescent="0.3">
      <c r="A3" s="162" t="s">
        <v>52</v>
      </c>
      <c r="B3" s="163"/>
      <c r="C3" s="80"/>
      <c r="D3" s="164"/>
      <c r="E3" s="165"/>
      <c r="F3" s="165"/>
      <c r="G3" s="165"/>
      <c r="H3" s="165"/>
      <c r="I3" s="165"/>
      <c r="J3" s="166"/>
    </row>
    <row r="4" spans="1:17" ht="108" customHeight="1" x14ac:dyDescent="0.25">
      <c r="A4" s="167" t="s">
        <v>53</v>
      </c>
      <c r="B4" s="168"/>
      <c r="C4" s="81"/>
      <c r="D4" s="169" t="s">
        <v>62</v>
      </c>
      <c r="E4" s="170"/>
      <c r="F4" s="170"/>
      <c r="G4" s="170"/>
      <c r="H4" s="170"/>
      <c r="I4" s="170"/>
      <c r="J4" s="171"/>
    </row>
    <row r="5" spans="1:17" ht="222.75" customHeight="1" x14ac:dyDescent="0.25">
      <c r="A5" s="172" t="s">
        <v>63</v>
      </c>
      <c r="B5" s="172"/>
      <c r="C5" s="172"/>
      <c r="D5" s="172"/>
      <c r="E5" s="172"/>
      <c r="F5" s="172"/>
      <c r="G5" s="172"/>
      <c r="H5" s="172"/>
      <c r="I5" s="172"/>
      <c r="J5" s="172"/>
    </row>
    <row r="6" spans="1:17" s="82" customFormat="1" ht="22.5" customHeight="1" x14ac:dyDescent="0.25">
      <c r="A6" s="155" t="s">
        <v>64</v>
      </c>
      <c r="B6" s="155"/>
      <c r="C6" s="155"/>
      <c r="D6" s="155"/>
      <c r="E6" s="155"/>
      <c r="F6" s="155"/>
      <c r="G6" s="155"/>
      <c r="H6" s="155"/>
      <c r="I6" s="155"/>
      <c r="J6" s="155"/>
    </row>
    <row r="7" spans="1:17" s="82" customFormat="1" ht="22.5" customHeight="1" x14ac:dyDescent="0.25">
      <c r="A7" s="155" t="s">
        <v>65</v>
      </c>
      <c r="B7" s="155"/>
      <c r="C7" s="155"/>
      <c r="D7" s="155"/>
      <c r="E7" s="155"/>
      <c r="F7" s="155"/>
      <c r="G7" s="155"/>
      <c r="H7" s="155"/>
      <c r="I7" s="155"/>
      <c r="J7" s="155"/>
    </row>
    <row r="8" spans="1:17" s="82" customFormat="1" ht="22.5" customHeight="1" x14ac:dyDescent="0.25">
      <c r="A8" s="155" t="s">
        <v>66</v>
      </c>
      <c r="B8" s="155"/>
      <c r="C8" s="155"/>
      <c r="D8" s="155"/>
      <c r="E8" s="155"/>
      <c r="F8" s="155"/>
      <c r="G8" s="155"/>
      <c r="H8" s="155"/>
      <c r="I8" s="155"/>
      <c r="J8" s="155"/>
    </row>
    <row r="9" spans="1:17" s="82" customFormat="1" ht="22.5" customHeight="1" x14ac:dyDescent="0.25">
      <c r="A9" s="155" t="s">
        <v>67</v>
      </c>
      <c r="B9" s="155"/>
      <c r="C9" s="155"/>
      <c r="D9" s="155"/>
      <c r="E9" s="155"/>
      <c r="F9" s="155"/>
      <c r="G9" s="155"/>
      <c r="H9" s="155"/>
      <c r="I9" s="155"/>
      <c r="J9" s="155"/>
    </row>
    <row r="10" spans="1:17" ht="16.5" thickBot="1" x14ac:dyDescent="0.3">
      <c r="A10" s="173" t="s">
        <v>68</v>
      </c>
      <c r="B10" s="175" t="s">
        <v>69</v>
      </c>
      <c r="C10" s="83"/>
      <c r="D10" s="176" t="s">
        <v>70</v>
      </c>
      <c r="E10" s="176" t="s">
        <v>71</v>
      </c>
      <c r="F10" s="177" t="s">
        <v>72</v>
      </c>
      <c r="G10" s="178" t="s">
        <v>73</v>
      </c>
      <c r="H10" s="179"/>
      <c r="I10" s="179"/>
      <c r="J10" s="179"/>
    </row>
    <row r="11" spans="1:17" s="85" customFormat="1" ht="53.25" customHeight="1" thickBot="1" x14ac:dyDescent="0.3">
      <c r="A11" s="174"/>
      <c r="B11" s="175"/>
      <c r="C11" s="83" t="s">
        <v>74</v>
      </c>
      <c r="D11" s="176"/>
      <c r="E11" s="176"/>
      <c r="F11" s="177"/>
      <c r="G11" s="84" t="s">
        <v>75</v>
      </c>
      <c r="H11" s="84" t="s">
        <v>76</v>
      </c>
      <c r="I11" s="84" t="s">
        <v>77</v>
      </c>
      <c r="J11" s="84" t="s">
        <v>78</v>
      </c>
    </row>
    <row r="12" spans="1:17" s="85" customFormat="1" ht="171.75" customHeight="1" thickBot="1" x14ac:dyDescent="0.3">
      <c r="A12" s="86">
        <v>1</v>
      </c>
      <c r="B12" s="87" t="s">
        <v>79</v>
      </c>
      <c r="C12" s="88" t="s">
        <v>80</v>
      </c>
      <c r="D12" s="89" t="s">
        <v>81</v>
      </c>
      <c r="E12" s="90">
        <v>15</v>
      </c>
      <c r="F12" s="91">
        <v>78895000</v>
      </c>
      <c r="G12" s="91">
        <v>78895000</v>
      </c>
      <c r="H12" s="92">
        <f>ROUND(G12*19%,0)</f>
        <v>14990050</v>
      </c>
      <c r="I12" s="93">
        <f>ROUND(G12+H12,0)</f>
        <v>93885050</v>
      </c>
      <c r="J12" s="93">
        <f>ROUND(I12*E12,0)</f>
        <v>1408275750</v>
      </c>
      <c r="L12" s="94"/>
      <c r="M12" s="95"/>
      <c r="N12" s="96"/>
      <c r="O12" s="94"/>
      <c r="Q12" s="95"/>
    </row>
    <row r="13" spans="1:17" s="98" customFormat="1" ht="27" customHeight="1" thickBot="1" x14ac:dyDescent="0.3">
      <c r="A13" s="180" t="s">
        <v>82</v>
      </c>
      <c r="B13" s="181"/>
      <c r="C13" s="181"/>
      <c r="D13" s="181"/>
      <c r="E13" s="181"/>
      <c r="F13" s="182"/>
      <c r="G13" s="97">
        <f>SUM(G12:G12)</f>
        <v>78895000</v>
      </c>
      <c r="H13" s="97">
        <f>SUM(H12:H12)</f>
        <v>14990050</v>
      </c>
      <c r="I13" s="97">
        <f>SUM(I12:I12)</f>
        <v>93885050</v>
      </c>
      <c r="J13" s="97">
        <f>SUM(J12:J12)</f>
        <v>1408275750</v>
      </c>
      <c r="L13" s="99"/>
      <c r="M13" s="99"/>
    </row>
    <row r="14" spans="1:17" ht="287.25" customHeight="1" thickBot="1" x14ac:dyDescent="0.3">
      <c r="A14" s="183" t="s">
        <v>83</v>
      </c>
      <c r="B14" s="184"/>
      <c r="C14" s="184"/>
      <c r="D14" s="184"/>
      <c r="E14" s="184"/>
      <c r="F14" s="184"/>
      <c r="G14" s="184"/>
      <c r="H14" s="184"/>
      <c r="I14" s="184"/>
      <c r="J14" s="185"/>
    </row>
    <row r="15" spans="1:17" x14ac:dyDescent="0.25">
      <c r="A15" s="100"/>
      <c r="B15" s="101"/>
      <c r="C15" s="101"/>
      <c r="D15" s="102"/>
      <c r="E15" s="102"/>
      <c r="F15" s="103"/>
      <c r="G15" s="104"/>
      <c r="H15" s="104"/>
      <c r="I15" s="104"/>
      <c r="J15" s="105"/>
    </row>
    <row r="16" spans="1:17" x14ac:dyDescent="0.25">
      <c r="A16" s="186"/>
      <c r="B16" s="187"/>
      <c r="C16" s="187"/>
      <c r="D16" s="187"/>
      <c r="E16" s="187"/>
      <c r="F16" s="187"/>
      <c r="G16" s="187"/>
      <c r="H16" s="187"/>
      <c r="I16" s="187"/>
      <c r="J16" s="106"/>
    </row>
    <row r="17" spans="1:10" x14ac:dyDescent="0.25">
      <c r="A17" s="107"/>
      <c r="B17" s="108"/>
      <c r="C17" s="108"/>
      <c r="D17" s="109"/>
      <c r="E17" s="109"/>
      <c r="F17" s="110"/>
      <c r="G17" s="111"/>
      <c r="H17" s="111"/>
      <c r="I17" s="111"/>
      <c r="J17" s="106"/>
    </row>
    <row r="18" spans="1:10" ht="16.5" thickBot="1" x14ac:dyDescent="0.3">
      <c r="A18" s="112"/>
      <c r="B18" s="113"/>
      <c r="D18" s="109"/>
      <c r="E18" s="109"/>
      <c r="F18" s="110"/>
      <c r="G18" s="111"/>
      <c r="H18" s="111"/>
      <c r="I18" s="111"/>
      <c r="J18" s="106"/>
    </row>
    <row r="19" spans="1:10" ht="18.75" customHeight="1" x14ac:dyDescent="0.25">
      <c r="A19" s="188" t="s">
        <v>54</v>
      </c>
      <c r="B19" s="189"/>
      <c r="C19" s="115"/>
      <c r="D19" s="116"/>
      <c r="E19" s="116"/>
      <c r="F19" s="110"/>
      <c r="G19" s="117"/>
      <c r="H19" s="117"/>
      <c r="I19" s="117"/>
      <c r="J19" s="106"/>
    </row>
    <row r="20" spans="1:10" ht="18.75" customHeight="1" thickBot="1" x14ac:dyDescent="0.3">
      <c r="A20" s="190" t="s">
        <v>55</v>
      </c>
      <c r="B20" s="191"/>
      <c r="C20" s="118"/>
      <c r="D20" s="119"/>
      <c r="E20" s="119"/>
      <c r="F20" s="120"/>
      <c r="G20" s="121"/>
      <c r="H20" s="121"/>
      <c r="I20" s="121"/>
      <c r="J20" s="122"/>
    </row>
    <row r="25" spans="1:10" x14ac:dyDescent="0.25">
      <c r="H25" s="125"/>
      <c r="I25" s="125"/>
    </row>
    <row r="26" spans="1:10" x14ac:dyDescent="0.25">
      <c r="H26" s="125"/>
      <c r="I26" s="125"/>
    </row>
    <row r="27" spans="1:10" x14ac:dyDescent="0.25">
      <c r="H27" s="126"/>
      <c r="I27" s="126"/>
    </row>
  </sheetData>
  <mergeCells count="26">
    <mergeCell ref="A13:F13"/>
    <mergeCell ref="A14:J14"/>
    <mergeCell ref="A16:I16"/>
    <mergeCell ref="A19:B19"/>
    <mergeCell ref="A20:B20"/>
    <mergeCell ref="A9:C9"/>
    <mergeCell ref="D9:J9"/>
    <mergeCell ref="A10:A11"/>
    <mergeCell ref="B10:B11"/>
    <mergeCell ref="D10:D11"/>
    <mergeCell ref="E10:E11"/>
    <mergeCell ref="F10:F11"/>
    <mergeCell ref="G10:J10"/>
    <mergeCell ref="A8:C8"/>
    <mergeCell ref="D8:J8"/>
    <mergeCell ref="A1:J1"/>
    <mergeCell ref="A2:J2"/>
    <mergeCell ref="A3:B3"/>
    <mergeCell ref="D3:J3"/>
    <mergeCell ref="A4:B4"/>
    <mergeCell ref="D4:J4"/>
    <mergeCell ref="A5:J5"/>
    <mergeCell ref="A6:C6"/>
    <mergeCell ref="D6:J6"/>
    <mergeCell ref="A7:C7"/>
    <mergeCell ref="D7:J7"/>
  </mergeCells>
  <pageMargins left="0.70866141732283472" right="0.70866141732283472" top="0.74803149606299213" bottom="0.74803149606299213" header="0.31496062992125984" footer="0.31496062992125984"/>
  <pageSetup scale="4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F13F6-28C9-4FCF-87E0-C1871B8F7B7B}">
  <sheetPr>
    <pageSetUpPr fitToPage="1"/>
  </sheetPr>
  <dimension ref="A1:Q27"/>
  <sheetViews>
    <sheetView showGridLines="0" topLeftCell="A12" zoomScale="85" zoomScaleNormal="85" zoomScaleSheetLayoutView="85" workbookViewId="0">
      <selection activeCell="K14" sqref="K14"/>
    </sheetView>
  </sheetViews>
  <sheetFormatPr baseColWidth="10" defaultColWidth="11.42578125" defaultRowHeight="15.75" x14ac:dyDescent="0.25"/>
  <cols>
    <col min="1" max="1" width="4.85546875" style="85" bestFit="1" customWidth="1"/>
    <col min="2" max="2" width="37.7109375" style="114" customWidth="1"/>
    <col min="3" max="3" width="29.140625" style="114" customWidth="1"/>
    <col min="4" max="4" width="11.7109375" style="85" customWidth="1"/>
    <col min="5" max="5" width="13.42578125" style="85" customWidth="1"/>
    <col min="6" max="6" width="23.42578125" style="123" customWidth="1"/>
    <col min="7" max="7" width="17.5703125" style="124" customWidth="1"/>
    <col min="8" max="8" width="16.28515625" style="124" customWidth="1"/>
    <col min="9" max="9" width="15.85546875" style="124" customWidth="1"/>
    <col min="10" max="10" width="18" style="79" bestFit="1" customWidth="1"/>
    <col min="11" max="11" width="11.42578125" style="79"/>
    <col min="12" max="12" width="14.28515625" style="79" bestFit="1" customWidth="1"/>
    <col min="13" max="14" width="15.140625" style="79" bestFit="1" customWidth="1"/>
    <col min="15" max="16" width="11.42578125" style="79"/>
    <col min="17" max="17" width="13.140625" style="79" bestFit="1" customWidth="1"/>
    <col min="18" max="16384" width="11.42578125" style="79"/>
  </cols>
  <sheetData>
    <row r="1" spans="1:17" ht="57.75" customHeight="1" thickBot="1" x14ac:dyDescent="0.3">
      <c r="A1" s="156" t="s">
        <v>60</v>
      </c>
      <c r="B1" s="157"/>
      <c r="C1" s="157"/>
      <c r="D1" s="157"/>
      <c r="E1" s="157"/>
      <c r="F1" s="157"/>
      <c r="G1" s="157"/>
      <c r="H1" s="157"/>
      <c r="I1" s="157"/>
      <c r="J1" s="158"/>
    </row>
    <row r="2" spans="1:17" ht="30" customHeight="1" thickBot="1" x14ac:dyDescent="0.3">
      <c r="A2" s="159" t="s">
        <v>61</v>
      </c>
      <c r="B2" s="160"/>
      <c r="C2" s="160"/>
      <c r="D2" s="160"/>
      <c r="E2" s="160"/>
      <c r="F2" s="160"/>
      <c r="G2" s="160"/>
      <c r="H2" s="160"/>
      <c r="I2" s="160"/>
      <c r="J2" s="161"/>
    </row>
    <row r="3" spans="1:17" ht="36" customHeight="1" thickBot="1" x14ac:dyDescent="0.3">
      <c r="A3" s="162" t="s">
        <v>52</v>
      </c>
      <c r="B3" s="163"/>
      <c r="C3" s="80"/>
      <c r="D3" s="164"/>
      <c r="E3" s="165"/>
      <c r="F3" s="165"/>
      <c r="G3" s="165"/>
      <c r="H3" s="165"/>
      <c r="I3" s="165"/>
      <c r="J3" s="166"/>
    </row>
    <row r="4" spans="1:17" ht="108" customHeight="1" x14ac:dyDescent="0.25">
      <c r="A4" s="167" t="s">
        <v>53</v>
      </c>
      <c r="B4" s="168"/>
      <c r="C4" s="81"/>
      <c r="D4" s="169" t="s">
        <v>62</v>
      </c>
      <c r="E4" s="170"/>
      <c r="F4" s="170"/>
      <c r="G4" s="170"/>
      <c r="H4" s="170"/>
      <c r="I4" s="170"/>
      <c r="J4" s="171"/>
    </row>
    <row r="5" spans="1:17" ht="222.75" customHeight="1" x14ac:dyDescent="0.25">
      <c r="A5" s="172" t="s">
        <v>63</v>
      </c>
      <c r="B5" s="172"/>
      <c r="C5" s="172"/>
      <c r="D5" s="172"/>
      <c r="E5" s="172"/>
      <c r="F5" s="172"/>
      <c r="G5" s="172"/>
      <c r="H5" s="172"/>
      <c r="I5" s="172"/>
      <c r="J5" s="172"/>
    </row>
    <row r="6" spans="1:17" s="82" customFormat="1" ht="22.5" customHeight="1" x14ac:dyDescent="0.25">
      <c r="A6" s="155" t="s">
        <v>64</v>
      </c>
      <c r="B6" s="155"/>
      <c r="C6" s="155"/>
      <c r="D6" s="155"/>
      <c r="E6" s="155"/>
      <c r="F6" s="155"/>
      <c r="G6" s="155"/>
      <c r="H6" s="155"/>
      <c r="I6" s="155"/>
      <c r="J6" s="155"/>
    </row>
    <row r="7" spans="1:17" s="82" customFormat="1" ht="22.5" customHeight="1" x14ac:dyDescent="0.25">
      <c r="A7" s="155" t="s">
        <v>65</v>
      </c>
      <c r="B7" s="155"/>
      <c r="C7" s="155"/>
      <c r="D7" s="155"/>
      <c r="E7" s="155"/>
      <c r="F7" s="155"/>
      <c r="G7" s="155"/>
      <c r="H7" s="155"/>
      <c r="I7" s="155"/>
      <c r="J7" s="155"/>
    </row>
    <row r="8" spans="1:17" s="82" customFormat="1" ht="22.5" customHeight="1" x14ac:dyDescent="0.25">
      <c r="A8" s="155" t="s">
        <v>66</v>
      </c>
      <c r="B8" s="155"/>
      <c r="C8" s="155"/>
      <c r="D8" s="155"/>
      <c r="E8" s="155"/>
      <c r="F8" s="155"/>
      <c r="G8" s="155"/>
      <c r="H8" s="155"/>
      <c r="I8" s="155"/>
      <c r="J8" s="155"/>
    </row>
    <row r="9" spans="1:17" s="82" customFormat="1" ht="22.5" customHeight="1" x14ac:dyDescent="0.25">
      <c r="A9" s="155" t="s">
        <v>67</v>
      </c>
      <c r="B9" s="155"/>
      <c r="C9" s="155"/>
      <c r="D9" s="155"/>
      <c r="E9" s="155"/>
      <c r="F9" s="155"/>
      <c r="G9" s="155"/>
      <c r="H9" s="155"/>
      <c r="I9" s="155"/>
      <c r="J9" s="155"/>
    </row>
    <row r="10" spans="1:17" ht="16.5" thickBot="1" x14ac:dyDescent="0.3">
      <c r="A10" s="173" t="s">
        <v>68</v>
      </c>
      <c r="B10" s="175" t="s">
        <v>69</v>
      </c>
      <c r="C10" s="83"/>
      <c r="D10" s="176" t="s">
        <v>70</v>
      </c>
      <c r="E10" s="176" t="s">
        <v>71</v>
      </c>
      <c r="F10" s="177" t="s">
        <v>72</v>
      </c>
      <c r="G10" s="178" t="s">
        <v>73</v>
      </c>
      <c r="H10" s="179"/>
      <c r="I10" s="179"/>
      <c r="J10" s="179"/>
    </row>
    <row r="11" spans="1:17" s="85" customFormat="1" ht="53.25" customHeight="1" thickBot="1" x14ac:dyDescent="0.3">
      <c r="A11" s="174"/>
      <c r="B11" s="175"/>
      <c r="C11" s="83" t="s">
        <v>74</v>
      </c>
      <c r="D11" s="176"/>
      <c r="E11" s="176"/>
      <c r="F11" s="177"/>
      <c r="G11" s="84" t="s">
        <v>75</v>
      </c>
      <c r="H11" s="84" t="s">
        <v>76</v>
      </c>
      <c r="I11" s="84" t="s">
        <v>77</v>
      </c>
      <c r="J11" s="84" t="s">
        <v>78</v>
      </c>
    </row>
    <row r="12" spans="1:17" s="85" customFormat="1" ht="156" customHeight="1" thickBot="1" x14ac:dyDescent="0.3">
      <c r="A12" s="86">
        <v>2</v>
      </c>
      <c r="B12" s="127" t="s">
        <v>79</v>
      </c>
      <c r="C12" s="128" t="s">
        <v>84</v>
      </c>
      <c r="D12" s="89" t="s">
        <v>81</v>
      </c>
      <c r="E12" s="90">
        <v>12</v>
      </c>
      <c r="F12" s="91">
        <v>87433000</v>
      </c>
      <c r="G12" s="91">
        <v>87433000</v>
      </c>
      <c r="H12" s="92">
        <f>ROUND(G12*19%,0)</f>
        <v>16612270</v>
      </c>
      <c r="I12" s="93">
        <f>ROUND(G12+H12,0)</f>
        <v>104045270</v>
      </c>
      <c r="J12" s="93">
        <f>ROUND(I12*E12,0)</f>
        <v>1248543240</v>
      </c>
      <c r="L12" s="94"/>
      <c r="M12" s="95"/>
      <c r="N12" s="96"/>
      <c r="O12" s="94"/>
      <c r="Q12" s="95"/>
    </row>
    <row r="13" spans="1:17" s="98" customFormat="1" ht="27" customHeight="1" thickBot="1" x14ac:dyDescent="0.3">
      <c r="A13" s="180" t="s">
        <v>82</v>
      </c>
      <c r="B13" s="181"/>
      <c r="C13" s="181"/>
      <c r="D13" s="181"/>
      <c r="E13" s="181"/>
      <c r="F13" s="182"/>
      <c r="G13" s="97">
        <f>SUM(G12:G12)</f>
        <v>87433000</v>
      </c>
      <c r="H13" s="97">
        <f>SUM(H12:H12)</f>
        <v>16612270</v>
      </c>
      <c r="I13" s="97">
        <f>SUM(I12:I12)</f>
        <v>104045270</v>
      </c>
      <c r="J13" s="97">
        <f>SUM(J12:J12)</f>
        <v>1248543240</v>
      </c>
      <c r="L13" s="99"/>
      <c r="M13" s="99"/>
    </row>
    <row r="14" spans="1:17" ht="287.25" customHeight="1" thickBot="1" x14ac:dyDescent="0.3">
      <c r="A14" s="183" t="s">
        <v>83</v>
      </c>
      <c r="B14" s="184"/>
      <c r="C14" s="184"/>
      <c r="D14" s="184"/>
      <c r="E14" s="184"/>
      <c r="F14" s="184"/>
      <c r="G14" s="184"/>
      <c r="H14" s="184"/>
      <c r="I14" s="184"/>
      <c r="J14" s="185"/>
    </row>
    <row r="15" spans="1:17" x14ac:dyDescent="0.25">
      <c r="A15" s="100"/>
      <c r="B15" s="101"/>
      <c r="C15" s="101"/>
      <c r="D15" s="102"/>
      <c r="E15" s="102"/>
      <c r="F15" s="103"/>
      <c r="G15" s="104"/>
      <c r="H15" s="104"/>
      <c r="I15" s="104"/>
      <c r="J15" s="105"/>
    </row>
    <row r="16" spans="1:17" x14ac:dyDescent="0.25">
      <c r="A16" s="186"/>
      <c r="B16" s="187"/>
      <c r="C16" s="187"/>
      <c r="D16" s="187"/>
      <c r="E16" s="187"/>
      <c r="F16" s="187"/>
      <c r="G16" s="187"/>
      <c r="H16" s="187"/>
      <c r="I16" s="187"/>
      <c r="J16" s="106"/>
    </row>
    <row r="17" spans="1:10" x14ac:dyDescent="0.25">
      <c r="A17" s="107"/>
      <c r="B17" s="108"/>
      <c r="C17" s="108"/>
      <c r="D17" s="109"/>
      <c r="E17" s="109"/>
      <c r="F17" s="110"/>
      <c r="G17" s="111"/>
      <c r="H17" s="111"/>
      <c r="I17" s="111"/>
      <c r="J17" s="106"/>
    </row>
    <row r="18" spans="1:10" ht="16.5" thickBot="1" x14ac:dyDescent="0.3">
      <c r="A18" s="112"/>
      <c r="B18" s="113"/>
      <c r="D18" s="109"/>
      <c r="E18" s="109"/>
      <c r="F18" s="110"/>
      <c r="G18" s="111"/>
      <c r="H18" s="111"/>
      <c r="I18" s="111"/>
      <c r="J18" s="106"/>
    </row>
    <row r="19" spans="1:10" ht="18.75" customHeight="1" x14ac:dyDescent="0.25">
      <c r="A19" s="188" t="s">
        <v>54</v>
      </c>
      <c r="B19" s="189"/>
      <c r="C19" s="115"/>
      <c r="D19" s="116"/>
      <c r="E19" s="116"/>
      <c r="F19" s="110"/>
      <c r="G19" s="117"/>
      <c r="H19" s="117"/>
      <c r="I19" s="117"/>
      <c r="J19" s="106"/>
    </row>
    <row r="20" spans="1:10" ht="18.75" customHeight="1" thickBot="1" x14ac:dyDescent="0.3">
      <c r="A20" s="190" t="s">
        <v>55</v>
      </c>
      <c r="B20" s="191"/>
      <c r="C20" s="118"/>
      <c r="D20" s="119"/>
      <c r="E20" s="119"/>
      <c r="F20" s="120"/>
      <c r="G20" s="121"/>
      <c r="H20" s="121"/>
      <c r="I20" s="121"/>
      <c r="J20" s="122"/>
    </row>
    <row r="25" spans="1:10" x14ac:dyDescent="0.25">
      <c r="H25" s="125"/>
      <c r="I25" s="125"/>
    </row>
    <row r="26" spans="1:10" x14ac:dyDescent="0.25">
      <c r="H26" s="125"/>
      <c r="I26" s="125"/>
    </row>
    <row r="27" spans="1:10" x14ac:dyDescent="0.25">
      <c r="H27" s="126"/>
      <c r="I27" s="126"/>
    </row>
  </sheetData>
  <mergeCells count="26">
    <mergeCell ref="A13:F13"/>
    <mergeCell ref="A14:J14"/>
    <mergeCell ref="A16:I16"/>
    <mergeCell ref="A19:B19"/>
    <mergeCell ref="A20:B20"/>
    <mergeCell ref="A9:C9"/>
    <mergeCell ref="D9:J9"/>
    <mergeCell ref="A10:A11"/>
    <mergeCell ref="B10:B11"/>
    <mergeCell ref="D10:D11"/>
    <mergeCell ref="E10:E11"/>
    <mergeCell ref="F10:F11"/>
    <mergeCell ref="G10:J10"/>
    <mergeCell ref="A8:C8"/>
    <mergeCell ref="D8:J8"/>
    <mergeCell ref="A1:J1"/>
    <mergeCell ref="A2:J2"/>
    <mergeCell ref="A3:B3"/>
    <mergeCell ref="D3:J3"/>
    <mergeCell ref="A4:B4"/>
    <mergeCell ref="D4:J4"/>
    <mergeCell ref="A5:J5"/>
    <mergeCell ref="A6:C6"/>
    <mergeCell ref="D6:J6"/>
    <mergeCell ref="A7:C7"/>
    <mergeCell ref="D7:J7"/>
  </mergeCells>
  <pageMargins left="0.70866141732283472" right="0.70866141732283472" top="0.74803149606299213" bottom="0.74803149606299213" header="0.31496062992125984" footer="0.31496062992125984"/>
  <pageSetup scale="4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542B7-2599-4CAF-8335-26DB840FD0DB}">
  <sheetPr>
    <tabColor rgb="FF92D050"/>
    <pageSetUpPr fitToPage="1"/>
  </sheetPr>
  <dimension ref="A1:AZ35"/>
  <sheetViews>
    <sheetView topLeftCell="C24" zoomScale="60" zoomScaleNormal="60" zoomScaleSheetLayoutView="50" workbookViewId="0">
      <selection activeCell="D18" sqref="D18:D31"/>
    </sheetView>
  </sheetViews>
  <sheetFormatPr baseColWidth="10" defaultColWidth="11.42578125" defaultRowHeight="16.5" x14ac:dyDescent="0.25"/>
  <cols>
    <col min="1" max="1" width="16" style="4" customWidth="1"/>
    <col min="2" max="2" width="25.42578125" style="4" customWidth="1"/>
    <col min="3" max="3" width="43.42578125" style="4" customWidth="1"/>
    <col min="4" max="4" width="24.42578125" style="4" customWidth="1"/>
    <col min="5" max="5" width="26.140625" style="4" customWidth="1"/>
    <col min="6" max="6" width="32.42578125" style="4" customWidth="1"/>
    <col min="7" max="8" width="32.42578125" style="4" hidden="1" customWidth="1"/>
    <col min="9" max="9" width="33.85546875" style="4" customWidth="1"/>
    <col min="10" max="10" width="23.28515625" style="4" customWidth="1"/>
    <col min="11" max="11" width="28.42578125" style="4" customWidth="1"/>
    <col min="12" max="12" width="40" style="4" customWidth="1"/>
    <col min="13" max="13" width="11.42578125" style="37" customWidth="1"/>
    <col min="14" max="14" width="3.85546875" style="15" customWidth="1"/>
    <col min="15" max="15" width="41.7109375" style="15" customWidth="1"/>
    <col min="16" max="16" width="23.28515625" style="15" customWidth="1"/>
    <col min="17" max="17" width="24" style="15" customWidth="1"/>
    <col min="18" max="16384" width="11.42578125" style="4"/>
  </cols>
  <sheetData>
    <row r="1" spans="1:17" ht="70.5" customHeight="1" thickBot="1" x14ac:dyDescent="0.3">
      <c r="A1" s="3">
        <v>1</v>
      </c>
      <c r="C1" s="195" t="s">
        <v>56</v>
      </c>
      <c r="D1" s="196"/>
      <c r="E1" s="196"/>
      <c r="F1" s="196"/>
      <c r="G1" s="196"/>
      <c r="H1" s="196"/>
      <c r="I1" s="196"/>
      <c r="J1" s="196"/>
      <c r="K1" s="197"/>
      <c r="L1" s="5"/>
      <c r="N1" s="37"/>
      <c r="O1" s="37"/>
      <c r="P1" s="37"/>
      <c r="Q1" s="37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N2" s="37"/>
      <c r="O2" s="37"/>
      <c r="P2" s="37"/>
      <c r="Q2" s="37"/>
    </row>
    <row r="3" spans="1:17" ht="49.5" customHeight="1" x14ac:dyDescent="0.25">
      <c r="A3" s="6"/>
      <c r="B3" s="6"/>
      <c r="C3" s="8" t="s">
        <v>1</v>
      </c>
      <c r="D3" s="198" t="str">
        <f>+'CONSOLIDADO FINANCIERO'!D5</f>
        <v>PRESTACIÓN DEL SERVICIO DE INTERMEDIACIÓN DE SEGUROS PARA ASESORAR DE MANERA INTEGRAL A LA ENTIDAD EN LA ADMINISTRACIÓN DE LOS RIESGOS, PROCESOS DE CONTRATACIÓN, GESTIÓN DE LOS ASPECTOS TÉCNICOS, ADMINISTRATIVOS, OPERATIVOS Y  COMERCIALES DE LAS PÓLIZAS QUE INTEGRAN EL PROGRAMA DE SEGUROS DEUDORES EN EL CUAL EL FONDO NACIONAL DEL AHORRO ACTÚA COMO TOMADOR POR CUENTA DE SUS DEUDORES Y/O LOCATARIOS</v>
      </c>
      <c r="E3" s="198"/>
      <c r="F3" s="198"/>
      <c r="G3" s="198"/>
      <c r="H3" s="198"/>
      <c r="I3" s="198"/>
      <c r="J3" s="198"/>
      <c r="K3" s="199"/>
      <c r="L3" s="9"/>
      <c r="N3" s="37"/>
      <c r="O3" s="37"/>
      <c r="P3" s="37"/>
      <c r="Q3" s="37"/>
    </row>
    <row r="4" spans="1:17" ht="36.75" customHeight="1" x14ac:dyDescent="0.25">
      <c r="A4" s="6"/>
      <c r="B4" s="6"/>
      <c r="C4" s="10" t="s">
        <v>2</v>
      </c>
      <c r="D4" s="200" t="str">
        <f>+'CONSOLIDADO FINANCIERO'!D6</f>
        <v>FNA-VGHA-CM-004-2024</v>
      </c>
      <c r="E4" s="200"/>
      <c r="F4" s="200"/>
      <c r="G4" s="200"/>
      <c r="H4" s="200"/>
      <c r="I4" s="200"/>
      <c r="J4" s="200"/>
      <c r="K4" s="201"/>
      <c r="L4" s="9"/>
      <c r="N4" s="37"/>
      <c r="O4" s="37"/>
      <c r="P4" s="37"/>
      <c r="Q4" s="37"/>
    </row>
    <row r="5" spans="1:17" ht="35.25" customHeight="1" thickBot="1" x14ac:dyDescent="0.3">
      <c r="A5" s="6"/>
      <c r="B5" s="6"/>
      <c r="C5" s="11" t="s">
        <v>12</v>
      </c>
      <c r="D5" s="202" t="s">
        <v>94</v>
      </c>
      <c r="E5" s="202"/>
      <c r="F5" s="202"/>
      <c r="G5" s="202"/>
      <c r="H5" s="202"/>
      <c r="I5" s="202"/>
      <c r="J5" s="202"/>
      <c r="K5" s="203"/>
      <c r="L5" s="9"/>
      <c r="N5" s="37"/>
      <c r="O5" s="37"/>
      <c r="P5" s="37"/>
      <c r="Q5" s="37"/>
    </row>
    <row r="6" spans="1:17" ht="16.5" customHeight="1" thickBot="1" x14ac:dyDescent="0.3">
      <c r="A6" s="6"/>
      <c r="B6" s="6"/>
      <c r="C6" s="12"/>
      <c r="D6" s="13"/>
      <c r="E6" s="13"/>
      <c r="F6" s="13"/>
      <c r="G6" s="13"/>
      <c r="H6" s="13"/>
      <c r="I6" s="13"/>
      <c r="J6" s="13"/>
      <c r="K6" s="13"/>
      <c r="L6" s="9"/>
      <c r="N6" s="37"/>
      <c r="O6" s="37"/>
      <c r="P6" s="37"/>
      <c r="Q6" s="37"/>
    </row>
    <row r="7" spans="1:17" ht="60" customHeight="1" thickBot="1" x14ac:dyDescent="0.3">
      <c r="A7" s="6"/>
      <c r="B7" s="6"/>
      <c r="C7" s="204" t="s">
        <v>43</v>
      </c>
      <c r="D7" s="205"/>
      <c r="E7" s="205"/>
      <c r="F7" s="205"/>
      <c r="G7" s="205"/>
      <c r="H7" s="205"/>
      <c r="I7" s="205"/>
      <c r="J7" s="205"/>
      <c r="K7" s="206"/>
      <c r="L7" s="9"/>
      <c r="N7" s="37"/>
      <c r="O7" s="37"/>
      <c r="P7" s="37"/>
      <c r="Q7" s="37"/>
    </row>
    <row r="8" spans="1:17" ht="42.75" customHeight="1" thickBot="1" x14ac:dyDescent="0.3">
      <c r="A8" s="6"/>
      <c r="B8" s="6"/>
      <c r="C8" s="192" t="s">
        <v>93</v>
      </c>
      <c r="D8" s="193"/>
      <c r="E8" s="193"/>
      <c r="F8" s="193"/>
      <c r="G8" s="193"/>
      <c r="H8" s="193"/>
      <c r="I8" s="193"/>
      <c r="J8" s="193"/>
      <c r="K8" s="194"/>
      <c r="L8" s="9"/>
      <c r="N8" s="37"/>
      <c r="O8" s="37"/>
      <c r="P8" s="37"/>
      <c r="Q8" s="37"/>
    </row>
    <row r="9" spans="1:17" ht="36.75" customHeight="1" thickBot="1" x14ac:dyDescent="0.3">
      <c r="A9" s="6"/>
      <c r="B9" s="6"/>
      <c r="C9" s="8" t="s">
        <v>13</v>
      </c>
      <c r="D9" s="211">
        <v>45547</v>
      </c>
      <c r="E9" s="211"/>
      <c r="F9" s="211"/>
      <c r="G9" s="211"/>
      <c r="H9" s="211"/>
      <c r="I9" s="211"/>
      <c r="J9" s="212"/>
      <c r="K9" s="213"/>
      <c r="L9" s="9"/>
      <c r="N9" s="37"/>
      <c r="O9" s="37"/>
      <c r="P9" s="37"/>
      <c r="Q9" s="37"/>
    </row>
    <row r="10" spans="1:17" ht="36.75" customHeight="1" thickBot="1" x14ac:dyDescent="0.3">
      <c r="A10" s="6"/>
      <c r="B10" s="6"/>
      <c r="C10" s="10" t="s">
        <v>14</v>
      </c>
      <c r="D10" s="211">
        <v>45539</v>
      </c>
      <c r="E10" s="211"/>
      <c r="F10" s="211"/>
      <c r="G10" s="211"/>
      <c r="H10" s="211"/>
      <c r="I10" s="211"/>
      <c r="J10" s="214" t="str">
        <f>IF(D10&gt;=O10,"CUMPLE","NO CUMPLE")</f>
        <v>CUMPLE</v>
      </c>
      <c r="K10" s="215"/>
      <c r="L10" s="14" t="s">
        <v>15</v>
      </c>
      <c r="M10" s="42">
        <f>IF(J10="CUMPLE",0,1)</f>
        <v>0</v>
      </c>
      <c r="N10" s="39">
        <f ca="1">+TODAY()-30</f>
        <v>45518</v>
      </c>
      <c r="O10" s="38">
        <f>+D9-30</f>
        <v>45517</v>
      </c>
      <c r="P10" s="37" t="s">
        <v>16</v>
      </c>
      <c r="Q10" s="37"/>
    </row>
    <row r="11" spans="1:17" ht="36.75" customHeight="1" x14ac:dyDescent="0.25">
      <c r="A11" s="6"/>
      <c r="B11" s="6"/>
      <c r="C11" s="10" t="s">
        <v>17</v>
      </c>
      <c r="D11" s="211">
        <v>45398</v>
      </c>
      <c r="E11" s="211"/>
      <c r="F11" s="211"/>
      <c r="G11" s="211"/>
      <c r="H11" s="211"/>
      <c r="I11" s="211"/>
      <c r="J11" s="214" t="str">
        <f>IF(D10&gt;=O11,"CUMPLE","NO CUMPLE")</f>
        <v>CUMPLE</v>
      </c>
      <c r="K11" s="215"/>
      <c r="L11" s="14" t="s">
        <v>15</v>
      </c>
      <c r="M11" s="43">
        <f>IF(J11="CUMPLE",0,1)</f>
        <v>0</v>
      </c>
      <c r="N11" s="37"/>
      <c r="O11" s="39">
        <f>+D11+15</f>
        <v>45413</v>
      </c>
      <c r="P11" s="37" t="s">
        <v>18</v>
      </c>
      <c r="Q11" s="37"/>
    </row>
    <row r="12" spans="1:17" s="15" customFormat="1" ht="41.25" customHeight="1" thickBot="1" x14ac:dyDescent="0.3">
      <c r="A12" s="6"/>
      <c r="B12" s="6"/>
      <c r="C12" s="11" t="s">
        <v>19</v>
      </c>
      <c r="D12" s="207">
        <v>45291</v>
      </c>
      <c r="E12" s="207"/>
      <c r="F12" s="207"/>
      <c r="G12" s="207"/>
      <c r="H12" s="207"/>
      <c r="I12" s="207"/>
      <c r="J12" s="208" t="str">
        <f>IF(D11&gt;=O12,"CUMPLE","NO CUMPLE")</f>
        <v>CUMPLE</v>
      </c>
      <c r="K12" s="209"/>
      <c r="L12" s="14" t="s">
        <v>15</v>
      </c>
      <c r="M12" s="43">
        <f>IF(J12="CUMPLE",0,1)</f>
        <v>0</v>
      </c>
      <c r="N12" s="37"/>
      <c r="O12" s="39">
        <f>+D12+15</f>
        <v>45306</v>
      </c>
      <c r="P12" s="37"/>
      <c r="Q12" s="37"/>
    </row>
    <row r="13" spans="1:17" ht="20.25" customHeight="1" thickBot="1" x14ac:dyDescent="0.3">
      <c r="A13" s="6"/>
      <c r="B13" s="6"/>
      <c r="C13" s="210"/>
      <c r="D13" s="210"/>
      <c r="E13" s="210"/>
      <c r="F13" s="210"/>
      <c r="G13" s="210"/>
      <c r="H13" s="210"/>
      <c r="I13" s="210"/>
      <c r="J13" s="210"/>
      <c r="K13" s="210"/>
      <c r="L13" s="14"/>
      <c r="N13" s="37"/>
      <c r="O13" s="37"/>
      <c r="P13" s="37"/>
      <c r="Q13" s="37"/>
    </row>
    <row r="14" spans="1:17" ht="39" customHeight="1" thickBot="1" x14ac:dyDescent="0.3">
      <c r="A14" s="6"/>
      <c r="B14" s="7"/>
      <c r="C14" s="216" t="s">
        <v>20</v>
      </c>
      <c r="D14" s="217"/>
      <c r="E14" s="217"/>
      <c r="F14" s="218"/>
      <c r="G14" s="217"/>
      <c r="H14" s="217"/>
      <c r="I14" s="217"/>
      <c r="J14" s="217"/>
      <c r="K14" s="219"/>
      <c r="L14" s="7"/>
      <c r="N14" s="37"/>
      <c r="O14" s="37"/>
      <c r="P14" s="37"/>
      <c r="Q14" s="37"/>
    </row>
    <row r="15" spans="1:17" ht="7.5" customHeight="1" x14ac:dyDescent="0.25">
      <c r="A15" s="6"/>
      <c r="B15" s="7"/>
      <c r="C15" s="7"/>
      <c r="D15" s="7"/>
      <c r="E15" s="7"/>
      <c r="F15" s="24"/>
      <c r="G15" s="7"/>
      <c r="H15" s="7"/>
      <c r="I15" s="7"/>
      <c r="J15" s="7"/>
      <c r="K15" s="25"/>
      <c r="L15" s="7"/>
      <c r="N15" s="37"/>
      <c r="O15" s="37"/>
      <c r="P15" s="37"/>
      <c r="Q15" s="37"/>
    </row>
    <row r="16" spans="1:17" s="20" customFormat="1" ht="69" customHeight="1" x14ac:dyDescent="0.25">
      <c r="A16" s="220" t="s">
        <v>21</v>
      </c>
      <c r="B16" s="220" t="s">
        <v>22</v>
      </c>
      <c r="C16" s="220" t="s">
        <v>23</v>
      </c>
      <c r="D16" s="220" t="s">
        <v>24</v>
      </c>
      <c r="E16" s="220" t="s">
        <v>25</v>
      </c>
      <c r="F16" s="27" t="s">
        <v>93</v>
      </c>
      <c r="G16" s="26"/>
      <c r="H16" s="26"/>
      <c r="I16" s="220" t="s">
        <v>26</v>
      </c>
      <c r="J16" s="220" t="s">
        <v>27</v>
      </c>
      <c r="K16" s="220" t="s">
        <v>28</v>
      </c>
      <c r="L16" s="221" t="s">
        <v>29</v>
      </c>
      <c r="M16" s="37"/>
      <c r="N16" s="37"/>
      <c r="O16" s="37"/>
      <c r="P16" s="37"/>
      <c r="Q16" s="37"/>
    </row>
    <row r="17" spans="1:52" s="20" customFormat="1" ht="27" customHeight="1" x14ac:dyDescent="0.25">
      <c r="A17" s="220"/>
      <c r="B17" s="220"/>
      <c r="C17" s="220"/>
      <c r="D17" s="220"/>
      <c r="E17" s="220"/>
      <c r="F17" s="28">
        <v>1</v>
      </c>
      <c r="G17" s="29"/>
      <c r="H17" s="29"/>
      <c r="I17" s="220"/>
      <c r="J17" s="220"/>
      <c r="K17" s="220"/>
      <c r="L17" s="221"/>
      <c r="M17" s="37"/>
      <c r="N17" s="37"/>
      <c r="O17" s="62"/>
      <c r="P17" s="37"/>
      <c r="Q17" s="37"/>
    </row>
    <row r="18" spans="1:52" ht="33" customHeight="1" x14ac:dyDescent="0.25">
      <c r="A18" s="222" t="s">
        <v>47</v>
      </c>
      <c r="B18" s="223" t="s">
        <v>46</v>
      </c>
      <c r="C18" s="224" t="s">
        <v>50</v>
      </c>
      <c r="D18" s="225">
        <f>+'CONSOLIDADO FINANCIERO'!D7*0.4</f>
        <v>563310300</v>
      </c>
      <c r="E18" s="30" t="s">
        <v>30</v>
      </c>
      <c r="F18" s="33">
        <v>46295233292</v>
      </c>
      <c r="G18" s="33"/>
      <c r="H18" s="31"/>
      <c r="I18" s="226">
        <f>(F18-F19)+(G18-G19)</f>
        <v>30585415975</v>
      </c>
      <c r="J18" s="227" t="str">
        <f>IF(I18&gt;=D18,"CUMPLE","NO CUMPLE")</f>
        <v>CUMPLE</v>
      </c>
      <c r="K18" s="228" t="s">
        <v>31</v>
      </c>
      <c r="L18" s="229" t="s">
        <v>57</v>
      </c>
      <c r="M18" s="232">
        <f>IF(J18="CUMPLE",0,1)</f>
        <v>0</v>
      </c>
      <c r="N18" s="40"/>
      <c r="O18" s="62"/>
      <c r="P18" s="37"/>
      <c r="Q18" s="37"/>
    </row>
    <row r="19" spans="1:52" ht="33" customHeight="1" x14ac:dyDescent="0.25">
      <c r="A19" s="222"/>
      <c r="B19" s="223"/>
      <c r="C19" s="224"/>
      <c r="D19" s="225"/>
      <c r="E19" s="30" t="s">
        <v>32</v>
      </c>
      <c r="F19" s="33">
        <v>15709817317</v>
      </c>
      <c r="G19" s="33"/>
      <c r="H19" s="31"/>
      <c r="I19" s="226"/>
      <c r="J19" s="227"/>
      <c r="K19" s="228"/>
      <c r="L19" s="230"/>
      <c r="M19" s="232"/>
      <c r="N19" s="37"/>
      <c r="O19" s="62"/>
      <c r="P19" s="37"/>
      <c r="Q19" s="37"/>
    </row>
    <row r="20" spans="1:52" ht="33" customHeight="1" x14ac:dyDescent="0.25">
      <c r="A20" s="222" t="s">
        <v>47</v>
      </c>
      <c r="B20" s="223" t="str">
        <f>B18</f>
        <v>4.1.3.1 CAPACIDAD FINANCIERA</v>
      </c>
      <c r="C20" s="224" t="s">
        <v>6</v>
      </c>
      <c r="D20" s="233">
        <v>1.6</v>
      </c>
      <c r="E20" s="30" t="s">
        <v>30</v>
      </c>
      <c r="F20" s="33">
        <f>+F18</f>
        <v>46295233292</v>
      </c>
      <c r="G20" s="33"/>
      <c r="H20" s="33"/>
      <c r="I20" s="234">
        <f>+((F20*F17)+(G20*G17)+(H20*H17))/((F21*F17)+(G21*G17)+(H21*H17))</f>
        <v>2.9468982584477752</v>
      </c>
      <c r="J20" s="235" t="str">
        <f>IF(I20&gt;=D20,"CUMPLE","NO CUMPLE")</f>
        <v>CUMPLE</v>
      </c>
      <c r="K20" s="228" t="s">
        <v>31</v>
      </c>
      <c r="L20" s="230"/>
      <c r="M20" s="232">
        <f>IF(J20="CUMPLE",0,1)</f>
        <v>0</v>
      </c>
      <c r="N20" s="37"/>
      <c r="O20" s="62"/>
      <c r="P20" s="37"/>
      <c r="Q20" s="37"/>
    </row>
    <row r="21" spans="1:52" ht="33" customHeight="1" x14ac:dyDescent="0.25">
      <c r="A21" s="222"/>
      <c r="B21" s="223"/>
      <c r="C21" s="224"/>
      <c r="D21" s="233"/>
      <c r="E21" s="30" t="s">
        <v>32</v>
      </c>
      <c r="F21" s="34">
        <f>+F19</f>
        <v>15709817317</v>
      </c>
      <c r="G21" s="34"/>
      <c r="H21" s="34"/>
      <c r="I21" s="234"/>
      <c r="J21" s="235"/>
      <c r="K21" s="236"/>
      <c r="L21" s="230"/>
      <c r="M21" s="232"/>
      <c r="N21" s="37"/>
      <c r="O21" s="64"/>
      <c r="P21" s="64"/>
      <c r="Q21" s="64"/>
    </row>
    <row r="22" spans="1:52" ht="33" customHeight="1" x14ac:dyDescent="0.25">
      <c r="A22" s="222" t="s">
        <v>47</v>
      </c>
      <c r="B22" s="223" t="str">
        <f>B20</f>
        <v>4.1.3.1 CAPACIDAD FINANCIERA</v>
      </c>
      <c r="C22" s="224" t="s">
        <v>7</v>
      </c>
      <c r="D22" s="240">
        <v>0.55000000000000004</v>
      </c>
      <c r="E22" s="35" t="s">
        <v>33</v>
      </c>
      <c r="F22" s="33">
        <v>17438748511</v>
      </c>
      <c r="G22" s="34"/>
      <c r="H22" s="34"/>
      <c r="I22" s="241">
        <f>((F22*F17)+(G22*G17)+(H22*H17))/((F23*F17)+(G23*G17)+(H23*H17))</f>
        <v>0.32582817292891292</v>
      </c>
      <c r="J22" s="235" t="str">
        <f>IF(I22&lt;=D22,"CUMPLE","NO CUMPLE")</f>
        <v>CUMPLE</v>
      </c>
      <c r="K22" s="228" t="s">
        <v>31</v>
      </c>
      <c r="L22" s="230"/>
      <c r="M22" s="232">
        <f>IF(J22="CUMPLE",0,1)</f>
        <v>0</v>
      </c>
      <c r="N22" s="37"/>
      <c r="O22" s="64"/>
      <c r="P22" s="65"/>
      <c r="Q22" s="64"/>
    </row>
    <row r="23" spans="1:52" ht="33" customHeight="1" x14ac:dyDescent="0.25">
      <c r="A23" s="222"/>
      <c r="B23" s="223"/>
      <c r="C23" s="224"/>
      <c r="D23" s="240"/>
      <c r="E23" s="35" t="s">
        <v>34</v>
      </c>
      <c r="F23" s="33">
        <v>53521303435</v>
      </c>
      <c r="G23" s="34"/>
      <c r="H23" s="34"/>
      <c r="I23" s="241"/>
      <c r="J23" s="235"/>
      <c r="K23" s="236"/>
      <c r="L23" s="230"/>
      <c r="M23" s="232"/>
      <c r="N23" s="37"/>
      <c r="O23" s="62"/>
      <c r="P23" s="37"/>
      <c r="Q23" s="37"/>
    </row>
    <row r="24" spans="1:52" s="36" customFormat="1" ht="27.75" customHeight="1" x14ac:dyDescent="0.25">
      <c r="A24" s="222" t="s">
        <v>47</v>
      </c>
      <c r="B24" s="223" t="str">
        <f>B22</f>
        <v>4.1.3.1 CAPACIDAD FINANCIERA</v>
      </c>
      <c r="C24" s="224" t="s">
        <v>8</v>
      </c>
      <c r="D24" s="237">
        <v>2</v>
      </c>
      <c r="E24" s="35" t="s">
        <v>35</v>
      </c>
      <c r="F24" s="34">
        <v>20777251857</v>
      </c>
      <c r="G24" s="34"/>
      <c r="H24" s="34"/>
      <c r="I24" s="238">
        <f>((F24*F17)+(G24*G17)+(H24*H17))/((F25*F17)+(G25*G17)+(H25*H17))</f>
        <v>1187.9192561452651</v>
      </c>
      <c r="J24" s="235" t="str">
        <f>IF(I24&gt;=D24,"CUMPLE","NO CUMPLE")</f>
        <v>CUMPLE</v>
      </c>
      <c r="K24" s="239" t="s">
        <v>31</v>
      </c>
      <c r="L24" s="230"/>
      <c r="M24" s="232">
        <f>IF(J24="CUMPLE",0,1)</f>
        <v>0</v>
      </c>
      <c r="N24" s="2"/>
      <c r="O24" s="63"/>
      <c r="P24" s="2"/>
      <c r="Q24" s="66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s="36" customFormat="1" ht="27.75" customHeight="1" x14ac:dyDescent="0.25">
      <c r="A25" s="222"/>
      <c r="B25" s="223"/>
      <c r="C25" s="224"/>
      <c r="D25" s="237"/>
      <c r="E25" s="35" t="s">
        <v>36</v>
      </c>
      <c r="F25" s="34">
        <v>17490458</v>
      </c>
      <c r="G25" s="34"/>
      <c r="H25" s="34"/>
      <c r="I25" s="238"/>
      <c r="J25" s="235"/>
      <c r="K25" s="239"/>
      <c r="L25" s="230"/>
      <c r="M25" s="232"/>
      <c r="N25" s="2"/>
      <c r="O25" s="63"/>
      <c r="P25" s="2"/>
      <c r="Q25" s="2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s="21" customFormat="1" ht="33" customHeight="1" x14ac:dyDescent="0.25">
      <c r="A26" s="222" t="s">
        <v>47</v>
      </c>
      <c r="B26" s="223" t="s">
        <v>45</v>
      </c>
      <c r="C26" s="242" t="s">
        <v>9</v>
      </c>
      <c r="D26" s="233">
        <v>0.3</v>
      </c>
      <c r="E26" s="35" t="s">
        <v>37</v>
      </c>
      <c r="F26" s="34">
        <f>+F24</f>
        <v>20777251857</v>
      </c>
      <c r="G26" s="34"/>
      <c r="H26" s="32"/>
      <c r="I26" s="234">
        <f>((F26*F17)+(G26*G17)+(H26*H17))/((F27*F17)+(G27*G17)+(H27*H17))</f>
        <v>0.5758254065091214</v>
      </c>
      <c r="J26" s="235" t="str">
        <f>IF(I26&gt;=D26,"CUMPLE","NO CUMPLE")</f>
        <v>CUMPLE</v>
      </c>
      <c r="K26" s="239" t="s">
        <v>31</v>
      </c>
      <c r="L26" s="230"/>
      <c r="M26" s="232">
        <f>IF(J26="CUMPLE",0,1)</f>
        <v>0</v>
      </c>
      <c r="N26" s="37"/>
      <c r="O26" s="62"/>
      <c r="P26" s="37"/>
      <c r="Q26" s="37"/>
    </row>
    <row r="27" spans="1:52" s="21" customFormat="1" ht="33" customHeight="1" x14ac:dyDescent="0.25">
      <c r="A27" s="222"/>
      <c r="B27" s="223"/>
      <c r="C27" s="242"/>
      <c r="D27" s="233"/>
      <c r="E27" s="35" t="s">
        <v>38</v>
      </c>
      <c r="F27" s="34">
        <v>36082554924</v>
      </c>
      <c r="G27" s="34"/>
      <c r="H27" s="34"/>
      <c r="I27" s="234"/>
      <c r="J27" s="235"/>
      <c r="K27" s="239"/>
      <c r="L27" s="230"/>
      <c r="M27" s="232"/>
      <c r="N27" s="37"/>
      <c r="O27" s="62"/>
      <c r="P27" s="37"/>
      <c r="Q27" s="37"/>
    </row>
    <row r="28" spans="1:52" s="21" customFormat="1" ht="33" customHeight="1" x14ac:dyDescent="0.25">
      <c r="A28" s="222" t="s">
        <v>47</v>
      </c>
      <c r="B28" s="223" t="str">
        <f>+B26</f>
        <v>4.1.3.2 capacidad Organizacional</v>
      </c>
      <c r="C28" s="242" t="s">
        <v>39</v>
      </c>
      <c r="D28" s="233">
        <v>0.2</v>
      </c>
      <c r="E28" s="35" t="s">
        <v>37</v>
      </c>
      <c r="F28" s="34">
        <f>+F24</f>
        <v>20777251857</v>
      </c>
      <c r="G28" s="34"/>
      <c r="H28" s="34"/>
      <c r="I28" s="234">
        <f>((F28*F17)+(G28*G17)+(H28*H17))/((F29*F17)+(G29*G17)+(H29*H17))</f>
        <v>0.3882052663802058</v>
      </c>
      <c r="J28" s="235" t="str">
        <f>IF(I28&gt;=D28,"CUMPLE","NO CUMPLE")</f>
        <v>CUMPLE</v>
      </c>
      <c r="K28" s="239" t="s">
        <v>31</v>
      </c>
      <c r="L28" s="230"/>
      <c r="M28" s="232">
        <f>IF(J28="CUMPLE",0,1)</f>
        <v>0</v>
      </c>
      <c r="N28" s="37"/>
      <c r="O28" s="37"/>
      <c r="P28" s="37"/>
      <c r="Q28" s="37"/>
    </row>
    <row r="29" spans="1:52" s="21" customFormat="1" ht="33" customHeight="1" x14ac:dyDescent="0.25">
      <c r="A29" s="222"/>
      <c r="B29" s="223"/>
      <c r="C29" s="242"/>
      <c r="D29" s="233"/>
      <c r="E29" s="35" t="s">
        <v>40</v>
      </c>
      <c r="F29" s="34">
        <f>+F23</f>
        <v>53521303435</v>
      </c>
      <c r="G29" s="34"/>
      <c r="H29" s="34"/>
      <c r="I29" s="234"/>
      <c r="J29" s="235"/>
      <c r="K29" s="239"/>
      <c r="L29" s="230"/>
      <c r="M29" s="232"/>
      <c r="N29" s="37"/>
      <c r="O29" s="37"/>
      <c r="P29" s="37"/>
      <c r="Q29" s="37"/>
    </row>
    <row r="30" spans="1:52" s="1" customFormat="1" ht="27.75" customHeight="1" x14ac:dyDescent="0.25">
      <c r="A30" s="222" t="s">
        <v>47</v>
      </c>
      <c r="B30" s="223" t="str">
        <f>B18</f>
        <v>4.1.3.1 CAPACIDAD FINANCIERA</v>
      </c>
      <c r="C30" s="224" t="s">
        <v>51</v>
      </c>
      <c r="D30" s="225">
        <f>+'CONSOLIDADO FINANCIERO'!D7*0.2</f>
        <v>281655150</v>
      </c>
      <c r="E30" s="35" t="s">
        <v>40</v>
      </c>
      <c r="F30" s="34">
        <f>+F23</f>
        <v>53521303435</v>
      </c>
      <c r="G30" s="34"/>
      <c r="H30" s="32"/>
      <c r="I30" s="251">
        <f>(F30-F31)+(G30-G31)</f>
        <v>36082554924</v>
      </c>
      <c r="J30" s="227" t="str">
        <f>IF(I30&gt;=D30,"CUMPLE","NO CUMPLE")</f>
        <v>CUMPLE</v>
      </c>
      <c r="K30" s="243" t="s">
        <v>31</v>
      </c>
      <c r="L30" s="230"/>
      <c r="M30" s="232">
        <f>IF(J30="CUMPLE",0,1)</f>
        <v>0</v>
      </c>
      <c r="N30" s="41"/>
      <c r="O30" s="2"/>
      <c r="P30" s="2"/>
      <c r="Q30" s="2"/>
    </row>
    <row r="31" spans="1:52" s="1" customFormat="1" ht="27.75" customHeight="1" thickBot="1" x14ac:dyDescent="0.3">
      <c r="A31" s="222"/>
      <c r="B31" s="223"/>
      <c r="C31" s="224"/>
      <c r="D31" s="225"/>
      <c r="E31" s="61" t="s">
        <v>41</v>
      </c>
      <c r="F31" s="69">
        <f>+F22</f>
        <v>17438748511</v>
      </c>
      <c r="G31" s="69"/>
      <c r="H31" s="32"/>
      <c r="I31" s="252"/>
      <c r="J31" s="253"/>
      <c r="K31" s="244"/>
      <c r="L31" s="231"/>
      <c r="M31" s="232"/>
      <c r="N31" s="2"/>
      <c r="O31" s="2"/>
      <c r="P31" s="2"/>
      <c r="Q31" s="2"/>
    </row>
    <row r="32" spans="1:52" ht="34.5" customHeight="1" thickBot="1" x14ac:dyDescent="0.3">
      <c r="A32" s="6"/>
      <c r="B32" s="6"/>
      <c r="C32" s="6"/>
      <c r="D32" s="6"/>
      <c r="E32" s="245" t="s">
        <v>42</v>
      </c>
      <c r="F32" s="246"/>
      <c r="G32" s="247"/>
      <c r="H32" s="22"/>
      <c r="I32" s="248" t="str">
        <f>IF(M32&gt;0,"NO CUMPLE","CUMPLE")</f>
        <v>CUMPLE</v>
      </c>
      <c r="J32" s="249"/>
      <c r="K32" s="250"/>
      <c r="L32" s="6"/>
      <c r="M32" s="44">
        <f>M30+M28+M26+M24+M22+M20+M18+M10+M11+M12</f>
        <v>0</v>
      </c>
      <c r="N32" s="37"/>
      <c r="O32" s="37"/>
      <c r="P32" s="37"/>
      <c r="Q32" s="37"/>
    </row>
    <row r="33" spans="1:17" x14ac:dyDescent="0.25">
      <c r="A33" s="6"/>
      <c r="B33" s="6"/>
      <c r="C33" s="6"/>
      <c r="D33" s="6"/>
      <c r="E33" s="22"/>
      <c r="F33" s="22"/>
      <c r="G33" s="22"/>
      <c r="H33" s="22"/>
      <c r="I33" s="22"/>
      <c r="J33" s="22"/>
      <c r="K33" s="22"/>
      <c r="L33" s="6"/>
      <c r="N33" s="37"/>
      <c r="O33" s="37"/>
      <c r="P33" s="37"/>
      <c r="Q33" s="37"/>
    </row>
    <row r="34" spans="1:17" x14ac:dyDescent="0.25">
      <c r="A34" s="6"/>
      <c r="B34" s="6"/>
      <c r="C34" s="6"/>
      <c r="D34" s="6"/>
      <c r="E34" s="6"/>
      <c r="F34" s="67"/>
      <c r="G34" s="68"/>
      <c r="H34" s="6"/>
      <c r="I34" s="6"/>
      <c r="J34" s="6"/>
      <c r="K34" s="6"/>
      <c r="L34" s="6"/>
      <c r="N34" s="37"/>
      <c r="O34" s="37"/>
      <c r="P34" s="37"/>
      <c r="Q34" s="37"/>
    </row>
    <row r="35" spans="1:17" x14ac:dyDescent="0.25">
      <c r="A35" s="6"/>
      <c r="B35" s="6"/>
      <c r="C35" s="6"/>
      <c r="D35" s="6"/>
      <c r="E35" s="6"/>
      <c r="F35" s="67"/>
      <c r="G35" s="6"/>
      <c r="H35" s="6"/>
      <c r="I35" s="6"/>
      <c r="J35" s="6"/>
      <c r="K35" s="6"/>
      <c r="L35" s="6"/>
      <c r="N35" s="37"/>
      <c r="O35" s="37"/>
      <c r="P35" s="37"/>
      <c r="Q35" s="37"/>
    </row>
  </sheetData>
  <mergeCells count="84">
    <mergeCell ref="M30:M31"/>
    <mergeCell ref="E32:G32"/>
    <mergeCell ref="I32:K32"/>
    <mergeCell ref="A30:A31"/>
    <mergeCell ref="B30:B31"/>
    <mergeCell ref="C30:C31"/>
    <mergeCell ref="D30:D31"/>
    <mergeCell ref="I30:I31"/>
    <mergeCell ref="J30:J31"/>
    <mergeCell ref="M26:M27"/>
    <mergeCell ref="A28:A29"/>
    <mergeCell ref="B28:B29"/>
    <mergeCell ref="C28:C29"/>
    <mergeCell ref="D28:D29"/>
    <mergeCell ref="I28:I29"/>
    <mergeCell ref="J28:J29"/>
    <mergeCell ref="K28:K29"/>
    <mergeCell ref="M28:M29"/>
    <mergeCell ref="A26:A27"/>
    <mergeCell ref="B26:B27"/>
    <mergeCell ref="C26:C27"/>
    <mergeCell ref="D26:D27"/>
    <mergeCell ref="I26:I27"/>
    <mergeCell ref="J26:J27"/>
    <mergeCell ref="M22:M23"/>
    <mergeCell ref="A24:A25"/>
    <mergeCell ref="B24:B25"/>
    <mergeCell ref="C24:C25"/>
    <mergeCell ref="D24:D25"/>
    <mergeCell ref="I24:I25"/>
    <mergeCell ref="J24:J25"/>
    <mergeCell ref="K24:K25"/>
    <mergeCell ref="M24:M25"/>
    <mergeCell ref="B22:B23"/>
    <mergeCell ref="C22:C23"/>
    <mergeCell ref="D22:D23"/>
    <mergeCell ref="I22:I23"/>
    <mergeCell ref="J22:J23"/>
    <mergeCell ref="K22:K23"/>
    <mergeCell ref="M18:M19"/>
    <mergeCell ref="A20:A21"/>
    <mergeCell ref="B20:B21"/>
    <mergeCell ref="C20:C21"/>
    <mergeCell ref="D20:D21"/>
    <mergeCell ref="I20:I21"/>
    <mergeCell ref="J20:J21"/>
    <mergeCell ref="K20:K21"/>
    <mergeCell ref="M20:M21"/>
    <mergeCell ref="L16:L17"/>
    <mergeCell ref="A18:A19"/>
    <mergeCell ref="B18:B19"/>
    <mergeCell ref="C18:C19"/>
    <mergeCell ref="D18:D19"/>
    <mergeCell ref="I18:I19"/>
    <mergeCell ref="J18:J19"/>
    <mergeCell ref="K18:K19"/>
    <mergeCell ref="L18:L31"/>
    <mergeCell ref="A22:A23"/>
    <mergeCell ref="K26:K27"/>
    <mergeCell ref="K30:K31"/>
    <mergeCell ref="C14:K14"/>
    <mergeCell ref="A16:A17"/>
    <mergeCell ref="B16:B17"/>
    <mergeCell ref="C16:C17"/>
    <mergeCell ref="D16:D17"/>
    <mergeCell ref="E16:E17"/>
    <mergeCell ref="I16:I17"/>
    <mergeCell ref="J16:J17"/>
    <mergeCell ref="K16:K17"/>
    <mergeCell ref="D12:I12"/>
    <mergeCell ref="J12:K12"/>
    <mergeCell ref="C13:K13"/>
    <mergeCell ref="D9:I9"/>
    <mergeCell ref="J9:K9"/>
    <mergeCell ref="D10:I10"/>
    <mergeCell ref="J10:K10"/>
    <mergeCell ref="D11:I11"/>
    <mergeCell ref="J11:K11"/>
    <mergeCell ref="C8:K8"/>
    <mergeCell ref="C1:K1"/>
    <mergeCell ref="D3:K3"/>
    <mergeCell ref="D4:K4"/>
    <mergeCell ref="D5:K5"/>
    <mergeCell ref="C7:K7"/>
  </mergeCells>
  <conditionalFormatting sqref="J10:J12">
    <cfRule type="cellIs" dxfId="46" priority="9" operator="equal">
      <formula>"CUMPLE"</formula>
    </cfRule>
  </conditionalFormatting>
  <conditionalFormatting sqref="J18:J31">
    <cfRule type="cellIs" dxfId="45" priority="5" operator="equal">
      <formula>"CUMPLE"</formula>
    </cfRule>
    <cfRule type="cellIs" dxfId="44" priority="6" operator="equal">
      <formula>"NO CUMPLE"</formula>
    </cfRule>
  </conditionalFormatting>
  <conditionalFormatting sqref="K18">
    <cfRule type="cellIs" dxfId="43" priority="16" operator="equal">
      <formula>"CUMPLE"</formula>
    </cfRule>
    <cfRule type="cellIs" dxfId="42" priority="17" operator="equal">
      <formula>"NO CUMPLE"</formula>
    </cfRule>
  </conditionalFormatting>
  <conditionalFormatting sqref="K20 K22 K26 K28">
    <cfRule type="cellIs" dxfId="41" priority="12" operator="equal">
      <formula>"CUMPLE"</formula>
    </cfRule>
    <cfRule type="cellIs" dxfId="40" priority="13" operator="equal">
      <formula>"NO CUMPLE"</formula>
    </cfRule>
  </conditionalFormatting>
  <conditionalFormatting sqref="K24">
    <cfRule type="cellIs" dxfId="39" priority="3" operator="equal">
      <formula>"CUMPLE"</formula>
    </cfRule>
    <cfRule type="cellIs" dxfId="38" priority="4" operator="equal">
      <formula>"NO CUMPLE"</formula>
    </cfRule>
  </conditionalFormatting>
  <conditionalFormatting sqref="K30">
    <cfRule type="cellIs" dxfId="37" priority="7" operator="equal">
      <formula>"CUMPLE"</formula>
    </cfRule>
    <cfRule type="cellIs" dxfId="36" priority="8" operator="equal">
      <formula>"NO CUMPLE"</formula>
    </cfRule>
  </conditionalFormatting>
  <conditionalFormatting sqref="M10:M12">
    <cfRule type="cellIs" dxfId="35" priority="10" operator="equal">
      <formula>"CUMPLE"</formula>
    </cfRule>
    <cfRule type="cellIs" dxfId="34" priority="11" operator="equal">
      <formula>"NO CUMPLE"</formula>
    </cfRule>
  </conditionalFormatting>
  <conditionalFormatting sqref="M18 M20 M22 M24 M26 M28 M30">
    <cfRule type="cellIs" dxfId="33" priority="14" operator="equal">
      <formula>"CUMPLE"</formula>
    </cfRule>
    <cfRule type="cellIs" dxfId="32" priority="15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scale="25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7B69E-3542-4DE2-866C-6E43E9D8581D}">
  <sheetPr>
    <tabColor rgb="FF92D050"/>
    <pageSetUpPr fitToPage="1"/>
  </sheetPr>
  <dimension ref="A1:AZ42"/>
  <sheetViews>
    <sheetView topLeftCell="B13" zoomScale="60" zoomScaleNormal="60" zoomScaleSheetLayoutView="50" workbookViewId="0">
      <selection activeCell="L3" sqref="L3"/>
    </sheetView>
  </sheetViews>
  <sheetFormatPr baseColWidth="10" defaultColWidth="11.42578125" defaultRowHeight="16.5" x14ac:dyDescent="0.25"/>
  <cols>
    <col min="1" max="1" width="16" style="4" customWidth="1"/>
    <col min="2" max="2" width="25.42578125" style="4" customWidth="1"/>
    <col min="3" max="3" width="43.42578125" style="4" customWidth="1"/>
    <col min="4" max="4" width="24.42578125" style="4" customWidth="1"/>
    <col min="5" max="5" width="26.140625" style="4" customWidth="1"/>
    <col min="6" max="7" width="32.42578125" style="4" customWidth="1"/>
    <col min="8" max="8" width="32.42578125" style="4" hidden="1" customWidth="1"/>
    <col min="9" max="9" width="33.85546875" style="4" customWidth="1"/>
    <col min="10" max="10" width="23.28515625" style="4" customWidth="1"/>
    <col min="11" max="11" width="28.42578125" style="4" customWidth="1"/>
    <col min="12" max="12" width="40" style="4" customWidth="1"/>
    <col min="13" max="13" width="11.42578125" style="37" customWidth="1"/>
    <col min="14" max="14" width="3.85546875" style="15" customWidth="1"/>
    <col min="15" max="15" width="41.7109375" style="15" customWidth="1"/>
    <col min="16" max="16" width="23.28515625" style="15" customWidth="1"/>
    <col min="17" max="17" width="24" style="15" customWidth="1"/>
    <col min="18" max="16384" width="11.42578125" style="4"/>
  </cols>
  <sheetData>
    <row r="1" spans="1:17" ht="70.5" customHeight="1" thickBot="1" x14ac:dyDescent="0.3">
      <c r="A1" s="3">
        <v>1</v>
      </c>
      <c r="C1" s="195" t="s">
        <v>56</v>
      </c>
      <c r="D1" s="196"/>
      <c r="E1" s="196"/>
      <c r="F1" s="196"/>
      <c r="G1" s="196"/>
      <c r="H1" s="196"/>
      <c r="I1" s="196"/>
      <c r="J1" s="196"/>
      <c r="K1" s="197"/>
      <c r="L1" s="5"/>
      <c r="N1" s="37"/>
      <c r="O1" s="37"/>
      <c r="P1" s="37"/>
      <c r="Q1" s="37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N2" s="37"/>
      <c r="O2" s="37"/>
      <c r="P2" s="37"/>
      <c r="Q2" s="37"/>
    </row>
    <row r="3" spans="1:17" ht="49.5" customHeight="1" x14ac:dyDescent="0.25">
      <c r="A3" s="6"/>
      <c r="B3" s="6"/>
      <c r="C3" s="8" t="s">
        <v>1</v>
      </c>
      <c r="D3" s="198" t="str">
        <f>+'CONSOLIDADO FINANCIERO'!D5</f>
        <v>PRESTACIÓN DEL SERVICIO DE INTERMEDIACIÓN DE SEGUROS PARA ASESORAR DE MANERA INTEGRAL A LA ENTIDAD EN LA ADMINISTRACIÓN DE LOS RIESGOS, PROCESOS DE CONTRATACIÓN, GESTIÓN DE LOS ASPECTOS TÉCNICOS, ADMINISTRATIVOS, OPERATIVOS Y  COMERCIALES DE LAS PÓLIZAS QUE INTEGRAN EL PROGRAMA DE SEGUROS DEUDORES EN EL CUAL EL FONDO NACIONAL DEL AHORRO ACTÚA COMO TOMADOR POR CUENTA DE SUS DEUDORES Y/O LOCATARIOS</v>
      </c>
      <c r="E3" s="198"/>
      <c r="F3" s="198"/>
      <c r="G3" s="198"/>
      <c r="H3" s="198"/>
      <c r="I3" s="198"/>
      <c r="J3" s="198"/>
      <c r="K3" s="199"/>
      <c r="L3" s="9"/>
      <c r="N3" s="37"/>
      <c r="O3" s="37"/>
      <c r="P3" s="37"/>
      <c r="Q3" s="37"/>
    </row>
    <row r="4" spans="1:17" ht="36.75" customHeight="1" x14ac:dyDescent="0.25">
      <c r="A4" s="6"/>
      <c r="B4" s="6"/>
      <c r="C4" s="10" t="s">
        <v>2</v>
      </c>
      <c r="D4" s="200" t="str">
        <f>+'CONSOLIDADO FINANCIERO'!D6</f>
        <v>FNA-VGHA-CM-004-2024</v>
      </c>
      <c r="E4" s="200"/>
      <c r="F4" s="200"/>
      <c r="G4" s="200"/>
      <c r="H4" s="200"/>
      <c r="I4" s="200"/>
      <c r="J4" s="200"/>
      <c r="K4" s="201"/>
      <c r="L4" s="9"/>
      <c r="N4" s="37"/>
      <c r="O4" s="37"/>
      <c r="P4" s="37"/>
      <c r="Q4" s="37"/>
    </row>
    <row r="5" spans="1:17" ht="35.25" customHeight="1" thickBot="1" x14ac:dyDescent="0.3">
      <c r="A5" s="6"/>
      <c r="B5" s="6"/>
      <c r="C5" s="11" t="s">
        <v>12</v>
      </c>
      <c r="D5" s="202" t="s">
        <v>101</v>
      </c>
      <c r="E5" s="202"/>
      <c r="F5" s="202"/>
      <c r="G5" s="202"/>
      <c r="H5" s="202"/>
      <c r="I5" s="202"/>
      <c r="J5" s="202"/>
      <c r="K5" s="203"/>
      <c r="L5" s="9"/>
      <c r="N5" s="37"/>
      <c r="O5" s="37"/>
      <c r="P5" s="37"/>
      <c r="Q5" s="37"/>
    </row>
    <row r="6" spans="1:17" ht="16.5" customHeight="1" thickBot="1" x14ac:dyDescent="0.3">
      <c r="A6" s="6"/>
      <c r="B6" s="6"/>
      <c r="C6" s="12"/>
      <c r="D6" s="13"/>
      <c r="E6" s="13"/>
      <c r="F6" s="13"/>
      <c r="G6" s="13"/>
      <c r="H6" s="13"/>
      <c r="I6" s="13"/>
      <c r="J6" s="13"/>
      <c r="K6" s="13"/>
      <c r="L6" s="9"/>
      <c r="N6" s="37"/>
      <c r="O6" s="37"/>
      <c r="P6" s="37"/>
      <c r="Q6" s="37"/>
    </row>
    <row r="7" spans="1:17" ht="60" customHeight="1" thickBot="1" x14ac:dyDescent="0.3">
      <c r="A7" s="6"/>
      <c r="B7" s="6"/>
      <c r="C7" s="204" t="s">
        <v>43</v>
      </c>
      <c r="D7" s="205"/>
      <c r="E7" s="205"/>
      <c r="F7" s="205"/>
      <c r="G7" s="205"/>
      <c r="H7" s="205"/>
      <c r="I7" s="205"/>
      <c r="J7" s="205"/>
      <c r="K7" s="206"/>
      <c r="L7" s="9"/>
      <c r="N7" s="37"/>
      <c r="O7" s="37"/>
      <c r="P7" s="37"/>
      <c r="Q7" s="37"/>
    </row>
    <row r="8" spans="1:17" ht="42.75" customHeight="1" thickBot="1" x14ac:dyDescent="0.3">
      <c r="A8" s="6"/>
      <c r="B8" s="6"/>
      <c r="C8" s="192" t="s">
        <v>97</v>
      </c>
      <c r="D8" s="193"/>
      <c r="E8" s="193"/>
      <c r="F8" s="193"/>
      <c r="G8" s="193"/>
      <c r="H8" s="193"/>
      <c r="I8" s="193"/>
      <c r="J8" s="193"/>
      <c r="K8" s="194"/>
      <c r="L8" s="9"/>
      <c r="N8" s="37"/>
      <c r="O8" s="37"/>
      <c r="P8" s="37"/>
      <c r="Q8" s="37"/>
    </row>
    <row r="9" spans="1:17" ht="36.75" customHeight="1" thickBot="1" x14ac:dyDescent="0.3">
      <c r="A9" s="6"/>
      <c r="B9" s="6"/>
      <c r="C9" s="8" t="s">
        <v>13</v>
      </c>
      <c r="D9" s="211">
        <v>45547</v>
      </c>
      <c r="E9" s="211"/>
      <c r="F9" s="211"/>
      <c r="G9" s="211"/>
      <c r="H9" s="211"/>
      <c r="I9" s="211"/>
      <c r="J9" s="212"/>
      <c r="K9" s="213"/>
      <c r="L9" s="9"/>
      <c r="N9" s="37"/>
      <c r="O9" s="37"/>
      <c r="P9" s="37"/>
      <c r="Q9" s="37"/>
    </row>
    <row r="10" spans="1:17" ht="36.75" customHeight="1" thickBot="1" x14ac:dyDescent="0.3">
      <c r="A10" s="6"/>
      <c r="B10" s="6"/>
      <c r="C10" s="10" t="s">
        <v>14</v>
      </c>
      <c r="D10" s="211">
        <v>45530</v>
      </c>
      <c r="E10" s="211"/>
      <c r="F10" s="211"/>
      <c r="G10" s="211"/>
      <c r="H10" s="211"/>
      <c r="I10" s="211"/>
      <c r="J10" s="214" t="str">
        <f>IF(D10&gt;=O10,"CUMPLE","NO CUMPLE")</f>
        <v>CUMPLE</v>
      </c>
      <c r="K10" s="215"/>
      <c r="L10" s="14" t="s">
        <v>15</v>
      </c>
      <c r="M10" s="42">
        <f>IF(J10="CUMPLE",0,1)</f>
        <v>0</v>
      </c>
      <c r="N10" s="39">
        <f ca="1">+TODAY()-30</f>
        <v>45518</v>
      </c>
      <c r="O10" s="38">
        <f>+D9-30</f>
        <v>45517</v>
      </c>
      <c r="P10" s="37" t="s">
        <v>16</v>
      </c>
      <c r="Q10" s="37"/>
    </row>
    <row r="11" spans="1:17" ht="36.75" customHeight="1" x14ac:dyDescent="0.25">
      <c r="A11" s="6"/>
      <c r="B11" s="6"/>
      <c r="C11" s="10" t="s">
        <v>17</v>
      </c>
      <c r="D11" s="211">
        <v>45371</v>
      </c>
      <c r="E11" s="211"/>
      <c r="F11" s="211"/>
      <c r="G11" s="211"/>
      <c r="H11" s="211"/>
      <c r="I11" s="211"/>
      <c r="J11" s="214" t="str">
        <f>IF(D10&gt;=O11,"CUMPLE","NO CUMPLE")</f>
        <v>CUMPLE</v>
      </c>
      <c r="K11" s="215"/>
      <c r="L11" s="14" t="s">
        <v>15</v>
      </c>
      <c r="M11" s="43">
        <f>IF(J11="CUMPLE",0,1)</f>
        <v>0</v>
      </c>
      <c r="N11" s="37"/>
      <c r="O11" s="39">
        <f>+D11+15</f>
        <v>45386</v>
      </c>
      <c r="P11" s="37" t="s">
        <v>18</v>
      </c>
      <c r="Q11" s="37"/>
    </row>
    <row r="12" spans="1:17" s="15" customFormat="1" ht="41.25" customHeight="1" thickBot="1" x14ac:dyDescent="0.3">
      <c r="A12" s="6"/>
      <c r="B12" s="6"/>
      <c r="C12" s="11" t="s">
        <v>19</v>
      </c>
      <c r="D12" s="207">
        <v>45291</v>
      </c>
      <c r="E12" s="207"/>
      <c r="F12" s="207"/>
      <c r="G12" s="207"/>
      <c r="H12" s="207"/>
      <c r="I12" s="207"/>
      <c r="J12" s="208" t="str">
        <f>IF(D11&gt;=O12,"CUMPLE","NO CUMPLE")</f>
        <v>CUMPLE</v>
      </c>
      <c r="K12" s="209"/>
      <c r="L12" s="14" t="s">
        <v>15</v>
      </c>
      <c r="M12" s="43">
        <f>IF(J12="CUMPLE",0,1)</f>
        <v>0</v>
      </c>
      <c r="N12" s="37"/>
      <c r="O12" s="39">
        <f>+D12+15</f>
        <v>45306</v>
      </c>
      <c r="P12" s="37"/>
      <c r="Q12" s="37"/>
    </row>
    <row r="13" spans="1:17" ht="20.25" customHeight="1" thickBot="1" x14ac:dyDescent="0.3">
      <c r="A13" s="6"/>
      <c r="B13" s="6"/>
      <c r="C13" s="210"/>
      <c r="D13" s="210"/>
      <c r="E13" s="210"/>
      <c r="F13" s="210"/>
      <c r="G13" s="210"/>
      <c r="H13" s="210"/>
      <c r="I13" s="210"/>
      <c r="J13" s="210"/>
      <c r="K13" s="210"/>
      <c r="L13" s="14"/>
      <c r="N13" s="37"/>
      <c r="O13" s="37"/>
      <c r="P13" s="37"/>
      <c r="Q13" s="37"/>
    </row>
    <row r="14" spans="1:17" ht="44.25" customHeight="1" thickBot="1" x14ac:dyDescent="0.3">
      <c r="A14" s="6"/>
      <c r="B14" s="6"/>
      <c r="C14" s="192" t="s">
        <v>100</v>
      </c>
      <c r="D14" s="193"/>
      <c r="E14" s="193"/>
      <c r="F14" s="193"/>
      <c r="G14" s="193"/>
      <c r="H14" s="193"/>
      <c r="I14" s="193"/>
      <c r="J14" s="193"/>
      <c r="K14" s="194"/>
      <c r="L14" s="14"/>
      <c r="N14" s="37"/>
      <c r="O14" s="37"/>
      <c r="P14" s="37"/>
      <c r="Q14" s="37"/>
    </row>
    <row r="15" spans="1:17" ht="36.75" customHeight="1" thickBot="1" x14ac:dyDescent="0.3">
      <c r="A15" s="6"/>
      <c r="B15" s="6"/>
      <c r="C15" s="8" t="s">
        <v>13</v>
      </c>
      <c r="D15" s="211">
        <v>45547</v>
      </c>
      <c r="E15" s="211"/>
      <c r="F15" s="211"/>
      <c r="G15" s="211"/>
      <c r="H15" s="211"/>
      <c r="I15" s="211"/>
      <c r="J15" s="212"/>
      <c r="K15" s="213"/>
      <c r="L15" s="14"/>
      <c r="N15" s="37"/>
      <c r="O15" s="37"/>
      <c r="P15" s="37"/>
      <c r="Q15" s="37"/>
    </row>
    <row r="16" spans="1:17" ht="36.75" customHeight="1" thickBot="1" x14ac:dyDescent="0.3">
      <c r="A16" s="6"/>
      <c r="B16" s="6"/>
      <c r="C16" s="10" t="s">
        <v>14</v>
      </c>
      <c r="D16" s="211">
        <v>45538</v>
      </c>
      <c r="E16" s="211"/>
      <c r="F16" s="211"/>
      <c r="G16" s="211"/>
      <c r="H16" s="211"/>
      <c r="I16" s="211"/>
      <c r="J16" s="214" t="str">
        <f>IF(D16&gt;=O16,"CUMPLE","NO CUMPLE")</f>
        <v>CUMPLE</v>
      </c>
      <c r="K16" s="214"/>
      <c r="L16" s="14" t="s">
        <v>15</v>
      </c>
      <c r="M16" s="43">
        <f>IF(J16="CUMPLE",0,1)</f>
        <v>0</v>
      </c>
      <c r="N16" s="37"/>
      <c r="O16" s="38">
        <f>+D15-30</f>
        <v>45517</v>
      </c>
      <c r="P16" s="37" t="s">
        <v>16</v>
      </c>
      <c r="Q16" s="37"/>
    </row>
    <row r="17" spans="1:52" ht="36.75" customHeight="1" x14ac:dyDescent="0.25">
      <c r="A17" s="6"/>
      <c r="B17" s="6"/>
      <c r="C17" s="10" t="s">
        <v>17</v>
      </c>
      <c r="D17" s="211">
        <v>45414</v>
      </c>
      <c r="E17" s="211"/>
      <c r="F17" s="211"/>
      <c r="G17" s="211"/>
      <c r="H17" s="211"/>
      <c r="I17" s="211"/>
      <c r="J17" s="214" t="str">
        <f>IF(D16&gt;=O17,"CUMPLE","NO CUMPLE")</f>
        <v>CUMPLE</v>
      </c>
      <c r="K17" s="214"/>
      <c r="L17" s="14" t="s">
        <v>15</v>
      </c>
      <c r="M17" s="43">
        <f>IF(J17="CUMPLE",0,1)</f>
        <v>0</v>
      </c>
      <c r="N17" s="37"/>
      <c r="O17" s="39">
        <f>+D17+15</f>
        <v>45429</v>
      </c>
      <c r="P17" s="37" t="s">
        <v>18</v>
      </c>
      <c r="Q17" s="37"/>
    </row>
    <row r="18" spans="1:52" s="15" customFormat="1" ht="36" customHeight="1" thickBot="1" x14ac:dyDescent="0.3">
      <c r="A18" s="6"/>
      <c r="B18" s="6"/>
      <c r="C18" s="11" t="s">
        <v>19</v>
      </c>
      <c r="D18" s="207">
        <v>45291</v>
      </c>
      <c r="E18" s="207"/>
      <c r="F18" s="207"/>
      <c r="G18" s="207"/>
      <c r="H18" s="207"/>
      <c r="I18" s="207"/>
      <c r="J18" s="214" t="str">
        <f>IF(D16&gt;=O18,"CUMPLE","NO CUMPLE")</f>
        <v>CUMPLE</v>
      </c>
      <c r="K18" s="214"/>
      <c r="L18" s="14" t="s">
        <v>15</v>
      </c>
      <c r="M18" s="43">
        <f>IF(J18="CUMPLE",0,1)</f>
        <v>0</v>
      </c>
      <c r="N18" s="37"/>
      <c r="O18" s="39">
        <f>+D18+15</f>
        <v>45306</v>
      </c>
      <c r="P18" s="37"/>
      <c r="Q18" s="37"/>
    </row>
    <row r="19" spans="1:52" ht="13.5" customHeight="1" x14ac:dyDescent="0.25">
      <c r="B19" s="6"/>
      <c r="C19" s="17"/>
      <c r="D19" s="18"/>
      <c r="E19" s="18"/>
      <c r="F19" s="16"/>
      <c r="G19" s="18"/>
      <c r="H19" s="18"/>
      <c r="I19" s="18"/>
      <c r="J19" s="19"/>
      <c r="K19" s="23"/>
      <c r="L19" s="9"/>
      <c r="M19" s="43"/>
      <c r="N19" s="37"/>
      <c r="O19" s="37"/>
      <c r="P19" s="37"/>
      <c r="Q19" s="37"/>
    </row>
    <row r="20" spans="1:52" ht="13.5" customHeight="1" thickBot="1" x14ac:dyDescent="0.3">
      <c r="B20" s="6"/>
      <c r="C20" s="17"/>
      <c r="D20" s="18"/>
      <c r="E20" s="18"/>
      <c r="F20" s="16"/>
      <c r="G20" s="18"/>
      <c r="H20" s="18"/>
      <c r="I20" s="18"/>
      <c r="J20" s="19"/>
      <c r="K20" s="23"/>
      <c r="L20" s="9"/>
      <c r="M20" s="43"/>
      <c r="N20" s="37"/>
      <c r="O20" s="37"/>
      <c r="P20" s="37"/>
      <c r="Q20" s="37"/>
    </row>
    <row r="21" spans="1:52" ht="39" customHeight="1" thickBot="1" x14ac:dyDescent="0.3">
      <c r="A21" s="6"/>
      <c r="B21" s="7"/>
      <c r="C21" s="216" t="s">
        <v>20</v>
      </c>
      <c r="D21" s="217"/>
      <c r="E21" s="217"/>
      <c r="F21" s="218"/>
      <c r="G21" s="217"/>
      <c r="H21" s="217"/>
      <c r="I21" s="217"/>
      <c r="J21" s="217"/>
      <c r="K21" s="219"/>
      <c r="L21" s="7"/>
      <c r="N21" s="37"/>
      <c r="O21" s="37"/>
      <c r="P21" s="37"/>
      <c r="Q21" s="37"/>
    </row>
    <row r="22" spans="1:52" ht="7.5" customHeight="1" x14ac:dyDescent="0.25">
      <c r="A22" s="6"/>
      <c r="B22" s="7"/>
      <c r="C22" s="7"/>
      <c r="D22" s="7"/>
      <c r="E22" s="7"/>
      <c r="F22" s="24"/>
      <c r="G22" s="7"/>
      <c r="H22" s="7"/>
      <c r="I22" s="7"/>
      <c r="J22" s="7"/>
      <c r="K22" s="25"/>
      <c r="L22" s="7"/>
      <c r="N22" s="37"/>
      <c r="O22" s="37"/>
      <c r="P22" s="37"/>
      <c r="Q22" s="37"/>
    </row>
    <row r="23" spans="1:52" s="20" customFormat="1" ht="69" customHeight="1" x14ac:dyDescent="0.25">
      <c r="A23" s="220" t="s">
        <v>21</v>
      </c>
      <c r="B23" s="220" t="s">
        <v>22</v>
      </c>
      <c r="C23" s="220" t="s">
        <v>23</v>
      </c>
      <c r="D23" s="220" t="s">
        <v>24</v>
      </c>
      <c r="E23" s="220" t="s">
        <v>25</v>
      </c>
      <c r="F23" s="27" t="s">
        <v>98</v>
      </c>
      <c r="G23" s="26" t="s">
        <v>99</v>
      </c>
      <c r="H23" s="26"/>
      <c r="I23" s="220" t="s">
        <v>26</v>
      </c>
      <c r="J23" s="220" t="s">
        <v>27</v>
      </c>
      <c r="K23" s="220" t="s">
        <v>28</v>
      </c>
      <c r="L23" s="221" t="s">
        <v>29</v>
      </c>
      <c r="M23" s="37"/>
      <c r="N23" s="37"/>
      <c r="O23" s="37"/>
      <c r="P23" s="37"/>
      <c r="Q23" s="37"/>
    </row>
    <row r="24" spans="1:52" s="20" customFormat="1" ht="27" customHeight="1" x14ac:dyDescent="0.25">
      <c r="A24" s="220"/>
      <c r="B24" s="220"/>
      <c r="C24" s="220"/>
      <c r="D24" s="220"/>
      <c r="E24" s="220"/>
      <c r="F24" s="28">
        <v>0.5</v>
      </c>
      <c r="G24" s="29">
        <v>0.5</v>
      </c>
      <c r="H24" s="29"/>
      <c r="I24" s="220"/>
      <c r="J24" s="220"/>
      <c r="K24" s="220"/>
      <c r="L24" s="221"/>
      <c r="M24" s="37"/>
      <c r="N24" s="37"/>
      <c r="O24" s="62"/>
      <c r="P24" s="37"/>
      <c r="Q24" s="37"/>
    </row>
    <row r="25" spans="1:52" ht="33" customHeight="1" x14ac:dyDescent="0.25">
      <c r="A25" s="222" t="s">
        <v>47</v>
      </c>
      <c r="B25" s="223" t="s">
        <v>46</v>
      </c>
      <c r="C25" s="224" t="s">
        <v>50</v>
      </c>
      <c r="D25" s="225">
        <f>+'CONSOLIDADO FINANCIERO'!D7*0.4</f>
        <v>563310300</v>
      </c>
      <c r="E25" s="30" t="s">
        <v>30</v>
      </c>
      <c r="F25" s="33">
        <v>4924351460</v>
      </c>
      <c r="G25" s="33">
        <v>17652062524</v>
      </c>
      <c r="H25" s="31"/>
      <c r="I25" s="226">
        <f>(F25-F26)+(G25-G26)</f>
        <v>17079051106</v>
      </c>
      <c r="J25" s="227" t="str">
        <f>IF(I25&gt;=D25,"CUMPLE","NO CUMPLE")</f>
        <v>CUMPLE</v>
      </c>
      <c r="K25" s="228" t="s">
        <v>31</v>
      </c>
      <c r="L25" s="229" t="s">
        <v>57</v>
      </c>
      <c r="M25" s="232">
        <f>IF(J25="CUMPLE",0,1)</f>
        <v>0</v>
      </c>
      <c r="N25" s="40"/>
      <c r="O25" s="62"/>
      <c r="P25" s="37"/>
      <c r="Q25" s="37"/>
    </row>
    <row r="26" spans="1:52" ht="33" customHeight="1" x14ac:dyDescent="0.25">
      <c r="A26" s="222"/>
      <c r="B26" s="223"/>
      <c r="C26" s="224"/>
      <c r="D26" s="225"/>
      <c r="E26" s="30" t="s">
        <v>32</v>
      </c>
      <c r="F26" s="33">
        <v>952474150</v>
      </c>
      <c r="G26" s="33">
        <v>4544888728</v>
      </c>
      <c r="H26" s="31"/>
      <c r="I26" s="226"/>
      <c r="J26" s="227"/>
      <c r="K26" s="228"/>
      <c r="L26" s="230"/>
      <c r="M26" s="232"/>
      <c r="N26" s="37"/>
      <c r="O26" s="62"/>
      <c r="P26" s="37"/>
      <c r="Q26" s="37"/>
    </row>
    <row r="27" spans="1:52" ht="33" customHeight="1" x14ac:dyDescent="0.25">
      <c r="A27" s="222" t="s">
        <v>47</v>
      </c>
      <c r="B27" s="223" t="str">
        <f>B25</f>
        <v>4.1.3.1 CAPACIDAD FINANCIERA</v>
      </c>
      <c r="C27" s="224" t="s">
        <v>6</v>
      </c>
      <c r="D27" s="233">
        <v>1.6</v>
      </c>
      <c r="E27" s="30" t="s">
        <v>30</v>
      </c>
      <c r="F27" s="33">
        <f>+F25</f>
        <v>4924351460</v>
      </c>
      <c r="G27" s="33">
        <f>+G25</f>
        <v>17652062524</v>
      </c>
      <c r="H27" s="33"/>
      <c r="I27" s="234">
        <f>+((F27*F24)+(G27*G24)+(H27*H24))/((F28*F24)+(G28*G24)+(H28*H24))</f>
        <v>4.1067716439729631</v>
      </c>
      <c r="J27" s="235" t="str">
        <f>IF(I27&gt;=D27,"CUMPLE","NO CUMPLE")</f>
        <v>CUMPLE</v>
      </c>
      <c r="K27" s="228" t="s">
        <v>31</v>
      </c>
      <c r="L27" s="230"/>
      <c r="M27" s="232">
        <f>IF(J27="CUMPLE",0,1)</f>
        <v>0</v>
      </c>
      <c r="N27" s="37"/>
      <c r="O27" s="62"/>
      <c r="P27" s="37"/>
      <c r="Q27" s="37"/>
    </row>
    <row r="28" spans="1:52" ht="33" customHeight="1" x14ac:dyDescent="0.25">
      <c r="A28" s="222"/>
      <c r="B28" s="223"/>
      <c r="C28" s="224"/>
      <c r="D28" s="233"/>
      <c r="E28" s="30" t="s">
        <v>32</v>
      </c>
      <c r="F28" s="34">
        <f>+F26</f>
        <v>952474150</v>
      </c>
      <c r="G28" s="34">
        <f>+G26</f>
        <v>4544888728</v>
      </c>
      <c r="H28" s="34"/>
      <c r="I28" s="234"/>
      <c r="J28" s="235"/>
      <c r="K28" s="236"/>
      <c r="L28" s="230"/>
      <c r="M28" s="232"/>
      <c r="N28" s="37"/>
      <c r="O28" s="64"/>
      <c r="P28" s="64"/>
      <c r="Q28" s="64"/>
    </row>
    <row r="29" spans="1:52" ht="33" customHeight="1" x14ac:dyDescent="0.25">
      <c r="A29" s="222" t="s">
        <v>47</v>
      </c>
      <c r="B29" s="223" t="str">
        <f>B27</f>
        <v>4.1.3.1 CAPACIDAD FINANCIERA</v>
      </c>
      <c r="C29" s="224" t="s">
        <v>7</v>
      </c>
      <c r="D29" s="240">
        <v>0.55000000000000004</v>
      </c>
      <c r="E29" s="35" t="s">
        <v>33</v>
      </c>
      <c r="F29" s="33">
        <v>952474150</v>
      </c>
      <c r="G29" s="34">
        <v>6095543579</v>
      </c>
      <c r="H29" s="34"/>
      <c r="I29" s="241">
        <f>((F29*F24)+(G29*G24)+(H29*H24))/((F30*F24)+(G30*G24)+(H30*H24))</f>
        <v>0.29091758509808291</v>
      </c>
      <c r="J29" s="235" t="str">
        <f>IF(I29&lt;=D29,"CUMPLE","NO CUMPLE")</f>
        <v>CUMPLE</v>
      </c>
      <c r="K29" s="228" t="s">
        <v>31</v>
      </c>
      <c r="L29" s="230"/>
      <c r="M29" s="232">
        <f>IF(J29="CUMPLE",0,1)</f>
        <v>0</v>
      </c>
      <c r="N29" s="37"/>
      <c r="O29" s="64"/>
      <c r="P29" s="65"/>
      <c r="Q29" s="64"/>
    </row>
    <row r="30" spans="1:52" ht="33" customHeight="1" x14ac:dyDescent="0.25">
      <c r="A30" s="222"/>
      <c r="B30" s="223"/>
      <c r="C30" s="224"/>
      <c r="D30" s="240"/>
      <c r="E30" s="35" t="s">
        <v>34</v>
      </c>
      <c r="F30" s="33">
        <v>5241937684</v>
      </c>
      <c r="G30" s="34">
        <v>18984915865</v>
      </c>
      <c r="H30" s="34"/>
      <c r="I30" s="241"/>
      <c r="J30" s="235"/>
      <c r="K30" s="236"/>
      <c r="L30" s="230"/>
      <c r="M30" s="232"/>
      <c r="N30" s="37"/>
      <c r="O30" s="62"/>
      <c r="P30" s="37"/>
      <c r="Q30" s="37"/>
    </row>
    <row r="31" spans="1:52" s="36" customFormat="1" ht="27.75" customHeight="1" x14ac:dyDescent="0.25">
      <c r="A31" s="222" t="s">
        <v>47</v>
      </c>
      <c r="B31" s="223" t="str">
        <f>B29</f>
        <v>4.1.3.1 CAPACIDAD FINANCIERA</v>
      </c>
      <c r="C31" s="224" t="s">
        <v>8</v>
      </c>
      <c r="D31" s="237">
        <v>2</v>
      </c>
      <c r="E31" s="35" t="s">
        <v>35</v>
      </c>
      <c r="F31" s="34">
        <v>1912692026</v>
      </c>
      <c r="G31" s="34">
        <v>4303040346</v>
      </c>
      <c r="H31" s="34"/>
      <c r="I31" s="238">
        <f>((F31*F24)+(G31*G24)+(H31*H24))/((F32*F24)+(G32*G24)+(H32*H24))</f>
        <v>46.522923196448062</v>
      </c>
      <c r="J31" s="235" t="str">
        <f>IF(I31&gt;=D31,"CUMPLE","NO CUMPLE")</f>
        <v>CUMPLE</v>
      </c>
      <c r="K31" s="239" t="s">
        <v>31</v>
      </c>
      <c r="L31" s="230"/>
      <c r="M31" s="232">
        <f>IF(J31="CUMPLE",0,1)</f>
        <v>0</v>
      </c>
      <c r="N31" s="2"/>
      <c r="O31" s="63"/>
      <c r="P31" s="2"/>
      <c r="Q31" s="66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s="36" customFormat="1" ht="27.75" customHeight="1" x14ac:dyDescent="0.25">
      <c r="A32" s="222"/>
      <c r="B32" s="223"/>
      <c r="C32" s="224"/>
      <c r="D32" s="237"/>
      <c r="E32" s="35" t="s">
        <v>36</v>
      </c>
      <c r="F32" s="34">
        <v>0</v>
      </c>
      <c r="G32" s="34">
        <v>133605800</v>
      </c>
      <c r="H32" s="34"/>
      <c r="I32" s="238"/>
      <c r="J32" s="235"/>
      <c r="K32" s="239"/>
      <c r="L32" s="230"/>
      <c r="M32" s="232"/>
      <c r="N32" s="2"/>
      <c r="O32" s="63"/>
      <c r="P32" s="2"/>
      <c r="Q32" s="2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17" s="21" customFormat="1" ht="33" customHeight="1" x14ac:dyDescent="0.25">
      <c r="A33" s="222" t="s">
        <v>47</v>
      </c>
      <c r="B33" s="223" t="s">
        <v>45</v>
      </c>
      <c r="C33" s="242" t="s">
        <v>9</v>
      </c>
      <c r="D33" s="233">
        <v>0.3</v>
      </c>
      <c r="E33" s="35" t="s">
        <v>37</v>
      </c>
      <c r="F33" s="34">
        <f>+F31</f>
        <v>1912692026</v>
      </c>
      <c r="G33" s="34">
        <f>+G31</f>
        <v>4303040346</v>
      </c>
      <c r="H33" s="32"/>
      <c r="I33" s="234">
        <f>((F33*F24)+(G33*G24)+(H33*H24))/((F34*F24)+(G34*G24)+(H34*H24))</f>
        <v>0.36182500590427086</v>
      </c>
      <c r="J33" s="235" t="str">
        <f>IF(I33&gt;=D33,"CUMPLE","NO CUMPLE")</f>
        <v>CUMPLE</v>
      </c>
      <c r="K33" s="239" t="s">
        <v>31</v>
      </c>
      <c r="L33" s="230"/>
      <c r="M33" s="232">
        <f>IF(J33="CUMPLE",0,1)</f>
        <v>0</v>
      </c>
      <c r="N33" s="37"/>
      <c r="O33" s="62"/>
      <c r="P33" s="37"/>
      <c r="Q33" s="37"/>
    </row>
    <row r="34" spans="1:17" s="21" customFormat="1" ht="33" customHeight="1" x14ac:dyDescent="0.25">
      <c r="A34" s="222"/>
      <c r="B34" s="223"/>
      <c r="C34" s="242"/>
      <c r="D34" s="233"/>
      <c r="E34" s="35" t="s">
        <v>38</v>
      </c>
      <c r="F34" s="34">
        <v>4289463534</v>
      </c>
      <c r="G34" s="34">
        <v>12889372286</v>
      </c>
      <c r="H34" s="34"/>
      <c r="I34" s="234"/>
      <c r="J34" s="235"/>
      <c r="K34" s="239"/>
      <c r="L34" s="230"/>
      <c r="M34" s="232"/>
      <c r="N34" s="37"/>
      <c r="O34" s="62"/>
      <c r="P34" s="37"/>
      <c r="Q34" s="37"/>
    </row>
    <row r="35" spans="1:17" s="21" customFormat="1" ht="33" customHeight="1" x14ac:dyDescent="0.25">
      <c r="A35" s="222" t="s">
        <v>47</v>
      </c>
      <c r="B35" s="223" t="str">
        <f>+B33</f>
        <v>4.1.3.2 capacidad Organizacional</v>
      </c>
      <c r="C35" s="242" t="s">
        <v>39</v>
      </c>
      <c r="D35" s="233">
        <v>0.2</v>
      </c>
      <c r="E35" s="35" t="s">
        <v>37</v>
      </c>
      <c r="F35" s="34">
        <f>+F31</f>
        <v>1912692026</v>
      </c>
      <c r="G35" s="34">
        <f>+G31</f>
        <v>4303040346</v>
      </c>
      <c r="H35" s="34"/>
      <c r="I35" s="254">
        <f>((F35*F24)+(G35*G24)+(H35*H24))/((F36*F24)+(G36*G24)+(H36*H24))</f>
        <v>0.25656374895850081</v>
      </c>
      <c r="J35" s="235" t="str">
        <f>IF(I35&gt;=D35,"CUMPLE","NO CUMPLE")</f>
        <v>CUMPLE</v>
      </c>
      <c r="K35" s="239" t="s">
        <v>31</v>
      </c>
      <c r="L35" s="230"/>
      <c r="M35" s="232">
        <f>IF(J35="CUMPLE",0,1)</f>
        <v>0</v>
      </c>
      <c r="N35" s="37"/>
      <c r="O35" s="37"/>
      <c r="P35" s="37"/>
      <c r="Q35" s="37"/>
    </row>
    <row r="36" spans="1:17" s="21" customFormat="1" ht="33" customHeight="1" x14ac:dyDescent="0.25">
      <c r="A36" s="222"/>
      <c r="B36" s="223"/>
      <c r="C36" s="242"/>
      <c r="D36" s="233"/>
      <c r="E36" s="35" t="s">
        <v>40</v>
      </c>
      <c r="F36" s="34">
        <f>+F30</f>
        <v>5241937684</v>
      </c>
      <c r="G36" s="34">
        <f>+G30</f>
        <v>18984915865</v>
      </c>
      <c r="H36" s="34"/>
      <c r="I36" s="254"/>
      <c r="J36" s="235"/>
      <c r="K36" s="239"/>
      <c r="L36" s="230"/>
      <c r="M36" s="232"/>
      <c r="N36" s="37"/>
      <c r="O36" s="37"/>
      <c r="P36" s="37"/>
      <c r="Q36" s="37"/>
    </row>
    <row r="37" spans="1:17" s="1" customFormat="1" ht="27.75" customHeight="1" x14ac:dyDescent="0.25">
      <c r="A37" s="222" t="s">
        <v>47</v>
      </c>
      <c r="B37" s="223" t="str">
        <f>B25</f>
        <v>4.1.3.1 CAPACIDAD FINANCIERA</v>
      </c>
      <c r="C37" s="224" t="s">
        <v>51</v>
      </c>
      <c r="D37" s="225">
        <f>+'CONSOLIDADO FINANCIERO'!D7*0.2</f>
        <v>281655150</v>
      </c>
      <c r="E37" s="35" t="s">
        <v>40</v>
      </c>
      <c r="F37" s="34">
        <f>+F30</f>
        <v>5241937684</v>
      </c>
      <c r="G37" s="34">
        <f>+G30</f>
        <v>18984915865</v>
      </c>
      <c r="H37" s="32"/>
      <c r="I37" s="251">
        <f>(F37-F38)+(G37-G38)</f>
        <v>17178835820</v>
      </c>
      <c r="J37" s="227" t="str">
        <f>IF(I37&gt;=D37,"CUMPLE","NO CUMPLE")</f>
        <v>CUMPLE</v>
      </c>
      <c r="K37" s="243" t="s">
        <v>31</v>
      </c>
      <c r="L37" s="230"/>
      <c r="M37" s="232">
        <f>IF(J37="CUMPLE",0,1)</f>
        <v>0</v>
      </c>
      <c r="N37" s="41"/>
      <c r="O37" s="2"/>
      <c r="P37" s="2"/>
      <c r="Q37" s="2"/>
    </row>
    <row r="38" spans="1:17" s="1" customFormat="1" ht="27.75" customHeight="1" thickBot="1" x14ac:dyDescent="0.3">
      <c r="A38" s="222"/>
      <c r="B38" s="223"/>
      <c r="C38" s="224"/>
      <c r="D38" s="225"/>
      <c r="E38" s="61" t="s">
        <v>41</v>
      </c>
      <c r="F38" s="69">
        <f>+F29</f>
        <v>952474150</v>
      </c>
      <c r="G38" s="69">
        <f>+G29</f>
        <v>6095543579</v>
      </c>
      <c r="H38" s="32"/>
      <c r="I38" s="252"/>
      <c r="J38" s="253"/>
      <c r="K38" s="244"/>
      <c r="L38" s="231"/>
      <c r="M38" s="232"/>
      <c r="N38" s="2"/>
      <c r="O38" s="2"/>
      <c r="P38" s="2"/>
      <c r="Q38" s="2"/>
    </row>
    <row r="39" spans="1:17" ht="34.5" customHeight="1" thickBot="1" x14ac:dyDescent="0.3">
      <c r="A39" s="6"/>
      <c r="B39" s="6"/>
      <c r="C39" s="6"/>
      <c r="D39" s="6"/>
      <c r="E39" s="245" t="s">
        <v>42</v>
      </c>
      <c r="F39" s="246"/>
      <c r="G39" s="247"/>
      <c r="H39" s="22"/>
      <c r="I39" s="248" t="str">
        <f>IF(M39&gt;0,"NO CUMPLE","CUMPLE")</f>
        <v>CUMPLE</v>
      </c>
      <c r="J39" s="249"/>
      <c r="K39" s="250"/>
      <c r="L39" s="6"/>
      <c r="M39" s="44">
        <f>M37+M35+M33+M31+M29+M27+M25+M10+M11+M12</f>
        <v>0</v>
      </c>
      <c r="N39" s="37"/>
      <c r="O39" s="37"/>
      <c r="P39" s="37"/>
      <c r="Q39" s="37"/>
    </row>
    <row r="40" spans="1:17" x14ac:dyDescent="0.25">
      <c r="A40" s="6"/>
      <c r="B40" s="6"/>
      <c r="C40" s="6"/>
      <c r="D40" s="6"/>
      <c r="E40" s="22"/>
      <c r="F40" s="22"/>
      <c r="G40" s="22"/>
      <c r="H40" s="22"/>
      <c r="I40" s="22"/>
      <c r="J40" s="22"/>
      <c r="K40" s="22"/>
      <c r="L40" s="6"/>
      <c r="N40" s="37"/>
      <c r="O40" s="37"/>
      <c r="P40" s="37"/>
      <c r="Q40" s="37"/>
    </row>
    <row r="41" spans="1:17" x14ac:dyDescent="0.25">
      <c r="A41" s="6"/>
      <c r="B41" s="6"/>
      <c r="C41" s="6"/>
      <c r="D41" s="6"/>
      <c r="E41" s="6"/>
      <c r="F41" s="67"/>
      <c r="G41" s="68"/>
      <c r="H41" s="6"/>
      <c r="I41" s="6"/>
      <c r="J41" s="6"/>
      <c r="K41" s="6"/>
      <c r="L41" s="6"/>
      <c r="N41" s="37"/>
      <c r="O41" s="37"/>
      <c r="P41" s="37"/>
      <c r="Q41" s="37"/>
    </row>
    <row r="42" spans="1:17" x14ac:dyDescent="0.25">
      <c r="A42" s="6"/>
      <c r="B42" s="6"/>
      <c r="C42" s="6"/>
      <c r="D42" s="6"/>
      <c r="E42" s="6"/>
      <c r="F42" s="67"/>
      <c r="G42" s="6"/>
      <c r="H42" s="6"/>
      <c r="I42" s="6"/>
      <c r="J42" s="6"/>
      <c r="K42" s="6"/>
      <c r="L42" s="6"/>
      <c r="N42" s="37"/>
      <c r="O42" s="37"/>
      <c r="P42" s="37"/>
      <c r="Q42" s="37"/>
    </row>
  </sheetData>
  <mergeCells count="93">
    <mergeCell ref="M37:M38"/>
    <mergeCell ref="E39:G39"/>
    <mergeCell ref="I39:K39"/>
    <mergeCell ref="A37:A38"/>
    <mergeCell ref="B37:B38"/>
    <mergeCell ref="C37:C38"/>
    <mergeCell ref="D37:D38"/>
    <mergeCell ref="I37:I38"/>
    <mergeCell ref="J37:J38"/>
    <mergeCell ref="M33:M34"/>
    <mergeCell ref="A35:A36"/>
    <mergeCell ref="B35:B36"/>
    <mergeCell ref="C35:C36"/>
    <mergeCell ref="D35:D36"/>
    <mergeCell ref="I35:I36"/>
    <mergeCell ref="J35:J36"/>
    <mergeCell ref="K35:K36"/>
    <mergeCell ref="M35:M36"/>
    <mergeCell ref="A33:A34"/>
    <mergeCell ref="B33:B34"/>
    <mergeCell ref="C33:C34"/>
    <mergeCell ref="D33:D34"/>
    <mergeCell ref="I33:I34"/>
    <mergeCell ref="J33:J34"/>
    <mergeCell ref="M29:M30"/>
    <mergeCell ref="A31:A32"/>
    <mergeCell ref="B31:B32"/>
    <mergeCell ref="C31:C32"/>
    <mergeCell ref="D31:D32"/>
    <mergeCell ref="I31:I32"/>
    <mergeCell ref="J31:J32"/>
    <mergeCell ref="K31:K32"/>
    <mergeCell ref="M31:M32"/>
    <mergeCell ref="B29:B30"/>
    <mergeCell ref="C29:C30"/>
    <mergeCell ref="D29:D30"/>
    <mergeCell ref="I29:I30"/>
    <mergeCell ref="J29:J30"/>
    <mergeCell ref="K29:K30"/>
    <mergeCell ref="M25:M26"/>
    <mergeCell ref="A27:A28"/>
    <mergeCell ref="B27:B28"/>
    <mergeCell ref="C27:C28"/>
    <mergeCell ref="D27:D28"/>
    <mergeCell ref="I27:I28"/>
    <mergeCell ref="J27:J28"/>
    <mergeCell ref="K27:K28"/>
    <mergeCell ref="M27:M28"/>
    <mergeCell ref="L23:L24"/>
    <mergeCell ref="A25:A26"/>
    <mergeCell ref="B25:B26"/>
    <mergeCell ref="C25:C26"/>
    <mergeCell ref="D25:D26"/>
    <mergeCell ref="I25:I26"/>
    <mergeCell ref="J25:J26"/>
    <mergeCell ref="K25:K26"/>
    <mergeCell ref="L25:L38"/>
    <mergeCell ref="A29:A30"/>
    <mergeCell ref="K33:K34"/>
    <mergeCell ref="K37:K38"/>
    <mergeCell ref="C21:K21"/>
    <mergeCell ref="A23:A24"/>
    <mergeCell ref="B23:B24"/>
    <mergeCell ref="C23:C24"/>
    <mergeCell ref="D23:D24"/>
    <mergeCell ref="E23:E24"/>
    <mergeCell ref="I23:I24"/>
    <mergeCell ref="J23:J24"/>
    <mergeCell ref="K23:K24"/>
    <mergeCell ref="D16:I16"/>
    <mergeCell ref="J16:K16"/>
    <mergeCell ref="D17:I17"/>
    <mergeCell ref="J17:K17"/>
    <mergeCell ref="D18:I18"/>
    <mergeCell ref="J18:K18"/>
    <mergeCell ref="D12:I12"/>
    <mergeCell ref="J12:K12"/>
    <mergeCell ref="C13:K13"/>
    <mergeCell ref="C14:K14"/>
    <mergeCell ref="D15:I15"/>
    <mergeCell ref="J15:K15"/>
    <mergeCell ref="D9:I9"/>
    <mergeCell ref="J9:K9"/>
    <mergeCell ref="D10:I10"/>
    <mergeCell ref="J10:K10"/>
    <mergeCell ref="D11:I11"/>
    <mergeCell ref="J11:K11"/>
    <mergeCell ref="C8:K8"/>
    <mergeCell ref="C1:K1"/>
    <mergeCell ref="D3:K3"/>
    <mergeCell ref="D4:K4"/>
    <mergeCell ref="D5:K5"/>
    <mergeCell ref="C7:K7"/>
  </mergeCells>
  <conditionalFormatting sqref="J10:J12">
    <cfRule type="cellIs" dxfId="31" priority="9" operator="equal">
      <formula>"CUMPLE"</formula>
    </cfRule>
  </conditionalFormatting>
  <conditionalFormatting sqref="J16:J18">
    <cfRule type="cellIs" dxfId="30" priority="1" operator="equal">
      <formula>"CUMPLE"</formula>
    </cfRule>
  </conditionalFormatting>
  <conditionalFormatting sqref="J19:K20">
    <cfRule type="cellIs" dxfId="29" priority="2" operator="equal">
      <formula>"CUMPLE"</formula>
    </cfRule>
  </conditionalFormatting>
  <conditionalFormatting sqref="K25">
    <cfRule type="cellIs" dxfId="28" priority="16" operator="equal">
      <formula>"CUMPLE"</formula>
    </cfRule>
    <cfRule type="cellIs" dxfId="27" priority="17" operator="equal">
      <formula>"NO CUMPLE"</formula>
    </cfRule>
  </conditionalFormatting>
  <conditionalFormatting sqref="K27 K29 K33 K35">
    <cfRule type="cellIs" dxfId="26" priority="12" operator="equal">
      <formula>"CUMPLE"</formula>
    </cfRule>
    <cfRule type="cellIs" dxfId="25" priority="13" operator="equal">
      <formula>"NO CUMPLE"</formula>
    </cfRule>
  </conditionalFormatting>
  <conditionalFormatting sqref="K31">
    <cfRule type="cellIs" dxfId="24" priority="3" operator="equal">
      <formula>"CUMPLE"</formula>
    </cfRule>
    <cfRule type="cellIs" dxfId="23" priority="4" operator="equal">
      <formula>"NO CUMPLE"</formula>
    </cfRule>
  </conditionalFormatting>
  <conditionalFormatting sqref="K37">
    <cfRule type="cellIs" dxfId="22" priority="7" operator="equal">
      <formula>"CUMPLE"</formula>
    </cfRule>
    <cfRule type="cellIs" dxfId="21" priority="8" operator="equal">
      <formula>"NO CUMPLE"</formula>
    </cfRule>
  </conditionalFormatting>
  <conditionalFormatting sqref="M10:M12">
    <cfRule type="cellIs" dxfId="20" priority="10" operator="equal">
      <formula>"CUMPLE"</formula>
    </cfRule>
    <cfRule type="cellIs" dxfId="19" priority="11" operator="equal">
      <formula>"NO CUMPLE"</formula>
    </cfRule>
  </conditionalFormatting>
  <conditionalFormatting sqref="M16:M20 J25:J38">
    <cfRule type="cellIs" dxfId="18" priority="5" operator="equal">
      <formula>"CUMPLE"</formula>
    </cfRule>
    <cfRule type="cellIs" dxfId="17" priority="6" operator="equal">
      <formula>"NO CUMPLE"</formula>
    </cfRule>
  </conditionalFormatting>
  <conditionalFormatting sqref="M25 M27 M29 M31 M33 M35 M37">
    <cfRule type="cellIs" dxfId="16" priority="14" operator="equal">
      <formula>"CUMPLE"</formula>
    </cfRule>
    <cfRule type="cellIs" dxfId="15" priority="15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scale="25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BECB6-289C-46B6-BEEA-08D34895C0C2}">
  <sheetPr>
    <tabColor rgb="FF92D050"/>
    <pageSetUpPr fitToPage="1"/>
  </sheetPr>
  <dimension ref="A1:AZ35"/>
  <sheetViews>
    <sheetView topLeftCell="B17" zoomScale="60" zoomScaleNormal="60" zoomScaleSheetLayoutView="50" workbookViewId="0">
      <selection activeCell="D18" sqref="D18:D31"/>
    </sheetView>
  </sheetViews>
  <sheetFormatPr baseColWidth="10" defaultColWidth="11.42578125" defaultRowHeight="16.5" x14ac:dyDescent="0.25"/>
  <cols>
    <col min="1" max="1" width="16" style="4" customWidth="1"/>
    <col min="2" max="2" width="25.42578125" style="4" customWidth="1"/>
    <col min="3" max="3" width="43.42578125" style="4" customWidth="1"/>
    <col min="4" max="4" width="24.42578125" style="4" customWidth="1"/>
    <col min="5" max="5" width="26.140625" style="4" customWidth="1"/>
    <col min="6" max="6" width="32.42578125" style="4" customWidth="1"/>
    <col min="7" max="8" width="32.42578125" style="4" hidden="1" customWidth="1"/>
    <col min="9" max="9" width="33.85546875" style="4" customWidth="1"/>
    <col min="10" max="10" width="23.28515625" style="4" customWidth="1"/>
    <col min="11" max="11" width="28.42578125" style="4" customWidth="1"/>
    <col min="12" max="12" width="40" style="4" customWidth="1"/>
    <col min="13" max="13" width="11.42578125" style="37" customWidth="1"/>
    <col min="14" max="14" width="3.85546875" style="15" customWidth="1"/>
    <col min="15" max="15" width="41.7109375" style="15" customWidth="1"/>
    <col min="16" max="16" width="23.28515625" style="15" customWidth="1"/>
    <col min="17" max="17" width="24" style="15" customWidth="1"/>
    <col min="18" max="16384" width="11.42578125" style="4"/>
  </cols>
  <sheetData>
    <row r="1" spans="1:17" ht="70.5" customHeight="1" thickBot="1" x14ac:dyDescent="0.3">
      <c r="A1" s="3">
        <v>1</v>
      </c>
      <c r="C1" s="195" t="s">
        <v>56</v>
      </c>
      <c r="D1" s="196"/>
      <c r="E1" s="196"/>
      <c r="F1" s="196"/>
      <c r="G1" s="196"/>
      <c r="H1" s="196"/>
      <c r="I1" s="196"/>
      <c r="J1" s="196"/>
      <c r="K1" s="197"/>
      <c r="L1" s="5"/>
      <c r="N1" s="37"/>
      <c r="O1" s="37"/>
      <c r="P1" s="37"/>
      <c r="Q1" s="37"/>
    </row>
    <row r="2" spans="1:17" ht="16.5" customHeight="1" thickBot="1" x14ac:dyDescent="0.3">
      <c r="A2" s="6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N2" s="37"/>
      <c r="O2" s="37"/>
      <c r="P2" s="37"/>
      <c r="Q2" s="37"/>
    </row>
    <row r="3" spans="1:17" ht="49.5" customHeight="1" x14ac:dyDescent="0.25">
      <c r="A3" s="6"/>
      <c r="B3" s="6"/>
      <c r="C3" s="8" t="s">
        <v>1</v>
      </c>
      <c r="D3" s="198" t="str">
        <f>+'CONSOLIDADO FINANCIERO'!D5</f>
        <v>PRESTACIÓN DEL SERVICIO DE INTERMEDIACIÓN DE SEGUROS PARA ASESORAR DE MANERA INTEGRAL A LA ENTIDAD EN LA ADMINISTRACIÓN DE LOS RIESGOS, PROCESOS DE CONTRATACIÓN, GESTIÓN DE LOS ASPECTOS TÉCNICOS, ADMINISTRATIVOS, OPERATIVOS Y  COMERCIALES DE LAS PÓLIZAS QUE INTEGRAN EL PROGRAMA DE SEGUROS DEUDORES EN EL CUAL EL FONDO NACIONAL DEL AHORRO ACTÚA COMO TOMADOR POR CUENTA DE SUS DEUDORES Y/O LOCATARIOS</v>
      </c>
      <c r="E3" s="198"/>
      <c r="F3" s="198"/>
      <c r="G3" s="198"/>
      <c r="H3" s="198"/>
      <c r="I3" s="198"/>
      <c r="J3" s="198"/>
      <c r="K3" s="199"/>
      <c r="L3" s="9"/>
      <c r="N3" s="37"/>
      <c r="O3" s="37"/>
      <c r="P3" s="37"/>
      <c r="Q3" s="37"/>
    </row>
    <row r="4" spans="1:17" ht="36.75" customHeight="1" x14ac:dyDescent="0.25">
      <c r="A4" s="6"/>
      <c r="B4" s="6"/>
      <c r="C4" s="10" t="s">
        <v>2</v>
      </c>
      <c r="D4" s="200" t="str">
        <f>+'CONSOLIDADO FINANCIERO'!D6</f>
        <v>FNA-VGHA-CM-004-2024</v>
      </c>
      <c r="E4" s="200"/>
      <c r="F4" s="200"/>
      <c r="G4" s="200"/>
      <c r="H4" s="200"/>
      <c r="I4" s="200"/>
      <c r="J4" s="200"/>
      <c r="K4" s="201"/>
      <c r="L4" s="9"/>
      <c r="N4" s="37"/>
      <c r="O4" s="37"/>
      <c r="P4" s="37"/>
      <c r="Q4" s="37"/>
    </row>
    <row r="5" spans="1:17" ht="35.25" customHeight="1" thickBot="1" x14ac:dyDescent="0.3">
      <c r="A5" s="6"/>
      <c r="B5" s="6"/>
      <c r="C5" s="11" t="s">
        <v>12</v>
      </c>
      <c r="D5" s="202" t="s">
        <v>90</v>
      </c>
      <c r="E5" s="202"/>
      <c r="F5" s="202"/>
      <c r="G5" s="202"/>
      <c r="H5" s="202"/>
      <c r="I5" s="202"/>
      <c r="J5" s="202"/>
      <c r="K5" s="203"/>
      <c r="L5" s="9"/>
      <c r="N5" s="37"/>
      <c r="O5" s="37"/>
      <c r="P5" s="37"/>
      <c r="Q5" s="37"/>
    </row>
    <row r="6" spans="1:17" ht="16.5" customHeight="1" thickBot="1" x14ac:dyDescent="0.3">
      <c r="A6" s="6"/>
      <c r="B6" s="6"/>
      <c r="C6" s="12"/>
      <c r="D6" s="13"/>
      <c r="E6" s="13"/>
      <c r="F6" s="13"/>
      <c r="G6" s="13"/>
      <c r="H6" s="13"/>
      <c r="I6" s="13"/>
      <c r="J6" s="13"/>
      <c r="K6" s="13"/>
      <c r="L6" s="9"/>
      <c r="N6" s="37"/>
      <c r="O6" s="37"/>
      <c r="P6" s="37"/>
      <c r="Q6" s="37"/>
    </row>
    <row r="7" spans="1:17" ht="60" customHeight="1" thickBot="1" x14ac:dyDescent="0.3">
      <c r="A7" s="6"/>
      <c r="B7" s="6"/>
      <c r="C7" s="204" t="s">
        <v>43</v>
      </c>
      <c r="D7" s="205"/>
      <c r="E7" s="205"/>
      <c r="F7" s="205"/>
      <c r="G7" s="205"/>
      <c r="H7" s="205"/>
      <c r="I7" s="205"/>
      <c r="J7" s="205"/>
      <c r="K7" s="206"/>
      <c r="L7" s="9"/>
      <c r="N7" s="37"/>
      <c r="O7" s="37"/>
      <c r="P7" s="37"/>
      <c r="Q7" s="37"/>
    </row>
    <row r="8" spans="1:17" ht="42.75" customHeight="1" thickBot="1" x14ac:dyDescent="0.3">
      <c r="A8" s="6"/>
      <c r="B8" s="6"/>
      <c r="C8" s="192" t="s">
        <v>89</v>
      </c>
      <c r="D8" s="193"/>
      <c r="E8" s="193"/>
      <c r="F8" s="193"/>
      <c r="G8" s="193"/>
      <c r="H8" s="193"/>
      <c r="I8" s="193"/>
      <c r="J8" s="193"/>
      <c r="K8" s="194"/>
      <c r="L8" s="9"/>
      <c r="N8" s="37"/>
      <c r="O8" s="37"/>
      <c r="P8" s="37"/>
      <c r="Q8" s="37"/>
    </row>
    <row r="9" spans="1:17" ht="36.75" customHeight="1" thickBot="1" x14ac:dyDescent="0.3">
      <c r="A9" s="6"/>
      <c r="B9" s="6"/>
      <c r="C9" s="8" t="s">
        <v>13</v>
      </c>
      <c r="D9" s="211">
        <v>45547</v>
      </c>
      <c r="E9" s="211"/>
      <c r="F9" s="211"/>
      <c r="G9" s="211"/>
      <c r="H9" s="211"/>
      <c r="I9" s="211"/>
      <c r="J9" s="212"/>
      <c r="K9" s="213"/>
      <c r="L9" s="9"/>
      <c r="N9" s="37"/>
      <c r="O9" s="37"/>
      <c r="P9" s="37"/>
      <c r="Q9" s="37"/>
    </row>
    <row r="10" spans="1:17" ht="36.75" customHeight="1" thickBot="1" x14ac:dyDescent="0.3">
      <c r="A10" s="6"/>
      <c r="B10" s="6"/>
      <c r="C10" s="10" t="s">
        <v>14</v>
      </c>
      <c r="D10" s="211">
        <v>45537</v>
      </c>
      <c r="E10" s="211"/>
      <c r="F10" s="211"/>
      <c r="G10" s="211"/>
      <c r="H10" s="211"/>
      <c r="I10" s="211"/>
      <c r="J10" s="214" t="str">
        <f>IF(D10&gt;=O10,"CUMPLE","NO CUMPLE")</f>
        <v>CUMPLE</v>
      </c>
      <c r="K10" s="215"/>
      <c r="L10" s="14" t="s">
        <v>15</v>
      </c>
      <c r="M10" s="42">
        <f>IF(J10="CUMPLE",0,1)</f>
        <v>0</v>
      </c>
      <c r="N10" s="39">
        <f ca="1">+TODAY()-30</f>
        <v>45518</v>
      </c>
      <c r="O10" s="38">
        <f>+D9-30</f>
        <v>45517</v>
      </c>
      <c r="P10" s="37" t="s">
        <v>16</v>
      </c>
      <c r="Q10" s="37"/>
    </row>
    <row r="11" spans="1:17" ht="36.75" customHeight="1" x14ac:dyDescent="0.25">
      <c r="A11" s="6"/>
      <c r="B11" s="6"/>
      <c r="C11" s="10" t="s">
        <v>17</v>
      </c>
      <c r="D11" s="211">
        <v>45412</v>
      </c>
      <c r="E11" s="211"/>
      <c r="F11" s="211"/>
      <c r="G11" s="211"/>
      <c r="H11" s="211"/>
      <c r="I11" s="211"/>
      <c r="J11" s="214" t="str">
        <f>IF(D10&gt;=O11,"CUMPLE","NO CUMPLE")</f>
        <v>CUMPLE</v>
      </c>
      <c r="K11" s="215"/>
      <c r="L11" s="14" t="s">
        <v>15</v>
      </c>
      <c r="M11" s="43">
        <f>IF(J11="CUMPLE",0,1)</f>
        <v>0</v>
      </c>
      <c r="N11" s="37"/>
      <c r="O11" s="39">
        <f>+D11+15</f>
        <v>45427</v>
      </c>
      <c r="P11" s="37" t="s">
        <v>18</v>
      </c>
      <c r="Q11" s="37"/>
    </row>
    <row r="12" spans="1:17" s="15" customFormat="1" ht="41.25" customHeight="1" thickBot="1" x14ac:dyDescent="0.3">
      <c r="A12" s="6"/>
      <c r="B12" s="6"/>
      <c r="C12" s="11" t="s">
        <v>19</v>
      </c>
      <c r="D12" s="207">
        <v>45291</v>
      </c>
      <c r="E12" s="207"/>
      <c r="F12" s="207"/>
      <c r="G12" s="207"/>
      <c r="H12" s="207"/>
      <c r="I12" s="207"/>
      <c r="J12" s="208" t="str">
        <f>IF(D11&gt;=O12,"CUMPLE","NO CUMPLE")</f>
        <v>CUMPLE</v>
      </c>
      <c r="K12" s="209"/>
      <c r="L12" s="14" t="s">
        <v>15</v>
      </c>
      <c r="M12" s="43">
        <f>IF(J12="CUMPLE",0,1)</f>
        <v>0</v>
      </c>
      <c r="N12" s="37"/>
      <c r="O12" s="39">
        <f>+D12+15</f>
        <v>45306</v>
      </c>
      <c r="P12" s="37"/>
      <c r="Q12" s="37"/>
    </row>
    <row r="13" spans="1:17" ht="20.25" customHeight="1" thickBot="1" x14ac:dyDescent="0.3">
      <c r="A13" s="6"/>
      <c r="B13" s="6"/>
      <c r="C13" s="210"/>
      <c r="D13" s="210"/>
      <c r="E13" s="210"/>
      <c r="F13" s="210"/>
      <c r="G13" s="210"/>
      <c r="H13" s="210"/>
      <c r="I13" s="210"/>
      <c r="J13" s="210"/>
      <c r="K13" s="210"/>
      <c r="L13" s="14"/>
      <c r="N13" s="37"/>
      <c r="O13" s="37"/>
      <c r="P13" s="37"/>
      <c r="Q13" s="37"/>
    </row>
    <row r="14" spans="1:17" ht="39" customHeight="1" thickBot="1" x14ac:dyDescent="0.3">
      <c r="A14" s="6"/>
      <c r="B14" s="7"/>
      <c r="C14" s="216" t="s">
        <v>20</v>
      </c>
      <c r="D14" s="217"/>
      <c r="E14" s="217"/>
      <c r="F14" s="218"/>
      <c r="G14" s="217"/>
      <c r="H14" s="217"/>
      <c r="I14" s="217"/>
      <c r="J14" s="217"/>
      <c r="K14" s="219"/>
      <c r="L14" s="7"/>
      <c r="N14" s="37"/>
      <c r="O14" s="37"/>
      <c r="P14" s="37"/>
      <c r="Q14" s="37"/>
    </row>
    <row r="15" spans="1:17" ht="7.5" customHeight="1" x14ac:dyDescent="0.25">
      <c r="A15" s="6"/>
      <c r="B15" s="7"/>
      <c r="C15" s="7"/>
      <c r="D15" s="7"/>
      <c r="E15" s="7"/>
      <c r="F15" s="24"/>
      <c r="G15" s="7"/>
      <c r="H15" s="7"/>
      <c r="I15" s="7"/>
      <c r="J15" s="7"/>
      <c r="K15" s="25"/>
      <c r="L15" s="7"/>
      <c r="N15" s="37"/>
      <c r="O15" s="37"/>
      <c r="P15" s="37"/>
      <c r="Q15" s="37"/>
    </row>
    <row r="16" spans="1:17" s="20" customFormat="1" ht="69" customHeight="1" x14ac:dyDescent="0.25">
      <c r="A16" s="220" t="s">
        <v>21</v>
      </c>
      <c r="B16" s="220" t="s">
        <v>22</v>
      </c>
      <c r="C16" s="220" t="s">
        <v>23</v>
      </c>
      <c r="D16" s="220" t="s">
        <v>24</v>
      </c>
      <c r="E16" s="220" t="s">
        <v>25</v>
      </c>
      <c r="F16" s="27" t="s">
        <v>89</v>
      </c>
      <c r="G16" s="26"/>
      <c r="H16" s="26"/>
      <c r="I16" s="220" t="s">
        <v>26</v>
      </c>
      <c r="J16" s="220" t="s">
        <v>27</v>
      </c>
      <c r="K16" s="220" t="s">
        <v>28</v>
      </c>
      <c r="L16" s="221" t="s">
        <v>29</v>
      </c>
      <c r="M16" s="37"/>
      <c r="N16" s="37"/>
      <c r="O16" s="37"/>
      <c r="P16" s="37"/>
      <c r="Q16" s="37"/>
    </row>
    <row r="17" spans="1:52" s="20" customFormat="1" ht="27" customHeight="1" x14ac:dyDescent="0.25">
      <c r="A17" s="220"/>
      <c r="B17" s="220"/>
      <c r="C17" s="220"/>
      <c r="D17" s="220"/>
      <c r="E17" s="220"/>
      <c r="F17" s="28">
        <v>1</v>
      </c>
      <c r="G17" s="29"/>
      <c r="H17" s="29"/>
      <c r="I17" s="220"/>
      <c r="J17" s="220"/>
      <c r="K17" s="220"/>
      <c r="L17" s="221"/>
      <c r="M17" s="37"/>
      <c r="N17" s="37"/>
      <c r="O17" s="62"/>
      <c r="P17" s="37"/>
      <c r="Q17" s="37"/>
    </row>
    <row r="18" spans="1:52" ht="33" customHeight="1" x14ac:dyDescent="0.25">
      <c r="A18" s="222" t="s">
        <v>47</v>
      </c>
      <c r="B18" s="223" t="s">
        <v>46</v>
      </c>
      <c r="C18" s="224" t="s">
        <v>50</v>
      </c>
      <c r="D18" s="225">
        <f>+'CONSOLIDADO FINANCIERO'!D7*0.4</f>
        <v>563310300</v>
      </c>
      <c r="E18" s="30" t="s">
        <v>30</v>
      </c>
      <c r="F18" s="33">
        <v>34522032988</v>
      </c>
      <c r="G18" s="33"/>
      <c r="H18" s="31"/>
      <c r="I18" s="226">
        <f>(F18-F19)+(G18-G19)</f>
        <v>21284371570</v>
      </c>
      <c r="J18" s="227" t="str">
        <f>IF(I18&gt;=D18,"CUMPLE","NO CUMPLE")</f>
        <v>CUMPLE</v>
      </c>
      <c r="K18" s="228" t="s">
        <v>31</v>
      </c>
      <c r="L18" s="229" t="s">
        <v>57</v>
      </c>
      <c r="M18" s="232">
        <f>IF(J18="CUMPLE",0,1)</f>
        <v>0</v>
      </c>
      <c r="N18" s="40"/>
      <c r="O18" s="62"/>
      <c r="P18" s="37"/>
      <c r="Q18" s="37"/>
    </row>
    <row r="19" spans="1:52" ht="33" customHeight="1" x14ac:dyDescent="0.25">
      <c r="A19" s="222"/>
      <c r="B19" s="223"/>
      <c r="C19" s="224"/>
      <c r="D19" s="225"/>
      <c r="E19" s="30" t="s">
        <v>32</v>
      </c>
      <c r="F19" s="33">
        <v>13237661418</v>
      </c>
      <c r="G19" s="33"/>
      <c r="H19" s="31"/>
      <c r="I19" s="226"/>
      <c r="J19" s="227"/>
      <c r="K19" s="228"/>
      <c r="L19" s="230"/>
      <c r="M19" s="232"/>
      <c r="N19" s="37"/>
      <c r="O19" s="62"/>
      <c r="P19" s="37"/>
      <c r="Q19" s="37"/>
    </row>
    <row r="20" spans="1:52" ht="33" customHeight="1" x14ac:dyDescent="0.25">
      <c r="A20" s="222" t="s">
        <v>47</v>
      </c>
      <c r="B20" s="223" t="str">
        <f>B18</f>
        <v>4.1.3.1 CAPACIDAD FINANCIERA</v>
      </c>
      <c r="C20" s="224" t="s">
        <v>6</v>
      </c>
      <c r="D20" s="233">
        <v>1.6</v>
      </c>
      <c r="E20" s="30" t="s">
        <v>30</v>
      </c>
      <c r="F20" s="33">
        <f>+F18</f>
        <v>34522032988</v>
      </c>
      <c r="G20" s="33"/>
      <c r="H20" s="33"/>
      <c r="I20" s="234">
        <f>+((F20*F17)+(G20*G17)+(H20*H17))/((F21*F17)+(G21*G17)+(H21*H17))</f>
        <v>2.6078649315700453</v>
      </c>
      <c r="J20" s="235" t="str">
        <f>IF(I20&gt;=D20,"CUMPLE","NO CUMPLE")</f>
        <v>CUMPLE</v>
      </c>
      <c r="K20" s="228" t="s">
        <v>31</v>
      </c>
      <c r="L20" s="230"/>
      <c r="M20" s="232">
        <f>IF(J20="CUMPLE",0,1)</f>
        <v>0</v>
      </c>
      <c r="N20" s="37"/>
      <c r="O20" s="62"/>
      <c r="P20" s="37"/>
      <c r="Q20" s="37"/>
    </row>
    <row r="21" spans="1:52" ht="33" customHeight="1" x14ac:dyDescent="0.25">
      <c r="A21" s="222"/>
      <c r="B21" s="223"/>
      <c r="C21" s="224"/>
      <c r="D21" s="233"/>
      <c r="E21" s="30" t="s">
        <v>32</v>
      </c>
      <c r="F21" s="34">
        <f>+F19</f>
        <v>13237661418</v>
      </c>
      <c r="G21" s="34"/>
      <c r="H21" s="34"/>
      <c r="I21" s="234"/>
      <c r="J21" s="235"/>
      <c r="K21" s="236"/>
      <c r="L21" s="230"/>
      <c r="M21" s="232"/>
      <c r="N21" s="37"/>
      <c r="O21" s="64"/>
      <c r="P21" s="64"/>
      <c r="Q21" s="64"/>
    </row>
    <row r="22" spans="1:52" ht="33" customHeight="1" x14ac:dyDescent="0.25">
      <c r="A22" s="222" t="s">
        <v>47</v>
      </c>
      <c r="B22" s="223" t="str">
        <f>B20</f>
        <v>4.1.3.1 CAPACIDAD FINANCIERA</v>
      </c>
      <c r="C22" s="224" t="s">
        <v>7</v>
      </c>
      <c r="D22" s="240">
        <v>0.55000000000000004</v>
      </c>
      <c r="E22" s="35" t="s">
        <v>33</v>
      </c>
      <c r="F22" s="33">
        <v>16369246158</v>
      </c>
      <c r="G22" s="34"/>
      <c r="H22" s="34"/>
      <c r="I22" s="241">
        <f>((F22*F17)+(G22*G17)+(H22*H17))/((F23*F17)+(G23*G17)+(H23*H17))</f>
        <v>0.35551588565472919</v>
      </c>
      <c r="J22" s="235" t="str">
        <f>IF(I22&lt;=D22,"CUMPLE","NO CUMPLE")</f>
        <v>CUMPLE</v>
      </c>
      <c r="K22" s="228" t="s">
        <v>31</v>
      </c>
      <c r="L22" s="230"/>
      <c r="M22" s="232">
        <f>IF(J22="CUMPLE",0,1)</f>
        <v>0</v>
      </c>
      <c r="N22" s="37"/>
      <c r="O22" s="64"/>
      <c r="P22" s="65"/>
      <c r="Q22" s="64"/>
    </row>
    <row r="23" spans="1:52" ht="33" customHeight="1" x14ac:dyDescent="0.25">
      <c r="A23" s="222"/>
      <c r="B23" s="223"/>
      <c r="C23" s="224"/>
      <c r="D23" s="240"/>
      <c r="E23" s="35" t="s">
        <v>34</v>
      </c>
      <c r="F23" s="33">
        <v>46043641982</v>
      </c>
      <c r="G23" s="34"/>
      <c r="H23" s="34"/>
      <c r="I23" s="241"/>
      <c r="J23" s="235"/>
      <c r="K23" s="236"/>
      <c r="L23" s="230"/>
      <c r="M23" s="232"/>
      <c r="N23" s="37"/>
      <c r="O23" s="62"/>
      <c r="P23" s="37"/>
      <c r="Q23" s="37"/>
    </row>
    <row r="24" spans="1:52" s="36" customFormat="1" ht="27.75" customHeight="1" x14ac:dyDescent="0.25">
      <c r="A24" s="222" t="s">
        <v>47</v>
      </c>
      <c r="B24" s="223" t="str">
        <f>B22</f>
        <v>4.1.3.1 CAPACIDAD FINANCIERA</v>
      </c>
      <c r="C24" s="224" t="s">
        <v>8</v>
      </c>
      <c r="D24" s="237">
        <v>2</v>
      </c>
      <c r="E24" s="35" t="s">
        <v>35</v>
      </c>
      <c r="F24" s="34">
        <v>11763296147</v>
      </c>
      <c r="G24" s="34"/>
      <c r="H24" s="34"/>
      <c r="I24" s="238">
        <f>((F24*F17)+(G24*G17)+(H24*H17))/((F25*F17)+(G25*G17)+(H25*H17))</f>
        <v>37.879114559105354</v>
      </c>
      <c r="J24" s="235" t="str">
        <f>IF(I24&gt;=D24,"CUMPLE","NO CUMPLE")</f>
        <v>CUMPLE</v>
      </c>
      <c r="K24" s="239" t="s">
        <v>31</v>
      </c>
      <c r="L24" s="230"/>
      <c r="M24" s="232">
        <f>IF(J24="CUMPLE",0,1)</f>
        <v>0</v>
      </c>
      <c r="N24" s="2"/>
      <c r="O24" s="63"/>
      <c r="P24" s="2"/>
      <c r="Q24" s="66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s="36" customFormat="1" ht="27.75" customHeight="1" x14ac:dyDescent="0.25">
      <c r="A25" s="222"/>
      <c r="B25" s="223"/>
      <c r="C25" s="224"/>
      <c r="D25" s="237"/>
      <c r="E25" s="35" t="s">
        <v>36</v>
      </c>
      <c r="F25" s="34">
        <v>310548340</v>
      </c>
      <c r="G25" s="34"/>
      <c r="H25" s="34"/>
      <c r="I25" s="238"/>
      <c r="J25" s="235"/>
      <c r="K25" s="239"/>
      <c r="L25" s="230"/>
      <c r="M25" s="232"/>
      <c r="N25" s="2"/>
      <c r="O25" s="63"/>
      <c r="P25" s="2"/>
      <c r="Q25" s="2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s="21" customFormat="1" ht="33" customHeight="1" x14ac:dyDescent="0.25">
      <c r="A26" s="222" t="s">
        <v>47</v>
      </c>
      <c r="B26" s="223" t="s">
        <v>45</v>
      </c>
      <c r="C26" s="242" t="s">
        <v>9</v>
      </c>
      <c r="D26" s="233">
        <v>0.3</v>
      </c>
      <c r="E26" s="35" t="s">
        <v>37</v>
      </c>
      <c r="F26" s="34">
        <f>+F24</f>
        <v>11763296147</v>
      </c>
      <c r="G26" s="34"/>
      <c r="H26" s="32"/>
      <c r="I26" s="234">
        <f>((F26*F17)+(G26*G17)+(H26*H17))/((F27*F17)+(G27*G17)+(H27*H17))</f>
        <v>0.39641232181334268</v>
      </c>
      <c r="J26" s="235" t="str">
        <f>IF(I26&gt;=D26,"CUMPLE","NO CUMPLE")</f>
        <v>CUMPLE</v>
      </c>
      <c r="K26" s="239" t="s">
        <v>31</v>
      </c>
      <c r="L26" s="230"/>
      <c r="M26" s="232">
        <f>IF(J26="CUMPLE",0,1)</f>
        <v>0</v>
      </c>
      <c r="N26" s="37"/>
      <c r="O26" s="62"/>
      <c r="P26" s="37"/>
      <c r="Q26" s="37"/>
    </row>
    <row r="27" spans="1:52" s="21" customFormat="1" ht="33" customHeight="1" x14ac:dyDescent="0.25">
      <c r="A27" s="222"/>
      <c r="B27" s="223"/>
      <c r="C27" s="242"/>
      <c r="D27" s="233"/>
      <c r="E27" s="35" t="s">
        <v>38</v>
      </c>
      <c r="F27" s="34">
        <v>29674395824</v>
      </c>
      <c r="G27" s="34"/>
      <c r="H27" s="34"/>
      <c r="I27" s="234"/>
      <c r="J27" s="235"/>
      <c r="K27" s="239"/>
      <c r="L27" s="230"/>
      <c r="M27" s="232"/>
      <c r="N27" s="37"/>
      <c r="O27" s="62"/>
      <c r="P27" s="37"/>
      <c r="Q27" s="37"/>
    </row>
    <row r="28" spans="1:52" s="21" customFormat="1" ht="33" customHeight="1" x14ac:dyDescent="0.25">
      <c r="A28" s="222" t="s">
        <v>47</v>
      </c>
      <c r="B28" s="223" t="str">
        <f>+B26</f>
        <v>4.1.3.2 capacidad Organizacional</v>
      </c>
      <c r="C28" s="242" t="s">
        <v>39</v>
      </c>
      <c r="D28" s="233">
        <v>0.2</v>
      </c>
      <c r="E28" s="35" t="s">
        <v>37</v>
      </c>
      <c r="F28" s="34">
        <f>+F24</f>
        <v>11763296147</v>
      </c>
      <c r="G28" s="34"/>
      <c r="H28" s="34"/>
      <c r="I28" s="234">
        <f>((F28*F17)+(G28*G17)+(H28*H17))/((F29*F17)+(G29*G17)+(H29*H17))</f>
        <v>0.25548144413942464</v>
      </c>
      <c r="J28" s="235" t="str">
        <f>IF(I28&gt;=D28,"CUMPLE","NO CUMPLE")</f>
        <v>CUMPLE</v>
      </c>
      <c r="K28" s="239" t="s">
        <v>31</v>
      </c>
      <c r="L28" s="230"/>
      <c r="M28" s="232">
        <f>IF(J28="CUMPLE",0,1)</f>
        <v>0</v>
      </c>
      <c r="N28" s="37"/>
      <c r="O28" s="37"/>
      <c r="P28" s="37"/>
      <c r="Q28" s="37"/>
    </row>
    <row r="29" spans="1:52" s="21" customFormat="1" ht="33" customHeight="1" x14ac:dyDescent="0.25">
      <c r="A29" s="222"/>
      <c r="B29" s="223"/>
      <c r="C29" s="242"/>
      <c r="D29" s="233"/>
      <c r="E29" s="35" t="s">
        <v>40</v>
      </c>
      <c r="F29" s="34">
        <f>+F23</f>
        <v>46043641982</v>
      </c>
      <c r="G29" s="34"/>
      <c r="H29" s="34"/>
      <c r="I29" s="234"/>
      <c r="J29" s="235"/>
      <c r="K29" s="239"/>
      <c r="L29" s="230"/>
      <c r="M29" s="232"/>
      <c r="N29" s="37"/>
      <c r="O29" s="37"/>
      <c r="P29" s="37"/>
      <c r="Q29" s="37"/>
    </row>
    <row r="30" spans="1:52" s="1" customFormat="1" ht="27.75" customHeight="1" x14ac:dyDescent="0.25">
      <c r="A30" s="222" t="s">
        <v>47</v>
      </c>
      <c r="B30" s="223" t="str">
        <f>B18</f>
        <v>4.1.3.1 CAPACIDAD FINANCIERA</v>
      </c>
      <c r="C30" s="224" t="s">
        <v>51</v>
      </c>
      <c r="D30" s="225">
        <f>+'CONSOLIDADO FINANCIERO'!D7*0.2</f>
        <v>281655150</v>
      </c>
      <c r="E30" s="35" t="s">
        <v>40</v>
      </c>
      <c r="F30" s="34">
        <f>+F23</f>
        <v>46043641982</v>
      </c>
      <c r="G30" s="34"/>
      <c r="H30" s="32"/>
      <c r="I30" s="251">
        <f>(F30-F31)+(G30-G31)</f>
        <v>29674395824</v>
      </c>
      <c r="J30" s="227" t="str">
        <f>IF(I30&gt;=D30,"CUMPLE","NO CUMPLE")</f>
        <v>CUMPLE</v>
      </c>
      <c r="K30" s="243" t="s">
        <v>31</v>
      </c>
      <c r="L30" s="230"/>
      <c r="M30" s="232">
        <f>IF(J30="CUMPLE",0,1)</f>
        <v>0</v>
      </c>
      <c r="N30" s="41"/>
      <c r="O30" s="2"/>
      <c r="P30" s="2"/>
      <c r="Q30" s="2"/>
    </row>
    <row r="31" spans="1:52" s="1" customFormat="1" ht="27.75" customHeight="1" thickBot="1" x14ac:dyDescent="0.3">
      <c r="A31" s="222"/>
      <c r="B31" s="223"/>
      <c r="C31" s="224"/>
      <c r="D31" s="225"/>
      <c r="E31" s="61" t="s">
        <v>41</v>
      </c>
      <c r="F31" s="69">
        <f>+F22</f>
        <v>16369246158</v>
      </c>
      <c r="G31" s="69"/>
      <c r="H31" s="32"/>
      <c r="I31" s="252"/>
      <c r="J31" s="253"/>
      <c r="K31" s="244"/>
      <c r="L31" s="231"/>
      <c r="M31" s="232"/>
      <c r="N31" s="2"/>
      <c r="O31" s="2"/>
      <c r="P31" s="2"/>
      <c r="Q31" s="2"/>
    </row>
    <row r="32" spans="1:52" ht="34.5" customHeight="1" thickBot="1" x14ac:dyDescent="0.3">
      <c r="A32" s="6"/>
      <c r="B32" s="6"/>
      <c r="C32" s="6"/>
      <c r="D32" s="6"/>
      <c r="E32" s="245" t="s">
        <v>42</v>
      </c>
      <c r="F32" s="246"/>
      <c r="G32" s="247"/>
      <c r="H32" s="22"/>
      <c r="I32" s="248" t="str">
        <f>IF(M32&gt;0,"NO CUMPLE","CUMPLE")</f>
        <v>CUMPLE</v>
      </c>
      <c r="J32" s="249"/>
      <c r="K32" s="250"/>
      <c r="L32" s="6"/>
      <c r="M32" s="44">
        <f>M30+M28+M26+M24+M22+M20+M18+M10+M11+M12</f>
        <v>0</v>
      </c>
      <c r="N32" s="37"/>
      <c r="O32" s="37"/>
      <c r="P32" s="37"/>
      <c r="Q32" s="37"/>
    </row>
    <row r="33" spans="1:17" x14ac:dyDescent="0.25">
      <c r="A33" s="6"/>
      <c r="B33" s="6"/>
      <c r="C33" s="6"/>
      <c r="D33" s="6"/>
      <c r="E33" s="22"/>
      <c r="F33" s="22"/>
      <c r="G33" s="22"/>
      <c r="H33" s="22"/>
      <c r="I33" s="22"/>
      <c r="J33" s="22"/>
      <c r="K33" s="22"/>
      <c r="L33" s="6"/>
      <c r="N33" s="37"/>
      <c r="O33" s="37"/>
      <c r="P33" s="37"/>
      <c r="Q33" s="37"/>
    </row>
    <row r="34" spans="1:17" x14ac:dyDescent="0.25">
      <c r="A34" s="6"/>
      <c r="B34" s="6"/>
      <c r="C34" s="6"/>
      <c r="D34" s="6"/>
      <c r="E34" s="6"/>
      <c r="F34" s="67"/>
      <c r="G34" s="68"/>
      <c r="H34" s="6"/>
      <c r="I34" s="6"/>
      <c r="J34" s="6"/>
      <c r="K34" s="6"/>
      <c r="L34" s="6"/>
      <c r="N34" s="37"/>
      <c r="O34" s="37"/>
      <c r="P34" s="37"/>
      <c r="Q34" s="37"/>
    </row>
    <row r="35" spans="1:17" x14ac:dyDescent="0.25">
      <c r="A35" s="6"/>
      <c r="B35" s="6"/>
      <c r="C35" s="6"/>
      <c r="D35" s="6"/>
      <c r="E35" s="6"/>
      <c r="F35" s="67"/>
      <c r="G35" s="6"/>
      <c r="H35" s="6"/>
      <c r="I35" s="6"/>
      <c r="J35" s="6"/>
      <c r="K35" s="6"/>
      <c r="L35" s="6"/>
      <c r="N35" s="37"/>
      <c r="O35" s="37"/>
      <c r="P35" s="37"/>
      <c r="Q35" s="37"/>
    </row>
  </sheetData>
  <mergeCells count="84">
    <mergeCell ref="K30:K31"/>
    <mergeCell ref="M30:M31"/>
    <mergeCell ref="E32:G32"/>
    <mergeCell ref="I32:K32"/>
    <mergeCell ref="A30:A31"/>
    <mergeCell ref="B30:B31"/>
    <mergeCell ref="C30:C31"/>
    <mergeCell ref="D30:D31"/>
    <mergeCell ref="I30:I31"/>
    <mergeCell ref="J30:J31"/>
    <mergeCell ref="J22:J23"/>
    <mergeCell ref="M26:M27"/>
    <mergeCell ref="A28:A29"/>
    <mergeCell ref="B28:B29"/>
    <mergeCell ref="C28:C29"/>
    <mergeCell ref="D28:D29"/>
    <mergeCell ref="I28:I29"/>
    <mergeCell ref="J28:J29"/>
    <mergeCell ref="K28:K29"/>
    <mergeCell ref="M28:M29"/>
    <mergeCell ref="A26:A27"/>
    <mergeCell ref="B26:B27"/>
    <mergeCell ref="C26:C27"/>
    <mergeCell ref="D26:D27"/>
    <mergeCell ref="I26:I27"/>
    <mergeCell ref="J26:J27"/>
    <mergeCell ref="A22:A23"/>
    <mergeCell ref="B22:B23"/>
    <mergeCell ref="C22:C23"/>
    <mergeCell ref="D22:D23"/>
    <mergeCell ref="I22:I23"/>
    <mergeCell ref="D24:D25"/>
    <mergeCell ref="I24:I25"/>
    <mergeCell ref="J24:J25"/>
    <mergeCell ref="K24:K25"/>
    <mergeCell ref="M24:M25"/>
    <mergeCell ref="K22:K23"/>
    <mergeCell ref="K26:K27"/>
    <mergeCell ref="L18:L31"/>
    <mergeCell ref="M18:M19"/>
    <mergeCell ref="A20:A21"/>
    <mergeCell ref="B20:B21"/>
    <mergeCell ref="C20:C21"/>
    <mergeCell ref="D20:D21"/>
    <mergeCell ref="I20:I21"/>
    <mergeCell ref="J20:J21"/>
    <mergeCell ref="K20:K21"/>
    <mergeCell ref="M20:M21"/>
    <mergeCell ref="M22:M23"/>
    <mergeCell ref="A24:A25"/>
    <mergeCell ref="B24:B25"/>
    <mergeCell ref="C24:C25"/>
    <mergeCell ref="L16:L17"/>
    <mergeCell ref="A18:A19"/>
    <mergeCell ref="B18:B19"/>
    <mergeCell ref="C18:C19"/>
    <mergeCell ref="D18:D19"/>
    <mergeCell ref="I18:I19"/>
    <mergeCell ref="J18:J19"/>
    <mergeCell ref="K18:K19"/>
    <mergeCell ref="C14:K14"/>
    <mergeCell ref="A16:A17"/>
    <mergeCell ref="B16:B17"/>
    <mergeCell ref="C16:C17"/>
    <mergeCell ref="D16:D17"/>
    <mergeCell ref="E16:E17"/>
    <mergeCell ref="I16:I17"/>
    <mergeCell ref="J16:J17"/>
    <mergeCell ref="K16:K17"/>
    <mergeCell ref="C13:K13"/>
    <mergeCell ref="C8:K8"/>
    <mergeCell ref="D9:I9"/>
    <mergeCell ref="J9:K9"/>
    <mergeCell ref="C1:K1"/>
    <mergeCell ref="D3:K3"/>
    <mergeCell ref="D4:K4"/>
    <mergeCell ref="D5:K5"/>
    <mergeCell ref="C7:K7"/>
    <mergeCell ref="D10:I10"/>
    <mergeCell ref="J10:K10"/>
    <mergeCell ref="D11:I11"/>
    <mergeCell ref="J11:K11"/>
    <mergeCell ref="D12:I12"/>
    <mergeCell ref="J12:K12"/>
  </mergeCells>
  <conditionalFormatting sqref="J10:J12">
    <cfRule type="cellIs" dxfId="14" priority="18" operator="equal">
      <formula>"CUMPLE"</formula>
    </cfRule>
  </conditionalFormatting>
  <conditionalFormatting sqref="J18:J31">
    <cfRule type="cellIs" dxfId="13" priority="8" operator="equal">
      <formula>"CUMPLE"</formula>
    </cfRule>
    <cfRule type="cellIs" dxfId="12" priority="9" operator="equal">
      <formula>"NO CUMPLE"</formula>
    </cfRule>
  </conditionalFormatting>
  <conditionalFormatting sqref="K18">
    <cfRule type="cellIs" dxfId="11" priority="29" operator="equal">
      <formula>"CUMPLE"</formula>
    </cfRule>
    <cfRule type="cellIs" dxfId="10" priority="30" operator="equal">
      <formula>"NO CUMPLE"</formula>
    </cfRule>
  </conditionalFormatting>
  <conditionalFormatting sqref="K20 K22 K26 K28">
    <cfRule type="cellIs" dxfId="9" priority="23" operator="equal">
      <formula>"CUMPLE"</formula>
    </cfRule>
    <cfRule type="cellIs" dxfId="8" priority="24" operator="equal">
      <formula>"NO CUMPLE"</formula>
    </cfRule>
  </conditionalFormatting>
  <conditionalFormatting sqref="K24">
    <cfRule type="cellIs" dxfId="7" priority="6" operator="equal">
      <formula>"CUMPLE"</formula>
    </cfRule>
    <cfRule type="cellIs" dxfId="6" priority="7" operator="equal">
      <formula>"NO CUMPLE"</formula>
    </cfRule>
  </conditionalFormatting>
  <conditionalFormatting sqref="K30">
    <cfRule type="cellIs" dxfId="5" priority="15" operator="equal">
      <formula>"CUMPLE"</formula>
    </cfRule>
    <cfRule type="cellIs" dxfId="4" priority="16" operator="equal">
      <formula>"NO CUMPLE"</formula>
    </cfRule>
  </conditionalFormatting>
  <conditionalFormatting sqref="M10:M12">
    <cfRule type="cellIs" dxfId="3" priority="21" operator="equal">
      <formula>"CUMPLE"</formula>
    </cfRule>
    <cfRule type="cellIs" dxfId="2" priority="22" operator="equal">
      <formula>"NO CUMPLE"</formula>
    </cfRule>
  </conditionalFormatting>
  <conditionalFormatting sqref="M18 M20 M22 M24 M26 M28 M30">
    <cfRule type="cellIs" dxfId="1" priority="27" operator="equal">
      <formula>"CUMPLE"</formula>
    </cfRule>
    <cfRule type="cellIs" dxfId="0" priority="28" operator="equal">
      <formula>"NO CUMPLE"</formula>
    </cfRule>
  </conditionalFormatting>
  <pageMargins left="0.70866141732283472" right="0.70866141732283472" top="0.74803149606299213" bottom="0.74803149606299213" header="0.31496062992125984" footer="0.31496062992125984"/>
  <pageSetup scale="25" fitToHeight="0" orientation="landscape" r:id="rId1"/>
  <ignoredErrors>
    <ignoredError sqref="J22" formula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1C7A0F885CAD47B1E0E63BC7E39870" ma:contentTypeVersion="18" ma:contentTypeDescription="Crear nuevo documento." ma:contentTypeScope="" ma:versionID="9c6e8370d8ee50d9412e2607d2031d15">
  <xsd:schema xmlns:xsd="http://www.w3.org/2001/XMLSchema" xmlns:xs="http://www.w3.org/2001/XMLSchema" xmlns:p="http://schemas.microsoft.com/office/2006/metadata/properties" xmlns:ns3="1bb1f51e-d6de-46ff-97f8-ac9afc8fbf99" xmlns:ns4="747a54ec-f87b-4b40-8ba8-7743cef93ca9" targetNamespace="http://schemas.microsoft.com/office/2006/metadata/properties" ma:root="true" ma:fieldsID="155c013c05d30f4020924b256ebf2009" ns3:_="" ns4:_="">
    <xsd:import namespace="1bb1f51e-d6de-46ff-97f8-ac9afc8fbf99"/>
    <xsd:import namespace="747a54ec-f87b-4b40-8ba8-7743cef93ca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b1f51e-d6de-46ff-97f8-ac9afc8fbf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a54ec-f87b-4b40-8ba8-7743cef93ca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bb1f51e-d6de-46ff-97f8-ac9afc8fbf99" xsi:nil="true"/>
  </documentManagement>
</p:properties>
</file>

<file path=customXml/itemProps1.xml><?xml version="1.0" encoding="utf-8"?>
<ds:datastoreItem xmlns:ds="http://schemas.openxmlformats.org/officeDocument/2006/customXml" ds:itemID="{4F614881-7BF2-4DF1-81BD-827093183B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b1f51e-d6de-46ff-97f8-ac9afc8fbf99"/>
    <ds:schemaRef ds:uri="747a54ec-f87b-4b40-8ba8-7743cef93c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6893465-DD9F-432C-AD9D-37EC2D2D83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14DBBF-9E46-4D01-BB9A-A61D93874E2C}">
  <ds:schemaRefs>
    <ds:schemaRef ds:uri="http://purl.org/dc/dcmitype/"/>
    <ds:schemaRef ds:uri="http://schemas.microsoft.com/office/infopath/2007/PartnerControls"/>
    <ds:schemaRef ds:uri="http://purl.org/dc/terms/"/>
    <ds:schemaRef ds:uri="747a54ec-f87b-4b40-8ba8-7743cef93ca9"/>
    <ds:schemaRef ds:uri="1bb1f51e-d6de-46ff-97f8-ac9afc8fbf99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</vt:i4>
      </vt:variant>
    </vt:vector>
  </HeadingPairs>
  <TitlesOfParts>
    <vt:vector size="15" baseType="lpstr">
      <vt:lpstr>CONSOLIDADO FINANCIERO</vt:lpstr>
      <vt:lpstr>OFERTA VIDA DEUDORES </vt:lpstr>
      <vt:lpstr>OFERTA DESEMPLEO</vt:lpstr>
      <vt:lpstr>CORRECOL</vt:lpstr>
      <vt:lpstr>PROSEGUR ITAU</vt:lpstr>
      <vt:lpstr>ARTHUR J. GALLAGHER</vt:lpstr>
      <vt:lpstr>'ARTHUR J. GALLAGHER'!Área_de_impresión</vt:lpstr>
      <vt:lpstr>'CONSOLIDADO FINANCIERO'!Área_de_impresión</vt:lpstr>
      <vt:lpstr>CORRECOL!Área_de_impresión</vt:lpstr>
      <vt:lpstr>'OFERTA DESEMPLEO'!Área_de_impresión</vt:lpstr>
      <vt:lpstr>'OFERTA VIDA DEUDORES '!Área_de_impresión</vt:lpstr>
      <vt:lpstr>'PROSEGUR ITAU'!Área_de_impresión</vt:lpstr>
      <vt:lpstr>'ARTHUR J. GALLAGHER'!Títulos_a_imprimir</vt:lpstr>
      <vt:lpstr>CORRECOL!Títulos_a_imprimir</vt:lpstr>
      <vt:lpstr>'PROSEGUR ITAU'!Títulos_a_imprimir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Sergio Alejandro Pino Rojas</dc:creator>
  <cp:keywords/>
  <dc:description/>
  <cp:lastModifiedBy>Paola Andrea Gaitan Guerra</cp:lastModifiedBy>
  <cp:revision/>
  <cp:lastPrinted>2024-07-04T15:24:31Z</cp:lastPrinted>
  <dcterms:created xsi:type="dcterms:W3CDTF">2020-05-01T13:17:05Z</dcterms:created>
  <dcterms:modified xsi:type="dcterms:W3CDTF">2024-09-13T23:19:34Z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0x0101007D1C7A0F885CAD47B1E0E63BC7E39870</vt:lpwstr>
  </property>
</Properties>
</file>