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Esparza\Desktop\EMPRESAS\SECOP II\2024\INTERVENTORIAS\INTV ICA\SICA ICA\"/>
    </mc:Choice>
  </mc:AlternateContent>
  <xr:revisionPtr revIDLastSave="0" documentId="13_ncr:1_{266D3C61-1BDF-435C-ABAD-7DB9E7AAA10A}" xr6:coauthVersionLast="47" xr6:coauthVersionMax="47" xr10:uidLastSave="{00000000-0000-0000-0000-000000000000}"/>
  <workbookProtection workbookAlgorithmName="SHA-512" workbookHashValue="Z+lh6GtXBytJMsKhR+zgwV7YkEnAMN+KVWJ8r5hDWHNLA0K+KPFKHKRzodvq5cTRhcm+R7ci+YZR51E+S/Ogaw==" workbookSaltValue="0u0u0SShVvadpf/3JF9OSw==" workbookSpinCount="100000" lockStructure="1"/>
  <bookViews>
    <workbookView xWindow="-108" yWindow="-108" windowWidth="23256" windowHeight="12456" activeTab="2" xr2:uid="{00000000-000D-0000-FFFF-FFFF00000000}"/>
  </bookViews>
  <sheets>
    <sheet name="ECONOMICA OFICINAS" sheetId="3" r:id="rId1"/>
    <sheet name="ECONOMICA LABORATORIOS" sheetId="2" r:id="rId2"/>
    <sheet name="ECONOMICA TOTAL" sheetId="1" r:id="rId3"/>
  </sheets>
  <definedNames>
    <definedName name="_xlnm.Print_Area" localSheetId="1">'ECONOMICA LABORATORIOS'!$A$1:$H$43</definedName>
    <definedName name="_xlnm.Print_Area" localSheetId="0">'ECONOMICA OFICINAS'!$A$1:$H$42</definedName>
    <definedName name="_xlnm.Print_Area" localSheetId="2">'ECONOMICA TOTAL'!$A$1:$H$43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" l="1"/>
  <c r="F25" i="2"/>
  <c r="F24" i="2"/>
  <c r="F26" i="3"/>
  <c r="F25" i="3"/>
  <c r="F24" i="3"/>
  <c r="H25" i="1" l="1"/>
  <c r="H24" i="2"/>
  <c r="H25" i="2"/>
  <c r="H25" i="3"/>
  <c r="H24" i="3"/>
  <c r="H24" i="1"/>
  <c r="H26" i="1"/>
  <c r="D17" i="1"/>
  <c r="J17" i="1" s="1"/>
  <c r="D18" i="1"/>
  <c r="J18" i="1" s="1"/>
  <c r="D19" i="1"/>
  <c r="J19" i="1" s="1"/>
  <c r="D20" i="1"/>
  <c r="J20" i="1" s="1"/>
  <c r="D16" i="1"/>
  <c r="J16" i="1" s="1"/>
  <c r="H26" i="3" l="1"/>
  <c r="E20" i="3"/>
  <c r="F20" i="3" s="1"/>
  <c r="H20" i="3" s="1"/>
  <c r="E19" i="3"/>
  <c r="F19" i="3" s="1"/>
  <c r="H19" i="3" s="1"/>
  <c r="E18" i="3"/>
  <c r="F18" i="3" s="1"/>
  <c r="H18" i="3" s="1"/>
  <c r="E17" i="3"/>
  <c r="F17" i="3" s="1"/>
  <c r="H17" i="3" s="1"/>
  <c r="F16" i="3"/>
  <c r="H16" i="3" s="1"/>
  <c r="H26" i="2"/>
  <c r="E20" i="2"/>
  <c r="F20" i="2" s="1"/>
  <c r="H20" i="2" s="1"/>
  <c r="E19" i="2"/>
  <c r="F19" i="2" s="1"/>
  <c r="H19" i="2" s="1"/>
  <c r="E18" i="2"/>
  <c r="F18" i="2" s="1"/>
  <c r="H18" i="2" s="1"/>
  <c r="E17" i="2"/>
  <c r="F17" i="2" s="1"/>
  <c r="H17" i="2" s="1"/>
  <c r="F16" i="2"/>
  <c r="H16" i="2" s="1"/>
  <c r="G28" i="2" l="1"/>
  <c r="G28" i="3"/>
  <c r="H21" i="2"/>
  <c r="H21" i="3"/>
  <c r="E18" i="1"/>
  <c r="F18" i="1" s="1"/>
  <c r="H18" i="1" s="1"/>
  <c r="H30" i="2" l="1"/>
  <c r="H31" i="2" s="1"/>
  <c r="H32" i="2" s="1"/>
  <c r="H30" i="3"/>
  <c r="H31" i="3" s="1"/>
  <c r="H32" i="3" s="1"/>
  <c r="G28" i="1"/>
  <c r="H32" i="1" l="1"/>
  <c r="E20" i="1"/>
  <c r="F20" i="1" s="1"/>
  <c r="H20" i="1" s="1"/>
  <c r="F16" i="1"/>
  <c r="H16" i="1" s="1"/>
  <c r="E19" i="1"/>
  <c r="E17" i="1"/>
  <c r="F17" i="1" s="1"/>
  <c r="H17" i="1" s="1"/>
  <c r="F19" i="1" l="1"/>
  <c r="H19" i="1" s="1"/>
  <c r="H21" i="1" l="1"/>
  <c r="H30" i="1" s="1"/>
  <c r="H31" i="1" s="1"/>
  <c r="J32" i="1" s="1"/>
</calcChain>
</file>

<file path=xl/sharedStrings.xml><?xml version="1.0" encoding="utf-8"?>
<sst xmlns="http://schemas.openxmlformats.org/spreadsheetml/2006/main" count="131" uniqueCount="41">
  <si>
    <t>INSTITUTO COLOMBIANO AGROPECUARIO ICA</t>
  </si>
  <si>
    <t>GRUPO DE INFRAESTRUCTURA FISICA Y MANTENIMIENTO</t>
  </si>
  <si>
    <t>"INTERVENTORÍA PARA EL MANTENIMIENTO OFICINA LOCAL ICA BARRANCABERMEJA Y DE LA INFRAESTRUCTURA DEL LABORATORIO DE DIAGNÓSTICO VETERINARIO DE BARRANCABERMEJA - SANTANDER"</t>
  </si>
  <si>
    <t>PERSONAL PROFESIONAL</t>
  </si>
  <si>
    <t>CONCEPTO</t>
  </si>
  <si>
    <t>A</t>
  </si>
  <si>
    <t>C</t>
  </si>
  <si>
    <t>D</t>
  </si>
  <si>
    <t>E</t>
  </si>
  <si>
    <t>F</t>
  </si>
  <si>
    <t>Personal PROFESIONAL</t>
  </si>
  <si>
    <t>CANTIDAD</t>
  </si>
  <si>
    <t>SALARIO BASE + PRESTACIONES</t>
  </si>
  <si>
    <t>DEDICACION</t>
  </si>
  <si>
    <t>%  FM</t>
  </si>
  <si>
    <t>VALOR MES (AXBXCXD)</t>
  </si>
  <si>
    <t>No, de meses</t>
  </si>
  <si>
    <t>TOTAL PARCIAL (EXF)</t>
  </si>
  <si>
    <t xml:space="preserve">DIRECTOR DE INTERVENTORÍA </t>
  </si>
  <si>
    <t xml:space="preserve">RESIDENTE DE INTERVENTORÍA </t>
  </si>
  <si>
    <t>INGENIERO HIDRAULICO</t>
  </si>
  <si>
    <t>INGENIERO ELECTRICISTA</t>
  </si>
  <si>
    <t xml:space="preserve">INSPECTOR SISOMA - ABIENTAL </t>
  </si>
  <si>
    <r>
      <t xml:space="preserve">SUB TOTAL COSTO PERSONAL </t>
    </r>
    <r>
      <rPr>
        <sz val="11"/>
        <rFont val="Calibri"/>
        <family val="2"/>
        <scheme val="minor"/>
      </rPr>
      <t xml:space="preserve"> (1)</t>
    </r>
  </si>
  <si>
    <t xml:space="preserve">OTROS COSTOS INDIRECTOS EN CAMPO </t>
  </si>
  <si>
    <t>OTROS COSTOS INDIRECTOS (SOLO SE PAGAN CON FACTURA)</t>
  </si>
  <si>
    <t>UNIDAD</t>
  </si>
  <si>
    <t>VALOR UNITARIO</t>
  </si>
  <si>
    <t>No. De meses</t>
  </si>
  <si>
    <t>TOTAL</t>
  </si>
  <si>
    <t>PAPELERÍA</t>
  </si>
  <si>
    <t>Gl</t>
  </si>
  <si>
    <t>ENSAYOS DE LABORATORIO</t>
  </si>
  <si>
    <t>GARANTÍAS</t>
  </si>
  <si>
    <r>
      <t>SUB TOTAL OTROS COSTOS DIRECTOS</t>
    </r>
    <r>
      <rPr>
        <sz val="11"/>
        <rFont val="Calibri"/>
        <family val="2"/>
        <scheme val="minor"/>
      </rPr>
      <t xml:space="preserve"> (2)</t>
    </r>
  </si>
  <si>
    <t>COSTO TOTAL  (1+2)</t>
  </si>
  <si>
    <t>IVA  19%</t>
  </si>
  <si>
    <t xml:space="preserve">VALOR TOTAL DE LA OFERTA </t>
  </si>
  <si>
    <t xml:space="preserve">FORMULARIO 10. PROPUESTA ECONÓMICA </t>
  </si>
  <si>
    <t>CARLOS ANDRES JAIMES SUAREZ</t>
  </si>
  <si>
    <t>REPRESENTANTE LEGAL - SICA SERVICIOS INDUSTRIALES, COMERCIALES Y ADMINISTRATIVOS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</si>
</sst>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 ;_ * \-#,##0.00_ ;_ * &quot;-&quot;??_ ;_ @_ "/>
    <numFmt numFmtId="167" formatCode="_-&quot;$&quot;* #,##0.00_-;\-&quot;$&quot;* #,##0.00_-;_-&quot;$&quot;* &quot;-&quot;??_-;_-@_-"/>
    <numFmt numFmtId="168" formatCode="0.0%"/>
    <numFmt numFmtId="169" formatCode="_-* #,##0.00\ _€_-;\-* #,##0.00\ _€_-;_-* &quot;-&quot;??\ _€_-;_-@_-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8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9">
    <xf numFmtId="0" fontId="0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0" fontId="1" fillId="0" borderId="0"/>
  </cellStyleXfs>
  <cellXfs count="92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166" fontId="6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6" fontId="5" fillId="0" borderId="1" xfId="1" applyFont="1" applyBorder="1"/>
    <xf numFmtId="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6" fontId="5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6" fontId="5" fillId="0" borderId="0" xfId="1" applyFont="1"/>
    <xf numFmtId="165" fontId="5" fillId="0" borderId="0" xfId="0" applyNumberFormat="1" applyFont="1" applyAlignment="1">
      <alignment horizontal="center"/>
    </xf>
    <xf numFmtId="166" fontId="5" fillId="0" borderId="0" xfId="0" applyNumberFormat="1" applyFont="1"/>
    <xf numFmtId="0" fontId="5" fillId="4" borderId="0" xfId="0" applyFont="1" applyFill="1"/>
    <xf numFmtId="164" fontId="5" fillId="0" borderId="1" xfId="3" applyFont="1" applyBorder="1"/>
    <xf numFmtId="164" fontId="5" fillId="0" borderId="1" xfId="3" applyFont="1" applyBorder="1" applyAlignment="1">
      <alignment horizontal="center"/>
    </xf>
    <xf numFmtId="9" fontId="5" fillId="0" borderId="0" xfId="2" applyFont="1" applyAlignment="1">
      <alignment horizontal="center"/>
    </xf>
    <xf numFmtId="166" fontId="6" fillId="0" borderId="3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9" fontId="7" fillId="0" borderId="1" xfId="2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164" fontId="5" fillId="0" borderId="1" xfId="3" applyFont="1" applyFill="1" applyBorder="1"/>
    <xf numFmtId="44" fontId="5" fillId="0" borderId="0" xfId="2" applyNumberFormat="1" applyFont="1"/>
    <xf numFmtId="166" fontId="5" fillId="0" borderId="4" xfId="1" applyFont="1" applyFill="1" applyBorder="1" applyAlignment="1">
      <alignment horizontal="center" vertical="center" wrapText="1"/>
    </xf>
    <xf numFmtId="166" fontId="5" fillId="0" borderId="1" xfId="1" applyFont="1" applyFill="1" applyBorder="1" applyAlignment="1">
      <alignment horizontal="center"/>
    </xf>
    <xf numFmtId="164" fontId="5" fillId="4" borderId="0" xfId="3" applyFont="1" applyFill="1"/>
    <xf numFmtId="10" fontId="5" fillId="4" borderId="0" xfId="0" applyNumberFormat="1" applyFont="1" applyFill="1"/>
    <xf numFmtId="44" fontId="5" fillId="4" borderId="0" xfId="0" applyNumberFormat="1" applyFont="1" applyFill="1"/>
    <xf numFmtId="164" fontId="5" fillId="0" borderId="0" xfId="3" applyFont="1" applyAlignment="1">
      <alignment horizontal="center"/>
    </xf>
    <xf numFmtId="168" fontId="7" fillId="0" borderId="1" xfId="2" applyNumberFormat="1" applyFont="1" applyBorder="1" applyAlignment="1">
      <alignment horizontal="center"/>
    </xf>
    <xf numFmtId="9" fontId="5" fillId="0" borderId="0" xfId="0" applyNumberFormat="1" applyFont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12" xfId="0" applyFont="1" applyBorder="1"/>
    <xf numFmtId="166" fontId="5" fillId="0" borderId="0" xfId="1" applyFont="1" applyBorder="1"/>
    <xf numFmtId="0" fontId="5" fillId="0" borderId="13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5" fillId="0" borderId="16" xfId="0" applyFont="1" applyBorder="1"/>
    <xf numFmtId="166" fontId="5" fillId="0" borderId="17" xfId="1" applyFont="1" applyBorder="1" applyAlignment="1">
      <alignment horizontal="center"/>
    </xf>
    <xf numFmtId="166" fontId="6" fillId="0" borderId="17" xfId="0" applyNumberFormat="1" applyFont="1" applyBorder="1" applyAlignment="1">
      <alignment horizontal="center"/>
    </xf>
    <xf numFmtId="0" fontId="6" fillId="0" borderId="17" xfId="0" applyFont="1" applyBorder="1" applyAlignment="1">
      <alignment vertical="center" wrapText="1"/>
    </xf>
    <xf numFmtId="166" fontId="5" fillId="0" borderId="17" xfId="1" applyFont="1" applyFill="1" applyBorder="1" applyAlignment="1">
      <alignment vertical="center" wrapText="1"/>
    </xf>
    <xf numFmtId="44" fontId="6" fillId="3" borderId="17" xfId="0" applyNumberFormat="1" applyFont="1" applyFill="1" applyBorder="1" applyAlignment="1">
      <alignment vertical="center" wrapText="1"/>
    </xf>
    <xf numFmtId="0" fontId="5" fillId="0" borderId="22" xfId="0" applyFont="1" applyBorder="1" applyAlignment="1">
      <alignment horizontal="center"/>
    </xf>
    <xf numFmtId="44" fontId="6" fillId="3" borderId="23" xfId="0" applyNumberFormat="1" applyFont="1" applyFill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/>
    </xf>
    <xf numFmtId="166" fontId="5" fillId="4" borderId="0" xfId="1" applyFont="1" applyFill="1"/>
    <xf numFmtId="166" fontId="8" fillId="4" borderId="0" xfId="1" applyFont="1" applyFill="1"/>
    <xf numFmtId="169" fontId="5" fillId="4" borderId="0" xfId="0" applyNumberFormat="1" applyFont="1" applyFill="1"/>
    <xf numFmtId="0" fontId="6" fillId="0" borderId="0" xfId="0" applyFont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right"/>
    </xf>
    <xf numFmtId="0" fontId="6" fillId="3" borderId="21" xfId="0" applyFont="1" applyFill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3" borderId="16" xfId="0" applyFont="1" applyFill="1" applyBorder="1" applyAlignment="1">
      <alignment horizontal="right"/>
    </xf>
    <xf numFmtId="0" fontId="6" fillId="3" borderId="1" xfId="0" applyFont="1" applyFill="1" applyBorder="1" applyAlignment="1">
      <alignment horizontal="right"/>
    </xf>
    <xf numFmtId="0" fontId="5" fillId="0" borderId="2" xfId="0" applyFont="1" applyBorder="1" applyAlignment="1">
      <alignment horizontal="left" vertical="center" wrapText="1"/>
    </xf>
    <xf numFmtId="166" fontId="5" fillId="0" borderId="4" xfId="1" applyFont="1" applyFill="1" applyBorder="1" applyAlignment="1">
      <alignment vertical="center" wrapText="1"/>
    </xf>
    <xf numFmtId="166" fontId="5" fillId="0" borderId="19" xfId="1" applyFont="1" applyFill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166" fontId="5" fillId="0" borderId="0" xfId="0" applyNumberFormat="1" applyFont="1" applyAlignment="1">
      <alignment horizontal="center"/>
    </xf>
  </cellXfs>
  <cellStyles count="9">
    <cellStyle name="Millares" xfId="1" builtinId="3"/>
    <cellStyle name="Moneda" xfId="3" builtinId="4"/>
    <cellStyle name="Moneda [0] 2" xfId="5" xr:uid="{00000000-0005-0000-0000-000002000000}"/>
    <cellStyle name="Moneda 2" xfId="6" xr:uid="{00000000-0005-0000-0000-000003000000}"/>
    <cellStyle name="Normal" xfId="0" builtinId="0"/>
    <cellStyle name="Normal 12 2" xfId="7" xr:uid="{00000000-0005-0000-0000-000005000000}"/>
    <cellStyle name="Normal 2" xfId="4" xr:uid="{00000000-0005-0000-0000-000006000000}"/>
    <cellStyle name="Normal 3" xfId="8" xr:uid="{00000000-0005-0000-0000-000007000000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564855</xdr:colOff>
      <xdr:row>0</xdr:row>
      <xdr:rowOff>170366</xdr:rowOff>
    </xdr:from>
    <xdr:to>
      <xdr:col>5</xdr:col>
      <xdr:colOff>172913</xdr:colOff>
      <xdr:row>4</xdr:row>
      <xdr:rowOff>55377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44C22C-78FD-42D0-8B43-633205CD9E7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96" b="-6988"/>
        <a:stretch/>
      </xdr:blipFill>
      <xdr:spPr>
        <a:xfrm>
          <a:off x="3412830" y="170366"/>
          <a:ext cx="3446633" cy="647011"/>
        </a:xfrm>
        <a:prstGeom prst="rect">
          <a:avLst/>
        </a:prstGeom>
      </xdr:spPr>
    </xdr:pic>
    <xdr:clientData/>
  </xdr:twoCellAnchor>
  <xdr:twoCellAnchor editAs="oneCell">
    <xdr:from>
      <xdr:col>2</xdr:col>
      <xdr:colOff>921489</xdr:colOff>
      <xdr:row>32</xdr:row>
      <xdr:rowOff>62024</xdr:rowOff>
    </xdr:from>
    <xdr:to>
      <xdr:col>3</xdr:col>
      <xdr:colOff>1045534</xdr:colOff>
      <xdr:row>37</xdr:row>
      <xdr:rowOff>170217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372A897-380E-3C12-BFD8-0F5A9E96A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740349" y="6432698"/>
          <a:ext cx="1231604" cy="10385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564855</xdr:colOff>
      <xdr:row>0</xdr:row>
      <xdr:rowOff>170366</xdr:rowOff>
    </xdr:from>
    <xdr:to>
      <xdr:col>5</xdr:col>
      <xdr:colOff>172913</xdr:colOff>
      <xdr:row>4</xdr:row>
      <xdr:rowOff>55377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AB0C1D-CBEC-4B02-BC7C-3035CCED9A6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96" b="-6988"/>
        <a:stretch/>
      </xdr:blipFill>
      <xdr:spPr>
        <a:xfrm>
          <a:off x="3412830" y="170366"/>
          <a:ext cx="3446633" cy="647011"/>
        </a:xfrm>
        <a:prstGeom prst="rect">
          <a:avLst/>
        </a:prstGeom>
      </xdr:spPr>
    </xdr:pic>
    <xdr:clientData/>
  </xdr:twoCellAnchor>
  <xdr:twoCellAnchor editAs="oneCell">
    <xdr:from>
      <xdr:col>2</xdr:col>
      <xdr:colOff>806301</xdr:colOff>
      <xdr:row>32</xdr:row>
      <xdr:rowOff>79742</xdr:rowOff>
    </xdr:from>
    <xdr:to>
      <xdr:col>3</xdr:col>
      <xdr:colOff>1033210</xdr:colOff>
      <xdr:row>38</xdr:row>
      <xdr:rowOff>88604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263E47-FBDA-4E76-A378-53AA95F59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25161" y="6450416"/>
          <a:ext cx="1334468" cy="11252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564855</xdr:colOff>
      <xdr:row>0</xdr:row>
      <xdr:rowOff>170366</xdr:rowOff>
    </xdr:from>
    <xdr:to>
      <xdr:col>5</xdr:col>
      <xdr:colOff>172913</xdr:colOff>
      <xdr:row>4</xdr:row>
      <xdr:rowOff>55377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E8A1BA-DDE5-41EB-B250-3270CAC5973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96" b="-6988"/>
        <a:stretch/>
      </xdr:blipFill>
      <xdr:spPr>
        <a:xfrm>
          <a:off x="3411279" y="170366"/>
          <a:ext cx="3451285" cy="638151"/>
        </a:xfrm>
        <a:prstGeom prst="rect">
          <a:avLst/>
        </a:prstGeom>
      </xdr:spPr>
    </xdr:pic>
    <xdr:clientData/>
  </xdr:twoCellAnchor>
  <xdr:twoCellAnchor editAs="oneCell">
    <xdr:from>
      <xdr:col>2</xdr:col>
      <xdr:colOff>744279</xdr:colOff>
      <xdr:row>32</xdr:row>
      <xdr:rowOff>35443</xdr:rowOff>
    </xdr:from>
    <xdr:to>
      <xdr:col>3</xdr:col>
      <xdr:colOff>971188</xdr:colOff>
      <xdr:row>38</xdr:row>
      <xdr:rowOff>44305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EDD2F76-83C1-4D68-B270-1660C15E3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63139" y="6406117"/>
          <a:ext cx="1334468" cy="1125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2A2D5-859A-4431-9FC7-B2A53218F17B}">
  <dimension ref="A1:O42"/>
  <sheetViews>
    <sheetView view="pageBreakPreview" topLeftCell="A16" zoomScale="86" zoomScaleNormal="86" zoomScaleSheetLayoutView="86" zoomScalePageLayoutView="58" workbookViewId="0">
      <selection activeCell="K23" sqref="K23"/>
    </sheetView>
  </sheetViews>
  <sheetFormatPr baseColWidth="10" defaultColWidth="11.44140625" defaultRowHeight="14.4" x14ac:dyDescent="0.3"/>
  <cols>
    <col min="1" max="1" width="42.6640625" style="1" customWidth="1"/>
    <col min="2" max="2" width="13" style="10" customWidth="1"/>
    <col min="3" max="3" width="16.109375" style="11" customWidth="1"/>
    <col min="4" max="4" width="15.6640625" style="10" customWidth="1"/>
    <col min="5" max="5" width="12.6640625" style="10" customWidth="1"/>
    <col min="6" max="6" width="23.33203125" style="10" customWidth="1"/>
    <col min="7" max="7" width="13.6640625" style="10" customWidth="1"/>
    <col min="8" max="8" width="18.109375" style="10" customWidth="1"/>
    <col min="9" max="9" width="18.33203125" style="14" customWidth="1"/>
    <col min="10" max="11" width="11.44140625" style="14"/>
    <col min="12" max="12" width="17.5546875" style="14" customWidth="1"/>
    <col min="13" max="15" width="11.44140625" style="14"/>
    <col min="16" max="16384" width="11.44140625" style="1"/>
  </cols>
  <sheetData>
    <row r="1" spans="1:8" s="14" customFormat="1" x14ac:dyDescent="0.3">
      <c r="A1" s="59"/>
      <c r="B1" s="60"/>
      <c r="C1" s="60"/>
      <c r="D1" s="60"/>
      <c r="E1" s="60"/>
      <c r="F1" s="60"/>
      <c r="G1" s="60"/>
      <c r="H1" s="61"/>
    </row>
    <row r="2" spans="1:8" s="14" customFormat="1" x14ac:dyDescent="0.3">
      <c r="A2" s="62"/>
      <c r="B2" s="63"/>
      <c r="C2" s="63"/>
      <c r="D2" s="63"/>
      <c r="E2" s="63"/>
      <c r="F2" s="63"/>
      <c r="G2" s="63"/>
      <c r="H2" s="64"/>
    </row>
    <row r="3" spans="1:8" s="14" customFormat="1" x14ac:dyDescent="0.3">
      <c r="A3" s="62"/>
      <c r="B3" s="63"/>
      <c r="C3" s="63"/>
      <c r="D3" s="63"/>
      <c r="E3" s="63"/>
      <c r="F3" s="63"/>
      <c r="G3" s="63"/>
      <c r="H3" s="64"/>
    </row>
    <row r="4" spans="1:8" s="14" customFormat="1" x14ac:dyDescent="0.3">
      <c r="A4" s="62"/>
      <c r="B4" s="63"/>
      <c r="C4" s="63"/>
      <c r="D4" s="63"/>
      <c r="E4" s="63"/>
      <c r="F4" s="63"/>
      <c r="G4" s="63"/>
      <c r="H4" s="64"/>
    </row>
    <row r="5" spans="1:8" s="14" customFormat="1" ht="10.5" customHeight="1" x14ac:dyDescent="0.3">
      <c r="A5" s="65"/>
      <c r="B5" s="66"/>
      <c r="C5" s="66"/>
      <c r="D5" s="66"/>
      <c r="E5" s="66"/>
      <c r="F5" s="66"/>
      <c r="G5" s="66"/>
      <c r="H5" s="67"/>
    </row>
    <row r="6" spans="1:8" x14ac:dyDescent="0.3">
      <c r="A6" s="82" t="s">
        <v>0</v>
      </c>
      <c r="B6" s="83"/>
      <c r="C6" s="83"/>
      <c r="D6" s="83"/>
      <c r="E6" s="83"/>
      <c r="F6" s="83"/>
      <c r="G6" s="83"/>
      <c r="H6" s="84"/>
    </row>
    <row r="7" spans="1:8" x14ac:dyDescent="0.3">
      <c r="A7" s="82" t="s">
        <v>1</v>
      </c>
      <c r="B7" s="83"/>
      <c r="C7" s="83"/>
      <c r="D7" s="83"/>
      <c r="E7" s="83"/>
      <c r="F7" s="83"/>
      <c r="G7" s="83"/>
      <c r="H7" s="84"/>
    </row>
    <row r="8" spans="1:8" x14ac:dyDescent="0.3">
      <c r="A8" s="82" t="s">
        <v>38</v>
      </c>
      <c r="B8" s="83"/>
      <c r="C8" s="83"/>
      <c r="D8" s="83"/>
      <c r="E8" s="83"/>
      <c r="F8" s="83"/>
      <c r="G8" s="83"/>
      <c r="H8" s="84"/>
    </row>
    <row r="9" spans="1:8" x14ac:dyDescent="0.3">
      <c r="A9" s="85"/>
      <c r="B9" s="86"/>
      <c r="C9" s="86"/>
      <c r="D9" s="86"/>
      <c r="E9" s="86"/>
      <c r="F9" s="86"/>
      <c r="G9" s="86"/>
      <c r="H9" s="87"/>
    </row>
    <row r="10" spans="1:8" ht="35.700000000000003" customHeight="1" x14ac:dyDescent="0.3">
      <c r="A10" s="88" t="s">
        <v>2</v>
      </c>
      <c r="B10" s="89"/>
      <c r="C10" s="89"/>
      <c r="D10" s="89"/>
      <c r="E10" s="89"/>
      <c r="F10" s="89"/>
      <c r="G10" s="89"/>
      <c r="H10" s="90"/>
    </row>
    <row r="11" spans="1:8" x14ac:dyDescent="0.3">
      <c r="A11" s="33"/>
      <c r="C11" s="34"/>
      <c r="H11" s="35"/>
    </row>
    <row r="12" spans="1:8" ht="14.25" customHeight="1" x14ac:dyDescent="0.3">
      <c r="A12" s="52" t="s">
        <v>3</v>
      </c>
      <c r="B12" s="53"/>
      <c r="C12" s="53"/>
      <c r="D12" s="53"/>
      <c r="E12" s="53"/>
      <c r="F12" s="53"/>
      <c r="G12" s="53"/>
      <c r="H12" s="54"/>
    </row>
    <row r="13" spans="1:8" x14ac:dyDescent="0.3">
      <c r="A13" s="36" t="s">
        <v>4</v>
      </c>
      <c r="B13" s="2" t="s">
        <v>5</v>
      </c>
      <c r="C13" s="3"/>
      <c r="D13" s="2" t="s">
        <v>6</v>
      </c>
      <c r="E13" s="2" t="s">
        <v>7</v>
      </c>
      <c r="F13" s="2" t="s">
        <v>8</v>
      </c>
      <c r="G13" s="2" t="s">
        <v>9</v>
      </c>
      <c r="H13" s="37"/>
    </row>
    <row r="14" spans="1:8" ht="28.8" x14ac:dyDescent="0.3">
      <c r="A14" s="36" t="s">
        <v>10</v>
      </c>
      <c r="B14" s="2" t="s">
        <v>11</v>
      </c>
      <c r="C14" s="18" t="s">
        <v>12</v>
      </c>
      <c r="D14" s="2" t="s">
        <v>13</v>
      </c>
      <c r="E14" s="2" t="s">
        <v>14</v>
      </c>
      <c r="F14" s="2" t="s">
        <v>15</v>
      </c>
      <c r="G14" s="2" t="s">
        <v>16</v>
      </c>
      <c r="H14" s="38" t="s">
        <v>17</v>
      </c>
    </row>
    <row r="15" spans="1:8" x14ac:dyDescent="0.3">
      <c r="A15" s="39"/>
      <c r="B15" s="4"/>
      <c r="C15" s="5"/>
      <c r="D15" s="4"/>
      <c r="E15" s="4"/>
      <c r="F15" s="4"/>
      <c r="G15" s="4"/>
      <c r="H15" s="37"/>
    </row>
    <row r="16" spans="1:8" x14ac:dyDescent="0.3">
      <c r="A16" s="39" t="s">
        <v>18</v>
      </c>
      <c r="B16" s="4">
        <v>1</v>
      </c>
      <c r="C16" s="22">
        <v>5400000</v>
      </c>
      <c r="D16" s="30">
        <v>0.29399999999999998</v>
      </c>
      <c r="E16" s="6">
        <v>1.76</v>
      </c>
      <c r="F16" s="16">
        <f>+B16*C16*D16*E16</f>
        <v>2794176</v>
      </c>
      <c r="G16" s="7">
        <v>3</v>
      </c>
      <c r="H16" s="40">
        <f>+F16*G16</f>
        <v>8382528</v>
      </c>
    </row>
    <row r="17" spans="1:12" x14ac:dyDescent="0.3">
      <c r="A17" s="39" t="s">
        <v>19</v>
      </c>
      <c r="B17" s="4">
        <v>1</v>
      </c>
      <c r="C17" s="15">
        <v>4000000</v>
      </c>
      <c r="D17" s="30">
        <v>0.71399999999999997</v>
      </c>
      <c r="E17" s="6">
        <f>$E$16</f>
        <v>1.76</v>
      </c>
      <c r="F17" s="16">
        <f>+B17*C17*D17*E17</f>
        <v>5026560</v>
      </c>
      <c r="G17" s="7">
        <v>3</v>
      </c>
      <c r="H17" s="40">
        <f>+F17*G17</f>
        <v>15079680</v>
      </c>
    </row>
    <row r="18" spans="1:12" x14ac:dyDescent="0.3">
      <c r="A18" s="39" t="s">
        <v>20</v>
      </c>
      <c r="B18" s="4">
        <v>1</v>
      </c>
      <c r="C18" s="15">
        <v>9000000</v>
      </c>
      <c r="D18" s="30">
        <v>0.126</v>
      </c>
      <c r="E18" s="6">
        <f t="shared" ref="E18:E20" si="0">$E$16</f>
        <v>1.76</v>
      </c>
      <c r="F18" s="16">
        <f>+B18*C18*D18*E18</f>
        <v>1995840</v>
      </c>
      <c r="G18" s="7">
        <v>3</v>
      </c>
      <c r="H18" s="40">
        <f t="shared" ref="H18" si="1">+F18*G18</f>
        <v>5987520</v>
      </c>
    </row>
    <row r="19" spans="1:12" x14ac:dyDescent="0.3">
      <c r="A19" s="39" t="s">
        <v>21</v>
      </c>
      <c r="B19" s="4">
        <v>1</v>
      </c>
      <c r="C19" s="15">
        <v>5100000</v>
      </c>
      <c r="D19" s="30">
        <v>0.29399999999999998</v>
      </c>
      <c r="E19" s="6">
        <f t="shared" si="0"/>
        <v>1.76</v>
      </c>
      <c r="F19" s="16">
        <f>B19*C19*D19*E19</f>
        <v>2638944</v>
      </c>
      <c r="G19" s="7">
        <v>3</v>
      </c>
      <c r="H19" s="40">
        <f>F19*G19</f>
        <v>7916832</v>
      </c>
    </row>
    <row r="20" spans="1:12" x14ac:dyDescent="0.3">
      <c r="A20" s="39" t="s">
        <v>22</v>
      </c>
      <c r="B20" s="4">
        <v>1</v>
      </c>
      <c r="C20" s="15">
        <v>4500000</v>
      </c>
      <c r="D20" s="30">
        <v>0.252</v>
      </c>
      <c r="E20" s="6">
        <f t="shared" si="0"/>
        <v>1.76</v>
      </c>
      <c r="F20" s="16">
        <f>B20*C20*D20*E20</f>
        <v>1995840</v>
      </c>
      <c r="G20" s="7">
        <v>3</v>
      </c>
      <c r="H20" s="40">
        <f>F20*G20</f>
        <v>5987520</v>
      </c>
    </row>
    <row r="21" spans="1:12" x14ac:dyDescent="0.3">
      <c r="A21" s="70" t="s">
        <v>23</v>
      </c>
      <c r="B21" s="71"/>
      <c r="C21" s="71"/>
      <c r="D21" s="71"/>
      <c r="E21" s="71"/>
      <c r="F21" s="71"/>
      <c r="G21" s="71"/>
      <c r="H21" s="41">
        <f>SUM(H16:H20)</f>
        <v>43354080</v>
      </c>
    </row>
    <row r="22" spans="1:12" x14ac:dyDescent="0.3">
      <c r="A22" s="52" t="s">
        <v>24</v>
      </c>
      <c r="B22" s="53"/>
      <c r="C22" s="53"/>
      <c r="D22" s="53"/>
      <c r="E22" s="53"/>
      <c r="F22" s="53"/>
      <c r="G22" s="53"/>
      <c r="H22" s="54"/>
    </row>
    <row r="23" spans="1:12" x14ac:dyDescent="0.3">
      <c r="A23" s="55" t="s">
        <v>25</v>
      </c>
      <c r="B23" s="56"/>
      <c r="C23" s="2"/>
      <c r="D23" s="2" t="s">
        <v>26</v>
      </c>
      <c r="E23" s="2" t="s">
        <v>11</v>
      </c>
      <c r="F23" s="2" t="s">
        <v>27</v>
      </c>
      <c r="G23" s="21" t="s">
        <v>28</v>
      </c>
      <c r="H23" s="42" t="s">
        <v>29</v>
      </c>
    </row>
    <row r="24" spans="1:12" ht="15" customHeight="1" x14ac:dyDescent="0.3">
      <c r="A24" s="57" t="s">
        <v>30</v>
      </c>
      <c r="B24" s="58"/>
      <c r="C24" s="19"/>
      <c r="D24" s="8" t="s">
        <v>31</v>
      </c>
      <c r="E24" s="2">
        <v>1</v>
      </c>
      <c r="F24" s="9">
        <f>155000*0.84</f>
        <v>130200</v>
      </c>
      <c r="G24" s="9"/>
      <c r="H24" s="43">
        <f t="shared" ref="H24:H25" si="2">F24*E24</f>
        <v>130200</v>
      </c>
    </row>
    <row r="25" spans="1:12" ht="15" customHeight="1" x14ac:dyDescent="0.3">
      <c r="A25" s="57" t="s">
        <v>32</v>
      </c>
      <c r="B25" s="58"/>
      <c r="C25" s="19"/>
      <c r="D25" s="8" t="s">
        <v>31</v>
      </c>
      <c r="E25" s="2">
        <v>1</v>
      </c>
      <c r="F25" s="9">
        <f>520000*0.84</f>
        <v>436800</v>
      </c>
      <c r="G25" s="24"/>
      <c r="H25" s="43">
        <f t="shared" si="2"/>
        <v>436800</v>
      </c>
    </row>
    <row r="26" spans="1:12" ht="15" customHeight="1" x14ac:dyDescent="0.3">
      <c r="A26" s="57" t="s">
        <v>33</v>
      </c>
      <c r="B26" s="58"/>
      <c r="C26" s="19"/>
      <c r="D26" s="8" t="s">
        <v>31</v>
      </c>
      <c r="E26" s="2">
        <v>1</v>
      </c>
      <c r="F26" s="9">
        <f>205000*0.84</f>
        <v>172200</v>
      </c>
      <c r="G26" s="24"/>
      <c r="H26" s="43">
        <f>F26*E26</f>
        <v>172200</v>
      </c>
      <c r="K26" s="27"/>
      <c r="L26" s="28"/>
    </row>
    <row r="27" spans="1:12" ht="15" customHeight="1" x14ac:dyDescent="0.3">
      <c r="A27" s="57"/>
      <c r="B27" s="79"/>
      <c r="C27" s="19"/>
      <c r="D27" s="4"/>
      <c r="E27" s="2"/>
      <c r="F27" s="25"/>
      <c r="G27" s="80"/>
      <c r="H27" s="81"/>
      <c r="K27" s="27"/>
      <c r="L27" s="28"/>
    </row>
    <row r="28" spans="1:12" x14ac:dyDescent="0.3">
      <c r="A28" s="70" t="s">
        <v>34</v>
      </c>
      <c r="B28" s="71"/>
      <c r="C28" s="71"/>
      <c r="D28" s="71"/>
      <c r="E28" s="71"/>
      <c r="F28" s="71"/>
      <c r="G28" s="72">
        <f>SUM(H24:H27)</f>
        <v>739200</v>
      </c>
      <c r="H28" s="73"/>
      <c r="K28" s="27"/>
      <c r="L28" s="28"/>
    </row>
    <row r="29" spans="1:12" x14ac:dyDescent="0.3">
      <c r="A29" s="74"/>
      <c r="B29" s="75"/>
      <c r="C29" s="75"/>
      <c r="D29" s="75"/>
      <c r="E29" s="75"/>
      <c r="F29" s="75"/>
      <c r="G29" s="75"/>
      <c r="H29" s="76"/>
      <c r="L29" s="28"/>
    </row>
    <row r="30" spans="1:12" x14ac:dyDescent="0.3">
      <c r="A30" s="77" t="s">
        <v>35</v>
      </c>
      <c r="B30" s="78"/>
      <c r="C30" s="78"/>
      <c r="D30" s="78"/>
      <c r="E30" s="78"/>
      <c r="F30" s="78"/>
      <c r="H30" s="44">
        <f>+G28+H21</f>
        <v>44093280</v>
      </c>
    </row>
    <row r="31" spans="1:12" x14ac:dyDescent="0.3">
      <c r="A31" s="77"/>
      <c r="B31" s="78"/>
      <c r="C31" s="78"/>
      <c r="D31" s="78"/>
      <c r="E31" s="78"/>
      <c r="F31" s="78"/>
      <c r="H31" s="44">
        <f>H30*0.19</f>
        <v>8377723.2000000002</v>
      </c>
    </row>
    <row r="32" spans="1:12" x14ac:dyDescent="0.3">
      <c r="A32" s="68" t="s">
        <v>37</v>
      </c>
      <c r="B32" s="69"/>
      <c r="C32" s="69"/>
      <c r="D32" s="69"/>
      <c r="E32" s="69"/>
      <c r="F32" s="69"/>
      <c r="G32" s="45"/>
      <c r="H32" s="46">
        <f>SUM(H30:H31)</f>
        <v>52471003.200000003</v>
      </c>
      <c r="I32" s="26"/>
    </row>
    <row r="33" spans="1:8" x14ac:dyDescent="0.3">
      <c r="G33" s="13"/>
      <c r="H33" s="13"/>
    </row>
    <row r="34" spans="1:8" x14ac:dyDescent="0.3">
      <c r="G34" s="13"/>
      <c r="H34" s="23"/>
    </row>
    <row r="35" spans="1:8" x14ac:dyDescent="0.3">
      <c r="G35" s="13"/>
      <c r="H35" s="23"/>
    </row>
    <row r="36" spans="1:8" x14ac:dyDescent="0.3">
      <c r="G36" s="13"/>
      <c r="H36" s="23"/>
    </row>
    <row r="37" spans="1:8" x14ac:dyDescent="0.3">
      <c r="B37" s="31"/>
      <c r="F37" s="29"/>
      <c r="G37" s="13"/>
      <c r="H37" s="13"/>
    </row>
    <row r="39" spans="1:8" x14ac:dyDescent="0.3">
      <c r="A39" s="51" t="s">
        <v>39</v>
      </c>
      <c r="B39" s="51"/>
      <c r="C39" s="51"/>
      <c r="D39" s="51"/>
      <c r="E39" s="51"/>
      <c r="F39" s="51"/>
      <c r="G39" s="51"/>
      <c r="H39" s="51"/>
    </row>
    <row r="40" spans="1:8" x14ac:dyDescent="0.3">
      <c r="A40" s="51" t="s">
        <v>40</v>
      </c>
      <c r="B40" s="51"/>
      <c r="C40" s="51"/>
      <c r="D40" s="51"/>
      <c r="E40" s="51"/>
      <c r="F40" s="51"/>
      <c r="G40" s="51"/>
      <c r="H40" s="51"/>
    </row>
    <row r="41" spans="1:8" x14ac:dyDescent="0.3">
      <c r="G41" s="13"/>
      <c r="H41" s="13"/>
    </row>
    <row r="42" spans="1:8" x14ac:dyDescent="0.3">
      <c r="B42" s="17"/>
      <c r="D42" s="12"/>
    </row>
  </sheetData>
  <sheetProtection algorithmName="SHA-512" hashValue="mbUnioXkjZ7ff0qLqdmw+5wKtzSHt748EaJfjJTWoYbC5v5e6MsrJNWzmY+DUbu3StBYoMxLH/ALhyAfsNV+7g==" saltValue="kZEQO9a/ZxaECNPsOLaM0w==" spinCount="100000" sheet="1" formatCells="0" formatColumns="0" formatRows="0" insertColumns="0" insertRows="0" insertHyperlinks="0" deleteColumns="0" deleteRows="0" sort="0" autoFilter="0" pivotTables="0"/>
  <mergeCells count="23">
    <mergeCell ref="A1:H5"/>
    <mergeCell ref="A32:F32"/>
    <mergeCell ref="A28:F28"/>
    <mergeCell ref="G28:H28"/>
    <mergeCell ref="A29:H29"/>
    <mergeCell ref="A30:F30"/>
    <mergeCell ref="A31:F31"/>
    <mergeCell ref="A27:B27"/>
    <mergeCell ref="G27:H27"/>
    <mergeCell ref="A6:H6"/>
    <mergeCell ref="A7:H7"/>
    <mergeCell ref="A8:H8"/>
    <mergeCell ref="A9:H9"/>
    <mergeCell ref="A10:H10"/>
    <mergeCell ref="A12:H12"/>
    <mergeCell ref="A21:G21"/>
    <mergeCell ref="A39:H39"/>
    <mergeCell ref="A40:H40"/>
    <mergeCell ref="A22:H22"/>
    <mergeCell ref="A23:B23"/>
    <mergeCell ref="A24:B24"/>
    <mergeCell ref="A26:B26"/>
    <mergeCell ref="A25:B25"/>
  </mergeCells>
  <printOptions horizontalCentered="1" verticalCentered="1"/>
  <pageMargins left="0" right="0" top="0" bottom="0" header="0" footer="0"/>
  <pageSetup scale="63" orientation="landscape" horizont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71D6F-C79A-4578-AD08-033BAE26684B}">
  <dimension ref="A1:O43"/>
  <sheetViews>
    <sheetView view="pageBreakPreview" topLeftCell="A19" zoomScale="86" zoomScaleNormal="86" zoomScaleSheetLayoutView="86" zoomScalePageLayoutView="58" workbookViewId="0">
      <selection activeCell="A39" sqref="A39:H39"/>
    </sheetView>
  </sheetViews>
  <sheetFormatPr baseColWidth="10" defaultColWidth="11.44140625" defaultRowHeight="14.4" x14ac:dyDescent="0.3"/>
  <cols>
    <col min="1" max="1" width="42.6640625" style="1" customWidth="1"/>
    <col min="2" max="2" width="13" style="10" customWidth="1"/>
    <col min="3" max="3" width="16.109375" style="11" customWidth="1"/>
    <col min="4" max="4" width="15.6640625" style="10" customWidth="1"/>
    <col min="5" max="5" width="12.6640625" style="10" customWidth="1"/>
    <col min="6" max="6" width="23.33203125" style="10" customWidth="1"/>
    <col min="7" max="7" width="13.6640625" style="10" customWidth="1"/>
    <col min="8" max="8" width="18.109375" style="10" customWidth="1"/>
    <col min="9" max="9" width="18.33203125" style="14" customWidth="1"/>
    <col min="10" max="11" width="11.44140625" style="14"/>
    <col min="12" max="12" width="17.5546875" style="14" customWidth="1"/>
    <col min="13" max="15" width="11.44140625" style="14"/>
    <col min="16" max="16384" width="11.44140625" style="1"/>
  </cols>
  <sheetData>
    <row r="1" spans="1:8" s="14" customFormat="1" x14ac:dyDescent="0.3">
      <c r="A1" s="59"/>
      <c r="B1" s="60"/>
      <c r="C1" s="60"/>
      <c r="D1" s="60"/>
      <c r="E1" s="60"/>
      <c r="F1" s="60"/>
      <c r="G1" s="60"/>
      <c r="H1" s="61"/>
    </row>
    <row r="2" spans="1:8" s="14" customFormat="1" x14ac:dyDescent="0.3">
      <c r="A2" s="62"/>
      <c r="B2" s="63"/>
      <c r="C2" s="63"/>
      <c r="D2" s="63"/>
      <c r="E2" s="63"/>
      <c r="F2" s="63"/>
      <c r="G2" s="63"/>
      <c r="H2" s="64"/>
    </row>
    <row r="3" spans="1:8" s="14" customFormat="1" x14ac:dyDescent="0.3">
      <c r="A3" s="62"/>
      <c r="B3" s="63"/>
      <c r="C3" s="63"/>
      <c r="D3" s="63"/>
      <c r="E3" s="63"/>
      <c r="F3" s="63"/>
      <c r="G3" s="63"/>
      <c r="H3" s="64"/>
    </row>
    <row r="4" spans="1:8" s="14" customFormat="1" x14ac:dyDescent="0.3">
      <c r="A4" s="62"/>
      <c r="B4" s="63"/>
      <c r="C4" s="63"/>
      <c r="D4" s="63"/>
      <c r="E4" s="63"/>
      <c r="F4" s="63"/>
      <c r="G4" s="63"/>
      <c r="H4" s="64"/>
    </row>
    <row r="5" spans="1:8" s="14" customFormat="1" ht="10.5" customHeight="1" x14ac:dyDescent="0.3">
      <c r="A5" s="65"/>
      <c r="B5" s="66"/>
      <c r="C5" s="66"/>
      <c r="D5" s="66"/>
      <c r="E5" s="66"/>
      <c r="F5" s="66"/>
      <c r="G5" s="66"/>
      <c r="H5" s="67"/>
    </row>
    <row r="6" spans="1:8" x14ac:dyDescent="0.3">
      <c r="A6" s="82" t="s">
        <v>0</v>
      </c>
      <c r="B6" s="83"/>
      <c r="C6" s="83"/>
      <c r="D6" s="83"/>
      <c r="E6" s="83"/>
      <c r="F6" s="83"/>
      <c r="G6" s="83"/>
      <c r="H6" s="84"/>
    </row>
    <row r="7" spans="1:8" x14ac:dyDescent="0.3">
      <c r="A7" s="82" t="s">
        <v>1</v>
      </c>
      <c r="B7" s="83"/>
      <c r="C7" s="83"/>
      <c r="D7" s="83"/>
      <c r="E7" s="83"/>
      <c r="F7" s="83"/>
      <c r="G7" s="83"/>
      <c r="H7" s="84"/>
    </row>
    <row r="8" spans="1:8" x14ac:dyDescent="0.3">
      <c r="A8" s="82" t="s">
        <v>38</v>
      </c>
      <c r="B8" s="83"/>
      <c r="C8" s="83"/>
      <c r="D8" s="83"/>
      <c r="E8" s="83"/>
      <c r="F8" s="83"/>
      <c r="G8" s="83"/>
      <c r="H8" s="84"/>
    </row>
    <row r="9" spans="1:8" x14ac:dyDescent="0.3">
      <c r="A9" s="85"/>
      <c r="B9" s="86"/>
      <c r="C9" s="86"/>
      <c r="D9" s="86"/>
      <c r="E9" s="86"/>
      <c r="F9" s="86"/>
      <c r="G9" s="86"/>
      <c r="H9" s="87"/>
    </row>
    <row r="10" spans="1:8" ht="35.700000000000003" customHeight="1" x14ac:dyDescent="0.3">
      <c r="A10" s="88" t="s">
        <v>2</v>
      </c>
      <c r="B10" s="89"/>
      <c r="C10" s="89"/>
      <c r="D10" s="89"/>
      <c r="E10" s="89"/>
      <c r="F10" s="89"/>
      <c r="G10" s="89"/>
      <c r="H10" s="90"/>
    </row>
    <row r="11" spans="1:8" x14ac:dyDescent="0.3">
      <c r="A11" s="33"/>
      <c r="C11" s="34"/>
      <c r="H11" s="35"/>
    </row>
    <row r="12" spans="1:8" ht="14.25" customHeight="1" x14ac:dyDescent="0.3">
      <c r="A12" s="52" t="s">
        <v>3</v>
      </c>
      <c r="B12" s="53"/>
      <c r="C12" s="53"/>
      <c r="D12" s="53"/>
      <c r="E12" s="53"/>
      <c r="F12" s="53"/>
      <c r="G12" s="53"/>
      <c r="H12" s="54"/>
    </row>
    <row r="13" spans="1:8" x14ac:dyDescent="0.3">
      <c r="A13" s="36" t="s">
        <v>4</v>
      </c>
      <c r="B13" s="2" t="s">
        <v>5</v>
      </c>
      <c r="C13" s="3"/>
      <c r="D13" s="2" t="s">
        <v>6</v>
      </c>
      <c r="E13" s="2" t="s">
        <v>7</v>
      </c>
      <c r="F13" s="2" t="s">
        <v>8</v>
      </c>
      <c r="G13" s="2" t="s">
        <v>9</v>
      </c>
      <c r="H13" s="37"/>
    </row>
    <row r="14" spans="1:8" ht="28.8" x14ac:dyDescent="0.3">
      <c r="A14" s="36" t="s">
        <v>10</v>
      </c>
      <c r="B14" s="2" t="s">
        <v>11</v>
      </c>
      <c r="C14" s="18" t="s">
        <v>12</v>
      </c>
      <c r="D14" s="2" t="s">
        <v>13</v>
      </c>
      <c r="E14" s="2" t="s">
        <v>14</v>
      </c>
      <c r="F14" s="2" t="s">
        <v>15</v>
      </c>
      <c r="G14" s="2" t="s">
        <v>16</v>
      </c>
      <c r="H14" s="38" t="s">
        <v>17</v>
      </c>
    </row>
    <row r="15" spans="1:8" x14ac:dyDescent="0.3">
      <c r="A15" s="39"/>
      <c r="B15" s="4"/>
      <c r="C15" s="5"/>
      <c r="D15" s="4"/>
      <c r="E15" s="4"/>
      <c r="F15" s="4"/>
      <c r="G15" s="4"/>
      <c r="H15" s="37"/>
    </row>
    <row r="16" spans="1:8" x14ac:dyDescent="0.3">
      <c r="A16" s="39" t="s">
        <v>18</v>
      </c>
      <c r="B16" s="4">
        <v>1</v>
      </c>
      <c r="C16" s="22">
        <v>5400000</v>
      </c>
      <c r="D16" s="30">
        <v>5.6000000000000001E-2</v>
      </c>
      <c r="E16" s="6">
        <v>1.76</v>
      </c>
      <c r="F16" s="16">
        <f>+B16*C16*D16*E16</f>
        <v>532224</v>
      </c>
      <c r="G16" s="7">
        <v>3</v>
      </c>
      <c r="H16" s="40">
        <f>+F16*G16</f>
        <v>1596672</v>
      </c>
    </row>
    <row r="17" spans="1:12" x14ac:dyDescent="0.3">
      <c r="A17" s="39" t="s">
        <v>19</v>
      </c>
      <c r="B17" s="4">
        <v>1</v>
      </c>
      <c r="C17" s="15">
        <v>4000000</v>
      </c>
      <c r="D17" s="30">
        <v>0.13600000000000001</v>
      </c>
      <c r="E17" s="6">
        <f>$E$16</f>
        <v>1.76</v>
      </c>
      <c r="F17" s="16">
        <f>+B17*C17*D17*E17</f>
        <v>957440</v>
      </c>
      <c r="G17" s="7">
        <v>3</v>
      </c>
      <c r="H17" s="40">
        <f>+F17*G17</f>
        <v>2872320</v>
      </c>
    </row>
    <row r="18" spans="1:12" x14ac:dyDescent="0.3">
      <c r="A18" s="39" t="s">
        <v>20</v>
      </c>
      <c r="B18" s="4">
        <v>1</v>
      </c>
      <c r="C18" s="15">
        <v>9000000</v>
      </c>
      <c r="D18" s="30">
        <v>2.4E-2</v>
      </c>
      <c r="E18" s="6">
        <f t="shared" ref="E18:E20" si="0">$E$16</f>
        <v>1.76</v>
      </c>
      <c r="F18" s="16">
        <f>+B18*C18*D18*E18</f>
        <v>380160</v>
      </c>
      <c r="G18" s="7">
        <v>3</v>
      </c>
      <c r="H18" s="40">
        <f t="shared" ref="H18" si="1">+F18*G18</f>
        <v>1140480</v>
      </c>
    </row>
    <row r="19" spans="1:12" x14ac:dyDescent="0.3">
      <c r="A19" s="39" t="s">
        <v>21</v>
      </c>
      <c r="B19" s="4">
        <v>1</v>
      </c>
      <c r="C19" s="15">
        <v>5100000</v>
      </c>
      <c r="D19" s="30">
        <v>5.6000000000000001E-2</v>
      </c>
      <c r="E19" s="6">
        <f t="shared" si="0"/>
        <v>1.76</v>
      </c>
      <c r="F19" s="16">
        <f>B19*C19*D19*E19</f>
        <v>502656</v>
      </c>
      <c r="G19" s="7">
        <v>3</v>
      </c>
      <c r="H19" s="40">
        <f>F19*G19</f>
        <v>1507968</v>
      </c>
    </row>
    <row r="20" spans="1:12" x14ac:dyDescent="0.3">
      <c r="A20" s="39" t="s">
        <v>22</v>
      </c>
      <c r="B20" s="4">
        <v>1</v>
      </c>
      <c r="C20" s="15">
        <v>4500000</v>
      </c>
      <c r="D20" s="30">
        <v>4.8000000000000001E-2</v>
      </c>
      <c r="E20" s="6">
        <f t="shared" si="0"/>
        <v>1.76</v>
      </c>
      <c r="F20" s="16">
        <f>B20*C20*D20*E20</f>
        <v>380160</v>
      </c>
      <c r="G20" s="7">
        <v>3</v>
      </c>
      <c r="H20" s="40">
        <f>F20*G20</f>
        <v>1140480</v>
      </c>
    </row>
    <row r="21" spans="1:12" x14ac:dyDescent="0.3">
      <c r="A21" s="70" t="s">
        <v>23</v>
      </c>
      <c r="B21" s="71"/>
      <c r="C21" s="71"/>
      <c r="D21" s="71"/>
      <c r="E21" s="71"/>
      <c r="F21" s="71"/>
      <c r="G21" s="71"/>
      <c r="H21" s="41">
        <f>SUM(H16:H20)</f>
        <v>8257920</v>
      </c>
    </row>
    <row r="22" spans="1:12" x14ac:dyDescent="0.3">
      <c r="A22" s="52" t="s">
        <v>24</v>
      </c>
      <c r="B22" s="53"/>
      <c r="C22" s="53"/>
      <c r="D22" s="53"/>
      <c r="E22" s="53"/>
      <c r="F22" s="53"/>
      <c r="G22" s="53"/>
      <c r="H22" s="54"/>
    </row>
    <row r="23" spans="1:12" x14ac:dyDescent="0.3">
      <c r="A23" s="55" t="s">
        <v>25</v>
      </c>
      <c r="B23" s="56"/>
      <c r="C23" s="2"/>
      <c r="D23" s="2" t="s">
        <v>26</v>
      </c>
      <c r="E23" s="2" t="s">
        <v>11</v>
      </c>
      <c r="F23" s="2" t="s">
        <v>27</v>
      </c>
      <c r="G23" s="21" t="s">
        <v>28</v>
      </c>
      <c r="H23" s="42" t="s">
        <v>29</v>
      </c>
    </row>
    <row r="24" spans="1:12" ht="15" customHeight="1" x14ac:dyDescent="0.3">
      <c r="A24" s="57" t="s">
        <v>30</v>
      </c>
      <c r="B24" s="58"/>
      <c r="C24" s="19"/>
      <c r="D24" s="8" t="s">
        <v>31</v>
      </c>
      <c r="E24" s="2">
        <v>1</v>
      </c>
      <c r="F24" s="9">
        <f>155000*0.16</f>
        <v>24800</v>
      </c>
      <c r="G24" s="9"/>
      <c r="H24" s="43">
        <f t="shared" ref="H24:H25" si="2">F24*E24</f>
        <v>24800</v>
      </c>
    </row>
    <row r="25" spans="1:12" ht="15" customHeight="1" x14ac:dyDescent="0.3">
      <c r="A25" s="47" t="s">
        <v>32</v>
      </c>
      <c r="B25" s="32"/>
      <c r="C25" s="19"/>
      <c r="D25" s="8" t="s">
        <v>31</v>
      </c>
      <c r="E25" s="2">
        <v>1</v>
      </c>
      <c r="F25" s="9">
        <f>520000*0.16</f>
        <v>83200</v>
      </c>
      <c r="G25" s="24"/>
      <c r="H25" s="43">
        <f t="shared" si="2"/>
        <v>83200</v>
      </c>
    </row>
    <row r="26" spans="1:12" ht="15" customHeight="1" x14ac:dyDescent="0.3">
      <c r="A26" s="57" t="s">
        <v>33</v>
      </c>
      <c r="B26" s="58"/>
      <c r="C26" s="19"/>
      <c r="D26" s="8" t="s">
        <v>31</v>
      </c>
      <c r="E26" s="2">
        <v>1</v>
      </c>
      <c r="F26" s="9">
        <f>205000*0.16</f>
        <v>32800</v>
      </c>
      <c r="G26" s="24"/>
      <c r="H26" s="43">
        <f>F26*E26</f>
        <v>32800</v>
      </c>
      <c r="K26" s="27"/>
      <c r="L26" s="28"/>
    </row>
    <row r="27" spans="1:12" ht="15" customHeight="1" x14ac:dyDescent="0.3">
      <c r="A27" s="57"/>
      <c r="B27" s="79"/>
      <c r="C27" s="19"/>
      <c r="D27" s="4"/>
      <c r="E27" s="2"/>
      <c r="F27" s="25"/>
      <c r="G27" s="80"/>
      <c r="H27" s="81"/>
      <c r="K27" s="27"/>
      <c r="L27" s="28"/>
    </row>
    <row r="28" spans="1:12" x14ac:dyDescent="0.3">
      <c r="A28" s="70" t="s">
        <v>34</v>
      </c>
      <c r="B28" s="71"/>
      <c r="C28" s="71"/>
      <c r="D28" s="71"/>
      <c r="E28" s="71"/>
      <c r="F28" s="71"/>
      <c r="G28" s="72">
        <f>SUM(H24:H27)</f>
        <v>140800</v>
      </c>
      <c r="H28" s="73"/>
      <c r="K28" s="27"/>
      <c r="L28" s="28"/>
    </row>
    <row r="29" spans="1:12" x14ac:dyDescent="0.3">
      <c r="A29" s="74"/>
      <c r="B29" s="75"/>
      <c r="C29" s="75"/>
      <c r="D29" s="75"/>
      <c r="E29" s="75"/>
      <c r="F29" s="75"/>
      <c r="G29" s="75"/>
      <c r="H29" s="76"/>
      <c r="L29" s="28"/>
    </row>
    <row r="30" spans="1:12" x14ac:dyDescent="0.3">
      <c r="A30" s="77" t="s">
        <v>35</v>
      </c>
      <c r="B30" s="78"/>
      <c r="C30" s="78"/>
      <c r="D30" s="78"/>
      <c r="E30" s="78"/>
      <c r="F30" s="78"/>
      <c r="H30" s="44">
        <f>+G28+H21</f>
        <v>8398720</v>
      </c>
    </row>
    <row r="31" spans="1:12" x14ac:dyDescent="0.3">
      <c r="A31" s="77" t="s">
        <v>36</v>
      </c>
      <c r="B31" s="78"/>
      <c r="C31" s="78"/>
      <c r="D31" s="78"/>
      <c r="E31" s="78"/>
      <c r="F31" s="78"/>
      <c r="H31" s="44">
        <f>H30*0.19</f>
        <v>1595756.8</v>
      </c>
    </row>
    <row r="32" spans="1:12" x14ac:dyDescent="0.3">
      <c r="A32" s="68" t="s">
        <v>37</v>
      </c>
      <c r="B32" s="69"/>
      <c r="C32" s="69"/>
      <c r="D32" s="69"/>
      <c r="E32" s="69"/>
      <c r="F32" s="69"/>
      <c r="G32" s="45"/>
      <c r="H32" s="46">
        <f>SUM(H30:H31)</f>
        <v>9994476.8000000007</v>
      </c>
      <c r="I32" s="26"/>
    </row>
    <row r="33" spans="1:8" x14ac:dyDescent="0.3">
      <c r="G33" s="13"/>
      <c r="H33" s="13"/>
    </row>
    <row r="34" spans="1:8" x14ac:dyDescent="0.3">
      <c r="G34" s="13"/>
      <c r="H34" s="13"/>
    </row>
    <row r="35" spans="1:8" x14ac:dyDescent="0.3">
      <c r="G35" s="13"/>
      <c r="H35" s="13"/>
    </row>
    <row r="36" spans="1:8" x14ac:dyDescent="0.3">
      <c r="G36" s="13"/>
      <c r="H36" s="13"/>
    </row>
    <row r="37" spans="1:8" x14ac:dyDescent="0.3">
      <c r="G37" s="13"/>
      <c r="H37" s="23"/>
    </row>
    <row r="38" spans="1:8" x14ac:dyDescent="0.3">
      <c r="G38" s="13"/>
      <c r="H38" s="13"/>
    </row>
    <row r="39" spans="1:8" x14ac:dyDescent="0.3">
      <c r="G39" s="13"/>
      <c r="H39" s="13"/>
    </row>
    <row r="40" spans="1:8" x14ac:dyDescent="0.3">
      <c r="A40" s="51" t="s">
        <v>39</v>
      </c>
      <c r="B40" s="51"/>
      <c r="C40" s="51"/>
      <c r="D40" s="51"/>
      <c r="E40" s="51"/>
      <c r="F40" s="51"/>
      <c r="G40" s="51"/>
      <c r="H40" s="51"/>
    </row>
    <row r="41" spans="1:8" x14ac:dyDescent="0.3">
      <c r="A41" s="51" t="s">
        <v>40</v>
      </c>
      <c r="B41" s="51"/>
      <c r="C41" s="51"/>
      <c r="D41" s="51"/>
      <c r="E41" s="51"/>
      <c r="F41" s="51"/>
      <c r="G41" s="51"/>
      <c r="H41" s="51"/>
    </row>
    <row r="42" spans="1:8" x14ac:dyDescent="0.3">
      <c r="G42" s="13"/>
      <c r="H42" s="13"/>
    </row>
    <row r="43" spans="1:8" x14ac:dyDescent="0.3">
      <c r="B43" s="17"/>
      <c r="D43" s="12"/>
    </row>
  </sheetData>
  <sheetProtection algorithmName="SHA-512" hashValue="UvLG3EHtGV3osTW6jXpMvnzhqDopBnb1atl7reCSA2UTMkqq8+M4KGs7u13/SRwIPQteqJ8Dlnt/I3uUPvAXUg==" saltValue="6w4MhLh3+IxC9Vel9S5+ww==" spinCount="100000" sheet="1" formatCells="0" formatColumns="0" formatRows="0" insertColumns="0" insertRows="0" insertHyperlinks="0" deleteColumns="0" deleteRows="0" sort="0" autoFilter="0" pivotTables="0"/>
  <mergeCells count="22">
    <mergeCell ref="A1:H5"/>
    <mergeCell ref="A31:F31"/>
    <mergeCell ref="A22:H22"/>
    <mergeCell ref="A23:B23"/>
    <mergeCell ref="A24:B24"/>
    <mergeCell ref="A26:B26"/>
    <mergeCell ref="A40:H40"/>
    <mergeCell ref="A41:H41"/>
    <mergeCell ref="A27:B27"/>
    <mergeCell ref="G27:H27"/>
    <mergeCell ref="A6:H6"/>
    <mergeCell ref="A7:H7"/>
    <mergeCell ref="A8:H8"/>
    <mergeCell ref="A9:H9"/>
    <mergeCell ref="A10:H10"/>
    <mergeCell ref="A12:H12"/>
    <mergeCell ref="A21:G21"/>
    <mergeCell ref="A32:F32"/>
    <mergeCell ref="A28:F28"/>
    <mergeCell ref="G28:H28"/>
    <mergeCell ref="A29:H29"/>
    <mergeCell ref="A30:F30"/>
  </mergeCells>
  <printOptions horizontalCentered="1" verticalCentered="1"/>
  <pageMargins left="0" right="0" top="0" bottom="0" header="0" footer="0"/>
  <pageSetup scale="63" orientation="landscape" horizont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view="pageBreakPreview" zoomScale="86" zoomScaleNormal="86" zoomScaleSheetLayoutView="86" zoomScalePageLayoutView="58" workbookViewId="0">
      <selection activeCell="A39" sqref="A39:H39"/>
    </sheetView>
  </sheetViews>
  <sheetFormatPr baseColWidth="10" defaultColWidth="11.44140625" defaultRowHeight="14.4" x14ac:dyDescent="0.3"/>
  <cols>
    <col min="1" max="1" width="42.6640625" style="1" customWidth="1"/>
    <col min="2" max="2" width="13" style="10" customWidth="1"/>
    <col min="3" max="3" width="16.109375" style="11" customWidth="1"/>
    <col min="4" max="4" width="15.6640625" style="10" customWidth="1"/>
    <col min="5" max="5" width="12.6640625" style="10" customWidth="1"/>
    <col min="6" max="6" width="23.33203125" style="10" customWidth="1"/>
    <col min="7" max="7" width="13.6640625" style="10" customWidth="1"/>
    <col min="8" max="8" width="18.109375" style="10" customWidth="1"/>
    <col min="9" max="9" width="5.6640625" style="14" customWidth="1"/>
    <col min="10" max="10" width="17.5546875" style="14" hidden="1" customWidth="1"/>
    <col min="11" max="11" width="11.44140625" style="14"/>
    <col min="12" max="12" width="17.5546875" style="14" customWidth="1"/>
    <col min="13" max="15" width="11.44140625" style="14"/>
    <col min="16" max="16384" width="11.44140625" style="1"/>
  </cols>
  <sheetData>
    <row r="1" spans="1:10" s="14" customFormat="1" x14ac:dyDescent="0.3">
      <c r="A1" s="59"/>
      <c r="B1" s="60"/>
      <c r="C1" s="60"/>
      <c r="D1" s="60"/>
      <c r="E1" s="60"/>
      <c r="F1" s="60"/>
      <c r="G1" s="60"/>
      <c r="H1" s="61"/>
    </row>
    <row r="2" spans="1:10" s="14" customFormat="1" x14ac:dyDescent="0.3">
      <c r="A2" s="62"/>
      <c r="B2" s="63"/>
      <c r="C2" s="63"/>
      <c r="D2" s="63"/>
      <c r="E2" s="63"/>
      <c r="F2" s="63"/>
      <c r="G2" s="63"/>
      <c r="H2" s="64"/>
    </row>
    <row r="3" spans="1:10" s="14" customFormat="1" x14ac:dyDescent="0.3">
      <c r="A3" s="62"/>
      <c r="B3" s="63"/>
      <c r="C3" s="63"/>
      <c r="D3" s="63"/>
      <c r="E3" s="63"/>
      <c r="F3" s="63"/>
      <c r="G3" s="63"/>
      <c r="H3" s="64"/>
    </row>
    <row r="4" spans="1:10" s="14" customFormat="1" x14ac:dyDescent="0.3">
      <c r="A4" s="62"/>
      <c r="B4" s="63"/>
      <c r="C4" s="63"/>
      <c r="D4" s="63"/>
      <c r="E4" s="63"/>
      <c r="F4" s="63"/>
      <c r="G4" s="63"/>
      <c r="H4" s="64"/>
    </row>
    <row r="5" spans="1:10" s="14" customFormat="1" ht="10.5" customHeight="1" x14ac:dyDescent="0.3">
      <c r="A5" s="65"/>
      <c r="B5" s="66"/>
      <c r="C5" s="66"/>
      <c r="D5" s="66"/>
      <c r="E5" s="66"/>
      <c r="F5" s="66"/>
      <c r="G5" s="66"/>
      <c r="H5" s="67"/>
    </row>
    <row r="6" spans="1:10" x14ac:dyDescent="0.3">
      <c r="A6" s="82" t="s">
        <v>0</v>
      </c>
      <c r="B6" s="83"/>
      <c r="C6" s="83"/>
      <c r="D6" s="83"/>
      <c r="E6" s="83"/>
      <c r="F6" s="83"/>
      <c r="G6" s="83"/>
      <c r="H6" s="84"/>
    </row>
    <row r="7" spans="1:10" x14ac:dyDescent="0.3">
      <c r="A7" s="82" t="s">
        <v>1</v>
      </c>
      <c r="B7" s="83"/>
      <c r="C7" s="83"/>
      <c r="D7" s="83"/>
      <c r="E7" s="83"/>
      <c r="F7" s="83"/>
      <c r="G7" s="83"/>
      <c r="H7" s="84"/>
    </row>
    <row r="8" spans="1:10" x14ac:dyDescent="0.3">
      <c r="A8" s="82" t="s">
        <v>38</v>
      </c>
      <c r="B8" s="83"/>
      <c r="C8" s="83"/>
      <c r="D8" s="83"/>
      <c r="E8" s="83"/>
      <c r="F8" s="83"/>
      <c r="G8" s="83"/>
      <c r="H8" s="84"/>
    </row>
    <row r="9" spans="1:10" x14ac:dyDescent="0.3">
      <c r="A9" s="85"/>
      <c r="B9" s="86"/>
      <c r="C9" s="86"/>
      <c r="D9" s="86"/>
      <c r="E9" s="86"/>
      <c r="F9" s="86"/>
      <c r="G9" s="86"/>
      <c r="H9" s="87"/>
    </row>
    <row r="10" spans="1:10" ht="35.700000000000003" customHeight="1" x14ac:dyDescent="0.3">
      <c r="A10" s="88" t="s">
        <v>2</v>
      </c>
      <c r="B10" s="89"/>
      <c r="C10" s="89"/>
      <c r="D10" s="89"/>
      <c r="E10" s="89"/>
      <c r="F10" s="89"/>
      <c r="G10" s="89"/>
      <c r="H10" s="90"/>
    </row>
    <row r="11" spans="1:10" x14ac:dyDescent="0.3">
      <c r="A11" s="33"/>
      <c r="C11" s="34"/>
      <c r="H11" s="35"/>
    </row>
    <row r="12" spans="1:10" ht="14.25" customHeight="1" x14ac:dyDescent="0.3">
      <c r="A12" s="52" t="s">
        <v>3</v>
      </c>
      <c r="B12" s="53"/>
      <c r="C12" s="53"/>
      <c r="D12" s="53"/>
      <c r="E12" s="53"/>
      <c r="F12" s="53"/>
      <c r="G12" s="53"/>
      <c r="H12" s="54"/>
    </row>
    <row r="13" spans="1:10" x14ac:dyDescent="0.3">
      <c r="A13" s="36" t="s">
        <v>4</v>
      </c>
      <c r="B13" s="2" t="s">
        <v>5</v>
      </c>
      <c r="C13" s="3"/>
      <c r="D13" s="2" t="s">
        <v>6</v>
      </c>
      <c r="E13" s="2" t="s">
        <v>7</v>
      </c>
      <c r="F13" s="2" t="s">
        <v>8</v>
      </c>
      <c r="G13" s="2" t="s">
        <v>9</v>
      </c>
      <c r="H13" s="37"/>
    </row>
    <row r="14" spans="1:10" ht="28.8" x14ac:dyDescent="0.3">
      <c r="A14" s="36" t="s">
        <v>10</v>
      </c>
      <c r="B14" s="2" t="s">
        <v>11</v>
      </c>
      <c r="C14" s="18" t="s">
        <v>12</v>
      </c>
      <c r="D14" s="2" t="s">
        <v>13</v>
      </c>
      <c r="E14" s="2" t="s">
        <v>14</v>
      </c>
      <c r="F14" s="2" t="s">
        <v>15</v>
      </c>
      <c r="G14" s="2" t="s">
        <v>16</v>
      </c>
      <c r="H14" s="38" t="s">
        <v>17</v>
      </c>
    </row>
    <row r="15" spans="1:10" x14ac:dyDescent="0.3">
      <c r="A15" s="39"/>
      <c r="B15" s="4"/>
      <c r="C15" s="5"/>
      <c r="D15" s="4"/>
      <c r="E15" s="4"/>
      <c r="F15" s="4"/>
      <c r="G15" s="4"/>
      <c r="H15" s="37"/>
    </row>
    <row r="16" spans="1:10" x14ac:dyDescent="0.3">
      <c r="A16" s="39" t="s">
        <v>18</v>
      </c>
      <c r="B16" s="4">
        <v>1</v>
      </c>
      <c r="C16" s="22">
        <v>5400000</v>
      </c>
      <c r="D16" s="20">
        <f>+'ECONOMICA OFICINAS'!D16+'ECONOMICA LABORATORIOS'!D16</f>
        <v>0.35</v>
      </c>
      <c r="E16" s="6">
        <v>1.76</v>
      </c>
      <c r="F16" s="16">
        <f>+B16*C16*D16*E16</f>
        <v>3326399.9999999995</v>
      </c>
      <c r="G16" s="7">
        <v>3</v>
      </c>
      <c r="H16" s="40">
        <f>+F16*G16</f>
        <v>9979199.9999999981</v>
      </c>
      <c r="J16" s="48">
        <f>+C16*D16</f>
        <v>1889999.9999999998</v>
      </c>
    </row>
    <row r="17" spans="1:12" x14ac:dyDescent="0.3">
      <c r="A17" s="39" t="s">
        <v>19</v>
      </c>
      <c r="B17" s="4">
        <v>1</v>
      </c>
      <c r="C17" s="15">
        <v>4000000</v>
      </c>
      <c r="D17" s="20">
        <f>+'ECONOMICA OFICINAS'!D17+'ECONOMICA LABORATORIOS'!D17</f>
        <v>0.85</v>
      </c>
      <c r="E17" s="6">
        <f>$E$16</f>
        <v>1.76</v>
      </c>
      <c r="F17" s="16">
        <f>+B17*C17*D17*E17</f>
        <v>5984000</v>
      </c>
      <c r="G17" s="7">
        <v>3</v>
      </c>
      <c r="H17" s="40">
        <f>+F17*G17</f>
        <v>17952000</v>
      </c>
      <c r="J17" s="48">
        <f t="shared" ref="J17:J20" si="0">+C17*D17</f>
        <v>3400000</v>
      </c>
    </row>
    <row r="18" spans="1:12" x14ac:dyDescent="0.3">
      <c r="A18" s="39" t="s">
        <v>20</v>
      </c>
      <c r="B18" s="4">
        <v>1</v>
      </c>
      <c r="C18" s="15">
        <v>9000000</v>
      </c>
      <c r="D18" s="20">
        <f>+'ECONOMICA OFICINAS'!D18+'ECONOMICA LABORATORIOS'!D18</f>
        <v>0.15</v>
      </c>
      <c r="E18" s="6">
        <f t="shared" ref="E18:E20" si="1">$E$16</f>
        <v>1.76</v>
      </c>
      <c r="F18" s="16">
        <f>+B18*C18*D18*E18</f>
        <v>2376000</v>
      </c>
      <c r="G18" s="7">
        <v>3</v>
      </c>
      <c r="H18" s="40">
        <f t="shared" ref="H18" si="2">+F18*G18</f>
        <v>7128000</v>
      </c>
      <c r="J18" s="49">
        <f t="shared" si="0"/>
        <v>1350000</v>
      </c>
    </row>
    <row r="19" spans="1:12" x14ac:dyDescent="0.3">
      <c r="A19" s="39" t="s">
        <v>21</v>
      </c>
      <c r="B19" s="4">
        <v>1</v>
      </c>
      <c r="C19" s="15">
        <v>5100000</v>
      </c>
      <c r="D19" s="20">
        <f>+'ECONOMICA OFICINAS'!D19+'ECONOMICA LABORATORIOS'!D19</f>
        <v>0.35</v>
      </c>
      <c r="E19" s="6">
        <f t="shared" si="1"/>
        <v>1.76</v>
      </c>
      <c r="F19" s="16">
        <f>B19*C19*D19*E19</f>
        <v>3141600</v>
      </c>
      <c r="G19" s="7">
        <v>3</v>
      </c>
      <c r="H19" s="40">
        <f>F19*G19</f>
        <v>9424800</v>
      </c>
      <c r="J19" s="48">
        <f t="shared" si="0"/>
        <v>1785000</v>
      </c>
    </row>
    <row r="20" spans="1:12" x14ac:dyDescent="0.3">
      <c r="A20" s="39" t="s">
        <v>22</v>
      </c>
      <c r="B20" s="4">
        <v>1</v>
      </c>
      <c r="C20" s="15">
        <v>4500000</v>
      </c>
      <c r="D20" s="20">
        <f>+'ECONOMICA OFICINAS'!D20+'ECONOMICA LABORATORIOS'!D20</f>
        <v>0.3</v>
      </c>
      <c r="E20" s="6">
        <f t="shared" si="1"/>
        <v>1.76</v>
      </c>
      <c r="F20" s="16">
        <f>B20*C20*D20*E20</f>
        <v>2376000</v>
      </c>
      <c r="G20" s="7">
        <v>3</v>
      </c>
      <c r="H20" s="40">
        <f>F20*G20</f>
        <v>7128000</v>
      </c>
      <c r="J20" s="49">
        <f t="shared" si="0"/>
        <v>1350000</v>
      </c>
    </row>
    <row r="21" spans="1:12" x14ac:dyDescent="0.3">
      <c r="A21" s="70" t="s">
        <v>23</v>
      </c>
      <c r="B21" s="71"/>
      <c r="C21" s="71"/>
      <c r="D21" s="71"/>
      <c r="E21" s="71"/>
      <c r="F21" s="71"/>
      <c r="G21" s="71"/>
      <c r="H21" s="41">
        <f>SUM(H16:H20)</f>
        <v>51612000</v>
      </c>
    </row>
    <row r="22" spans="1:12" x14ac:dyDescent="0.3">
      <c r="A22" s="52" t="s">
        <v>24</v>
      </c>
      <c r="B22" s="53"/>
      <c r="C22" s="53"/>
      <c r="D22" s="53"/>
      <c r="E22" s="53"/>
      <c r="F22" s="53"/>
      <c r="G22" s="53"/>
      <c r="H22" s="54"/>
    </row>
    <row r="23" spans="1:12" x14ac:dyDescent="0.3">
      <c r="A23" s="55" t="s">
        <v>25</v>
      </c>
      <c r="B23" s="56"/>
      <c r="C23" s="2"/>
      <c r="D23" s="2" t="s">
        <v>26</v>
      </c>
      <c r="E23" s="2" t="s">
        <v>11</v>
      </c>
      <c r="F23" s="2" t="s">
        <v>27</v>
      </c>
      <c r="G23" s="21" t="s">
        <v>28</v>
      </c>
      <c r="H23" s="42" t="s">
        <v>29</v>
      </c>
    </row>
    <row r="24" spans="1:12" ht="15" customHeight="1" x14ac:dyDescent="0.3">
      <c r="A24" s="57" t="s">
        <v>30</v>
      </c>
      <c r="B24" s="58"/>
      <c r="C24" s="19"/>
      <c r="D24" s="8" t="s">
        <v>31</v>
      </c>
      <c r="E24" s="2">
        <v>1</v>
      </c>
      <c r="F24" s="9">
        <v>155000</v>
      </c>
      <c r="G24" s="9"/>
      <c r="H24" s="43">
        <f>ROUNDDOWN(F24*E24,2)</f>
        <v>155000</v>
      </c>
    </row>
    <row r="25" spans="1:12" ht="15" customHeight="1" x14ac:dyDescent="0.3">
      <c r="A25" s="57" t="s">
        <v>32</v>
      </c>
      <c r="B25" s="58"/>
      <c r="C25" s="19"/>
      <c r="D25" s="8" t="s">
        <v>31</v>
      </c>
      <c r="E25" s="2">
        <v>1</v>
      </c>
      <c r="F25" s="9">
        <v>520000</v>
      </c>
      <c r="G25" s="24"/>
      <c r="H25" s="43">
        <f t="shared" ref="H25:H26" si="3">ROUNDDOWN(F25*E25,2)</f>
        <v>520000</v>
      </c>
    </row>
    <row r="26" spans="1:12" ht="15" customHeight="1" x14ac:dyDescent="0.3">
      <c r="A26" s="57" t="s">
        <v>33</v>
      </c>
      <c r="B26" s="58"/>
      <c r="C26" s="19"/>
      <c r="D26" s="8" t="s">
        <v>31</v>
      </c>
      <c r="E26" s="2">
        <v>1</v>
      </c>
      <c r="F26" s="9">
        <v>205000</v>
      </c>
      <c r="G26" s="24"/>
      <c r="H26" s="43">
        <f t="shared" si="3"/>
        <v>205000</v>
      </c>
      <c r="K26" s="27"/>
      <c r="L26" s="28"/>
    </row>
    <row r="27" spans="1:12" ht="15" customHeight="1" x14ac:dyDescent="0.3">
      <c r="A27" s="57"/>
      <c r="B27" s="79"/>
      <c r="C27" s="19"/>
      <c r="D27" s="4"/>
      <c r="E27" s="2"/>
      <c r="F27" s="25"/>
      <c r="G27" s="80"/>
      <c r="H27" s="81"/>
      <c r="K27" s="27"/>
      <c r="L27" s="28"/>
    </row>
    <row r="28" spans="1:12" x14ac:dyDescent="0.3">
      <c r="A28" s="70" t="s">
        <v>34</v>
      </c>
      <c r="B28" s="71"/>
      <c r="C28" s="71"/>
      <c r="D28" s="71"/>
      <c r="E28" s="71"/>
      <c r="F28" s="71"/>
      <c r="G28" s="72">
        <f>SUM(H24:H27)</f>
        <v>880000</v>
      </c>
      <c r="H28" s="73"/>
      <c r="K28" s="27"/>
      <c r="L28" s="28"/>
    </row>
    <row r="29" spans="1:12" x14ac:dyDescent="0.3">
      <c r="A29" s="74"/>
      <c r="B29" s="75"/>
      <c r="C29" s="75"/>
      <c r="D29" s="75"/>
      <c r="E29" s="75"/>
      <c r="F29" s="75"/>
      <c r="G29" s="75"/>
      <c r="H29" s="76"/>
      <c r="L29" s="28"/>
    </row>
    <row r="30" spans="1:12" x14ac:dyDescent="0.3">
      <c r="A30" s="77" t="s">
        <v>35</v>
      </c>
      <c r="B30" s="78"/>
      <c r="C30" s="78"/>
      <c r="D30" s="78"/>
      <c r="E30" s="78"/>
      <c r="F30" s="78"/>
      <c r="H30" s="44">
        <f>+G28+H21</f>
        <v>52492000</v>
      </c>
    </row>
    <row r="31" spans="1:12" x14ac:dyDescent="0.3">
      <c r="A31" s="77" t="s">
        <v>36</v>
      </c>
      <c r="B31" s="78"/>
      <c r="C31" s="78"/>
      <c r="D31" s="78"/>
      <c r="E31" s="78"/>
      <c r="F31" s="78"/>
      <c r="H31" s="44">
        <f>H30*0.19</f>
        <v>9973480</v>
      </c>
    </row>
    <row r="32" spans="1:12" x14ac:dyDescent="0.3">
      <c r="A32" s="68" t="s">
        <v>37</v>
      </c>
      <c r="B32" s="69"/>
      <c r="C32" s="69"/>
      <c r="D32" s="69"/>
      <c r="E32" s="69"/>
      <c r="F32" s="69"/>
      <c r="G32" s="45"/>
      <c r="H32" s="46">
        <f>+'ECONOMICA OFICINAS'!H32+'ECONOMICA LABORATORIOS'!H32</f>
        <v>62465480</v>
      </c>
      <c r="I32" s="26"/>
      <c r="J32" s="50">
        <f>+H31+H30</f>
        <v>62465480</v>
      </c>
    </row>
    <row r="33" spans="1:8" x14ac:dyDescent="0.3">
      <c r="G33" s="13"/>
      <c r="H33" s="13"/>
    </row>
    <row r="34" spans="1:8" x14ac:dyDescent="0.3">
      <c r="G34" s="13"/>
      <c r="H34" s="13"/>
    </row>
    <row r="35" spans="1:8" x14ac:dyDescent="0.3">
      <c r="G35" s="13"/>
      <c r="H35" s="13"/>
    </row>
    <row r="36" spans="1:8" x14ac:dyDescent="0.3">
      <c r="G36" s="13"/>
      <c r="H36" s="13"/>
    </row>
    <row r="37" spans="1:8" x14ac:dyDescent="0.3">
      <c r="G37" s="91"/>
      <c r="H37" s="91"/>
    </row>
    <row r="38" spans="1:8" x14ac:dyDescent="0.3">
      <c r="G38" s="13"/>
      <c r="H38" s="13"/>
    </row>
    <row r="39" spans="1:8" x14ac:dyDescent="0.3">
      <c r="G39" s="13"/>
      <c r="H39" s="13"/>
    </row>
    <row r="40" spans="1:8" x14ac:dyDescent="0.3">
      <c r="A40" s="51" t="s">
        <v>39</v>
      </c>
      <c r="B40" s="51"/>
      <c r="C40" s="51"/>
      <c r="D40" s="51"/>
      <c r="E40" s="51"/>
      <c r="F40" s="51"/>
      <c r="G40" s="51"/>
      <c r="H40" s="51"/>
    </row>
    <row r="41" spans="1:8" x14ac:dyDescent="0.3">
      <c r="A41" s="51" t="s">
        <v>40</v>
      </c>
      <c r="B41" s="51"/>
      <c r="C41" s="51"/>
      <c r="D41" s="51"/>
      <c r="E41" s="51"/>
      <c r="F41" s="51"/>
      <c r="G41" s="51"/>
      <c r="H41" s="51"/>
    </row>
    <row r="42" spans="1:8" x14ac:dyDescent="0.3">
      <c r="G42" s="13"/>
      <c r="H42" s="13"/>
    </row>
    <row r="43" spans="1:8" x14ac:dyDescent="0.3">
      <c r="B43" s="17"/>
      <c r="D43" s="12"/>
    </row>
  </sheetData>
  <sheetProtection algorithmName="SHA-512" hashValue="BGrFhFdD5vshqmReOkdA0hKKRjWN67BVUYitI6sGU0xAArW2MotNNt+PVTG6/WQGeotY0drRxgsDPKrCUC0d4Q==" saltValue="kRn/u1XP1vEZ13u3qaUQLg==" spinCount="100000" sheet="1" formatCells="0" formatColumns="0" formatRows="0" insertColumns="0" insertRows="0" insertHyperlinks="0" deleteColumns="0" deleteRows="0" sort="0" autoFilter="0" pivotTables="0"/>
  <mergeCells count="24">
    <mergeCell ref="A1:H5"/>
    <mergeCell ref="A21:G21"/>
    <mergeCell ref="A12:H12"/>
    <mergeCell ref="A24:B24"/>
    <mergeCell ref="A6:H6"/>
    <mergeCell ref="A7:H7"/>
    <mergeCell ref="A8:H8"/>
    <mergeCell ref="A10:H10"/>
    <mergeCell ref="A9:H9"/>
    <mergeCell ref="A22:H22"/>
    <mergeCell ref="A40:H40"/>
    <mergeCell ref="A41:H41"/>
    <mergeCell ref="A27:B27"/>
    <mergeCell ref="A23:B23"/>
    <mergeCell ref="A29:H29"/>
    <mergeCell ref="A26:B26"/>
    <mergeCell ref="G37:H37"/>
    <mergeCell ref="A32:F32"/>
    <mergeCell ref="A31:F31"/>
    <mergeCell ref="A28:F28"/>
    <mergeCell ref="G28:H28"/>
    <mergeCell ref="A30:F30"/>
    <mergeCell ref="G27:H27"/>
    <mergeCell ref="A25:B25"/>
  </mergeCells>
  <phoneticPr fontId="3" type="noConversion"/>
  <printOptions horizontalCentered="1" verticalCentered="1"/>
  <pageMargins left="0" right="0" top="0" bottom="0" header="0" footer="0"/>
  <pageSetup scale="63" orientation="landscape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ECONOMICA OFICINAS</vt:lpstr>
      <vt:lpstr>ECONOMICA LABORATORIOS</vt:lpstr>
      <vt:lpstr>ECONOMICA TOTAL</vt:lpstr>
      <vt:lpstr>'ECONOMICA LABORATORIOS'!Área_de_impresión</vt:lpstr>
      <vt:lpstr>'ECONOMICA OFICINAS'!Área_de_impresión</vt:lpstr>
      <vt:lpstr>'ECONOMICA TOTAL'!Área_de_impresión</vt:lpstr>
    </vt:vector>
  </TitlesOfParts>
  <Manager/>
  <Company>ALEJANDRO ORJUELA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ORJUELA</dc:creator>
  <cp:keywords/>
  <dc:description/>
  <cp:lastModifiedBy>miguel alejandro esparza arias</cp:lastModifiedBy>
  <cp:revision/>
  <dcterms:created xsi:type="dcterms:W3CDTF">2011-02-09T22:36:53Z</dcterms:created>
  <dcterms:modified xsi:type="dcterms:W3CDTF">2024-09-23T23:28:00Z</dcterms:modified>
  <cp:category/>
  <cp:contentStatus/>
</cp:coreProperties>
</file>