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3. SENA 2024\MANTENIMIENTO BOHIOS Y MOMPOX\"/>
    </mc:Choice>
  </mc:AlternateContent>
  <xr:revisionPtr revIDLastSave="0" documentId="13_ncr:1_{B3CAD814-745B-404A-963B-943181544BDC}" xr6:coauthVersionLast="47" xr6:coauthVersionMax="47" xr10:uidLastSave="{00000000-0000-0000-0000-000000000000}"/>
  <bookViews>
    <workbookView xWindow="-108" yWindow="-108" windowWidth="23256" windowHeight="12576" xr2:uid="{69722035-F030-4660-8505-F1BBEB090E31}"/>
  </bookViews>
  <sheets>
    <sheet name="PRES. OFIC C BOHIO Y MOMPOX" sheetId="1" r:id="rId1"/>
    <sheet name="Hoja1" sheetId="2" r:id="rId2"/>
  </sheets>
  <externalReferences>
    <externalReference r:id="rId3"/>
  </externalReferences>
  <definedNames>
    <definedName name="_xlnm.Print_Area" localSheetId="0">'PRES. OFIC C BOHIO Y MOMPOX'!$A$1:$O$70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 i="1" l="1"/>
  <c r="M39" i="1"/>
  <c r="M43" i="1"/>
  <c r="N43" i="1" s="1"/>
  <c r="M44" i="1"/>
  <c r="M47" i="1"/>
  <c r="M48" i="1"/>
  <c r="K47" i="1"/>
  <c r="K48" i="1"/>
  <c r="K44" i="1"/>
  <c r="K39" i="1"/>
  <c r="K22" i="1"/>
  <c r="F57" i="1"/>
  <c r="I47" i="1"/>
  <c r="I48" i="1"/>
  <c r="I44" i="1"/>
  <c r="N44" i="1" s="1"/>
  <c r="I39" i="1"/>
  <c r="N39" i="1" s="1"/>
  <c r="I22" i="1"/>
  <c r="G46" i="1"/>
  <c r="M46" i="1" s="1"/>
  <c r="G45" i="1"/>
  <c r="I45" i="1" s="1"/>
  <c r="G38" i="1"/>
  <c r="M38" i="1" s="1"/>
  <c r="G37" i="1"/>
  <c r="K37" i="1" s="1"/>
  <c r="G36" i="1"/>
  <c r="K36" i="1" s="1"/>
  <c r="G35" i="1"/>
  <c r="M35" i="1" s="1"/>
  <c r="G30" i="1"/>
  <c r="K30" i="1" s="1"/>
  <c r="G29" i="1"/>
  <c r="I29" i="1" s="1"/>
  <c r="G28" i="1"/>
  <c r="M28" i="1" s="1"/>
  <c r="G27" i="1"/>
  <c r="K27" i="1" s="1"/>
  <c r="G26" i="1"/>
  <c r="M26" i="1" s="1"/>
  <c r="G25" i="1"/>
  <c r="K25" i="1" s="1"/>
  <c r="G24" i="1"/>
  <c r="K24" i="1" s="1"/>
  <c r="G23" i="1"/>
  <c r="K23" i="1" s="1"/>
  <c r="G21" i="1"/>
  <c r="K21" i="1" s="1"/>
  <c r="G17" i="1"/>
  <c r="M17" i="1" s="1"/>
  <c r="G16" i="1"/>
  <c r="M16" i="1" s="1"/>
  <c r="G15" i="1"/>
  <c r="M15" i="1" s="1"/>
  <c r="G14" i="1"/>
  <c r="M14" i="1" s="1"/>
  <c r="N47" i="1" l="1"/>
  <c r="N48" i="1"/>
  <c r="N22" i="1"/>
  <c r="M45" i="1"/>
  <c r="M49" i="1" s="1"/>
  <c r="K45" i="1"/>
  <c r="N45" i="1" s="1"/>
  <c r="M27" i="1"/>
  <c r="I15" i="1"/>
  <c r="K15" i="1"/>
  <c r="M19" i="1"/>
  <c r="I14" i="1"/>
  <c r="I28" i="1"/>
  <c r="I35" i="1"/>
  <c r="K29" i="1"/>
  <c r="M37" i="1"/>
  <c r="M25" i="1"/>
  <c r="I17" i="1"/>
  <c r="N17" i="1" s="1"/>
  <c r="I27" i="1"/>
  <c r="I46" i="1"/>
  <c r="K14" i="1"/>
  <c r="K28" i="1"/>
  <c r="K35" i="1"/>
  <c r="M36" i="1"/>
  <c r="M24" i="1"/>
  <c r="I16" i="1"/>
  <c r="I26" i="1"/>
  <c r="I38" i="1"/>
  <c r="K17" i="1"/>
  <c r="K46" i="1"/>
  <c r="M23" i="1"/>
  <c r="I25" i="1"/>
  <c r="I37" i="1"/>
  <c r="K16" i="1"/>
  <c r="K26" i="1"/>
  <c r="K38" i="1"/>
  <c r="M30" i="1"/>
  <c r="I24" i="1"/>
  <c r="I36" i="1"/>
  <c r="M29" i="1"/>
  <c r="M21" i="1"/>
  <c r="I21" i="1"/>
  <c r="I23" i="1"/>
  <c r="N23" i="1" s="1"/>
  <c r="I30" i="1"/>
  <c r="N25" i="1" l="1"/>
  <c r="N24" i="1"/>
  <c r="N29" i="1"/>
  <c r="N27" i="1"/>
  <c r="N37" i="1"/>
  <c r="N36" i="1"/>
  <c r="N38" i="1"/>
  <c r="I49" i="1"/>
  <c r="N46" i="1"/>
  <c r="N21" i="1"/>
  <c r="N26" i="1"/>
  <c r="K49" i="1"/>
  <c r="N35" i="1"/>
  <c r="N16" i="1"/>
  <c r="M42" i="1"/>
  <c r="N28" i="1"/>
  <c r="N15" i="1"/>
  <c r="N30" i="1"/>
  <c r="K33" i="1"/>
  <c r="N14" i="1"/>
  <c r="K42" i="1"/>
  <c r="I33" i="1"/>
  <c r="M33" i="1"/>
  <c r="M50" i="1" s="1"/>
  <c r="M52" i="1" s="1"/>
  <c r="K19" i="1"/>
  <c r="I42" i="1"/>
  <c r="I19" i="1"/>
  <c r="N19" i="1" l="1"/>
  <c r="N33" i="1"/>
  <c r="N42" i="1"/>
  <c r="K50" i="1"/>
  <c r="N49" i="1"/>
  <c r="I50" i="1"/>
  <c r="I52" i="1" s="1"/>
  <c r="K52" i="1" l="1"/>
  <c r="K54" i="1" s="1"/>
  <c r="K55" i="1"/>
  <c r="K61" i="1" s="1"/>
  <c r="N52" i="1"/>
  <c r="N50" i="1"/>
  <c r="I55" i="1"/>
  <c r="M55" i="1"/>
  <c r="M61" i="1" s="1"/>
  <c r="M54" i="1"/>
  <c r="K63" i="1" l="1"/>
  <c r="I61" i="1"/>
  <c r="N61" i="1" s="1"/>
  <c r="N55" i="1"/>
  <c r="I54" i="1"/>
  <c r="N54" i="1" s="1"/>
  <c r="K57" i="1"/>
  <c r="M57" i="1"/>
  <c r="M63" i="1" s="1"/>
  <c r="I57" i="1"/>
  <c r="I63" i="1" l="1"/>
  <c r="N63" i="1" s="1"/>
  <c r="N57" i="1"/>
</calcChain>
</file>

<file path=xl/sharedStrings.xml><?xml version="1.0" encoding="utf-8"?>
<sst xmlns="http://schemas.openxmlformats.org/spreadsheetml/2006/main" count="119" uniqueCount="88">
  <si>
    <t>ANALISIS DE ACTIVIDADES</t>
  </si>
  <si>
    <t>CAPITULO</t>
  </si>
  <si>
    <t>ITEM</t>
  </si>
  <si>
    <t>DESCRIPCION</t>
  </si>
  <si>
    <t>UNIDAD</t>
  </si>
  <si>
    <t>CANTIDAD</t>
  </si>
  <si>
    <t>CAPITULO 1</t>
  </si>
  <si>
    <t>AMBIENTES TIPO BOHIOS</t>
  </si>
  <si>
    <t>OBRAS PRELIMINARES</t>
  </si>
  <si>
    <t>1,1.1</t>
  </si>
  <si>
    <t>desmonte de cubierta en Teja Shingle sobre laminas prensada de madera ,desmonte de todos los listones en madera que conforman la  la estructura en mal estado existentes en los ambientes tipo bohios ubicados en el bloque C del multisectorial de ternera; inlcuye, trabajo a 6m de altura, acarreos, desmonte de abanico, canaletas metalicas en los muros 18ml aproximadamente, puntos electricos existentes, lamparas hermeticas, desmonte organizado y desalojo de material sobrante a centros de acopio certificados</t>
  </si>
  <si>
    <t>m2</t>
  </si>
  <si>
    <t>1,1.2</t>
  </si>
  <si>
    <t>desmonte de carpinteria metalica en vidrio incoloro y perfileria en aluminio tipo corrediza; incluye desmonte ordenado y desalojo de material sobrante a centros de acopio certificado</t>
  </si>
  <si>
    <t>M2</t>
  </si>
  <si>
    <t>1,1.3</t>
  </si>
  <si>
    <t>aseo y limpieza general de obra; incluye desalojos de material sobrante y ramas caidas</t>
  </si>
  <si>
    <t>1,1.4</t>
  </si>
  <si>
    <t>excavacion comun incluye descapote de 10cm</t>
  </si>
  <si>
    <t>m3</t>
  </si>
  <si>
    <t>SUBTOTAL SUBCAPITULO</t>
  </si>
  <si>
    <t>CUBIERTA, ESTRUCTURA PARES Y CORREAS, MAMPOSTERIA</t>
  </si>
  <si>
    <t>`1,2,1</t>
  </si>
  <si>
    <t>suministro e instalacion de cubierta en Teja Shingle Marathon Plus AR Negra o roja de 3.0 m2 x paquetes, sobre estructura en perfil tubular de 3x1.1/2" metalico con pintura en anticorrosivo y acabado en esmalte, suministro e instalacion de lamina de fibrocemento de 6mm pintadas en esmalte en elero exterior, con resane de juntas en material epoxico flexible, tornilleria en acero inoxidable, manto asfaltico de 2,5mm con imprimante en emulsion asfaltica de 1.5mm; incluyeacarreo de materiales y tapa huecos de perfiles con lamina calibre 16.</t>
  </si>
  <si>
    <t>`1,2,2</t>
  </si>
  <si>
    <t>suministro e instalacion de dintel en Perfil entamborado en C GR36 120 x 50 x 1.5mm x 6m negro; incluye pintura anticorrosiva, de esmalte y flanches de anclajes sobre columnas de concreto redondas con pernos de 3/8" y epoxico de adherencia.</t>
  </si>
  <si>
    <t>ml</t>
  </si>
  <si>
    <t>`1,2,3</t>
  </si>
  <si>
    <t xml:space="preserve">suministro e instalacion de ventana corrediza en sistema funcional 80-25 en vidrio templado 5mm </t>
  </si>
  <si>
    <t>`1,2,4</t>
  </si>
  <si>
    <t>suministro e instalacion de cielo raso en lamina de yeso carton y relleno en frescasa para aislamiento termico y acustico; inluye pintura en vinilo tipo 1.</t>
  </si>
  <si>
    <t>`1,2,5</t>
  </si>
  <si>
    <t>suministro e instalacion fachada de acceso con puerta de 2,3m x 2,50m en vidrio templado de 10mm, hoja batiente de 90cm x 2,1m y 4 cuerpos fijos uno superiro y dos laterales, incluye gatos hidraulicos de piso, tiradores en acero inoxidable  y cerraduras de seguridad</t>
  </si>
  <si>
    <t>und</t>
  </si>
  <si>
    <t>`1,2,6</t>
  </si>
  <si>
    <t>elaboracion de dintel exterior de 0,45m aproximadamente en lamina de fibrocemento de 4mm; incluye estructura, resane de juntas y pintura en esmalte blanco para tapar huecos de estructuras y cubiertas en fachada.</t>
  </si>
  <si>
    <t>`1,2,7</t>
  </si>
  <si>
    <t>resane de muro en mortero impermeabilizado para remates de antepechos y muros existente.; incluye 3 caras o filos con detalles de juntas para conservar la pariencia del exterior.</t>
  </si>
  <si>
    <t>`1,2,8</t>
  </si>
  <si>
    <t>resane de muro en mortero impermeabilizado para antepechos y muros existente.</t>
  </si>
  <si>
    <t>`1,2,9</t>
  </si>
  <si>
    <t>elaboracion de anden perimetral en concreto de 3500psi e=0,07m incluye malla electrosoldada de 5mm, bordillo perimetral de 0,10cm x 0,20m, con 2 varillas de 3/8", estribos de 1/4" cada 25cm y un acabado optimo antideslizante con sus dilataciones.</t>
  </si>
  <si>
    <t>`1,2,10</t>
  </si>
  <si>
    <t>fabricacion de rampa en concreto de 3500psi e=0,15cm  de 2,6m x 1,2m; incluye endurecedor de superficie, cortes para dilatacion, cinta antideslizantes de 1" cada 20cm y pintura de trafico color azul con logo de discapacitados.</t>
  </si>
  <si>
    <t>ILUMINACION Y EQUIPOS</t>
  </si>
  <si>
    <t>`1,3.1</t>
  </si>
  <si>
    <t xml:space="preserve">suministro e instalacion Lámpara Hermética Led 2 X 18w Ip65 Ik06 3200 Lúmenes Incluye soportes </t>
  </si>
  <si>
    <t>UND</t>
  </si>
  <si>
    <t>`1,3.2</t>
  </si>
  <si>
    <t>suministro e instalacion de tomacorriente dobles de 110v con tuberia en emt de 1/2" con 3 lineas en cable #14</t>
  </si>
  <si>
    <t>`1,3.3</t>
  </si>
  <si>
    <t>suministro e instalacion de salida de luces de 110v; incluye 3 lineas en cable #14, tuberia en emt de 1/2" sobre puesta con grapas metalicas, accesorios metalicos e interruptores.</t>
  </si>
  <si>
    <t>`1,3.4</t>
  </si>
  <si>
    <t xml:space="preserve">suministro e instalacion de Ventilador de Pared Ultra Silence; incluye instalacion electrica, anclajes de muro y puesta en funcionamiento </t>
  </si>
  <si>
    <t>`1,3.5</t>
  </si>
  <si>
    <t>suministro e instalacion de soporte metalico en tubo galvanizado circular de 1.1/2" con flanche de soporte superior, base en  lamina de 0,30x0,30x 2mm y 2ml aproximadamente de alto para soporte de video bean, incluye acometida electrica de 3 lineas #14, toma corriente doble de 15a, cable hdmi de alta resolucion de 8ml en tuberia emt de 1/2", pintura anticorrosiva, pintura en esmalte e instalacion de video bean existente.</t>
  </si>
  <si>
    <t>ACABADO</t>
  </si>
  <si>
    <t>1,4.1</t>
  </si>
  <si>
    <t>SUMINISTRO Y APLICACIÓN DE PINTURA PARA EXTERIORES EN VINILO TIPO 1 PARA ALEROS DE LA CUBIERTA ; INCLUYE LIMPIEZA Y ADECUACION DE SUPERFICIE SI ES NECESARIO.</t>
  </si>
  <si>
    <t>1,4.2</t>
  </si>
  <si>
    <t>suministro y aplicación de estuco plastico, incluye raspado de superficie o estuco desprendido</t>
  </si>
  <si>
    <t>1,4.3</t>
  </si>
  <si>
    <t xml:space="preserve">suministro e instalacion de microperforado con imágenes suministradas por la entidad; </t>
  </si>
  <si>
    <t>1,4.4</t>
  </si>
  <si>
    <t>suministro e instalacion de regillas de muro para retorno de aires acondicionado en aluminio color blanco</t>
  </si>
  <si>
    <t>1,4.5</t>
  </si>
  <si>
    <t>suministro e instalacion de zocalos en baldosa de grees biselado</t>
  </si>
  <si>
    <t>COSTO DIRECTO TOTAL</t>
  </si>
  <si>
    <t>ADM</t>
  </si>
  <si>
    <t>UTILIDAD</t>
  </si>
  <si>
    <t>TOTAL A.U.</t>
  </si>
  <si>
    <t>COSTO DIRECTO + A.U.I</t>
  </si>
  <si>
    <t>I.V.A. DEL 19% SOBRE LA UTILIDAD</t>
  </si>
  <si>
    <t>COSTO TOTAL</t>
  </si>
  <si>
    <t>VR UNITARIO</t>
  </si>
  <si>
    <t>VR TOTAL</t>
  </si>
  <si>
    <t>COTIZACIÓN 1</t>
  </si>
  <si>
    <t>COTIZACIÓN 2</t>
  </si>
  <si>
    <t>COTIZACION 3</t>
  </si>
  <si>
    <t>ARCONAC SAS</t>
  </si>
  <si>
    <t>TOTAL CAPITULO UNO</t>
  </si>
  <si>
    <t>AU</t>
  </si>
  <si>
    <t>IMPREVISTOS</t>
  </si>
  <si>
    <t>MANUEL BELTRAN MEZQUIDA</t>
  </si>
  <si>
    <t>JORGE DIAZ TURIZO</t>
  </si>
  <si>
    <t>VALORES PROMEDIO</t>
  </si>
  <si>
    <t xml:space="preserve">SERVICIO NACIONAL DE APRENDIZAJE
 ESTUDIO DE MERCADO
</t>
  </si>
  <si>
    <t xml:space="preserve">OBJETO: Contratar la restauracion y reforzamiento, adecuaciones generales de los ambientes de formacion tipo bohio ubicados en el centro multisectorial de ternera en cartagena bolivar;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</si>
</sst>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0.00_ ;[Red]\-0.00\ "/>
    <numFmt numFmtId="166" formatCode="_-* #,##0.000_-;\-* #,##0.000_-;_-* &quot;-&quot;??_-;_-@_-"/>
  </numFmts>
  <fonts count="24" x14ac:knownFonts="1">
    <font>
      <sz val="10"/>
      <color rgb="FF000000"/>
      <name val="Times New Roman"/>
      <family val="1"/>
    </font>
    <font>
      <sz val="10"/>
      <color rgb="FF000000"/>
      <name val="Times New Roman"/>
      <family val="1"/>
    </font>
    <font>
      <b/>
      <sz val="36"/>
      <name val="Arial"/>
      <family val="2"/>
    </font>
    <font>
      <sz val="36"/>
      <color rgb="FF000000"/>
      <name val="Times New Roman"/>
      <family val="1"/>
    </font>
    <font>
      <sz val="48"/>
      <color rgb="FF000000"/>
      <name val="Times New Roman"/>
      <family val="1"/>
    </font>
    <font>
      <b/>
      <sz val="22"/>
      <name val="Arial"/>
      <family val="2"/>
    </font>
    <font>
      <b/>
      <sz val="18"/>
      <name val="Arial"/>
      <family val="2"/>
    </font>
    <font>
      <sz val="36"/>
      <name val="Arial"/>
      <family val="2"/>
    </font>
    <font>
      <sz val="10"/>
      <name val="Arial"/>
      <family val="2"/>
    </font>
    <font>
      <b/>
      <sz val="36"/>
      <color theme="1"/>
      <name val="Arial"/>
      <family val="2"/>
    </font>
    <font>
      <sz val="36"/>
      <color theme="1"/>
      <name val="Arial"/>
      <family val="2"/>
    </font>
    <font>
      <sz val="16"/>
      <name val="Arial"/>
      <family val="2"/>
    </font>
    <font>
      <sz val="18"/>
      <name val="Arial"/>
      <family val="2"/>
    </font>
    <font>
      <b/>
      <sz val="48"/>
      <name val="Arial"/>
      <family val="2"/>
    </font>
    <font>
      <b/>
      <sz val="20"/>
      <name val="Arial"/>
      <family val="2"/>
    </font>
    <font>
      <sz val="28"/>
      <name val="Arial"/>
      <family val="2"/>
    </font>
    <font>
      <b/>
      <sz val="36"/>
      <name val="Batang"/>
      <family val="1"/>
    </font>
    <font>
      <b/>
      <sz val="14"/>
      <name val="Batang"/>
      <family val="1"/>
    </font>
    <font>
      <b/>
      <sz val="72"/>
      <name val="Arial"/>
      <family val="2"/>
    </font>
    <font>
      <sz val="7"/>
      <name val="Calibri Light"/>
      <family val="2"/>
      <scheme val="major"/>
    </font>
    <font>
      <sz val="7"/>
      <color rgb="FF000000"/>
      <name val="Calibri Light"/>
      <family val="2"/>
      <scheme val="major"/>
    </font>
    <font>
      <sz val="36"/>
      <color theme="9" tint="-0.249977111117893"/>
      <name val="Arial"/>
      <family val="2"/>
    </font>
    <font>
      <sz val="14"/>
      <color rgb="FF000000"/>
      <name val="Calibri"/>
      <family val="2"/>
      <scheme val="minor"/>
    </font>
    <font>
      <sz val="48"/>
      <color rgb="FF000000"/>
      <name val="Calibri"/>
      <family val="2"/>
      <scheme val="minor"/>
    </font>
  </fonts>
  <fills count="10">
    <fill>
      <patternFill patternType="none"/>
    </fill>
    <fill>
      <patternFill patternType="gray125"/>
    </fill>
    <fill>
      <patternFill patternType="solid">
        <fgColor theme="6" tint="0.79998168889431442"/>
        <bgColor indexed="64"/>
      </patternFill>
    </fill>
    <fill>
      <patternFill patternType="solid">
        <fgColor theme="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D1FFFF"/>
        <bgColor indexed="64"/>
      </patternFill>
    </fill>
    <fill>
      <patternFill patternType="solid">
        <fgColor theme="5" tint="0.79998168889431442"/>
        <bgColor indexed="64"/>
      </patternFill>
    </fill>
    <fill>
      <patternFill patternType="solid">
        <fgColor rgb="FFFFC000"/>
        <bgColor indexed="64"/>
      </patternFill>
    </fill>
    <fill>
      <patternFill patternType="solid">
        <fgColor theme="9" tint="0.79998168889431442"/>
        <bgColor indexed="64"/>
      </patternFill>
    </fill>
  </fills>
  <borders count="22">
    <border>
      <left/>
      <right/>
      <top/>
      <bottom/>
      <diagonal/>
    </border>
    <border>
      <left style="medium">
        <color indexed="64"/>
      </left>
      <right style="medium">
        <color indexed="64"/>
      </right>
      <top style="medium">
        <color indexed="64"/>
      </top>
      <bottom style="thin">
        <color auto="1"/>
      </bottom>
      <diagonal/>
    </border>
    <border>
      <left/>
      <right/>
      <top style="medium">
        <color auto="1"/>
      </top>
      <bottom style="thin">
        <color auto="1"/>
      </bottom>
      <diagonal/>
    </border>
    <border>
      <left style="medium">
        <color indexed="64"/>
      </left>
      <right style="medium">
        <color indexed="64"/>
      </right>
      <top style="thin">
        <color auto="1"/>
      </top>
      <bottom style="thin">
        <color auto="1"/>
      </bottom>
      <diagonal/>
    </border>
    <border>
      <left/>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style="medium">
        <color indexed="64"/>
      </left>
      <right/>
      <top style="thin">
        <color auto="1"/>
      </top>
      <bottom style="thin">
        <color auto="1"/>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auto="1"/>
      </right>
      <top/>
      <bottom style="thin">
        <color indexed="64"/>
      </bottom>
      <diagonal/>
    </border>
    <border>
      <left style="medium">
        <color indexed="64"/>
      </left>
      <right style="medium">
        <color indexed="64"/>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medium">
        <color auto="1"/>
      </top>
      <bottom/>
      <diagonal/>
    </border>
    <border>
      <left/>
      <right/>
      <top/>
      <bottom style="thin">
        <color auto="1"/>
      </bottom>
      <diagonal/>
    </border>
    <border>
      <left/>
      <right/>
      <top style="thin">
        <color auto="1"/>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69">
    <xf numFmtId="0" fontId="0" fillId="0" borderId="0" xfId="0"/>
    <xf numFmtId="0" fontId="0" fillId="0" borderId="0" xfId="0" applyAlignment="1">
      <alignment horizontal="left" vertical="top"/>
    </xf>
    <xf numFmtId="0" fontId="0" fillId="0" borderId="0" xfId="0" applyAlignment="1">
      <alignment horizontal="center" vertical="center"/>
    </xf>
    <xf numFmtId="0" fontId="0" fillId="0" borderId="1" xfId="0" applyBorder="1"/>
    <xf numFmtId="0" fontId="0" fillId="0" borderId="3" xfId="0" applyBorder="1"/>
    <xf numFmtId="0" fontId="0" fillId="0" borderId="6" xfId="0" applyBorder="1" applyAlignment="1">
      <alignment horizontal="center" vertical="center"/>
    </xf>
    <xf numFmtId="0" fontId="0" fillId="0" borderId="7" xfId="0" applyBorder="1"/>
    <xf numFmtId="0" fontId="5" fillId="0" borderId="7" xfId="0" applyFont="1" applyBorder="1" applyAlignment="1">
      <alignment vertical="center" wrapText="1"/>
    </xf>
    <xf numFmtId="0" fontId="3" fillId="0" borderId="3" xfId="0" applyFont="1" applyBorder="1"/>
    <xf numFmtId="0" fontId="6" fillId="0" borderId="0" xfId="0" applyFont="1" applyAlignment="1">
      <alignment horizontal="center" vertical="center" wrapText="1"/>
    </xf>
    <xf numFmtId="0" fontId="2" fillId="0" borderId="3" xfId="0" applyFont="1" applyBorder="1" applyAlignment="1">
      <alignment horizontal="center" vertical="center" wrapText="1"/>
    </xf>
    <xf numFmtId="0" fontId="2" fillId="4" borderId="7" xfId="0" applyFont="1" applyFill="1" applyBorder="1" applyAlignment="1">
      <alignment horizontal="center" vertical="center" wrapText="1"/>
    </xf>
    <xf numFmtId="0" fontId="2" fillId="4" borderId="7" xfId="0" applyFont="1" applyFill="1" applyBorder="1" applyAlignment="1">
      <alignment horizontal="center" vertical="center"/>
    </xf>
    <xf numFmtId="0" fontId="8" fillId="0" borderId="0" xfId="0" applyFont="1" applyAlignment="1">
      <alignment vertical="top"/>
    </xf>
    <xf numFmtId="0" fontId="7" fillId="0" borderId="3" xfId="0" applyFont="1" applyBorder="1" applyAlignment="1">
      <alignment vertical="top"/>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9" fillId="5" borderId="7" xfId="0" applyFont="1" applyFill="1" applyBorder="1" applyAlignment="1">
      <alignment vertical="center" wrapText="1"/>
    </xf>
    <xf numFmtId="0" fontId="7" fillId="5" borderId="7" xfId="0" applyFont="1" applyFill="1" applyBorder="1" applyAlignment="1">
      <alignment horizontal="center" vertical="center"/>
    </xf>
    <xf numFmtId="0" fontId="2" fillId="0" borderId="6" xfId="0" applyFont="1" applyBorder="1" applyAlignment="1">
      <alignment horizontal="center" vertical="center"/>
    </xf>
    <xf numFmtId="0" fontId="7" fillId="0" borderId="7" xfId="0" applyFont="1" applyBorder="1" applyAlignment="1">
      <alignment horizontal="center" vertical="center"/>
    </xf>
    <xf numFmtId="0" fontId="10" fillId="0" borderId="7" xfId="0" applyFont="1" applyBorder="1" applyAlignment="1">
      <alignment horizontal="left" vertical="center" wrapText="1"/>
    </xf>
    <xf numFmtId="0" fontId="10" fillId="0" borderId="7" xfId="0" applyFont="1" applyBorder="1" applyAlignment="1">
      <alignment horizontal="center" vertical="center"/>
    </xf>
    <xf numFmtId="0" fontId="11" fillId="0" borderId="0" xfId="0" applyFont="1" applyAlignment="1">
      <alignment horizontal="center" vertical="center"/>
    </xf>
    <xf numFmtId="0" fontId="7" fillId="0" borderId="3" xfId="0" applyFont="1" applyBorder="1" applyAlignment="1">
      <alignment horizontal="center" vertical="center"/>
    </xf>
    <xf numFmtId="0" fontId="9" fillId="5" borderId="7" xfId="0" applyFont="1" applyFill="1" applyBorder="1" applyAlignment="1">
      <alignment horizontal="right" vertical="center" wrapText="1"/>
    </xf>
    <xf numFmtId="0" fontId="9" fillId="5" borderId="7" xfId="0" applyFont="1" applyFill="1" applyBorder="1" applyAlignment="1">
      <alignment horizontal="left" vertical="center" wrapText="1"/>
    </xf>
    <xf numFmtId="0" fontId="7" fillId="0" borderId="7" xfId="0" applyFont="1" applyBorder="1" applyAlignment="1">
      <alignment horizontal="justify" vertical="center" wrapText="1"/>
    </xf>
    <xf numFmtId="0" fontId="2" fillId="5" borderId="7" xfId="0" applyFont="1" applyFill="1" applyBorder="1" applyAlignment="1">
      <alignment horizontal="right" vertical="center" wrapText="1"/>
    </xf>
    <xf numFmtId="0" fontId="2" fillId="5" borderId="7" xfId="0" applyFont="1" applyFill="1" applyBorder="1" applyAlignment="1">
      <alignment vertical="center" wrapText="1"/>
    </xf>
    <xf numFmtId="0" fontId="0" fillId="0" borderId="0" xfId="0" applyAlignment="1">
      <alignment horizontal="center" vertical="center" wrapText="1"/>
    </xf>
    <xf numFmtId="0" fontId="3" fillId="0" borderId="3" xfId="0" applyFont="1" applyBorder="1" applyAlignment="1">
      <alignment horizontal="center" vertical="center" wrapText="1"/>
    </xf>
    <xf numFmtId="0" fontId="7" fillId="0" borderId="7" xfId="0" applyFont="1" applyBorder="1" applyAlignment="1">
      <alignment vertical="center" wrapText="1"/>
    </xf>
    <xf numFmtId="0" fontId="11" fillId="0" borderId="0" xfId="0" applyFont="1" applyAlignment="1">
      <alignment horizontal="center" vertical="center" wrapText="1"/>
    </xf>
    <xf numFmtId="0" fontId="7" fillId="0" borderId="3" xfId="0" applyFont="1" applyBorder="1" applyAlignment="1">
      <alignment horizontal="center" vertical="center" wrapText="1"/>
    </xf>
    <xf numFmtId="0" fontId="11" fillId="0" borderId="0" xfId="0" applyFont="1" applyAlignment="1">
      <alignment horizontal="center" vertical="top"/>
    </xf>
    <xf numFmtId="0" fontId="7" fillId="0" borderId="3" xfId="0" applyFont="1" applyBorder="1" applyAlignment="1">
      <alignment horizontal="center" vertical="top"/>
    </xf>
    <xf numFmtId="0" fontId="7" fillId="0" borderId="6" xfId="0" applyFont="1" applyBorder="1" applyAlignment="1">
      <alignment horizontal="center" vertical="center"/>
    </xf>
    <xf numFmtId="0" fontId="7" fillId="5" borderId="6" xfId="0" applyFont="1" applyFill="1" applyBorder="1" applyAlignment="1">
      <alignment horizontal="center" vertical="center"/>
    </xf>
    <xf numFmtId="49" fontId="7" fillId="5" borderId="7" xfId="0" applyNumberFormat="1" applyFont="1" applyFill="1" applyBorder="1" applyAlignment="1">
      <alignment horizontal="center" vertical="center"/>
    </xf>
    <xf numFmtId="165" fontId="2" fillId="5" borderId="7" xfId="0" applyNumberFormat="1" applyFont="1" applyFill="1" applyBorder="1" applyAlignment="1">
      <alignment horizontal="center" vertical="center"/>
    </xf>
    <xf numFmtId="0" fontId="2" fillId="5" borderId="7" xfId="0" applyFont="1" applyFill="1" applyBorder="1" applyAlignment="1">
      <alignment horizontal="justify" vertical="center" wrapText="1"/>
    </xf>
    <xf numFmtId="165" fontId="7" fillId="0" borderId="7" xfId="0" applyNumberFormat="1" applyFont="1" applyBorder="1" applyAlignment="1">
      <alignment horizontal="center" vertical="center"/>
    </xf>
    <xf numFmtId="0" fontId="3" fillId="0" borderId="0" xfId="0" applyFont="1" applyAlignment="1">
      <alignment horizontal="left" vertical="top"/>
    </xf>
    <xf numFmtId="165" fontId="7" fillId="5" borderId="7" xfId="0" applyNumberFormat="1" applyFont="1" applyFill="1" applyBorder="1" applyAlignment="1">
      <alignment horizontal="center" vertical="center"/>
    </xf>
    <xf numFmtId="0" fontId="7" fillId="0" borderId="10" xfId="0" applyFont="1" applyBorder="1" applyAlignment="1">
      <alignment horizontal="center" vertical="top"/>
    </xf>
    <xf numFmtId="0" fontId="2" fillId="5" borderId="4" xfId="0" applyFont="1" applyFill="1" applyBorder="1" applyAlignment="1">
      <alignment horizontal="center" vertical="center"/>
    </xf>
    <xf numFmtId="165" fontId="7" fillId="5" borderId="6" xfId="0" applyNumberFormat="1" applyFont="1" applyFill="1" applyBorder="1" applyAlignment="1">
      <alignment horizontal="center" vertical="center"/>
    </xf>
    <xf numFmtId="0" fontId="7" fillId="5" borderId="8" xfId="0" applyFont="1" applyFill="1" applyBorder="1" applyAlignment="1">
      <alignment horizontal="center" vertical="center"/>
    </xf>
    <xf numFmtId="0" fontId="0" fillId="0" borderId="0" xfId="0" applyAlignment="1">
      <alignment vertical="center"/>
    </xf>
    <xf numFmtId="0" fontId="3" fillId="0" borderId="3" xfId="0" applyFont="1" applyBorder="1" applyAlignment="1">
      <alignment vertical="center"/>
    </xf>
    <xf numFmtId="0" fontId="2" fillId="5" borderId="7" xfId="0" applyFont="1" applyFill="1" applyBorder="1" applyAlignment="1">
      <alignment horizontal="center" vertical="center" wrapText="1"/>
    </xf>
    <xf numFmtId="9" fontId="7" fillId="5" borderId="7" xfId="3" applyFont="1" applyFill="1" applyBorder="1" applyAlignment="1">
      <alignment horizontal="center" vertical="center"/>
    </xf>
    <xf numFmtId="0" fontId="0" fillId="0" borderId="0" xfId="0" applyAlignment="1">
      <alignment vertical="top"/>
    </xf>
    <xf numFmtId="0" fontId="3" fillId="0" borderId="3" xfId="0" applyFont="1" applyBorder="1" applyAlignment="1">
      <alignment vertical="top"/>
    </xf>
    <xf numFmtId="0" fontId="2" fillId="0" borderId="7" xfId="0" applyFont="1" applyBorder="1" applyAlignment="1">
      <alignment vertical="center" wrapText="1"/>
    </xf>
    <xf numFmtId="0" fontId="2" fillId="0" borderId="7" xfId="0" applyFont="1" applyBorder="1" applyAlignment="1">
      <alignment horizontal="center" vertical="center"/>
    </xf>
    <xf numFmtId="0" fontId="12" fillId="5" borderId="0" xfId="0" applyFont="1" applyFill="1" applyAlignment="1">
      <alignment vertical="center"/>
    </xf>
    <xf numFmtId="0" fontId="7" fillId="5" borderId="15" xfId="0" applyFont="1" applyFill="1" applyBorder="1" applyAlignment="1">
      <alignment vertical="center"/>
    </xf>
    <xf numFmtId="0" fontId="7" fillId="5" borderId="16" xfId="0" applyFont="1" applyFill="1" applyBorder="1" applyAlignment="1">
      <alignment horizontal="center" vertical="center"/>
    </xf>
    <xf numFmtId="0" fontId="7" fillId="5" borderId="17" xfId="0" applyFont="1" applyFill="1" applyBorder="1" applyAlignment="1">
      <alignment horizontal="center" vertical="center"/>
    </xf>
    <xf numFmtId="0" fontId="2" fillId="5" borderId="17" xfId="0" applyFont="1" applyFill="1" applyBorder="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0" fontId="14" fillId="0" borderId="0" xfId="0" applyFont="1" applyAlignment="1">
      <alignment horizontal="center" vertical="center" wrapText="1"/>
    </xf>
    <xf numFmtId="43" fontId="12" fillId="0" borderId="0" xfId="1" applyFont="1" applyFill="1" applyBorder="1" applyAlignment="1">
      <alignment horizontal="center" vertical="center"/>
    </xf>
    <xf numFmtId="0" fontId="12" fillId="0" borderId="0" xfId="0" applyFont="1" applyAlignment="1">
      <alignment horizontal="left" vertical="center"/>
    </xf>
    <xf numFmtId="0" fontId="17" fillId="0" borderId="0" xfId="0" applyFont="1" applyAlignment="1">
      <alignment vertical="center"/>
    </xf>
    <xf numFmtId="0" fontId="3" fillId="0" borderId="0" xfId="0" applyFont="1" applyAlignment="1">
      <alignment horizontal="center" vertical="top"/>
    </xf>
    <xf numFmtId="43" fontId="7" fillId="5" borderId="20" xfId="1" applyFont="1" applyFill="1" applyBorder="1" applyAlignment="1">
      <alignment horizontal="center" vertical="center"/>
    </xf>
    <xf numFmtId="43" fontId="7" fillId="5" borderId="7" xfId="1" applyFont="1" applyFill="1" applyBorder="1" applyAlignment="1">
      <alignment horizontal="center" vertical="center"/>
    </xf>
    <xf numFmtId="43" fontId="2" fillId="5" borderId="7" xfId="1" applyFont="1" applyFill="1" applyBorder="1" applyAlignment="1">
      <alignment horizontal="center" vertical="center" wrapText="1"/>
    </xf>
    <xf numFmtId="166" fontId="0" fillId="0" borderId="0" xfId="0" applyNumberFormat="1" applyAlignment="1">
      <alignment horizontal="center" vertical="top"/>
    </xf>
    <xf numFmtId="166" fontId="5" fillId="0" borderId="8" xfId="0" applyNumberFormat="1" applyFont="1" applyBorder="1" applyAlignment="1">
      <alignment horizontal="center" vertical="center" wrapText="1"/>
    </xf>
    <xf numFmtId="166" fontId="2" fillId="4" borderId="8" xfId="0" applyNumberFormat="1" applyFont="1" applyFill="1" applyBorder="1" applyAlignment="1">
      <alignment horizontal="center" vertical="center"/>
    </xf>
    <xf numFmtId="166" fontId="7" fillId="5" borderId="8" xfId="1" applyNumberFormat="1" applyFont="1" applyFill="1" applyBorder="1" applyAlignment="1">
      <alignment horizontal="center" vertical="center"/>
    </xf>
    <xf numFmtId="166" fontId="10" fillId="0" borderId="8" xfId="2" applyNumberFormat="1" applyFont="1" applyBorder="1" applyAlignment="1">
      <alignment horizontal="center" vertical="center"/>
    </xf>
    <xf numFmtId="166" fontId="10" fillId="5" borderId="8" xfId="2" applyNumberFormat="1" applyFont="1" applyFill="1" applyBorder="1" applyAlignment="1">
      <alignment horizontal="center" vertical="center"/>
    </xf>
    <xf numFmtId="166" fontId="7" fillId="0" borderId="8" xfId="1" applyNumberFormat="1" applyFont="1" applyFill="1" applyBorder="1" applyAlignment="1">
      <alignment horizontal="center" vertical="center"/>
    </xf>
    <xf numFmtId="166" fontId="7" fillId="5" borderId="11" xfId="1" applyNumberFormat="1" applyFont="1" applyFill="1" applyBorder="1" applyAlignment="1">
      <alignment horizontal="center" vertical="center"/>
    </xf>
    <xf numFmtId="166" fontId="2" fillId="5" borderId="12" xfId="1" applyNumberFormat="1" applyFont="1" applyFill="1" applyBorder="1" applyAlignment="1">
      <alignment horizontal="center" vertical="center" wrapText="1"/>
    </xf>
    <xf numFmtId="166" fontId="7" fillId="5" borderId="13" xfId="1" applyNumberFormat="1" applyFont="1" applyFill="1" applyBorder="1" applyAlignment="1">
      <alignment horizontal="center" vertical="center"/>
    </xf>
    <xf numFmtId="166" fontId="7" fillId="5" borderId="18" xfId="1" applyNumberFormat="1" applyFont="1" applyFill="1" applyBorder="1" applyAlignment="1">
      <alignment horizontal="center" vertical="center"/>
    </xf>
    <xf numFmtId="166" fontId="12" fillId="0" borderId="0" xfId="1" applyNumberFormat="1" applyFont="1" applyFill="1" applyBorder="1" applyAlignment="1">
      <alignment horizontal="center" vertical="center"/>
    </xf>
    <xf numFmtId="166" fontId="12" fillId="0" borderId="0" xfId="0" applyNumberFormat="1" applyFont="1" applyAlignment="1">
      <alignment horizontal="center" vertical="center"/>
    </xf>
    <xf numFmtId="43" fontId="0" fillId="0" borderId="0" xfId="1" applyFont="1" applyAlignment="1">
      <alignment horizontal="center" vertical="top"/>
    </xf>
    <xf numFmtId="43" fontId="0" fillId="0" borderId="0" xfId="1" applyFont="1" applyAlignment="1">
      <alignment horizontal="left" vertical="top"/>
    </xf>
    <xf numFmtId="43" fontId="5" fillId="0" borderId="20" xfId="1" applyFont="1" applyBorder="1" applyAlignment="1">
      <alignment horizontal="center" vertical="center" wrapText="1"/>
    </xf>
    <xf numFmtId="43" fontId="2" fillId="4" borderId="7" xfId="1" applyFont="1" applyFill="1" applyBorder="1" applyAlignment="1">
      <alignment horizontal="center" vertical="center"/>
    </xf>
    <xf numFmtId="43" fontId="7" fillId="5" borderId="7" xfId="1" applyFont="1" applyFill="1" applyBorder="1" applyAlignment="1">
      <alignment vertical="top"/>
    </xf>
    <xf numFmtId="43" fontId="10" fillId="5" borderId="7" xfId="1" applyFont="1" applyFill="1" applyBorder="1" applyAlignment="1">
      <alignment horizontal="center" vertical="center"/>
    </xf>
    <xf numFmtId="43" fontId="7" fillId="5" borderId="7" xfId="1" applyFont="1" applyFill="1" applyBorder="1" applyAlignment="1">
      <alignment vertical="center"/>
    </xf>
    <xf numFmtId="43" fontId="2" fillId="5" borderId="7" xfId="1" applyFont="1" applyFill="1" applyBorder="1" applyAlignment="1">
      <alignment horizontal="center" vertical="center"/>
    </xf>
    <xf numFmtId="43" fontId="2" fillId="5" borderId="14" xfId="1" applyFont="1" applyFill="1" applyBorder="1" applyAlignment="1">
      <alignment vertical="center"/>
    </xf>
    <xf numFmtId="43" fontId="11" fillId="0" borderId="0" xfId="1" applyFont="1" applyAlignment="1">
      <alignment vertical="center"/>
    </xf>
    <xf numFmtId="43" fontId="11" fillId="0" borderId="19" xfId="1" applyFont="1" applyBorder="1" applyAlignment="1">
      <alignment horizontal="center" vertical="center"/>
    </xf>
    <xf numFmtId="43" fontId="15" fillId="0" borderId="0" xfId="1" applyFont="1" applyAlignment="1">
      <alignment vertical="center"/>
    </xf>
    <xf numFmtId="43" fontId="12" fillId="0" borderId="0" xfId="1" applyFont="1" applyAlignment="1">
      <alignment horizontal="center" vertical="center"/>
    </xf>
    <xf numFmtId="43" fontId="7" fillId="0" borderId="0" xfId="1" applyFont="1" applyAlignment="1">
      <alignment vertical="center"/>
    </xf>
    <xf numFmtId="43" fontId="4" fillId="0" borderId="0" xfId="1" applyFont="1" applyAlignment="1">
      <alignment horizontal="left" vertical="top"/>
    </xf>
    <xf numFmtId="166" fontId="7" fillId="0" borderId="7" xfId="1" applyNumberFormat="1" applyFont="1" applyBorder="1" applyAlignment="1">
      <alignment horizontal="center" vertical="center"/>
    </xf>
    <xf numFmtId="166" fontId="2" fillId="0" borderId="7" xfId="3" applyNumberFormat="1" applyFont="1" applyBorder="1" applyAlignment="1">
      <alignment horizontal="center" vertical="center"/>
    </xf>
    <xf numFmtId="43" fontId="10" fillId="6" borderId="7" xfId="1" applyFont="1" applyFill="1" applyBorder="1" applyAlignment="1">
      <alignment horizontal="center" vertical="center"/>
    </xf>
    <xf numFmtId="43" fontId="7" fillId="6" borderId="7" xfId="1" applyFont="1" applyFill="1" applyBorder="1" applyAlignment="1">
      <alignment horizontal="center" vertical="center"/>
    </xf>
    <xf numFmtId="43" fontId="7" fillId="6" borderId="20" xfId="1" applyFont="1" applyFill="1" applyBorder="1" applyAlignment="1">
      <alignment horizontal="center" vertical="center"/>
    </xf>
    <xf numFmtId="43" fontId="2" fillId="6" borderId="7" xfId="1" applyFont="1" applyFill="1" applyBorder="1" applyAlignment="1">
      <alignment horizontal="center" vertical="center"/>
    </xf>
    <xf numFmtId="43" fontId="7" fillId="6" borderId="21" xfId="1" applyFont="1" applyFill="1" applyBorder="1" applyAlignment="1">
      <alignment horizontal="center" vertical="center"/>
    </xf>
    <xf numFmtId="43" fontId="2" fillId="7" borderId="7" xfId="1" applyFont="1" applyFill="1" applyBorder="1" applyAlignment="1">
      <alignment horizontal="center" vertical="center"/>
    </xf>
    <xf numFmtId="43" fontId="7" fillId="7" borderId="7" xfId="1" applyFont="1" applyFill="1" applyBorder="1" applyAlignment="1">
      <alignment horizontal="center" vertical="center"/>
    </xf>
    <xf numFmtId="43" fontId="10" fillId="7" borderId="7" xfId="1" applyFont="1" applyFill="1" applyBorder="1" applyAlignment="1">
      <alignment horizontal="center" vertical="center"/>
    </xf>
    <xf numFmtId="43" fontId="7" fillId="7" borderId="21" xfId="1" applyFont="1" applyFill="1" applyBorder="1" applyAlignment="1">
      <alignment horizontal="center" vertical="center"/>
    </xf>
    <xf numFmtId="43" fontId="0" fillId="5" borderId="0" xfId="1" applyFont="1" applyFill="1" applyAlignment="1">
      <alignment horizontal="center" vertical="top"/>
    </xf>
    <xf numFmtId="0" fontId="2" fillId="2" borderId="0" xfId="0" applyFont="1" applyFill="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xf>
    <xf numFmtId="43" fontId="5" fillId="0" borderId="0" xfId="1" applyFont="1" applyBorder="1" applyAlignment="1">
      <alignment horizontal="center" vertical="center" wrapText="1"/>
    </xf>
    <xf numFmtId="43" fontId="11" fillId="0" borderId="0" xfId="1" applyFont="1" applyBorder="1" applyAlignment="1">
      <alignment horizontal="center" vertical="center"/>
    </xf>
    <xf numFmtId="43" fontId="2" fillId="4" borderId="8" xfId="1" applyFont="1" applyFill="1" applyBorder="1" applyAlignment="1">
      <alignment horizontal="center" vertical="center"/>
    </xf>
    <xf numFmtId="43" fontId="7" fillId="5" borderId="8" xfId="1" applyFont="1" applyFill="1" applyBorder="1" applyAlignment="1">
      <alignment vertical="top"/>
    </xf>
    <xf numFmtId="43" fontId="7" fillId="5" borderId="8" xfId="1" applyFont="1" applyFill="1" applyBorder="1" applyAlignment="1">
      <alignment vertical="center"/>
    </xf>
    <xf numFmtId="43" fontId="2" fillId="5" borderId="8" xfId="1" applyFont="1" applyFill="1" applyBorder="1" applyAlignment="1">
      <alignment vertical="center"/>
    </xf>
    <xf numFmtId="43" fontId="2" fillId="5" borderId="13" xfId="1" applyFont="1" applyFill="1" applyBorder="1" applyAlignment="1">
      <alignment horizontal="center" vertical="center"/>
    </xf>
    <xf numFmtId="43" fontId="7" fillId="8" borderId="7" xfId="1" applyFont="1" applyFill="1" applyBorder="1" applyAlignment="1">
      <alignment vertical="center"/>
    </xf>
    <xf numFmtId="43" fontId="7" fillId="9" borderId="7" xfId="1" applyFont="1" applyFill="1" applyBorder="1" applyAlignment="1">
      <alignment horizontal="center" vertical="center"/>
    </xf>
    <xf numFmtId="43" fontId="7" fillId="9" borderId="8" xfId="1" applyFont="1" applyFill="1" applyBorder="1" applyAlignment="1">
      <alignment vertical="center"/>
    </xf>
    <xf numFmtId="43" fontId="7" fillId="9" borderId="6" xfId="1" applyFont="1" applyFill="1" applyBorder="1" applyAlignment="1">
      <alignment vertical="center"/>
    </xf>
    <xf numFmtId="43" fontId="2" fillId="9" borderId="6" xfId="1" applyFont="1" applyFill="1" applyBorder="1" applyAlignment="1">
      <alignment horizontal="center" vertical="center"/>
    </xf>
    <xf numFmtId="43" fontId="2" fillId="9" borderId="8" xfId="1" applyFont="1" applyFill="1" applyBorder="1" applyAlignment="1">
      <alignment horizontal="center" vertical="center"/>
    </xf>
    <xf numFmtId="43" fontId="2" fillId="9" borderId="8" xfId="1" applyFont="1" applyFill="1" applyBorder="1" applyAlignment="1">
      <alignment vertical="center"/>
    </xf>
    <xf numFmtId="43" fontId="2" fillId="9" borderId="16" xfId="1" applyFont="1" applyFill="1" applyBorder="1" applyAlignment="1">
      <alignment vertical="top"/>
    </xf>
    <xf numFmtId="43" fontId="13" fillId="6" borderId="21" xfId="1" applyFont="1" applyFill="1" applyBorder="1" applyAlignment="1">
      <alignment horizontal="center" vertical="center"/>
    </xf>
    <xf numFmtId="43" fontId="13" fillId="7" borderId="21" xfId="1" applyFont="1" applyFill="1" applyBorder="1" applyAlignment="1">
      <alignment horizontal="center" vertical="center"/>
    </xf>
    <xf numFmtId="43" fontId="13" fillId="9" borderId="18" xfId="1" applyFont="1" applyFill="1" applyBorder="1" applyAlignment="1">
      <alignment horizontal="center" vertical="center"/>
    </xf>
    <xf numFmtId="43" fontId="18" fillId="8" borderId="7" xfId="1" applyFont="1" applyFill="1" applyBorder="1" applyAlignment="1">
      <alignment vertical="center"/>
    </xf>
    <xf numFmtId="165" fontId="19" fillId="0" borderId="7" xfId="0" applyNumberFormat="1" applyFont="1" applyBorder="1" applyAlignment="1">
      <alignment horizontal="center" vertical="center"/>
    </xf>
    <xf numFmtId="0" fontId="19" fillId="0" borderId="7" xfId="0" applyFont="1" applyBorder="1" applyAlignment="1">
      <alignment horizontal="justify" vertical="center" wrapText="1"/>
    </xf>
    <xf numFmtId="0" fontId="19" fillId="0" borderId="7" xfId="0" applyFont="1" applyBorder="1" applyAlignment="1">
      <alignment horizontal="center" vertical="center"/>
    </xf>
    <xf numFmtId="0" fontId="20" fillId="0" borderId="0" xfId="0" applyFont="1"/>
    <xf numFmtId="43" fontId="21" fillId="8" borderId="7" xfId="1" applyFont="1" applyFill="1" applyBorder="1" applyAlignment="1">
      <alignment vertical="center"/>
    </xf>
    <xf numFmtId="0" fontId="22" fillId="0" borderId="0" xfId="0" applyFont="1" applyAlignment="1">
      <alignment horizontal="left" vertical="top"/>
    </xf>
    <xf numFmtId="43" fontId="23" fillId="0" borderId="0" xfId="1" applyFont="1" applyAlignment="1">
      <alignment horizontal="right" vertical="center"/>
    </xf>
    <xf numFmtId="164" fontId="3" fillId="0" borderId="0" xfId="0" applyNumberFormat="1" applyFont="1" applyAlignment="1">
      <alignment horizontal="center" vertical="top"/>
    </xf>
    <xf numFmtId="44" fontId="3" fillId="0" borderId="0" xfId="2" applyFont="1" applyAlignment="1">
      <alignment horizontal="center" vertical="top"/>
    </xf>
    <xf numFmtId="0" fontId="2" fillId="4" borderId="10"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43" fontId="5" fillId="0" borderId="9" xfId="1" applyFont="1" applyBorder="1" applyAlignment="1">
      <alignment horizontal="center" vertical="center" wrapText="1"/>
    </xf>
    <xf numFmtId="43" fontId="5" fillId="0" borderId="2" xfId="1" applyFont="1" applyBorder="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7" xfId="0" applyFont="1" applyFill="1" applyBorder="1" applyAlignment="1">
      <alignment horizontal="center" vertical="center" wrapText="1"/>
    </xf>
    <xf numFmtId="166" fontId="2" fillId="3" borderId="8" xfId="0" applyNumberFormat="1" applyFont="1" applyFill="1" applyBorder="1" applyAlignment="1">
      <alignment horizontal="center" vertical="center" wrapText="1"/>
    </xf>
    <xf numFmtId="43" fontId="2" fillId="3" borderId="7" xfId="1" applyFont="1" applyFill="1" applyBorder="1" applyAlignment="1">
      <alignment horizontal="center" vertical="center" wrapText="1"/>
    </xf>
    <xf numFmtId="43" fontId="2" fillId="3" borderId="8" xfId="1" applyFont="1" applyFill="1" applyBorder="1" applyAlignment="1">
      <alignment horizontal="center" vertical="center" wrapText="1"/>
    </xf>
    <xf numFmtId="0" fontId="12" fillId="0" borderId="0" xfId="0" applyFont="1" applyAlignment="1">
      <alignment horizontal="left" vertical="center"/>
    </xf>
    <xf numFmtId="0" fontId="16" fillId="0" borderId="0" xfId="0" applyFont="1" applyAlignment="1">
      <alignment horizontal="center" vertical="center"/>
    </xf>
    <xf numFmtId="43" fontId="2" fillId="3" borderId="8" xfId="1" applyFont="1" applyFill="1" applyBorder="1" applyAlignment="1">
      <alignment horizontal="center" vertical="center"/>
    </xf>
    <xf numFmtId="43" fontId="2" fillId="3" borderId="6" xfId="1" applyFont="1" applyFill="1" applyBorder="1" applyAlignment="1">
      <alignment horizontal="center" vertical="center"/>
    </xf>
    <xf numFmtId="43" fontId="2" fillId="6" borderId="8" xfId="1" applyFont="1" applyFill="1" applyBorder="1" applyAlignment="1">
      <alignment horizontal="center" vertical="center"/>
    </xf>
    <xf numFmtId="43" fontId="2" fillId="6" borderId="6" xfId="1" applyFont="1" applyFill="1" applyBorder="1" applyAlignment="1">
      <alignment horizontal="center" vertical="center"/>
    </xf>
    <xf numFmtId="43" fontId="2" fillId="7" borderId="8" xfId="1" applyFont="1" applyFill="1" applyBorder="1" applyAlignment="1">
      <alignment horizontal="center" vertical="center"/>
    </xf>
    <xf numFmtId="43" fontId="2" fillId="7" borderId="6" xfId="1" applyFont="1" applyFill="1" applyBorder="1" applyAlignment="1">
      <alignment horizontal="center" vertical="center"/>
    </xf>
    <xf numFmtId="43" fontId="2" fillId="9" borderId="8" xfId="1" applyFont="1" applyFill="1" applyBorder="1" applyAlignment="1">
      <alignment horizontal="center" vertical="center" wrapText="1"/>
    </xf>
    <xf numFmtId="43" fontId="2" fillId="9" borderId="4" xfId="1" applyFont="1" applyFill="1" applyBorder="1" applyAlignment="1">
      <alignment horizontal="center" vertical="center" wrapText="1"/>
    </xf>
    <xf numFmtId="0" fontId="2" fillId="0" borderId="7" xfId="0" applyFont="1" applyFill="1" applyBorder="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D1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3.%20SENA%202024\MANTENIMIENTO%20BOHIOS%20Y%20MOMPOX\PRESUPUESTO%20MOMPOX%20BOHIOS%20corregido.xlsx" TargetMode="External"/><Relationship Id="rId1" Type="http://schemas.openxmlformats.org/officeDocument/2006/relationships/externalLinkPath" Target="PRESUPUESTO%20MOMPOX%20BOHIOS%20corregi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 OFIC C BOHIO Y MOMPOX"/>
      <sheetName val="ESPECIFICACIONES TECNICAS"/>
      <sheetName val="REQUERIMIENTO"/>
      <sheetName val="APU-1,1,(1)"/>
      <sheetName val="APU-1,1,(2)"/>
      <sheetName val="APU-1,1,(3)"/>
      <sheetName val="APU-1,1,(4)"/>
      <sheetName val="APU-1,2,(1)"/>
      <sheetName val="APU-1,2,(2)"/>
      <sheetName val="APU-1,2,(3)"/>
      <sheetName val="APU-1,2,(4)"/>
      <sheetName val="APU-1,2,(5)"/>
      <sheetName val="APU-1,2,(6)"/>
      <sheetName val="APU-1,3,(1)"/>
      <sheetName val="APU-1,3,(2)"/>
      <sheetName val="APU-1,3,(3)"/>
      <sheetName val="APU-1,3,(4)"/>
      <sheetName val="APU-1,3,(5)"/>
      <sheetName val="APU-1,4,(1)"/>
      <sheetName val="APU-1,4,(2)"/>
      <sheetName val="APU-1,4,(3)"/>
      <sheetName val="APU-2,1,(1)"/>
      <sheetName val="APU-2,1,(2)"/>
      <sheetName val="APU-2,1,(3)"/>
      <sheetName val="APU-2,1,(4)"/>
      <sheetName val="APU-2,1,(5)"/>
      <sheetName val="APU-2,1,(6)"/>
      <sheetName val="APU-2,2,(1)"/>
      <sheetName val="APU-2,2,(2)"/>
      <sheetName val="APU-2,2,(3)"/>
      <sheetName val="APU-2,2,(4)"/>
      <sheetName val="APU-2,2,(5)"/>
      <sheetName val="APU-2,2,(6)"/>
      <sheetName val="APU-2,2,(7)"/>
      <sheetName val="APU-2,2,(8)"/>
      <sheetName val="APU-2,2,(9)"/>
      <sheetName val="APU-2,2,(10)"/>
      <sheetName val="APU-2,2,(11)"/>
      <sheetName val="APU-2,2,(12)"/>
      <sheetName val="APU-2,2,(13)"/>
      <sheetName val="APU-2,3,(1)"/>
      <sheetName val="APU-2,3,(2)"/>
      <sheetName val="APU-2,4,(1)"/>
      <sheetName val="APU-2,4,(2)"/>
      <sheetName val="APU-2,4,(3)"/>
      <sheetName val="APU-2,4,(4)"/>
      <sheetName val="1,1"/>
      <sheetName val="1,(2)"/>
      <sheetName val="1,(3)"/>
      <sheetName val="1,(4)"/>
      <sheetName val="2,1"/>
      <sheetName val="2,(2)"/>
      <sheetName val="2,(3)"/>
      <sheetName val="2,(4)"/>
      <sheetName val="2,(5)"/>
      <sheetName val="2,(6)"/>
      <sheetName val="2,(7)"/>
      <sheetName val="2,(8)"/>
      <sheetName val="2,(9)"/>
      <sheetName val="2,(10)"/>
      <sheetName val="3,(1)"/>
      <sheetName val="3,(2)"/>
      <sheetName val="3,(3)"/>
      <sheetName val="3,(4)"/>
      <sheetName val="4,(1)"/>
      <sheetName val="4,(2)"/>
      <sheetName val="4,(3)"/>
      <sheetName val="2,1.(1)"/>
      <sheetName val="2,1.(2)"/>
      <sheetName val="2,1.(3)"/>
      <sheetName val="2,1.(4)"/>
      <sheetName val="2,1.(5)"/>
      <sheetName val="2,2.(1)"/>
      <sheetName val="2,2.(2)"/>
      <sheetName val="2,2.(3)"/>
      <sheetName val="2,2.(4)"/>
      <sheetName val="2,2.(5)"/>
      <sheetName val="2,2.(6)"/>
      <sheetName val="2,2.(7)"/>
      <sheetName val="2,2.(8)"/>
      <sheetName val="2,2.(9)"/>
      <sheetName val="2,2.(10)"/>
      <sheetName val="2,2.(11)"/>
      <sheetName val="2,3.(1)"/>
      <sheetName val="2,4.(1)"/>
      <sheetName val="2,4.(2)"/>
      <sheetName val="2,4.(3)"/>
      <sheetName val="2,4.(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4">
          <cell r="AA54">
            <v>160</v>
          </cell>
        </row>
      </sheetData>
      <sheetData sheetId="51"/>
      <sheetData sheetId="52">
        <row r="72">
          <cell r="AB72">
            <v>49.784000000000006</v>
          </cell>
        </row>
      </sheetData>
      <sheetData sheetId="53">
        <row r="72">
          <cell r="AB72">
            <v>100</v>
          </cell>
        </row>
      </sheetData>
      <sheetData sheetId="54">
        <row r="72">
          <cell r="AB72">
            <v>2</v>
          </cell>
        </row>
      </sheetData>
      <sheetData sheetId="55">
        <row r="54">
          <cell r="AA54">
            <v>45</v>
          </cell>
        </row>
      </sheetData>
      <sheetData sheetId="56">
        <row r="54">
          <cell r="AA54">
            <v>8</v>
          </cell>
        </row>
      </sheetData>
      <sheetData sheetId="57">
        <row r="54">
          <cell r="AA54">
            <v>6</v>
          </cell>
        </row>
      </sheetData>
      <sheetData sheetId="58">
        <row r="54">
          <cell r="AA54">
            <v>70</v>
          </cell>
        </row>
      </sheetData>
      <sheetData sheetId="59">
        <row r="54">
          <cell r="AA54">
            <v>2</v>
          </cell>
        </row>
      </sheetData>
      <sheetData sheetId="60">
        <row r="72">
          <cell r="AB72">
            <v>10</v>
          </cell>
        </row>
      </sheetData>
      <sheetData sheetId="61">
        <row r="72">
          <cell r="AB72">
            <v>16</v>
          </cell>
        </row>
      </sheetData>
      <sheetData sheetId="62">
        <row r="72">
          <cell r="AB72">
            <v>12</v>
          </cell>
        </row>
      </sheetData>
      <sheetData sheetId="63">
        <row r="72">
          <cell r="AB72">
            <v>4</v>
          </cell>
        </row>
      </sheetData>
      <sheetData sheetId="64"/>
      <sheetData sheetId="65">
        <row r="54">
          <cell r="AA54">
            <v>42.25</v>
          </cell>
        </row>
      </sheetData>
      <sheetData sheetId="66">
        <row r="54">
          <cell r="AA54">
            <v>9</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4EB4C-2DD7-420A-A5FC-1D0350C9AE01}">
  <dimension ref="A3:W70"/>
  <sheetViews>
    <sheetView tabSelected="1" view="pageBreakPreview" topLeftCell="A47" zoomScale="20" zoomScaleNormal="55" zoomScaleSheetLayoutView="20" workbookViewId="0">
      <selection activeCell="F54" sqref="F54"/>
    </sheetView>
  </sheetViews>
  <sheetFormatPr baseColWidth="10" defaultRowHeight="18" x14ac:dyDescent="0.25"/>
  <cols>
    <col min="1" max="1" width="5.33203125" style="1" customWidth="1"/>
    <col min="2" max="2" width="22.109375" style="1" customWidth="1"/>
    <col min="3" max="3" width="31.33203125" style="2" customWidth="1"/>
    <col min="4" max="4" width="29.33203125" style="1" customWidth="1"/>
    <col min="5" max="5" width="256" style="1" customWidth="1"/>
    <col min="6" max="6" width="33.77734375" style="1" customWidth="1"/>
    <col min="7" max="7" width="52.44140625" style="72" customWidth="1"/>
    <col min="8" max="8" width="72.88671875" style="85" customWidth="1"/>
    <col min="9" max="9" width="72.44140625" style="85" customWidth="1"/>
    <col min="10" max="11" width="72.88671875" style="85" customWidth="1"/>
    <col min="12" max="12" width="81.5546875" style="86" customWidth="1"/>
    <col min="13" max="13" width="90.77734375" style="86" customWidth="1"/>
    <col min="14" max="14" width="110.44140625" style="86" customWidth="1"/>
    <col min="15" max="15" width="117.6640625" style="139" customWidth="1"/>
    <col min="16" max="16" width="11.5546875" style="1"/>
    <col min="17" max="17" width="11.5546875" style="1" customWidth="1"/>
    <col min="18" max="16384" width="11.5546875" style="1"/>
  </cols>
  <sheetData>
    <row r="3" spans="1:15" ht="24" customHeight="1" x14ac:dyDescent="0.25"/>
    <row r="5" spans="1:15" ht="18.600000000000001" thickBot="1" x14ac:dyDescent="0.3"/>
    <row r="6" spans="1:15" ht="274.5" customHeight="1" x14ac:dyDescent="0.25">
      <c r="A6"/>
      <c r="B6" s="3"/>
      <c r="C6" s="146" t="s">
        <v>86</v>
      </c>
      <c r="D6" s="146"/>
      <c r="E6" s="146"/>
      <c r="F6" s="146"/>
      <c r="G6" s="146"/>
      <c r="H6" s="146"/>
      <c r="I6" s="146"/>
      <c r="J6" s="146"/>
      <c r="K6" s="146"/>
      <c r="L6" s="146"/>
      <c r="M6" s="146"/>
      <c r="N6" s="112"/>
    </row>
    <row r="7" spans="1:15" ht="264.75" customHeight="1" x14ac:dyDescent="0.25">
      <c r="A7"/>
      <c r="B7" s="4"/>
      <c r="C7" s="147" t="s">
        <v>87</v>
      </c>
      <c r="D7" s="147"/>
      <c r="E7" s="147"/>
      <c r="F7" s="147"/>
      <c r="G7" s="147"/>
      <c r="H7" s="147"/>
      <c r="I7" s="147"/>
      <c r="J7" s="147"/>
      <c r="K7" s="147"/>
      <c r="L7" s="147"/>
      <c r="M7" s="147"/>
      <c r="N7" s="113"/>
    </row>
    <row r="8" spans="1:15" ht="102.75" customHeight="1" thickBot="1" x14ac:dyDescent="0.3">
      <c r="A8"/>
      <c r="B8" s="4"/>
      <c r="C8" s="148" t="s">
        <v>0</v>
      </c>
      <c r="D8" s="148"/>
      <c r="E8" s="148"/>
      <c r="F8" s="148"/>
      <c r="G8" s="148"/>
      <c r="H8" s="149"/>
      <c r="I8" s="149"/>
      <c r="J8" s="149"/>
      <c r="K8" s="149"/>
      <c r="L8" s="149"/>
      <c r="M8" s="149"/>
      <c r="N8" s="114"/>
    </row>
    <row r="9" spans="1:15" ht="12.75" customHeight="1" x14ac:dyDescent="0.25">
      <c r="A9"/>
      <c r="B9" s="4"/>
      <c r="C9" s="5"/>
      <c r="D9" s="6"/>
      <c r="E9" s="7"/>
      <c r="F9" s="7"/>
      <c r="G9" s="73"/>
      <c r="H9" s="87"/>
      <c r="I9" s="87"/>
      <c r="J9" s="87"/>
      <c r="K9" s="87"/>
      <c r="L9" s="150"/>
      <c r="M9" s="151"/>
      <c r="N9" s="115"/>
    </row>
    <row r="10" spans="1:15" ht="75" customHeight="1" x14ac:dyDescent="0.8">
      <c r="A10"/>
      <c r="B10" s="8"/>
      <c r="C10" s="152" t="s">
        <v>1</v>
      </c>
      <c r="D10" s="153" t="s">
        <v>2</v>
      </c>
      <c r="E10" s="154" t="s">
        <v>3</v>
      </c>
      <c r="F10" s="153" t="s">
        <v>4</v>
      </c>
      <c r="G10" s="155" t="s">
        <v>5</v>
      </c>
      <c r="H10" s="160" t="s">
        <v>76</v>
      </c>
      <c r="I10" s="161"/>
      <c r="J10" s="160" t="s">
        <v>77</v>
      </c>
      <c r="K10" s="161"/>
      <c r="L10" s="156" t="s">
        <v>78</v>
      </c>
      <c r="M10" s="157"/>
      <c r="N10" s="156" t="s">
        <v>85</v>
      </c>
    </row>
    <row r="11" spans="1:15" ht="94.5" customHeight="1" x14ac:dyDescent="0.25">
      <c r="A11" s="9"/>
      <c r="B11" s="10"/>
      <c r="C11" s="152"/>
      <c r="D11" s="153"/>
      <c r="E11" s="154"/>
      <c r="F11" s="153"/>
      <c r="G11" s="155"/>
      <c r="H11" s="162" t="s">
        <v>79</v>
      </c>
      <c r="I11" s="163"/>
      <c r="J11" s="164" t="s">
        <v>84</v>
      </c>
      <c r="K11" s="165"/>
      <c r="L11" s="166" t="s">
        <v>83</v>
      </c>
      <c r="M11" s="167"/>
      <c r="N11" s="156"/>
    </row>
    <row r="12" spans="1:15" ht="84.75" customHeight="1" x14ac:dyDescent="0.25">
      <c r="A12" s="9"/>
      <c r="B12" s="143" t="s">
        <v>6</v>
      </c>
      <c r="C12" s="144"/>
      <c r="D12" s="145"/>
      <c r="E12" s="11" t="s">
        <v>7</v>
      </c>
      <c r="F12" s="12"/>
      <c r="G12" s="74"/>
      <c r="H12" s="88" t="s">
        <v>74</v>
      </c>
      <c r="I12" s="88" t="s">
        <v>75</v>
      </c>
      <c r="J12" s="88" t="s">
        <v>74</v>
      </c>
      <c r="K12" s="88" t="s">
        <v>75</v>
      </c>
      <c r="L12" s="88" t="s">
        <v>74</v>
      </c>
      <c r="M12" s="117" t="s">
        <v>75</v>
      </c>
      <c r="N12" s="88"/>
    </row>
    <row r="13" spans="1:15" ht="84.75" customHeight="1" x14ac:dyDescent="0.25">
      <c r="A13" s="13"/>
      <c r="B13" s="14"/>
      <c r="C13" s="15">
        <v>1.1000000000000001</v>
      </c>
      <c r="D13" s="16"/>
      <c r="E13" s="17" t="s">
        <v>8</v>
      </c>
      <c r="F13" s="18"/>
      <c r="G13" s="75"/>
      <c r="H13" s="70"/>
      <c r="I13" s="70"/>
      <c r="J13" s="70"/>
      <c r="K13" s="70"/>
      <c r="L13" s="89"/>
      <c r="M13" s="118"/>
      <c r="N13" s="89"/>
    </row>
    <row r="14" spans="1:15" ht="409.6" customHeight="1" x14ac:dyDescent="0.25">
      <c r="A14" s="13"/>
      <c r="B14" s="14"/>
      <c r="C14" s="19"/>
      <c r="D14" s="20" t="s">
        <v>9</v>
      </c>
      <c r="E14" s="21" t="s">
        <v>10</v>
      </c>
      <c r="F14" s="22" t="s">
        <v>11</v>
      </c>
      <c r="G14" s="76">
        <f>+((9.6*10)*2)</f>
        <v>192</v>
      </c>
      <c r="H14" s="102">
        <v>18000</v>
      </c>
      <c r="I14" s="102">
        <f>H14*G14</f>
        <v>3456000</v>
      </c>
      <c r="J14" s="109">
        <v>17000</v>
      </c>
      <c r="K14" s="109">
        <f>J14*G14</f>
        <v>3264000</v>
      </c>
      <c r="L14" s="123">
        <v>20800</v>
      </c>
      <c r="M14" s="124">
        <f>L14*G14</f>
        <v>3993600</v>
      </c>
      <c r="N14" s="138">
        <f>AVERAGE(I14,K14,M14)</f>
        <v>3571200</v>
      </c>
    </row>
    <row r="15" spans="1:15" ht="181.5" customHeight="1" x14ac:dyDescent="0.25">
      <c r="A15" s="13"/>
      <c r="B15" s="14"/>
      <c r="C15" s="19"/>
      <c r="D15" s="20" t="s">
        <v>12</v>
      </c>
      <c r="E15" s="21" t="s">
        <v>13</v>
      </c>
      <c r="F15" s="22" t="s">
        <v>14</v>
      </c>
      <c r="G15" s="76">
        <f>+((1.75*2.5)*9)*2</f>
        <v>78.75</v>
      </c>
      <c r="H15" s="102">
        <v>15600</v>
      </c>
      <c r="I15" s="102">
        <f t="shared" ref="I15:I17" si="0">H15*G15</f>
        <v>1228500</v>
      </c>
      <c r="J15" s="109">
        <v>14000</v>
      </c>
      <c r="K15" s="109">
        <f t="shared" ref="K15:K17" si="1">J15*G15</f>
        <v>1102500</v>
      </c>
      <c r="L15" s="123">
        <v>17100</v>
      </c>
      <c r="M15" s="124">
        <f>L15*G15</f>
        <v>1346625</v>
      </c>
      <c r="N15" s="122">
        <f t="shared" ref="N15:N50" si="2">AVERAGE(I15,K15,M15)</f>
        <v>1225875</v>
      </c>
      <c r="O15" s="140">
        <v>1225463</v>
      </c>
    </row>
    <row r="16" spans="1:15" ht="198" customHeight="1" x14ac:dyDescent="0.25">
      <c r="A16" s="23"/>
      <c r="B16" s="24"/>
      <c r="C16" s="19"/>
      <c r="D16" s="20" t="s">
        <v>15</v>
      </c>
      <c r="E16" s="21" t="s">
        <v>16</v>
      </c>
      <c r="F16" s="22" t="s">
        <v>14</v>
      </c>
      <c r="G16" s="76">
        <f>50*2</f>
        <v>100</v>
      </c>
      <c r="H16" s="102">
        <v>5500</v>
      </c>
      <c r="I16" s="102">
        <f t="shared" si="0"/>
        <v>550000</v>
      </c>
      <c r="J16" s="109">
        <v>5000</v>
      </c>
      <c r="K16" s="109">
        <f t="shared" si="1"/>
        <v>500000</v>
      </c>
      <c r="L16" s="123">
        <v>6100</v>
      </c>
      <c r="M16" s="124">
        <f>L16*G16</f>
        <v>610000</v>
      </c>
      <c r="N16" s="138">
        <f t="shared" si="2"/>
        <v>553333.33333333337</v>
      </c>
    </row>
    <row r="17" spans="1:15" ht="105" customHeight="1" x14ac:dyDescent="0.25">
      <c r="A17" s="23"/>
      <c r="B17" s="24"/>
      <c r="C17" s="19"/>
      <c r="D17" s="20" t="s">
        <v>17</v>
      </c>
      <c r="E17" s="21" t="s">
        <v>18</v>
      </c>
      <c r="F17" s="20" t="s">
        <v>19</v>
      </c>
      <c r="G17" s="76">
        <f>+(((2.5*0.5)*10)*2)*0.1</f>
        <v>2.5</v>
      </c>
      <c r="H17" s="102">
        <v>57500</v>
      </c>
      <c r="I17" s="102">
        <f t="shared" si="0"/>
        <v>143750</v>
      </c>
      <c r="J17" s="109">
        <v>52000</v>
      </c>
      <c r="K17" s="109">
        <f t="shared" si="1"/>
        <v>130000</v>
      </c>
      <c r="L17" s="123">
        <v>63200</v>
      </c>
      <c r="M17" s="124">
        <f>L17*G17</f>
        <v>158000</v>
      </c>
      <c r="N17" s="122">
        <f t="shared" si="2"/>
        <v>143916.66666666666</v>
      </c>
      <c r="O17" s="140">
        <v>143564</v>
      </c>
    </row>
    <row r="18" spans="1:15" ht="106.2" customHeight="1" x14ac:dyDescent="0.25">
      <c r="A18" s="23"/>
      <c r="B18" s="24"/>
      <c r="C18" s="19"/>
      <c r="D18" s="20"/>
      <c r="E18" s="21">
        <v>0</v>
      </c>
      <c r="F18" s="20"/>
      <c r="G18" s="76"/>
      <c r="H18" s="102"/>
      <c r="I18" s="102"/>
      <c r="J18" s="109"/>
      <c r="K18" s="109"/>
      <c r="L18" s="123"/>
      <c r="M18" s="124"/>
      <c r="N18" s="122"/>
    </row>
    <row r="19" spans="1:15" ht="66" customHeight="1" x14ac:dyDescent="0.25">
      <c r="A19" s="23"/>
      <c r="B19" s="24"/>
      <c r="C19" s="15"/>
      <c r="D19" s="18"/>
      <c r="E19" s="25" t="s">
        <v>20</v>
      </c>
      <c r="F19" s="18"/>
      <c r="G19" s="77"/>
      <c r="H19" s="90"/>
      <c r="I19" s="90">
        <f>SUM(I14:I17)</f>
        <v>5378250</v>
      </c>
      <c r="J19" s="90"/>
      <c r="K19" s="90">
        <f>SUM(K14:K17)</f>
        <v>4996500</v>
      </c>
      <c r="L19" s="70"/>
      <c r="M19" s="119">
        <f>SUM(M14:M18)</f>
        <v>6108225</v>
      </c>
      <c r="N19" s="122">
        <f t="shared" si="2"/>
        <v>5494325</v>
      </c>
    </row>
    <row r="20" spans="1:15" ht="82.5" customHeight="1" x14ac:dyDescent="0.25">
      <c r="A20" s="23"/>
      <c r="B20" s="24"/>
      <c r="C20" s="15">
        <v>1.2</v>
      </c>
      <c r="D20" s="16"/>
      <c r="E20" s="26" t="s">
        <v>21</v>
      </c>
      <c r="F20" s="18"/>
      <c r="G20" s="75"/>
      <c r="H20" s="70"/>
      <c r="I20" s="70"/>
      <c r="J20" s="70"/>
      <c r="K20" s="70"/>
      <c r="L20" s="70"/>
      <c r="M20" s="119"/>
      <c r="N20" s="122"/>
    </row>
    <row r="21" spans="1:15" ht="409.6" customHeight="1" x14ac:dyDescent="0.25">
      <c r="A21" s="23"/>
      <c r="B21" s="24"/>
      <c r="C21" s="19"/>
      <c r="D21" s="20" t="s">
        <v>22</v>
      </c>
      <c r="E21" s="27" t="s">
        <v>23</v>
      </c>
      <c r="F21" s="20" t="s">
        <v>11</v>
      </c>
      <c r="G21" s="78">
        <f>'[1]2,1'!AA54</f>
        <v>160</v>
      </c>
      <c r="H21" s="103">
        <v>495900</v>
      </c>
      <c r="I21" s="103">
        <f>H21*G21</f>
        <v>79344000</v>
      </c>
      <c r="J21" s="108">
        <v>446000</v>
      </c>
      <c r="K21" s="108">
        <f>J21*G21</f>
        <v>71360000</v>
      </c>
      <c r="L21" s="123">
        <v>545000</v>
      </c>
      <c r="M21" s="124">
        <f t="shared" ref="M21:M30" si="3">L21*G21</f>
        <v>87200000</v>
      </c>
      <c r="N21" s="122">
        <f t="shared" si="2"/>
        <v>79301333.333333328</v>
      </c>
      <c r="O21" s="140">
        <v>79270476.190476194</v>
      </c>
    </row>
    <row r="22" spans="1:15" ht="195.75" customHeight="1" x14ac:dyDescent="0.25">
      <c r="A22" s="23"/>
      <c r="B22" s="24"/>
      <c r="C22" s="19"/>
      <c r="D22" s="20" t="s">
        <v>24</v>
      </c>
      <c r="E22" s="27" t="s">
        <v>25</v>
      </c>
      <c r="F22" s="20" t="s">
        <v>26</v>
      </c>
      <c r="G22" s="78">
        <v>50</v>
      </c>
      <c r="H22" s="103">
        <v>136600</v>
      </c>
      <c r="I22" s="103">
        <f t="shared" ref="I22:I30" si="4">H22*G22</f>
        <v>6830000</v>
      </c>
      <c r="J22" s="108">
        <v>123000</v>
      </c>
      <c r="K22" s="108">
        <f t="shared" ref="K22:K30" si="5">J22*G22</f>
        <v>6150000</v>
      </c>
      <c r="L22" s="123">
        <v>150100</v>
      </c>
      <c r="M22" s="124">
        <f t="shared" si="3"/>
        <v>7505000</v>
      </c>
      <c r="N22" s="122">
        <f t="shared" si="2"/>
        <v>6828333.333333333</v>
      </c>
    </row>
    <row r="23" spans="1:15" ht="173.25" customHeight="1" x14ac:dyDescent="0.25">
      <c r="A23" s="23"/>
      <c r="B23" s="24"/>
      <c r="C23" s="19"/>
      <c r="D23" s="20" t="s">
        <v>27</v>
      </c>
      <c r="E23" s="27" t="s">
        <v>28</v>
      </c>
      <c r="F23" s="20" t="s">
        <v>11</v>
      </c>
      <c r="G23" s="78">
        <f>'[1]2,(3)'!AB72</f>
        <v>49.784000000000006</v>
      </c>
      <c r="H23" s="103">
        <v>477200</v>
      </c>
      <c r="I23" s="103">
        <f t="shared" si="4"/>
        <v>23756924.800000004</v>
      </c>
      <c r="J23" s="108">
        <v>429000</v>
      </c>
      <c r="K23" s="108">
        <f t="shared" si="5"/>
        <v>21357336.000000004</v>
      </c>
      <c r="L23" s="123">
        <v>524400</v>
      </c>
      <c r="M23" s="124">
        <f t="shared" si="3"/>
        <v>26106729.600000001</v>
      </c>
      <c r="N23" s="122">
        <f t="shared" si="2"/>
        <v>23740330.133333337</v>
      </c>
    </row>
    <row r="24" spans="1:15" ht="226.5" customHeight="1" x14ac:dyDescent="0.25">
      <c r="A24" s="23"/>
      <c r="B24" s="24"/>
      <c r="C24" s="19"/>
      <c r="D24" s="20" t="s">
        <v>29</v>
      </c>
      <c r="E24" s="27" t="s">
        <v>30</v>
      </c>
      <c r="F24" s="20" t="s">
        <v>11</v>
      </c>
      <c r="G24" s="78">
        <f>'[1]2,(4)'!AB72</f>
        <v>100</v>
      </c>
      <c r="H24" s="103">
        <v>88900</v>
      </c>
      <c r="I24" s="103">
        <f t="shared" si="4"/>
        <v>8890000</v>
      </c>
      <c r="J24" s="108">
        <v>80000</v>
      </c>
      <c r="K24" s="108">
        <f t="shared" si="5"/>
        <v>8000000</v>
      </c>
      <c r="L24" s="123">
        <v>97700</v>
      </c>
      <c r="M24" s="124">
        <f t="shared" si="3"/>
        <v>9770000</v>
      </c>
      <c r="N24" s="122">
        <f t="shared" si="2"/>
        <v>8886666.666666666</v>
      </c>
    </row>
    <row r="25" spans="1:15" ht="316.5" customHeight="1" x14ac:dyDescent="0.25">
      <c r="A25" s="23"/>
      <c r="B25" s="24"/>
      <c r="C25" s="19"/>
      <c r="D25" s="20" t="s">
        <v>31</v>
      </c>
      <c r="E25" s="27" t="s">
        <v>32</v>
      </c>
      <c r="F25" s="20" t="s">
        <v>33</v>
      </c>
      <c r="G25" s="78">
        <f>'[1]2,(5)'!AB72</f>
        <v>2</v>
      </c>
      <c r="H25" s="103">
        <v>5751800</v>
      </c>
      <c r="I25" s="103">
        <f t="shared" si="4"/>
        <v>11503600</v>
      </c>
      <c r="J25" s="108">
        <v>5171000</v>
      </c>
      <c r="K25" s="108">
        <f t="shared" si="5"/>
        <v>10342000</v>
      </c>
      <c r="L25" s="123">
        <v>6320700</v>
      </c>
      <c r="M25" s="124">
        <f t="shared" si="3"/>
        <v>12641400</v>
      </c>
      <c r="N25" s="122">
        <f t="shared" si="2"/>
        <v>11495666.666666666</v>
      </c>
    </row>
    <row r="26" spans="1:15" ht="243.75" customHeight="1" x14ac:dyDescent="0.25">
      <c r="A26" s="23"/>
      <c r="B26" s="24"/>
      <c r="C26" s="19"/>
      <c r="D26" s="20" t="s">
        <v>34</v>
      </c>
      <c r="E26" s="27" t="s">
        <v>35</v>
      </c>
      <c r="F26" s="20" t="s">
        <v>26</v>
      </c>
      <c r="G26" s="78">
        <f>'[1]2,(6)'!AA54</f>
        <v>45</v>
      </c>
      <c r="H26" s="103">
        <v>83300</v>
      </c>
      <c r="I26" s="103">
        <f t="shared" si="4"/>
        <v>3748500</v>
      </c>
      <c r="J26" s="108">
        <v>75000</v>
      </c>
      <c r="K26" s="108">
        <f t="shared" si="5"/>
        <v>3375000</v>
      </c>
      <c r="L26" s="123">
        <v>91500</v>
      </c>
      <c r="M26" s="124">
        <f t="shared" si="3"/>
        <v>4117500</v>
      </c>
      <c r="N26" s="122">
        <f t="shared" si="2"/>
        <v>3747000</v>
      </c>
    </row>
    <row r="27" spans="1:15" ht="171.75" customHeight="1" x14ac:dyDescent="0.25">
      <c r="A27" s="23"/>
      <c r="B27" s="24"/>
      <c r="C27" s="19"/>
      <c r="D27" s="20" t="s">
        <v>36</v>
      </c>
      <c r="E27" s="27" t="s">
        <v>37</v>
      </c>
      <c r="F27" s="20" t="s">
        <v>26</v>
      </c>
      <c r="G27" s="78">
        <f>'[1]2,(7)'!AA54</f>
        <v>8</v>
      </c>
      <c r="H27" s="103">
        <v>18000</v>
      </c>
      <c r="I27" s="103">
        <f t="shared" si="4"/>
        <v>144000</v>
      </c>
      <c r="J27" s="108">
        <v>16000</v>
      </c>
      <c r="K27" s="108">
        <f t="shared" si="5"/>
        <v>128000</v>
      </c>
      <c r="L27" s="123">
        <v>19800</v>
      </c>
      <c r="M27" s="124">
        <f t="shared" si="3"/>
        <v>158400</v>
      </c>
      <c r="N27" s="122">
        <f t="shared" si="2"/>
        <v>143466.66666666666</v>
      </c>
    </row>
    <row r="28" spans="1:15" ht="129.75" customHeight="1" x14ac:dyDescent="0.25">
      <c r="A28" s="23"/>
      <c r="B28" s="24"/>
      <c r="C28" s="19"/>
      <c r="D28" s="20" t="s">
        <v>38</v>
      </c>
      <c r="E28" s="27" t="s">
        <v>39</v>
      </c>
      <c r="F28" s="20" t="s">
        <v>11</v>
      </c>
      <c r="G28" s="78">
        <f>'[1]2,(8)'!AA54</f>
        <v>6</v>
      </c>
      <c r="H28" s="103">
        <v>29000</v>
      </c>
      <c r="I28" s="103">
        <f t="shared" si="4"/>
        <v>174000</v>
      </c>
      <c r="J28" s="108">
        <v>26000</v>
      </c>
      <c r="K28" s="108">
        <f t="shared" si="5"/>
        <v>156000</v>
      </c>
      <c r="L28" s="123">
        <v>31900</v>
      </c>
      <c r="M28" s="124">
        <f t="shared" si="3"/>
        <v>191400</v>
      </c>
      <c r="N28" s="122">
        <f t="shared" si="2"/>
        <v>173800</v>
      </c>
    </row>
    <row r="29" spans="1:15" ht="258.75" customHeight="1" x14ac:dyDescent="0.25">
      <c r="A29" s="23"/>
      <c r="B29" s="24"/>
      <c r="C29" s="19"/>
      <c r="D29" s="20" t="s">
        <v>40</v>
      </c>
      <c r="E29" s="27" t="s">
        <v>41</v>
      </c>
      <c r="F29" s="20" t="s">
        <v>11</v>
      </c>
      <c r="G29" s="78">
        <f>'[1]2,(9)'!AA54</f>
        <v>70</v>
      </c>
      <c r="H29" s="103">
        <v>68100</v>
      </c>
      <c r="I29" s="103">
        <f t="shared" si="4"/>
        <v>4767000</v>
      </c>
      <c r="J29" s="108">
        <v>61000</v>
      </c>
      <c r="K29" s="108">
        <f t="shared" si="5"/>
        <v>4270000</v>
      </c>
      <c r="L29" s="123">
        <v>74800</v>
      </c>
      <c r="M29" s="124">
        <f t="shared" si="3"/>
        <v>5236000</v>
      </c>
      <c r="N29" s="122">
        <f t="shared" si="2"/>
        <v>4757666.666666667</v>
      </c>
    </row>
    <row r="30" spans="1:15" ht="234.75" customHeight="1" x14ac:dyDescent="0.25">
      <c r="A30" s="23"/>
      <c r="B30" s="24"/>
      <c r="C30" s="19"/>
      <c r="D30" s="20" t="s">
        <v>42</v>
      </c>
      <c r="E30" s="27" t="s">
        <v>43</v>
      </c>
      <c r="F30" s="20" t="s">
        <v>33</v>
      </c>
      <c r="G30" s="78">
        <f>'[1]2,(10)'!AA54</f>
        <v>2</v>
      </c>
      <c r="H30" s="103">
        <v>185200</v>
      </c>
      <c r="I30" s="103">
        <f t="shared" si="4"/>
        <v>370400</v>
      </c>
      <c r="J30" s="108">
        <v>167000</v>
      </c>
      <c r="K30" s="108">
        <f t="shared" si="5"/>
        <v>334000</v>
      </c>
      <c r="L30" s="123">
        <v>203500</v>
      </c>
      <c r="M30" s="124">
        <f t="shared" si="3"/>
        <v>407000</v>
      </c>
      <c r="N30" s="122">
        <f t="shared" si="2"/>
        <v>370466.66666666669</v>
      </c>
    </row>
    <row r="31" spans="1:15" ht="45" x14ac:dyDescent="0.25">
      <c r="A31" s="23"/>
      <c r="B31" s="24"/>
      <c r="C31" s="19"/>
      <c r="D31" s="20"/>
      <c r="E31" s="27"/>
      <c r="F31" s="20"/>
      <c r="G31" s="78"/>
      <c r="H31" s="103"/>
      <c r="I31" s="103"/>
      <c r="J31" s="108"/>
      <c r="K31" s="108"/>
      <c r="L31" s="123"/>
      <c r="M31" s="124"/>
      <c r="N31" s="122"/>
    </row>
    <row r="32" spans="1:15" ht="45" x14ac:dyDescent="0.25">
      <c r="A32" s="23"/>
      <c r="B32" s="24"/>
      <c r="C32" s="19"/>
      <c r="D32" s="20"/>
      <c r="E32" s="27">
        <v>0</v>
      </c>
      <c r="F32" s="20"/>
      <c r="G32" s="78"/>
      <c r="H32" s="103"/>
      <c r="I32" s="103"/>
      <c r="J32" s="108"/>
      <c r="K32" s="108"/>
      <c r="L32" s="123"/>
      <c r="M32" s="124"/>
      <c r="N32" s="122"/>
    </row>
    <row r="33" spans="1:14" ht="71.25" customHeight="1" x14ac:dyDescent="0.25">
      <c r="A33" s="23"/>
      <c r="B33" s="24"/>
      <c r="C33" s="15"/>
      <c r="D33" s="18"/>
      <c r="E33" s="28" t="s">
        <v>20</v>
      </c>
      <c r="F33" s="18"/>
      <c r="G33" s="75"/>
      <c r="H33" s="70"/>
      <c r="I33" s="70">
        <f>SUM(I21:I30)</f>
        <v>139528424.80000001</v>
      </c>
      <c r="J33" s="70"/>
      <c r="K33" s="70">
        <f>SUM(K21:K30)</f>
        <v>125472336</v>
      </c>
      <c r="L33" s="70"/>
      <c r="M33" s="119">
        <f>SUM(M21:M31)</f>
        <v>153333429.59999999</v>
      </c>
      <c r="N33" s="122">
        <f t="shared" si="2"/>
        <v>139444730.13333333</v>
      </c>
    </row>
    <row r="34" spans="1:14" ht="99.75" customHeight="1" x14ac:dyDescent="0.25">
      <c r="A34" s="13"/>
      <c r="B34" s="14"/>
      <c r="C34" s="15">
        <v>1.3</v>
      </c>
      <c r="D34" s="18"/>
      <c r="E34" s="29" t="s">
        <v>44</v>
      </c>
      <c r="F34" s="18"/>
      <c r="G34" s="75"/>
      <c r="H34" s="70"/>
      <c r="I34" s="70"/>
      <c r="J34" s="70"/>
      <c r="K34" s="70"/>
      <c r="L34" s="70"/>
      <c r="M34" s="119"/>
      <c r="N34" s="122"/>
    </row>
    <row r="35" spans="1:14" ht="234.75" customHeight="1" x14ac:dyDescent="0.25">
      <c r="A35" s="30"/>
      <c r="B35" s="31"/>
      <c r="C35" s="19"/>
      <c r="D35" s="20" t="s">
        <v>45</v>
      </c>
      <c r="E35" s="32" t="s">
        <v>46</v>
      </c>
      <c r="F35" s="20" t="s">
        <v>47</v>
      </c>
      <c r="G35" s="78">
        <f>'[1]3,(1)'!AB72</f>
        <v>10</v>
      </c>
      <c r="H35" s="103">
        <v>209300</v>
      </c>
      <c r="I35" s="103">
        <f>H35*G35</f>
        <v>2093000</v>
      </c>
      <c r="J35" s="108">
        <v>188000</v>
      </c>
      <c r="K35" s="108">
        <f>J35*G35</f>
        <v>1880000</v>
      </c>
      <c r="L35" s="123">
        <v>230100</v>
      </c>
      <c r="M35" s="124">
        <f>L35*G35</f>
        <v>2301000</v>
      </c>
      <c r="N35" s="122">
        <f t="shared" si="2"/>
        <v>2091333.3333333333</v>
      </c>
    </row>
    <row r="36" spans="1:14" ht="194.25" customHeight="1" x14ac:dyDescent="0.25">
      <c r="A36" s="33"/>
      <c r="B36" s="34"/>
      <c r="C36" s="19"/>
      <c r="D36" s="20" t="s">
        <v>48</v>
      </c>
      <c r="E36" s="27" t="s">
        <v>49</v>
      </c>
      <c r="F36" s="20" t="s">
        <v>33</v>
      </c>
      <c r="G36" s="78">
        <f>'[1]3,(2)'!AB72</f>
        <v>16</v>
      </c>
      <c r="H36" s="103">
        <v>46800</v>
      </c>
      <c r="I36" s="103">
        <f t="shared" ref="I36:I39" si="6">H36*G36</f>
        <v>748800</v>
      </c>
      <c r="J36" s="108">
        <v>42000</v>
      </c>
      <c r="K36" s="108">
        <f t="shared" ref="K36:K39" si="7">J36*G36</f>
        <v>672000</v>
      </c>
      <c r="L36" s="123">
        <v>51400</v>
      </c>
      <c r="M36" s="124">
        <f>L36*G36</f>
        <v>822400</v>
      </c>
      <c r="N36" s="122">
        <f t="shared" si="2"/>
        <v>747733.33333333337</v>
      </c>
    </row>
    <row r="37" spans="1:14" ht="242.25" customHeight="1" x14ac:dyDescent="0.25">
      <c r="A37" s="35"/>
      <c r="B37" s="36"/>
      <c r="C37" s="19"/>
      <c r="D37" s="20" t="s">
        <v>50</v>
      </c>
      <c r="E37" s="32" t="s">
        <v>51</v>
      </c>
      <c r="F37" s="20" t="s">
        <v>33</v>
      </c>
      <c r="G37" s="78">
        <f>'[1]3,(3)'!AB72</f>
        <v>12</v>
      </c>
      <c r="H37" s="103">
        <v>52600</v>
      </c>
      <c r="I37" s="103">
        <f t="shared" si="6"/>
        <v>631200</v>
      </c>
      <c r="J37" s="108">
        <v>47000</v>
      </c>
      <c r="K37" s="108">
        <f t="shared" si="7"/>
        <v>564000</v>
      </c>
      <c r="L37" s="123">
        <v>57800</v>
      </c>
      <c r="M37" s="124">
        <f>L37*G37</f>
        <v>693600</v>
      </c>
      <c r="N37" s="122">
        <f t="shared" si="2"/>
        <v>629600</v>
      </c>
    </row>
    <row r="38" spans="1:14" ht="181.5" customHeight="1" x14ac:dyDescent="0.25">
      <c r="A38" s="33"/>
      <c r="B38" s="34"/>
      <c r="C38" s="37"/>
      <c r="D38" s="20" t="s">
        <v>52</v>
      </c>
      <c r="E38" s="27" t="s">
        <v>53</v>
      </c>
      <c r="F38" s="20" t="s">
        <v>33</v>
      </c>
      <c r="G38" s="78">
        <f>'[1]3,(4)'!AB72</f>
        <v>4</v>
      </c>
      <c r="H38" s="103">
        <v>280300</v>
      </c>
      <c r="I38" s="103">
        <f t="shared" si="6"/>
        <v>1121200</v>
      </c>
      <c r="J38" s="108">
        <v>252000</v>
      </c>
      <c r="K38" s="108">
        <f t="shared" si="7"/>
        <v>1008000</v>
      </c>
      <c r="L38" s="123">
        <v>308000</v>
      </c>
      <c r="M38" s="124">
        <f>L38*G38</f>
        <v>1232000</v>
      </c>
      <c r="N38" s="122">
        <f t="shared" si="2"/>
        <v>1120400</v>
      </c>
    </row>
    <row r="39" spans="1:14" ht="337.5" customHeight="1" x14ac:dyDescent="0.25">
      <c r="A39" s="33"/>
      <c r="B39" s="34"/>
      <c r="C39" s="37"/>
      <c r="D39" s="20" t="s">
        <v>54</v>
      </c>
      <c r="E39" s="27" t="s">
        <v>55</v>
      </c>
      <c r="F39" s="20" t="s">
        <v>33</v>
      </c>
      <c r="G39" s="78">
        <v>1</v>
      </c>
      <c r="H39" s="103">
        <v>420200</v>
      </c>
      <c r="I39" s="103">
        <f t="shared" si="6"/>
        <v>420200</v>
      </c>
      <c r="J39" s="108">
        <v>378000</v>
      </c>
      <c r="K39" s="108">
        <f t="shared" si="7"/>
        <v>378000</v>
      </c>
      <c r="L39" s="123">
        <v>461700</v>
      </c>
      <c r="M39" s="124">
        <f>L39*G39</f>
        <v>461700</v>
      </c>
      <c r="N39" s="122">
        <f t="shared" si="2"/>
        <v>419966.66666666669</v>
      </c>
    </row>
    <row r="40" spans="1:14" ht="70.5" customHeight="1" x14ac:dyDescent="0.25">
      <c r="A40" s="33"/>
      <c r="B40" s="34"/>
      <c r="C40" s="37"/>
      <c r="D40" s="20"/>
      <c r="E40" s="27"/>
      <c r="F40" s="20"/>
      <c r="G40" s="78"/>
      <c r="H40" s="103"/>
      <c r="I40" s="103"/>
      <c r="J40" s="108"/>
      <c r="K40" s="108"/>
      <c r="L40" s="123"/>
      <c r="M40" s="124"/>
      <c r="N40" s="122"/>
    </row>
    <row r="41" spans="1:14" ht="70.5" customHeight="1" x14ac:dyDescent="0.25">
      <c r="A41" s="33"/>
      <c r="B41" s="34"/>
      <c r="C41" s="37"/>
      <c r="D41" s="20"/>
      <c r="E41" s="27"/>
      <c r="F41" s="20"/>
      <c r="G41" s="78"/>
      <c r="H41" s="103"/>
      <c r="I41" s="103"/>
      <c r="J41" s="108"/>
      <c r="K41" s="108"/>
      <c r="L41" s="123"/>
      <c r="M41" s="124"/>
      <c r="N41" s="122"/>
    </row>
    <row r="42" spans="1:14" ht="45" x14ac:dyDescent="0.25">
      <c r="A42" s="33"/>
      <c r="B42" s="34"/>
      <c r="C42" s="38"/>
      <c r="D42" s="39"/>
      <c r="E42" s="28" t="s">
        <v>20</v>
      </c>
      <c r="F42" s="18"/>
      <c r="G42" s="75"/>
      <c r="H42" s="70"/>
      <c r="I42" s="70">
        <f>SUM(I35:I39)</f>
        <v>5014400</v>
      </c>
      <c r="J42" s="70"/>
      <c r="K42" s="70">
        <f>SUM(K35:K40)</f>
        <v>4502000</v>
      </c>
      <c r="L42" s="91"/>
      <c r="M42" s="119">
        <f>SUM(M35:M40)</f>
        <v>5510700</v>
      </c>
      <c r="N42" s="122">
        <f t="shared" si="2"/>
        <v>5009033.333333333</v>
      </c>
    </row>
    <row r="43" spans="1:14" ht="45" x14ac:dyDescent="0.25">
      <c r="A43" s="33"/>
      <c r="B43" s="34"/>
      <c r="C43" s="15">
        <v>1.4</v>
      </c>
      <c r="D43" s="40"/>
      <c r="E43" s="41" t="s">
        <v>56</v>
      </c>
      <c r="F43" s="18"/>
      <c r="G43" s="75"/>
      <c r="H43" s="70"/>
      <c r="I43" s="70"/>
      <c r="J43" s="70"/>
      <c r="K43" s="70"/>
      <c r="L43" s="70"/>
      <c r="M43" s="119">
        <f t="shared" ref="M43:M48" si="8">L43*G43</f>
        <v>0</v>
      </c>
      <c r="N43" s="122">
        <f t="shared" si="2"/>
        <v>0</v>
      </c>
    </row>
    <row r="44" spans="1:14" ht="206.25" customHeight="1" x14ac:dyDescent="0.25">
      <c r="A44" s="33"/>
      <c r="B44" s="34"/>
      <c r="C44" s="37"/>
      <c r="D44" s="42" t="s">
        <v>57</v>
      </c>
      <c r="E44" s="27" t="s">
        <v>58</v>
      </c>
      <c r="F44" s="20" t="s">
        <v>14</v>
      </c>
      <c r="G44" s="78">
        <v>60</v>
      </c>
      <c r="H44" s="103">
        <v>19100</v>
      </c>
      <c r="I44" s="103">
        <f>H44*G44</f>
        <v>1146000</v>
      </c>
      <c r="J44" s="108">
        <v>17000</v>
      </c>
      <c r="K44" s="108">
        <f>J44*G44</f>
        <v>1020000</v>
      </c>
      <c r="L44" s="123">
        <v>21000</v>
      </c>
      <c r="M44" s="124">
        <f t="shared" si="8"/>
        <v>1260000</v>
      </c>
      <c r="N44" s="122">
        <f t="shared" si="2"/>
        <v>1142000</v>
      </c>
    </row>
    <row r="45" spans="1:14" ht="134.25" customHeight="1" x14ac:dyDescent="0.25">
      <c r="A45" s="33"/>
      <c r="B45" s="34"/>
      <c r="C45" s="37"/>
      <c r="D45" s="42" t="s">
        <v>59</v>
      </c>
      <c r="E45" s="27" t="s">
        <v>60</v>
      </c>
      <c r="F45" s="20" t="s">
        <v>11</v>
      </c>
      <c r="G45" s="78">
        <f>'[1]4,(2)'!AA54</f>
        <v>42.25</v>
      </c>
      <c r="H45" s="103">
        <v>26800</v>
      </c>
      <c r="I45" s="103">
        <f t="shared" ref="I45:I48" si="9">H45*G45</f>
        <v>1132300</v>
      </c>
      <c r="J45" s="108">
        <v>24000</v>
      </c>
      <c r="K45" s="108">
        <f t="shared" ref="K45:K48" si="10">J45*G45</f>
        <v>1014000</v>
      </c>
      <c r="L45" s="123">
        <v>29500</v>
      </c>
      <c r="M45" s="124">
        <f t="shared" si="8"/>
        <v>1246375</v>
      </c>
      <c r="N45" s="122">
        <f t="shared" si="2"/>
        <v>1130891.6666666667</v>
      </c>
    </row>
    <row r="46" spans="1:14" ht="104.25" customHeight="1" x14ac:dyDescent="0.25">
      <c r="A46" s="33"/>
      <c r="B46" s="34"/>
      <c r="C46" s="37"/>
      <c r="D46" s="42" t="s">
        <v>61</v>
      </c>
      <c r="E46" s="27" t="s">
        <v>62</v>
      </c>
      <c r="F46" s="20" t="s">
        <v>11</v>
      </c>
      <c r="G46" s="78">
        <f>'[1]4,(3)'!AA54</f>
        <v>9</v>
      </c>
      <c r="H46" s="103">
        <v>93700</v>
      </c>
      <c r="I46" s="103">
        <f t="shared" si="9"/>
        <v>843300</v>
      </c>
      <c r="J46" s="108">
        <v>84000</v>
      </c>
      <c r="K46" s="108">
        <f t="shared" si="10"/>
        <v>756000</v>
      </c>
      <c r="L46" s="123">
        <v>103000</v>
      </c>
      <c r="M46" s="124">
        <f t="shared" si="8"/>
        <v>927000</v>
      </c>
      <c r="N46" s="122">
        <f t="shared" si="2"/>
        <v>842100</v>
      </c>
    </row>
    <row r="47" spans="1:14" ht="95.25" customHeight="1" x14ac:dyDescent="0.25">
      <c r="A47" s="33"/>
      <c r="B47" s="34"/>
      <c r="C47" s="37"/>
      <c r="D47" s="42" t="s">
        <v>63</v>
      </c>
      <c r="E47" s="27" t="s">
        <v>64</v>
      </c>
      <c r="F47" s="20" t="s">
        <v>11</v>
      </c>
      <c r="G47" s="78">
        <v>1</v>
      </c>
      <c r="H47" s="103"/>
      <c r="I47" s="103">
        <f t="shared" si="9"/>
        <v>0</v>
      </c>
      <c r="J47" s="108"/>
      <c r="K47" s="108">
        <f t="shared" si="10"/>
        <v>0</v>
      </c>
      <c r="L47" s="123"/>
      <c r="M47" s="124">
        <f t="shared" si="8"/>
        <v>0</v>
      </c>
      <c r="N47" s="122">
        <f t="shared" si="2"/>
        <v>0</v>
      </c>
    </row>
    <row r="48" spans="1:14" ht="89.25" customHeight="1" x14ac:dyDescent="0.25">
      <c r="A48" s="33"/>
      <c r="B48" s="34"/>
      <c r="C48" s="37"/>
      <c r="D48" s="42" t="s">
        <v>65</v>
      </c>
      <c r="E48" s="27" t="s">
        <v>66</v>
      </c>
      <c r="F48" s="20" t="s">
        <v>26</v>
      </c>
      <c r="G48" s="78">
        <v>1</v>
      </c>
      <c r="H48" s="103"/>
      <c r="I48" s="103">
        <f t="shared" si="9"/>
        <v>0</v>
      </c>
      <c r="J48" s="108"/>
      <c r="K48" s="108">
        <f t="shared" si="10"/>
        <v>0</v>
      </c>
      <c r="L48" s="123"/>
      <c r="M48" s="124">
        <f t="shared" si="8"/>
        <v>0</v>
      </c>
      <c r="N48" s="122">
        <f t="shared" si="2"/>
        <v>0</v>
      </c>
    </row>
    <row r="49" spans="1:23" ht="69.75" customHeight="1" thickBot="1" x14ac:dyDescent="0.3">
      <c r="A49" s="35"/>
      <c r="B49" s="36"/>
      <c r="C49" s="15"/>
      <c r="D49" s="44"/>
      <c r="E49" s="28" t="s">
        <v>20</v>
      </c>
      <c r="F49" s="18"/>
      <c r="G49" s="79"/>
      <c r="H49" s="70"/>
      <c r="I49" s="70">
        <f>SUM(I44:I48)</f>
        <v>3121600</v>
      </c>
      <c r="J49" s="70"/>
      <c r="K49" s="70">
        <f>SUM(K44:K48)</f>
        <v>2790000</v>
      </c>
      <c r="L49" s="70"/>
      <c r="M49" s="119">
        <f>SUM(M44:M48)</f>
        <v>3433375</v>
      </c>
      <c r="N49" s="122">
        <f t="shared" si="2"/>
        <v>3114991.6666666665</v>
      </c>
    </row>
    <row r="50" spans="1:23" ht="120" customHeight="1" thickBot="1" x14ac:dyDescent="0.3">
      <c r="A50" s="35"/>
      <c r="B50" s="45"/>
      <c r="C50" s="46"/>
      <c r="D50" s="47"/>
      <c r="E50" s="29" t="s">
        <v>80</v>
      </c>
      <c r="F50" s="48"/>
      <c r="G50" s="80"/>
      <c r="H50" s="71"/>
      <c r="I50" s="71">
        <f>SUM(I19+I33+I42+I49)</f>
        <v>153042674.80000001</v>
      </c>
      <c r="J50" s="71"/>
      <c r="K50" s="71">
        <f>SUM(K19+K33+K42+K49)</f>
        <v>137760836</v>
      </c>
      <c r="L50" s="92"/>
      <c r="M50" s="120">
        <f>SUM(M19+M33+M42+M49)</f>
        <v>168385729.59999999</v>
      </c>
      <c r="N50" s="122">
        <f t="shared" si="2"/>
        <v>153063080.13333333</v>
      </c>
    </row>
    <row r="51" spans="1:23" ht="45" x14ac:dyDescent="0.25">
      <c r="A51" s="35"/>
      <c r="B51" s="45"/>
      <c r="C51" s="46"/>
      <c r="D51" s="47"/>
      <c r="E51" s="29"/>
      <c r="F51" s="18"/>
      <c r="G51" s="81"/>
      <c r="H51" s="70"/>
      <c r="I51" s="70"/>
      <c r="J51" s="70"/>
      <c r="K51" s="70"/>
      <c r="L51" s="70"/>
      <c r="M51" s="119"/>
      <c r="N51" s="122"/>
    </row>
    <row r="52" spans="1:23" ht="113.4" customHeight="1" x14ac:dyDescent="0.25">
      <c r="A52" s="49"/>
      <c r="B52" s="50"/>
      <c r="C52" s="38"/>
      <c r="D52" s="18"/>
      <c r="E52" s="51" t="s">
        <v>67</v>
      </c>
      <c r="F52" s="52"/>
      <c r="G52" s="81"/>
      <c r="H52" s="111"/>
      <c r="I52" s="69">
        <f>I50</f>
        <v>153042674.80000001</v>
      </c>
      <c r="J52" s="69"/>
      <c r="K52" s="69">
        <f>SUM(K50)</f>
        <v>137760836</v>
      </c>
      <c r="L52" s="93"/>
      <c r="M52" s="121">
        <f>SUM(M50)</f>
        <v>168385729.59999999</v>
      </c>
      <c r="N52" s="122">
        <f t="shared" ref="N52:N63" si="11">AVERAGE(I52,K52,M52)</f>
        <v>153063080.13333333</v>
      </c>
      <c r="R52" s="43"/>
      <c r="S52" s="43"/>
      <c r="T52" s="43"/>
      <c r="U52" s="43"/>
      <c r="V52" s="43"/>
      <c r="W52" s="43"/>
    </row>
    <row r="53" spans="1:23" ht="46.2" x14ac:dyDescent="0.25">
      <c r="A53" s="53"/>
      <c r="B53" s="54"/>
      <c r="C53" s="37"/>
      <c r="D53" s="20"/>
      <c r="E53" s="55" t="s">
        <v>81</v>
      </c>
      <c r="F53" s="20"/>
      <c r="G53" s="100"/>
      <c r="H53" s="104"/>
      <c r="I53" s="103"/>
      <c r="J53" s="108"/>
      <c r="K53" s="108"/>
      <c r="L53" s="125"/>
      <c r="M53" s="124"/>
      <c r="N53" s="122"/>
      <c r="R53" s="43"/>
      <c r="S53" s="43"/>
      <c r="T53" s="43"/>
      <c r="U53" s="43"/>
      <c r="V53" s="43"/>
      <c r="W53" s="43"/>
    </row>
    <row r="54" spans="1:23" ht="46.2" x14ac:dyDescent="0.25">
      <c r="A54" s="53"/>
      <c r="B54" s="54"/>
      <c r="C54" s="37"/>
      <c r="D54" s="20"/>
      <c r="E54" s="55" t="s">
        <v>68</v>
      </c>
      <c r="F54" s="168">
        <v>0.16019</v>
      </c>
      <c r="G54" s="101"/>
      <c r="H54" s="105"/>
      <c r="I54" s="105">
        <f>I52*F54</f>
        <v>24515906.076212</v>
      </c>
      <c r="J54" s="107"/>
      <c r="K54" s="107">
        <f>K52*F54</f>
        <v>22067908.318840001</v>
      </c>
      <c r="L54" s="126"/>
      <c r="M54" s="127">
        <f>M52*F54</f>
        <v>26973710.024623998</v>
      </c>
      <c r="N54" s="122">
        <f t="shared" si="11"/>
        <v>24519174.806558669</v>
      </c>
      <c r="R54" s="43"/>
      <c r="S54" s="43"/>
      <c r="T54" s="43"/>
      <c r="U54" s="43"/>
      <c r="V54" s="43"/>
      <c r="W54" s="43"/>
    </row>
    <row r="55" spans="1:23" ht="46.2" x14ac:dyDescent="0.25">
      <c r="A55" s="53"/>
      <c r="B55" s="54"/>
      <c r="C55" s="37"/>
      <c r="D55" s="20"/>
      <c r="E55" s="55" t="s">
        <v>69</v>
      </c>
      <c r="F55" s="168">
        <v>0.04</v>
      </c>
      <c r="G55" s="101"/>
      <c r="H55" s="105"/>
      <c r="I55" s="105">
        <f>I52*4%</f>
        <v>6121706.9920000006</v>
      </c>
      <c r="J55" s="107"/>
      <c r="K55" s="107">
        <f>K52*F55</f>
        <v>5510433.4400000004</v>
      </c>
      <c r="L55" s="126"/>
      <c r="M55" s="127">
        <f>M52*F55</f>
        <v>6735429.1840000004</v>
      </c>
      <c r="N55" s="122">
        <f t="shared" si="11"/>
        <v>6122523.2053333335</v>
      </c>
      <c r="R55" s="43"/>
      <c r="S55" s="43"/>
      <c r="T55" s="43"/>
      <c r="U55" s="43"/>
      <c r="V55" s="43"/>
      <c r="W55" s="43"/>
    </row>
    <row r="56" spans="1:23" ht="46.2" x14ac:dyDescent="0.25">
      <c r="A56" s="53"/>
      <c r="B56" s="54"/>
      <c r="C56" s="37"/>
      <c r="D56" s="20"/>
      <c r="E56" s="55" t="s">
        <v>82</v>
      </c>
      <c r="F56" s="56"/>
      <c r="G56" s="101"/>
      <c r="H56" s="105"/>
      <c r="I56" s="105"/>
      <c r="J56" s="107"/>
      <c r="K56" s="107"/>
      <c r="L56" s="126"/>
      <c r="M56" s="128"/>
      <c r="N56" s="122"/>
      <c r="R56" s="43"/>
      <c r="S56" s="43"/>
      <c r="T56" s="43"/>
      <c r="U56" s="43"/>
      <c r="V56" s="43"/>
      <c r="W56" s="43"/>
    </row>
    <row r="57" spans="1:23" ht="46.2" x14ac:dyDescent="0.25">
      <c r="A57" s="53"/>
      <c r="B57" s="54"/>
      <c r="C57" s="37"/>
      <c r="D57" s="20"/>
      <c r="E57" s="55" t="s">
        <v>70</v>
      </c>
      <c r="F57" s="56">
        <f>F54+F55</f>
        <v>0.20019000000000001</v>
      </c>
      <c r="G57" s="101"/>
      <c r="H57" s="105"/>
      <c r="I57" s="105">
        <f>I54+I55</f>
        <v>30637613.068212003</v>
      </c>
      <c r="J57" s="107"/>
      <c r="K57" s="107">
        <f>K54+K55</f>
        <v>27578341.758840002</v>
      </c>
      <c r="L57" s="126"/>
      <c r="M57" s="127">
        <f>M54+M55</f>
        <v>33709139.208623998</v>
      </c>
      <c r="N57" s="122">
        <f t="shared" si="11"/>
        <v>30641698.011892002</v>
      </c>
      <c r="R57" s="43"/>
      <c r="S57" s="43"/>
      <c r="T57" s="43"/>
      <c r="U57" s="43"/>
      <c r="V57" s="43"/>
      <c r="W57" s="43"/>
    </row>
    <row r="58" spans="1:23" ht="46.2" x14ac:dyDescent="0.25">
      <c r="A58" s="53"/>
      <c r="B58" s="54"/>
      <c r="C58" s="37"/>
      <c r="D58" s="20"/>
      <c r="E58" s="55"/>
      <c r="F58" s="56"/>
      <c r="G58" s="101"/>
      <c r="H58" s="105"/>
      <c r="I58" s="105"/>
      <c r="J58" s="107"/>
      <c r="K58" s="107"/>
      <c r="L58" s="125"/>
      <c r="M58" s="124"/>
      <c r="N58" s="122"/>
      <c r="R58" s="43"/>
      <c r="S58" s="43"/>
      <c r="T58" s="43"/>
      <c r="U58" s="43"/>
      <c r="V58" s="43"/>
      <c r="W58" s="43"/>
    </row>
    <row r="59" spans="1:23" ht="46.2" x14ac:dyDescent="0.25">
      <c r="A59" s="53"/>
      <c r="B59" s="54"/>
      <c r="C59" s="37"/>
      <c r="D59" s="20"/>
      <c r="E59" s="55" t="s">
        <v>71</v>
      </c>
      <c r="F59" s="20"/>
      <c r="G59" s="100"/>
      <c r="H59" s="103"/>
      <c r="I59" s="103"/>
      <c r="J59" s="108"/>
      <c r="K59" s="108"/>
      <c r="L59" s="125"/>
      <c r="M59" s="127"/>
      <c r="N59" s="122"/>
      <c r="R59" s="43"/>
      <c r="S59" s="43"/>
      <c r="T59" s="43"/>
      <c r="U59" s="43"/>
      <c r="V59" s="43"/>
      <c r="W59" s="43"/>
    </row>
    <row r="60" spans="1:23" ht="46.2" x14ac:dyDescent="0.25">
      <c r="A60" s="53"/>
      <c r="B60" s="54"/>
      <c r="C60" s="37"/>
      <c r="D60" s="20"/>
      <c r="E60" s="55"/>
      <c r="F60" s="20"/>
      <c r="G60" s="100"/>
      <c r="H60" s="103"/>
      <c r="I60" s="103"/>
      <c r="J60" s="108"/>
      <c r="K60" s="108"/>
      <c r="L60" s="125"/>
      <c r="M60" s="124"/>
      <c r="N60" s="122"/>
      <c r="R60" s="43"/>
      <c r="S60" s="43"/>
      <c r="T60" s="43"/>
      <c r="U60" s="43"/>
      <c r="V60" s="43"/>
      <c r="W60" s="43"/>
    </row>
    <row r="61" spans="1:23" ht="46.2" x14ac:dyDescent="0.25">
      <c r="A61" s="53"/>
      <c r="B61" s="54"/>
      <c r="C61" s="37"/>
      <c r="D61" s="20"/>
      <c r="E61" s="55" t="s">
        <v>72</v>
      </c>
      <c r="F61" s="20">
        <v>0.19</v>
      </c>
      <c r="G61" s="101"/>
      <c r="H61" s="105"/>
      <c r="I61" s="105">
        <f>I55*F61</f>
        <v>1163124.3284800001</v>
      </c>
      <c r="J61" s="107"/>
      <c r="K61" s="107">
        <f>K55*F61</f>
        <v>1046982.3536000001</v>
      </c>
      <c r="L61" s="126"/>
      <c r="M61" s="127">
        <f>M55*F61</f>
        <v>1279731.5449600001</v>
      </c>
      <c r="N61" s="122">
        <f t="shared" si="11"/>
        <v>1163279.4090133335</v>
      </c>
      <c r="R61" s="43"/>
      <c r="S61" s="43"/>
      <c r="T61" s="43"/>
      <c r="U61" s="43"/>
      <c r="V61" s="43"/>
      <c r="W61" s="43"/>
    </row>
    <row r="62" spans="1:23" ht="46.2" x14ac:dyDescent="0.25">
      <c r="A62" s="53"/>
      <c r="B62" s="54"/>
      <c r="C62" s="37"/>
      <c r="D62" s="20"/>
      <c r="E62" s="55"/>
      <c r="F62" s="20"/>
      <c r="G62" s="100"/>
      <c r="H62" s="103"/>
      <c r="I62" s="103"/>
      <c r="J62" s="108"/>
      <c r="K62" s="108"/>
      <c r="L62" s="125"/>
      <c r="M62" s="124"/>
      <c r="N62" s="122"/>
      <c r="Q62" s="141"/>
      <c r="R62" s="141"/>
      <c r="S62" s="43"/>
      <c r="T62" s="43"/>
      <c r="U62" s="43"/>
      <c r="V62" s="43"/>
      <c r="W62" s="43"/>
    </row>
    <row r="63" spans="1:23" ht="93" customHeight="1" thickBot="1" x14ac:dyDescent="0.3">
      <c r="A63" s="57"/>
      <c r="B63" s="58"/>
      <c r="C63" s="59"/>
      <c r="D63" s="60"/>
      <c r="E63" s="61" t="s">
        <v>73</v>
      </c>
      <c r="F63" s="60"/>
      <c r="G63" s="82"/>
      <c r="H63" s="106"/>
      <c r="I63" s="130">
        <f>SUM(I61+I57+I52)</f>
        <v>184843412.19669202</v>
      </c>
      <c r="J63" s="110"/>
      <c r="K63" s="131">
        <f>K52+K54+K55+K61</f>
        <v>166386160.11243999</v>
      </c>
      <c r="L63" s="129"/>
      <c r="M63" s="132">
        <f>M52+M57+M61</f>
        <v>203374600.35358399</v>
      </c>
      <c r="N63" s="133">
        <f t="shared" si="11"/>
        <v>184868057.55423865</v>
      </c>
      <c r="Q63" s="142"/>
      <c r="R63" s="142"/>
    </row>
    <row r="64" spans="1:23" ht="24.6" x14ac:dyDescent="0.25">
      <c r="A64" s="62"/>
      <c r="B64" s="62"/>
      <c r="C64" s="63"/>
      <c r="D64" s="63"/>
      <c r="E64" s="64"/>
      <c r="F64" s="63"/>
      <c r="G64" s="83"/>
      <c r="H64" s="65"/>
      <c r="I64" s="65"/>
      <c r="J64" s="65"/>
      <c r="K64" s="65"/>
      <c r="L64" s="94"/>
      <c r="M64" s="95"/>
      <c r="N64" s="116"/>
    </row>
    <row r="65" spans="1:14" ht="22.8" x14ac:dyDescent="0.25">
      <c r="A65" s="62"/>
      <c r="B65" s="62"/>
      <c r="C65" s="158"/>
      <c r="D65" s="158"/>
      <c r="E65" s="158"/>
      <c r="F65" s="158"/>
      <c r="G65" s="158"/>
      <c r="H65" s="158"/>
      <c r="I65" s="158"/>
      <c r="J65" s="158"/>
      <c r="K65" s="158"/>
      <c r="L65" s="158"/>
      <c r="M65" s="158"/>
      <c r="N65" s="66"/>
    </row>
    <row r="66" spans="1:14" ht="166.5" customHeight="1" x14ac:dyDescent="0.25">
      <c r="A66" s="62"/>
      <c r="B66" s="62"/>
      <c r="C66" s="63"/>
      <c r="D66" s="63"/>
      <c r="E66" s="64"/>
      <c r="F66" s="63"/>
      <c r="G66" s="83"/>
      <c r="H66" s="65"/>
      <c r="I66" s="65"/>
      <c r="J66" s="65"/>
      <c r="K66" s="65"/>
      <c r="L66" s="94"/>
      <c r="M66" s="96"/>
      <c r="N66" s="96"/>
    </row>
    <row r="67" spans="1:14" ht="60" customHeight="1" x14ac:dyDescent="0.25">
      <c r="A67" s="62"/>
      <c r="B67" s="62"/>
      <c r="C67" s="63"/>
      <c r="D67" s="159"/>
      <c r="E67" s="159"/>
      <c r="F67" s="67"/>
      <c r="G67" s="84"/>
      <c r="H67" s="97"/>
      <c r="I67" s="97"/>
      <c r="J67" s="97"/>
      <c r="K67" s="97"/>
      <c r="L67" s="94"/>
      <c r="M67" s="98"/>
      <c r="N67" s="98"/>
    </row>
    <row r="68" spans="1:14" ht="64.5" customHeight="1" x14ac:dyDescent="0.25">
      <c r="D68" s="43"/>
      <c r="E68" s="68"/>
    </row>
    <row r="69" spans="1:14" ht="60.75" customHeight="1" x14ac:dyDescent="0.25">
      <c r="D69" s="43"/>
      <c r="E69" s="68"/>
      <c r="M69" s="99"/>
      <c r="N69" s="99"/>
    </row>
    <row r="70" spans="1:14" ht="46.2" x14ac:dyDescent="0.25">
      <c r="D70" s="43"/>
      <c r="E70" s="43"/>
    </row>
  </sheetData>
  <mergeCells count="21">
    <mergeCell ref="C65:M65"/>
    <mergeCell ref="D67:E67"/>
    <mergeCell ref="H10:I10"/>
    <mergeCell ref="J10:K10"/>
    <mergeCell ref="H11:I11"/>
    <mergeCell ref="J11:K11"/>
    <mergeCell ref="L11:M11"/>
    <mergeCell ref="Q62:R62"/>
    <mergeCell ref="Q63:R63"/>
    <mergeCell ref="B12:D12"/>
    <mergeCell ref="C6:M6"/>
    <mergeCell ref="C7:M7"/>
    <mergeCell ref="C8:M8"/>
    <mergeCell ref="L9:M9"/>
    <mergeCell ref="C10:C11"/>
    <mergeCell ref="D10:D11"/>
    <mergeCell ref="E10:E11"/>
    <mergeCell ref="F10:F11"/>
    <mergeCell ref="G10:G11"/>
    <mergeCell ref="L10:M10"/>
    <mergeCell ref="N10:N11"/>
  </mergeCells>
  <printOptions horizontalCentered="1"/>
  <pageMargins left="0.31496062992125984" right="0.31496062992125984" top="0.35433070866141736" bottom="0.35433070866141736" header="0.31496062992125984" footer="0.31496062992125984"/>
  <pageSetup paperSize="9" scale="18" orientation="landscape" r:id="rId1"/>
  <rowBreaks count="2" manualBreakCount="2">
    <brk id="19" max="9" man="1"/>
    <brk id="33"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9C327-9684-45D1-A8FE-4BDFD937C341}">
  <dimension ref="B12:D13"/>
  <sheetViews>
    <sheetView workbookViewId="0">
      <selection activeCell="E18" sqref="E18"/>
    </sheetView>
  </sheetViews>
  <sheetFormatPr baseColWidth="10" defaultRowHeight="13.2" x14ac:dyDescent="0.25"/>
  <cols>
    <col min="2" max="2" width="11.5546875" style="137"/>
    <col min="3" max="3" width="27.6640625" style="137" customWidth="1"/>
    <col min="4" max="4" width="11.5546875" style="137"/>
  </cols>
  <sheetData>
    <row r="12" spans="2:4" ht="44.4" customHeight="1" x14ac:dyDescent="0.25">
      <c r="B12" s="134" t="s">
        <v>63</v>
      </c>
      <c r="C12" s="135" t="s">
        <v>64</v>
      </c>
      <c r="D12" s="136" t="s">
        <v>11</v>
      </c>
    </row>
    <row r="13" spans="2:4" ht="19.2" x14ac:dyDescent="0.25">
      <c r="B13" s="134" t="s">
        <v>65</v>
      </c>
      <c r="C13" s="135" t="s">
        <v>66</v>
      </c>
      <c r="D13" s="136"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 OFIC C BOHIO Y MOMPOX</vt:lpstr>
      <vt:lpstr>Hoja1</vt:lpstr>
      <vt:lpstr>'PRES. OFIC C BOHIO Y MOMPOX'!Área_de_impresión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Jeimy</dc:creator>
  <cp:lastModifiedBy>Jeimy</cp:lastModifiedBy>
  <dcterms:created xsi:type="dcterms:W3CDTF">2024-07-31T19:50:18Z</dcterms:created>
  <dcterms:modified xsi:type="dcterms:W3CDTF">2024-08-14T15:43:30Z</dcterms:modified>
</cp:coreProperties>
</file>