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lilianaagamez/Library/Mobile Documents/com~apple~CloudDocs/LILIANA/BIM/2024/Contratos/Remodelacion Oficina/Identidad Visual/"/>
    </mc:Choice>
  </mc:AlternateContent>
  <xr:revisionPtr revIDLastSave="0" documentId="13_ncr:1_{B0597687-8B87-4747-926A-D1E5C56387DD}" xr6:coauthVersionLast="47" xr6:coauthVersionMax="47" xr10:uidLastSave="{00000000-0000-0000-0000-000000000000}"/>
  <bookViews>
    <workbookView xWindow="13720" yWindow="500" windowWidth="28760" windowHeight="20160" xr2:uid="{37630489-A285-3B41-AC37-5195262AA93C}"/>
  </bookViews>
  <sheets>
    <sheet name="FICHAS TECNICAS" sheetId="7" r:id="rId1"/>
    <sheet name="ESTUDIO ECONOMICO" sheetId="4" r:id="rId2"/>
    <sheet name="CODIGO UNSPSC" sheetId="6" r:id="rId3"/>
    <sheet name="COTIZAR" sheetId="5" r:id="rId4"/>
    <sheet name="PROMEDIO" sheetId="8" r:id="rId5"/>
    <sheet name="VL CDP" sheetId="11" r:id="rId6"/>
    <sheet name="CDP" sheetId="9" r:id="rId7"/>
  </sheets>
  <calcPr calcId="191029" concurrentCalc="0"/>
  <pivotCaches>
    <pivotCache cacheId="8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1" l="1"/>
  <c r="D26" i="8"/>
  <c r="C26" i="8"/>
  <c r="E25" i="8"/>
  <c r="G25" i="8"/>
  <c r="H25" i="8"/>
  <c r="I25" i="8"/>
  <c r="J25" i="8"/>
  <c r="K25" i="8"/>
  <c r="H3" i="8"/>
  <c r="J3" i="8"/>
  <c r="K3" i="8"/>
  <c r="H4" i="8"/>
  <c r="J4" i="8"/>
  <c r="K4" i="8"/>
  <c r="H5" i="8"/>
  <c r="J5" i="8"/>
  <c r="K5" i="8"/>
  <c r="H6" i="8"/>
  <c r="J6" i="8"/>
  <c r="K6" i="8"/>
  <c r="H7" i="8"/>
  <c r="J7" i="8"/>
  <c r="K7" i="8"/>
  <c r="H8" i="8"/>
  <c r="J8" i="8"/>
  <c r="K8" i="8"/>
  <c r="H9" i="8"/>
  <c r="J9" i="8"/>
  <c r="K9" i="8"/>
  <c r="H10" i="8"/>
  <c r="J10" i="8"/>
  <c r="K10" i="8"/>
  <c r="F11" i="8"/>
  <c r="H11" i="8"/>
  <c r="J11" i="8"/>
  <c r="K11" i="8"/>
  <c r="H12" i="8"/>
  <c r="J12" i="8"/>
  <c r="K12" i="8"/>
  <c r="F13" i="8"/>
  <c r="H13" i="8"/>
  <c r="J13" i="8"/>
  <c r="K13" i="8"/>
  <c r="H14" i="8"/>
  <c r="J14" i="8"/>
  <c r="K14" i="8"/>
  <c r="H15" i="8"/>
  <c r="J15" i="8"/>
  <c r="K15" i="8"/>
  <c r="H16" i="8"/>
  <c r="J16" i="8"/>
  <c r="K16" i="8"/>
  <c r="H17" i="8"/>
  <c r="J17" i="8"/>
  <c r="K17" i="8"/>
  <c r="H18" i="8"/>
  <c r="J18" i="8"/>
  <c r="K18" i="8"/>
  <c r="H19" i="8"/>
  <c r="J19" i="8"/>
  <c r="K19" i="8"/>
  <c r="H20" i="8"/>
  <c r="J20" i="8"/>
  <c r="K20" i="8"/>
  <c r="H21" i="8"/>
  <c r="J21" i="8"/>
  <c r="K21" i="8"/>
  <c r="F22" i="8"/>
  <c r="H22" i="8"/>
  <c r="J22" i="8"/>
  <c r="K22" i="8"/>
  <c r="H23" i="8"/>
  <c r="J23" i="8"/>
  <c r="K23" i="8"/>
  <c r="H24" i="8"/>
  <c r="J24" i="8"/>
  <c r="K24" i="8"/>
  <c r="K26" i="8"/>
  <c r="J26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6" i="8"/>
  <c r="H26" i="8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6" i="8"/>
  <c r="F26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6" i="8"/>
  <c r="Q64" i="4"/>
  <c r="Q61" i="4"/>
  <c r="O60" i="4"/>
  <c r="T61" i="4"/>
  <c r="U61" i="4"/>
  <c r="T60" i="4"/>
  <c r="T59" i="4"/>
  <c r="T58" i="4"/>
  <c r="T57" i="4"/>
  <c r="U57" i="4"/>
  <c r="T54" i="4"/>
  <c r="T48" i="4"/>
  <c r="T51" i="4"/>
  <c r="T39" i="4"/>
  <c r="T42" i="4"/>
  <c r="T45" i="4"/>
  <c r="T6" i="4"/>
  <c r="T9" i="4"/>
  <c r="T12" i="4"/>
  <c r="T15" i="4"/>
  <c r="T18" i="4"/>
  <c r="T21" i="4"/>
  <c r="T24" i="4"/>
  <c r="T27" i="4"/>
  <c r="T30" i="4"/>
  <c r="T33" i="4"/>
  <c r="T36" i="4"/>
  <c r="T3" i="4"/>
  <c r="U60" i="4"/>
  <c r="U59" i="4"/>
  <c r="T64" i="4"/>
  <c r="U58" i="4"/>
  <c r="U3" i="4"/>
  <c r="U6" i="4"/>
  <c r="U9" i="4"/>
  <c r="U12" i="4"/>
  <c r="U15" i="4"/>
  <c r="U18" i="4"/>
  <c r="U21" i="4"/>
  <c r="U24" i="4"/>
  <c r="U27" i="4"/>
  <c r="U30" i="4"/>
  <c r="U33" i="4"/>
  <c r="U36" i="4"/>
  <c r="U39" i="4"/>
  <c r="U42" i="4"/>
  <c r="U45" i="4"/>
  <c r="U48" i="4"/>
  <c r="U51" i="4"/>
  <c r="U54" i="4"/>
  <c r="U64" i="4"/>
  <c r="Q60" i="4"/>
  <c r="R61" i="4"/>
  <c r="S61" i="4"/>
  <c r="R60" i="4"/>
  <c r="S60" i="4"/>
  <c r="R59" i="4"/>
  <c r="S59" i="4"/>
  <c r="R58" i="4"/>
  <c r="S58" i="4"/>
  <c r="R57" i="4"/>
  <c r="S57" i="4"/>
  <c r="R54" i="4"/>
  <c r="S54" i="4"/>
  <c r="R51" i="4"/>
  <c r="S51" i="4"/>
  <c r="R6" i="4"/>
  <c r="S6" i="4"/>
  <c r="R3" i="4"/>
  <c r="S3" i="4"/>
  <c r="R9" i="4"/>
  <c r="S9" i="4"/>
  <c r="R12" i="4"/>
  <c r="S12" i="4"/>
  <c r="R15" i="4"/>
  <c r="S15" i="4"/>
  <c r="R18" i="4"/>
  <c r="S18" i="4"/>
  <c r="R21" i="4"/>
  <c r="S21" i="4"/>
  <c r="R24" i="4"/>
  <c r="S24" i="4"/>
  <c r="R27" i="4"/>
  <c r="S27" i="4"/>
  <c r="R30" i="4"/>
  <c r="S30" i="4"/>
  <c r="R33" i="4"/>
  <c r="S33" i="4"/>
  <c r="R36" i="4"/>
  <c r="S36" i="4"/>
  <c r="R39" i="4"/>
  <c r="S39" i="4"/>
  <c r="R42" i="4"/>
  <c r="S42" i="4"/>
  <c r="R45" i="4"/>
  <c r="S45" i="4"/>
  <c r="R48" i="4"/>
  <c r="S48" i="4"/>
  <c r="S64" i="4"/>
  <c r="R64" i="4"/>
  <c r="O61" i="4"/>
  <c r="O3" i="4"/>
  <c r="O6" i="4"/>
  <c r="O9" i="4"/>
  <c r="O12" i="4"/>
  <c r="O15" i="4"/>
  <c r="O18" i="4"/>
  <c r="O21" i="4"/>
  <c r="O24" i="4"/>
  <c r="O27" i="4"/>
  <c r="O30" i="4"/>
  <c r="O33" i="4"/>
  <c r="O36" i="4"/>
  <c r="O39" i="4"/>
  <c r="O42" i="4"/>
  <c r="O45" i="4"/>
  <c r="O48" i="4"/>
  <c r="O51" i="4"/>
  <c r="O54" i="4"/>
  <c r="O57" i="4"/>
  <c r="O58" i="4"/>
  <c r="O59" i="4"/>
  <c r="O64" i="4"/>
  <c r="P27" i="4"/>
  <c r="P33" i="4"/>
  <c r="P58" i="4"/>
  <c r="P64" i="4"/>
  <c r="Q3" i="4"/>
  <c r="Q15" i="4"/>
  <c r="Q6" i="4"/>
  <c r="Q9" i="4"/>
  <c r="Q12" i="4"/>
  <c r="Q18" i="4"/>
  <c r="Q21" i="4"/>
  <c r="Q24" i="4"/>
  <c r="Q27" i="4"/>
  <c r="Q30" i="4"/>
  <c r="Q33" i="4"/>
  <c r="Q36" i="4"/>
  <c r="Q39" i="4"/>
  <c r="Q42" i="4"/>
  <c r="Q45" i="4"/>
  <c r="Q48" i="4"/>
  <c r="Q51" i="4"/>
  <c r="Q54" i="4"/>
  <c r="Q57" i="4"/>
  <c r="Q58" i="4"/>
  <c r="Q59" i="4"/>
  <c r="N64" i="4"/>
  <c r="M64" i="7"/>
  <c r="H64" i="5"/>
  <c r="M64" i="4"/>
</calcChain>
</file>

<file path=xl/sharedStrings.xml><?xml version="1.0" encoding="utf-8"?>
<sst xmlns="http://schemas.openxmlformats.org/spreadsheetml/2006/main" count="661" uniqueCount="88">
  <si>
    <t>Exterior: Puerta Principal (calle)</t>
  </si>
  <si>
    <t>Exterior: Ventanal Inferior Fachada exterior</t>
  </si>
  <si>
    <t>Exterior: Ventanal Superior Fachada exterior</t>
  </si>
  <si>
    <t xml:space="preserve">Sala de Juntas: Ventana </t>
  </si>
  <si>
    <t>Sala de Juntas: Espacio superior puerta acceso (Hueco)</t>
  </si>
  <si>
    <t>Sala de Juntas: Vidrio Puerta del Cafetin</t>
  </si>
  <si>
    <t>Sala de Juntas: Espacio superior puerta del cafetin  (Hueco)</t>
  </si>
  <si>
    <t>Pared Escaleras</t>
  </si>
  <si>
    <t>Gerencia: ventanas pequeñas x3 divisiones</t>
  </si>
  <si>
    <t>Gerencia: Vidrio  Puerta de aceso</t>
  </si>
  <si>
    <t>Oficina Posiblemente Juridica: Vidrio Puerta Acceso</t>
  </si>
  <si>
    <t>Oficina Posiblemente Juridica: Espacio superior puerta de acceso  (Hueco)</t>
  </si>
  <si>
    <t>Oficina Sistemas: Vidrio Puerta Acceso</t>
  </si>
  <si>
    <t>Oficina Sistemas: Espacio superior puerta de acceso  (Hueco)</t>
  </si>
  <si>
    <t>Oficina Subdireccion: Vidrio Puerta Acceso</t>
  </si>
  <si>
    <t>Oficina Subdireccion: Espacio superior puerta de acceso  (Hueco)</t>
  </si>
  <si>
    <t>CÓDIGO - SEGMENTO</t>
  </si>
  <si>
    <t>CÓDIGO - FAMILIA</t>
  </si>
  <si>
    <t xml:space="preserve">CÓDIGO - CLASE </t>
  </si>
  <si>
    <t>CÓDIGO - PRODUCTO UNSPSC</t>
  </si>
  <si>
    <t>NOMBRE DEL PRODUCTO</t>
  </si>
  <si>
    <t>DENOMINACION DEL BIEN</t>
  </si>
  <si>
    <t xml:space="preserve">ESPECIFICACIÓN TÉCNICA </t>
  </si>
  <si>
    <t>UNIDAD DE MEDIDA</t>
  </si>
  <si>
    <t>CANTIDAD DE ARTICULOS</t>
  </si>
  <si>
    <t>PROMEDIO</t>
  </si>
  <si>
    <t>VALOR UNITARIO</t>
  </si>
  <si>
    <t>VALOR TOTAL</t>
  </si>
  <si>
    <t>MATERIAL</t>
  </si>
  <si>
    <t>ANCHO (CMC)</t>
  </si>
  <si>
    <t>ALTO (CMS)</t>
  </si>
  <si>
    <t>DISEÑO</t>
  </si>
  <si>
    <t>DESCRIPCIÓN</t>
  </si>
  <si>
    <t>Tres opciones de diseño para aprobacion del BIM</t>
  </si>
  <si>
    <t>Unidad</t>
  </si>
  <si>
    <t>Diseño, Impresión e Instalación de aviso</t>
  </si>
  <si>
    <t>Servicios de impresión industrial digital</t>
  </si>
  <si>
    <t>Publicidad en afiches</t>
  </si>
  <si>
    <t>Servicio de colgadura de papel</t>
  </si>
  <si>
    <t>Sala de Juntas: Vidrio puerta de acceso</t>
  </si>
  <si>
    <t>Vinilo frost</t>
  </si>
  <si>
    <t>Vinilo blanco laminado mate sobre lamina de polipropileno</t>
  </si>
  <si>
    <t>Recepcion: Pared Primer piso Plataforma Estratégica</t>
  </si>
  <si>
    <t>Acrílico cristal 100% decorado con vinilo adhesivo, con piezas superpuestas, sistema de instalación con aguacates</t>
  </si>
  <si>
    <t>Pendón institucional con soporte tipo araña</t>
  </si>
  <si>
    <t>En banner full color, incluye soporte araña</t>
  </si>
  <si>
    <t>Pendones</t>
  </si>
  <si>
    <t>Señalizaciones institucionales</t>
  </si>
  <si>
    <t>Señales de mensajes portátiles</t>
  </si>
  <si>
    <t>Acrílico 100%, decorado con vinilo adhesivo, con piezas superpuestas, sistema de instalación con Aguacates</t>
  </si>
  <si>
    <t>Señalizaciones de las diferentes oficinas del BIM</t>
  </si>
  <si>
    <t>Material ecológico (tipo reciclable)</t>
  </si>
  <si>
    <t>Recuerdos (souvenirs)</t>
  </si>
  <si>
    <t>Souvenires para posicionamiento de marca BIM</t>
  </si>
  <si>
    <t>Mini Agenda personalizada con la marca del BIM a una tinta de 80 hojas con banda elástica para cerrar  y bolígrafo</t>
  </si>
  <si>
    <t>GRÁFICAS AL MEOJR IMPRESIÓN</t>
  </si>
  <si>
    <t>Microperforado o Esmerilado o Vinilo</t>
  </si>
  <si>
    <t>Vinilo frost, esmerilado, vinilo</t>
  </si>
  <si>
    <t>Vinilo</t>
  </si>
  <si>
    <t>Rollo de cinta de 20 a 50 mts, color blanca satinada, marcada con logo BIM y logo Alcaldia de Monteria a full color</t>
  </si>
  <si>
    <t>Cintas de papel</t>
  </si>
  <si>
    <t>Cinta para inaugiración</t>
  </si>
  <si>
    <t>Logo BIM y Logo Alcaldia a FULL color</t>
  </si>
  <si>
    <t>Cinta de papel decorativa, satinada, material flexible, de facil rasgado o corte.</t>
  </si>
  <si>
    <t>Rollo</t>
  </si>
  <si>
    <t>Carnet institucional</t>
  </si>
  <si>
    <t xml:space="preserve">Cordón de carnet brandeado </t>
  </si>
  <si>
    <t>Protector carnet</t>
  </si>
  <si>
    <t>Etiquetas de identificación</t>
  </si>
  <si>
    <t>Porta etiquetas o accesorios</t>
  </si>
  <si>
    <t xml:space="preserve">Protector blanco transparente </t>
  </si>
  <si>
    <t>Carnet impreso por ambos lados a full color</t>
  </si>
  <si>
    <t>Material PVC</t>
  </si>
  <si>
    <t>Diseño entregado por el BIM en ficha técnica</t>
  </si>
  <si>
    <t>Cinta de agua o cinta de tela</t>
  </si>
  <si>
    <t>Cinta de 90 cm de largo, color blanco, con mosquetón o click de enganche</t>
  </si>
  <si>
    <t>Logo BIM  FULL color</t>
  </si>
  <si>
    <t>Gerencia: Vidrio  Puerta de acceso</t>
  </si>
  <si>
    <t xml:space="preserve">Cinta para inauguración  </t>
  </si>
  <si>
    <t>FICHA TECNICA</t>
  </si>
  <si>
    <t>D AVISOS</t>
  </si>
  <si>
    <t>CDP</t>
  </si>
  <si>
    <t>Etiquetas de fila</t>
  </si>
  <si>
    <t>(en blanco)</t>
  </si>
  <si>
    <t>Total general</t>
  </si>
  <si>
    <t>Suma de CDP</t>
  </si>
  <si>
    <t>Suma de CDP2</t>
  </si>
  <si>
    <t>AGENCIA MARKETING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</si>
</sst>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* #,##0_-;\-&quot;$&quot;* #,##0_-;_-&quot;$&quot;* &quot;-&quot;_-;_-@_-"/>
    <numFmt numFmtId="165" formatCode="0.0"/>
    <numFmt numFmtId="166" formatCode="#,##0_ ;\-#,##0\ "/>
  </numFmts>
  <fonts count="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222222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68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164" fontId="3" fillId="0" borderId="0" xfId="1" applyFont="1" applyAlignment="1">
      <alignment vertical="center"/>
    </xf>
    <xf numFmtId="166" fontId="5" fillId="0" borderId="6" xfId="1" applyNumberFormat="1" applyFont="1" applyBorder="1" applyAlignment="1">
      <alignment horizontal="center" vertical="center"/>
    </xf>
    <xf numFmtId="166" fontId="5" fillId="0" borderId="6" xfId="1" applyNumberFormat="1" applyFont="1" applyFill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/>
    </xf>
    <xf numFmtId="166" fontId="5" fillId="0" borderId="8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5" fillId="0" borderId="6" xfId="0" applyNumberFormat="1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164" fontId="0" fillId="0" borderId="0" xfId="1" applyFont="1"/>
  </cellXfs>
  <cellStyles count="3">
    <cellStyle name="Moneda [0]" xfId="1" builtinId="7"/>
    <cellStyle name="Normal" xfId="0" builtinId="0"/>
    <cellStyle name="Normal 2" xfId="2" xr:uid="{370E950E-6071-5841-B005-C0AD9D70A5C9}"/>
  </cellStyles>
  <dxfs count="5">
    <dxf>
      <numFmt numFmtId="164" formatCode="_-&quot;$&quot;* #,##0_-;\-&quot;$&quot;* #,##0_-;_-&quot;$&quot;* &quot;-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E47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iliana  Agamez" refreshedDate="45539.589125810184" createdVersion="8" refreshedVersion="8" minRefreshableVersion="3" recordCount="24" xr:uid="{9C7CD9A8-03B5-9444-84FF-6C7EFDA634E4}">
  <cacheSource type="worksheet">
    <worksheetSource ref="A1:C25" sheet="CDP"/>
  </cacheSource>
  <cacheFields count="3">
    <cacheField name="CÓDIGO - SEGMENTO" numFmtId="0">
      <sharedItems containsString="0" containsBlank="1" containsNumber="1" containsInteger="1" minValue="3" maxValue="7" count="5">
        <m/>
        <n v="7"/>
        <n v="5"/>
        <n v="4"/>
        <n v="3"/>
      </sharedItems>
    </cacheField>
    <cacheField name="NOMBRE DEL PRODUCTO" numFmtId="0">
      <sharedItems containsBlank="1" count="7">
        <m/>
        <s v="Servicios de impresión industrial digital"/>
        <s v="Pendones"/>
        <s v="Señales de mensajes portátiles"/>
        <s v="Recuerdos (souvenirs)"/>
        <s v="Cintas de papel"/>
        <s v="Etiquetas de identificación"/>
      </sharedItems>
    </cacheField>
    <cacheField name="CDP" numFmtId="0">
      <sharedItems containsString="0" containsBlank="1" containsNumber="1" minValue="40614.480000000003" maxValue="8229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m/>
  </r>
  <r>
    <x v="1"/>
    <x v="1"/>
    <n v="160583.33333333334"/>
  </r>
  <r>
    <x v="1"/>
    <x v="1"/>
    <n v="592302.66666666663"/>
  </r>
  <r>
    <x v="1"/>
    <x v="1"/>
    <n v="730684.66666666663"/>
  </r>
  <r>
    <x v="1"/>
    <x v="1"/>
    <n v="131123.6"/>
  </r>
  <r>
    <x v="1"/>
    <x v="1"/>
    <n v="41011.146666666667"/>
  </r>
  <r>
    <x v="1"/>
    <x v="1"/>
    <n v="72916.666666666672"/>
  </r>
  <r>
    <x v="1"/>
    <x v="1"/>
    <n v="41011.146666666667"/>
  </r>
  <r>
    <x v="1"/>
    <x v="1"/>
    <n v="145833.33333333334"/>
  </r>
  <r>
    <x v="1"/>
    <x v="1"/>
    <n v="152816"/>
  </r>
  <r>
    <x v="1"/>
    <x v="1"/>
    <n v="497608.33333333331"/>
  </r>
  <r>
    <x v="1"/>
    <x v="1"/>
    <n v="84615.84"/>
  </r>
  <r>
    <x v="1"/>
    <x v="1"/>
    <n v="40614.480000000003"/>
  </r>
  <r>
    <x v="1"/>
    <x v="1"/>
    <n v="40687.466666666667"/>
  </r>
  <r>
    <x v="1"/>
    <x v="1"/>
    <n v="72916.666666666672"/>
  </r>
  <r>
    <x v="1"/>
    <x v="1"/>
    <n v="41084.133333333331"/>
  </r>
  <r>
    <x v="1"/>
    <x v="1"/>
    <n v="72916.666666666672"/>
  </r>
  <r>
    <x v="1"/>
    <x v="1"/>
    <n v="48384.133333333331"/>
  </r>
  <r>
    <x v="1"/>
    <x v="1"/>
    <n v="141866.66666666666"/>
  </r>
  <r>
    <x v="2"/>
    <x v="2"/>
    <n v="311000"/>
  </r>
  <r>
    <x v="2"/>
    <x v="3"/>
    <n v="408773.86666666664"/>
  </r>
  <r>
    <x v="3"/>
    <x v="4"/>
    <n v="822900"/>
  </r>
  <r>
    <x v="4"/>
    <x v="5"/>
    <n v="121000"/>
  </r>
  <r>
    <x v="2"/>
    <x v="6"/>
    <n v="224733.333333333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821ADE-7FE4-3B48-A08F-0AC7D5388D91}" name="TablaDinámica2" cacheId="8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9" firstHeaderRow="0" firstDataRow="1" firstDataCol="1"/>
  <pivotFields count="3">
    <pivotField axis="axisRow" showAll="0">
      <items count="6">
        <item x="4"/>
        <item x="3"/>
        <item x="2"/>
        <item x="1"/>
        <item x="0"/>
        <item t="default"/>
      </items>
    </pivotField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DP" fld="2" baseField="0" baseItem="0"/>
    <dataField name="Suma de CDP2" fld="2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FC4A-DB02-604A-9DC8-947FC4AE34E9}">
  <dimension ref="A1:N69"/>
  <sheetViews>
    <sheetView tabSelected="1" zoomScaleNormal="100" zoomScalePageLayoutView="90" workbookViewId="0">
      <selection activeCell="F58" sqref="A58:F58"/>
    </sheetView>
  </sheetViews>
  <sheetFormatPr baseColWidth="10" defaultColWidth="10.83203125" defaultRowHeight="13" x14ac:dyDescent="0.2"/>
  <cols>
    <col min="1" max="1" width="9.1640625" style="1" bestFit="1" customWidth="1"/>
    <col min="2" max="2" width="11.83203125" style="6" bestFit="1" customWidth="1"/>
    <col min="3" max="3" width="10.5" style="7" customWidth="1"/>
    <col min="4" max="4" width="10.33203125" style="1" customWidth="1"/>
    <col min="5" max="5" width="24.33203125" style="8" customWidth="1"/>
    <col min="6" max="6" width="22.83203125" style="8" customWidth="1"/>
    <col min="7" max="7" width="16.1640625" style="1" customWidth="1"/>
    <col min="8" max="8" width="5.5" style="2" customWidth="1"/>
    <col min="9" max="9" width="4.83203125" style="5" customWidth="1"/>
    <col min="10" max="10" width="12.33203125" style="5" customWidth="1"/>
    <col min="11" max="11" width="20.1640625" style="6" customWidth="1"/>
    <col min="12" max="13" width="10.83203125" style="1"/>
    <col min="14" max="16384" width="10.83203125" style="5"/>
  </cols>
  <sheetData>
    <row r="1" spans="1:14" s="4" customFormat="1" ht="47" customHeight="1" x14ac:dyDescent="0.2">
      <c r="A1" s="41" t="s">
        <v>16</v>
      </c>
      <c r="B1" s="41" t="s">
        <v>17</v>
      </c>
      <c r="C1" s="41" t="s">
        <v>18</v>
      </c>
      <c r="D1" s="41" t="s">
        <v>19</v>
      </c>
      <c r="E1" s="41" t="s">
        <v>20</v>
      </c>
      <c r="F1" s="41" t="s">
        <v>21</v>
      </c>
      <c r="G1" s="41" t="s">
        <v>22</v>
      </c>
      <c r="H1" s="41"/>
      <c r="I1" s="41"/>
      <c r="J1" s="41"/>
      <c r="K1" s="41"/>
      <c r="L1" s="41" t="s">
        <v>23</v>
      </c>
      <c r="M1" s="41" t="s">
        <v>24</v>
      </c>
      <c r="N1" s="41" t="s">
        <v>79</v>
      </c>
    </row>
    <row r="2" spans="1:14" ht="26" x14ac:dyDescent="0.2">
      <c r="A2" s="41"/>
      <c r="B2" s="41"/>
      <c r="C2" s="41"/>
      <c r="D2" s="41"/>
      <c r="E2" s="41"/>
      <c r="F2" s="41"/>
      <c r="G2" s="3" t="s">
        <v>32</v>
      </c>
      <c r="H2" s="3" t="s">
        <v>29</v>
      </c>
      <c r="I2" s="3" t="s">
        <v>30</v>
      </c>
      <c r="J2" s="3" t="s">
        <v>28</v>
      </c>
      <c r="K2" s="3" t="s">
        <v>31</v>
      </c>
      <c r="L2" s="41"/>
      <c r="M2" s="41"/>
      <c r="N2" s="41"/>
    </row>
    <row r="3" spans="1:14" s="11" customFormat="1" ht="13" customHeight="1" x14ac:dyDescent="0.2">
      <c r="A3" s="9">
        <v>82000000</v>
      </c>
      <c r="B3" s="9">
        <v>82100000</v>
      </c>
      <c r="C3" s="9">
        <v>82101500</v>
      </c>
      <c r="D3" s="9">
        <v>82101502</v>
      </c>
      <c r="E3" s="9" t="s">
        <v>37</v>
      </c>
      <c r="F3" s="42" t="s">
        <v>35</v>
      </c>
      <c r="G3" s="42" t="s">
        <v>0</v>
      </c>
      <c r="H3" s="43">
        <v>95</v>
      </c>
      <c r="I3" s="46">
        <v>235</v>
      </c>
      <c r="J3" s="49" t="s">
        <v>56</v>
      </c>
      <c r="K3" s="49" t="s">
        <v>33</v>
      </c>
      <c r="L3" s="46" t="s">
        <v>34</v>
      </c>
      <c r="M3" s="46">
        <v>1</v>
      </c>
      <c r="N3" s="46"/>
    </row>
    <row r="4" spans="1:14" s="11" customFormat="1" ht="29" customHeight="1" x14ac:dyDescent="0.2">
      <c r="A4" s="9">
        <v>73000000</v>
      </c>
      <c r="B4" s="9">
        <v>73150000</v>
      </c>
      <c r="C4" s="9">
        <v>73151900</v>
      </c>
      <c r="D4" s="9">
        <v>73151905</v>
      </c>
      <c r="E4" s="9" t="s">
        <v>36</v>
      </c>
      <c r="F4" s="42"/>
      <c r="G4" s="42"/>
      <c r="H4" s="44"/>
      <c r="I4" s="47"/>
      <c r="J4" s="50"/>
      <c r="K4" s="50"/>
      <c r="L4" s="47"/>
      <c r="M4" s="47"/>
      <c r="N4" s="47"/>
    </row>
    <row r="5" spans="1:14" s="11" customFormat="1" ht="14" x14ac:dyDescent="0.2">
      <c r="A5" s="9">
        <v>72000000</v>
      </c>
      <c r="B5" s="9">
        <v>72150000</v>
      </c>
      <c r="C5" s="9">
        <v>72151300</v>
      </c>
      <c r="D5" s="9">
        <v>72151308</v>
      </c>
      <c r="E5" s="9" t="s">
        <v>38</v>
      </c>
      <c r="F5" s="42"/>
      <c r="G5" s="42"/>
      <c r="H5" s="45"/>
      <c r="I5" s="48"/>
      <c r="J5" s="51"/>
      <c r="K5" s="51"/>
      <c r="L5" s="48"/>
      <c r="M5" s="48"/>
      <c r="N5" s="48"/>
    </row>
    <row r="6" spans="1:14" s="11" customFormat="1" ht="42" customHeight="1" x14ac:dyDescent="0.2">
      <c r="A6" s="9">
        <v>82000000</v>
      </c>
      <c r="B6" s="9">
        <v>82100000</v>
      </c>
      <c r="C6" s="9">
        <v>82101500</v>
      </c>
      <c r="D6" s="9">
        <v>82101502</v>
      </c>
      <c r="E6" s="9" t="s">
        <v>37</v>
      </c>
      <c r="F6" s="42" t="s">
        <v>35</v>
      </c>
      <c r="G6" s="42" t="s">
        <v>1</v>
      </c>
      <c r="H6" s="43">
        <v>365</v>
      </c>
      <c r="I6" s="46">
        <v>193</v>
      </c>
      <c r="J6" s="49" t="s">
        <v>56</v>
      </c>
      <c r="K6" s="49" t="s">
        <v>33</v>
      </c>
      <c r="L6" s="46" t="s">
        <v>34</v>
      </c>
      <c r="M6" s="46">
        <v>1</v>
      </c>
      <c r="N6" s="46"/>
    </row>
    <row r="7" spans="1:14" s="11" customFormat="1" ht="28" x14ac:dyDescent="0.2">
      <c r="A7" s="9">
        <v>73000000</v>
      </c>
      <c r="B7" s="9">
        <v>73150000</v>
      </c>
      <c r="C7" s="9">
        <v>73151900</v>
      </c>
      <c r="D7" s="9">
        <v>73151905</v>
      </c>
      <c r="E7" s="9" t="s">
        <v>36</v>
      </c>
      <c r="F7" s="42"/>
      <c r="G7" s="42"/>
      <c r="H7" s="44"/>
      <c r="I7" s="47"/>
      <c r="J7" s="50"/>
      <c r="K7" s="50"/>
      <c r="L7" s="47"/>
      <c r="M7" s="47"/>
      <c r="N7" s="47"/>
    </row>
    <row r="8" spans="1:14" s="11" customFormat="1" ht="14" x14ac:dyDescent="0.2">
      <c r="A8" s="9">
        <v>72000000</v>
      </c>
      <c r="B8" s="9">
        <v>72150000</v>
      </c>
      <c r="C8" s="9">
        <v>72151300</v>
      </c>
      <c r="D8" s="9">
        <v>72151308</v>
      </c>
      <c r="E8" s="9" t="s">
        <v>38</v>
      </c>
      <c r="F8" s="42"/>
      <c r="G8" s="42"/>
      <c r="H8" s="45"/>
      <c r="I8" s="48"/>
      <c r="J8" s="51"/>
      <c r="K8" s="51"/>
      <c r="L8" s="48"/>
      <c r="M8" s="48"/>
      <c r="N8" s="48"/>
    </row>
    <row r="9" spans="1:14" s="11" customFormat="1" ht="42" customHeight="1" x14ac:dyDescent="0.2">
      <c r="A9" s="9">
        <v>82000000</v>
      </c>
      <c r="B9" s="9">
        <v>82100000</v>
      </c>
      <c r="C9" s="9">
        <v>82101500</v>
      </c>
      <c r="D9" s="9">
        <v>82101502</v>
      </c>
      <c r="E9" s="9" t="s">
        <v>37</v>
      </c>
      <c r="F9" s="42" t="s">
        <v>35</v>
      </c>
      <c r="G9" s="42" t="s">
        <v>2</v>
      </c>
      <c r="H9" s="43">
        <v>485.5</v>
      </c>
      <c r="I9" s="46">
        <v>193</v>
      </c>
      <c r="J9" s="49" t="s">
        <v>56</v>
      </c>
      <c r="K9" s="49" t="s">
        <v>33</v>
      </c>
      <c r="L9" s="46" t="s">
        <v>34</v>
      </c>
      <c r="M9" s="46">
        <v>1</v>
      </c>
      <c r="N9" s="46"/>
    </row>
    <row r="10" spans="1:14" s="11" customFormat="1" ht="42" customHeight="1" x14ac:dyDescent="0.2">
      <c r="A10" s="9">
        <v>73000000</v>
      </c>
      <c r="B10" s="9">
        <v>73150000</v>
      </c>
      <c r="C10" s="9">
        <v>73151900</v>
      </c>
      <c r="D10" s="9">
        <v>73151905</v>
      </c>
      <c r="E10" s="9" t="s">
        <v>36</v>
      </c>
      <c r="F10" s="42"/>
      <c r="G10" s="42"/>
      <c r="H10" s="44"/>
      <c r="I10" s="47"/>
      <c r="J10" s="50"/>
      <c r="K10" s="50"/>
      <c r="L10" s="47"/>
      <c r="M10" s="47"/>
      <c r="N10" s="47"/>
    </row>
    <row r="11" spans="1:14" s="11" customFormat="1" ht="14" x14ac:dyDescent="0.2">
      <c r="A11" s="9">
        <v>72000000</v>
      </c>
      <c r="B11" s="9">
        <v>72150000</v>
      </c>
      <c r="C11" s="9">
        <v>72151300</v>
      </c>
      <c r="D11" s="9">
        <v>72151308</v>
      </c>
      <c r="E11" s="9" t="s">
        <v>38</v>
      </c>
      <c r="F11" s="42"/>
      <c r="G11" s="42"/>
      <c r="H11" s="45"/>
      <c r="I11" s="48"/>
      <c r="J11" s="51"/>
      <c r="K11" s="51"/>
      <c r="L11" s="48"/>
      <c r="M11" s="48"/>
      <c r="N11" s="48"/>
    </row>
    <row r="12" spans="1:14" s="11" customFormat="1" ht="28" customHeight="1" x14ac:dyDescent="0.2">
      <c r="A12" s="9">
        <v>82000000</v>
      </c>
      <c r="B12" s="9">
        <v>82100000</v>
      </c>
      <c r="C12" s="9">
        <v>82101500</v>
      </c>
      <c r="D12" s="9">
        <v>82101502</v>
      </c>
      <c r="E12" s="9" t="s">
        <v>37</v>
      </c>
      <c r="F12" s="42" t="s">
        <v>35</v>
      </c>
      <c r="G12" s="42" t="s">
        <v>3</v>
      </c>
      <c r="H12" s="43">
        <v>115</v>
      </c>
      <c r="I12" s="46">
        <v>117</v>
      </c>
      <c r="J12" s="49" t="s">
        <v>57</v>
      </c>
      <c r="K12" s="49" t="s">
        <v>33</v>
      </c>
      <c r="L12" s="46" t="s">
        <v>34</v>
      </c>
      <c r="M12" s="46">
        <v>1</v>
      </c>
      <c r="N12" s="46"/>
    </row>
    <row r="13" spans="1:14" s="11" customFormat="1" ht="28" x14ac:dyDescent="0.2">
      <c r="A13" s="9">
        <v>73000000</v>
      </c>
      <c r="B13" s="9">
        <v>73150000</v>
      </c>
      <c r="C13" s="9">
        <v>73151900</v>
      </c>
      <c r="D13" s="9">
        <v>73151905</v>
      </c>
      <c r="E13" s="9" t="s">
        <v>36</v>
      </c>
      <c r="F13" s="42"/>
      <c r="G13" s="42"/>
      <c r="H13" s="44"/>
      <c r="I13" s="47"/>
      <c r="J13" s="50"/>
      <c r="K13" s="50"/>
      <c r="L13" s="47"/>
      <c r="M13" s="47"/>
      <c r="N13" s="47"/>
    </row>
    <row r="14" spans="1:14" s="11" customFormat="1" ht="15" customHeight="1" x14ac:dyDescent="0.2">
      <c r="A14" s="9">
        <v>72000000</v>
      </c>
      <c r="B14" s="9">
        <v>72150000</v>
      </c>
      <c r="C14" s="9">
        <v>72151300</v>
      </c>
      <c r="D14" s="9">
        <v>72151308</v>
      </c>
      <c r="E14" s="9" t="s">
        <v>38</v>
      </c>
      <c r="F14" s="42"/>
      <c r="G14" s="42"/>
      <c r="H14" s="45"/>
      <c r="I14" s="48"/>
      <c r="J14" s="51"/>
      <c r="K14" s="51"/>
      <c r="L14" s="48"/>
      <c r="M14" s="48"/>
      <c r="N14" s="48"/>
    </row>
    <row r="15" spans="1:14" s="11" customFormat="1" ht="28" customHeight="1" x14ac:dyDescent="0.2">
      <c r="A15" s="9">
        <v>82000000</v>
      </c>
      <c r="B15" s="9">
        <v>82100000</v>
      </c>
      <c r="C15" s="9">
        <v>82101500</v>
      </c>
      <c r="D15" s="9">
        <v>82101502</v>
      </c>
      <c r="E15" s="9" t="s">
        <v>37</v>
      </c>
      <c r="F15" s="42" t="s">
        <v>35</v>
      </c>
      <c r="G15" s="42" t="s">
        <v>39</v>
      </c>
      <c r="H15" s="43">
        <v>50</v>
      </c>
      <c r="I15" s="46">
        <v>84</v>
      </c>
      <c r="J15" s="49" t="s">
        <v>57</v>
      </c>
      <c r="K15" s="49" t="s">
        <v>33</v>
      </c>
      <c r="L15" s="46" t="s">
        <v>34</v>
      </c>
      <c r="M15" s="46">
        <v>1</v>
      </c>
      <c r="N15" s="46"/>
    </row>
    <row r="16" spans="1:14" s="11" customFormat="1" ht="28" x14ac:dyDescent="0.2">
      <c r="A16" s="9">
        <v>73000000</v>
      </c>
      <c r="B16" s="9">
        <v>73150000</v>
      </c>
      <c r="C16" s="9">
        <v>73151900</v>
      </c>
      <c r="D16" s="9">
        <v>73151905</v>
      </c>
      <c r="E16" s="9" t="s">
        <v>36</v>
      </c>
      <c r="F16" s="42"/>
      <c r="G16" s="42"/>
      <c r="H16" s="44"/>
      <c r="I16" s="47"/>
      <c r="J16" s="50"/>
      <c r="K16" s="50"/>
      <c r="L16" s="47"/>
      <c r="M16" s="47"/>
      <c r="N16" s="47"/>
    </row>
    <row r="17" spans="1:14" s="11" customFormat="1" ht="14" x14ac:dyDescent="0.2">
      <c r="A17" s="9">
        <v>72000000</v>
      </c>
      <c r="B17" s="9">
        <v>72150000</v>
      </c>
      <c r="C17" s="9">
        <v>72151300</v>
      </c>
      <c r="D17" s="9">
        <v>72151308</v>
      </c>
      <c r="E17" s="9" t="s">
        <v>38</v>
      </c>
      <c r="F17" s="42"/>
      <c r="G17" s="42"/>
      <c r="H17" s="45"/>
      <c r="I17" s="48"/>
      <c r="J17" s="51"/>
      <c r="K17" s="51"/>
      <c r="L17" s="48"/>
      <c r="M17" s="48"/>
      <c r="N17" s="48"/>
    </row>
    <row r="18" spans="1:14" s="11" customFormat="1" ht="56" customHeight="1" x14ac:dyDescent="0.2">
      <c r="A18" s="9">
        <v>82000000</v>
      </c>
      <c r="B18" s="9">
        <v>82100000</v>
      </c>
      <c r="C18" s="9">
        <v>82101500</v>
      </c>
      <c r="D18" s="9">
        <v>82101502</v>
      </c>
      <c r="E18" s="9" t="s">
        <v>37</v>
      </c>
      <c r="F18" s="42" t="s">
        <v>35</v>
      </c>
      <c r="G18" s="42" t="s">
        <v>4</v>
      </c>
      <c r="H18" s="43">
        <v>82</v>
      </c>
      <c r="I18" s="46">
        <v>64</v>
      </c>
      <c r="J18" s="49" t="s">
        <v>41</v>
      </c>
      <c r="K18" s="49" t="s">
        <v>33</v>
      </c>
      <c r="L18" s="46" t="s">
        <v>34</v>
      </c>
      <c r="M18" s="46">
        <v>1</v>
      </c>
      <c r="N18" s="46"/>
    </row>
    <row r="19" spans="1:14" s="11" customFormat="1" ht="28" x14ac:dyDescent="0.2">
      <c r="A19" s="9">
        <v>73000000</v>
      </c>
      <c r="B19" s="9">
        <v>73150000</v>
      </c>
      <c r="C19" s="9">
        <v>73151900</v>
      </c>
      <c r="D19" s="9">
        <v>73151905</v>
      </c>
      <c r="E19" s="9" t="s">
        <v>36</v>
      </c>
      <c r="F19" s="42"/>
      <c r="G19" s="42"/>
      <c r="H19" s="44"/>
      <c r="I19" s="47"/>
      <c r="J19" s="50"/>
      <c r="K19" s="50"/>
      <c r="L19" s="47"/>
      <c r="M19" s="47"/>
      <c r="N19" s="47"/>
    </row>
    <row r="20" spans="1:14" s="11" customFormat="1" ht="14" x14ac:dyDescent="0.2">
      <c r="A20" s="9">
        <v>72000000</v>
      </c>
      <c r="B20" s="9">
        <v>72150000</v>
      </c>
      <c r="C20" s="9">
        <v>72151300</v>
      </c>
      <c r="D20" s="9">
        <v>72151308</v>
      </c>
      <c r="E20" s="9" t="s">
        <v>38</v>
      </c>
      <c r="F20" s="42"/>
      <c r="G20" s="42"/>
      <c r="H20" s="45"/>
      <c r="I20" s="48"/>
      <c r="J20" s="51"/>
      <c r="K20" s="51"/>
      <c r="L20" s="48"/>
      <c r="M20" s="48"/>
      <c r="N20" s="48"/>
    </row>
    <row r="21" spans="1:14" s="11" customFormat="1" ht="14" x14ac:dyDescent="0.2">
      <c r="A21" s="9">
        <v>82000000</v>
      </c>
      <c r="B21" s="9">
        <v>82100000</v>
      </c>
      <c r="C21" s="9">
        <v>82101500</v>
      </c>
      <c r="D21" s="9">
        <v>82101502</v>
      </c>
      <c r="E21" s="9" t="s">
        <v>37</v>
      </c>
      <c r="F21" s="42" t="s">
        <v>35</v>
      </c>
      <c r="G21" s="42" t="s">
        <v>5</v>
      </c>
      <c r="H21" s="43">
        <v>50</v>
      </c>
      <c r="I21" s="46">
        <v>84</v>
      </c>
      <c r="J21" s="49" t="s">
        <v>57</v>
      </c>
      <c r="K21" s="49" t="s">
        <v>33</v>
      </c>
      <c r="L21" s="46" t="s">
        <v>34</v>
      </c>
      <c r="M21" s="46">
        <v>1</v>
      </c>
      <c r="N21" s="46"/>
    </row>
    <row r="22" spans="1:14" s="11" customFormat="1" ht="28" x14ac:dyDescent="0.2">
      <c r="A22" s="9">
        <v>73000000</v>
      </c>
      <c r="B22" s="9">
        <v>73150000</v>
      </c>
      <c r="C22" s="9">
        <v>73151900</v>
      </c>
      <c r="D22" s="9">
        <v>73151905</v>
      </c>
      <c r="E22" s="9" t="s">
        <v>36</v>
      </c>
      <c r="F22" s="42"/>
      <c r="G22" s="42"/>
      <c r="H22" s="44"/>
      <c r="I22" s="47"/>
      <c r="J22" s="50"/>
      <c r="K22" s="50"/>
      <c r="L22" s="47"/>
      <c r="M22" s="47"/>
      <c r="N22" s="47"/>
    </row>
    <row r="23" spans="1:14" s="11" customFormat="1" ht="14" x14ac:dyDescent="0.2">
      <c r="A23" s="9">
        <v>72000000</v>
      </c>
      <c r="B23" s="9">
        <v>72150000</v>
      </c>
      <c r="C23" s="9">
        <v>72151300</v>
      </c>
      <c r="D23" s="9">
        <v>72151308</v>
      </c>
      <c r="E23" s="9" t="s">
        <v>38</v>
      </c>
      <c r="F23" s="42"/>
      <c r="G23" s="42"/>
      <c r="H23" s="45"/>
      <c r="I23" s="48"/>
      <c r="J23" s="51"/>
      <c r="K23" s="51"/>
      <c r="L23" s="48"/>
      <c r="M23" s="48"/>
      <c r="N23" s="48"/>
    </row>
    <row r="24" spans="1:14" s="11" customFormat="1" ht="56" customHeight="1" x14ac:dyDescent="0.2">
      <c r="A24" s="9">
        <v>82000000</v>
      </c>
      <c r="B24" s="9">
        <v>82100000</v>
      </c>
      <c r="C24" s="9">
        <v>82101500</v>
      </c>
      <c r="D24" s="9">
        <v>82101502</v>
      </c>
      <c r="E24" s="9" t="s">
        <v>37</v>
      </c>
      <c r="F24" s="42" t="s">
        <v>35</v>
      </c>
      <c r="G24" s="42" t="s">
        <v>6</v>
      </c>
      <c r="H24" s="43">
        <v>82</v>
      </c>
      <c r="I24" s="46">
        <v>64</v>
      </c>
      <c r="J24" s="49" t="s">
        <v>41</v>
      </c>
      <c r="K24" s="49" t="s">
        <v>33</v>
      </c>
      <c r="L24" s="46" t="s">
        <v>34</v>
      </c>
      <c r="M24" s="46">
        <v>2</v>
      </c>
      <c r="N24" s="46"/>
    </row>
    <row r="25" spans="1:14" s="11" customFormat="1" ht="28" x14ac:dyDescent="0.2">
      <c r="A25" s="9">
        <v>73000000</v>
      </c>
      <c r="B25" s="9">
        <v>73150000</v>
      </c>
      <c r="C25" s="9">
        <v>73151900</v>
      </c>
      <c r="D25" s="9">
        <v>73151905</v>
      </c>
      <c r="E25" s="9" t="s">
        <v>36</v>
      </c>
      <c r="F25" s="42"/>
      <c r="G25" s="42"/>
      <c r="H25" s="44"/>
      <c r="I25" s="47"/>
      <c r="J25" s="50"/>
      <c r="K25" s="50"/>
      <c r="L25" s="47"/>
      <c r="M25" s="47"/>
      <c r="N25" s="47"/>
    </row>
    <row r="26" spans="1:14" s="11" customFormat="1" ht="14" x14ac:dyDescent="0.2">
      <c r="A26" s="9">
        <v>72000000</v>
      </c>
      <c r="B26" s="9">
        <v>72150000</v>
      </c>
      <c r="C26" s="9">
        <v>72151300</v>
      </c>
      <c r="D26" s="9">
        <v>72151308</v>
      </c>
      <c r="E26" s="9" t="s">
        <v>38</v>
      </c>
      <c r="F26" s="42"/>
      <c r="G26" s="42"/>
      <c r="H26" s="45"/>
      <c r="I26" s="48"/>
      <c r="J26" s="51"/>
      <c r="K26" s="51"/>
      <c r="L26" s="48"/>
      <c r="M26" s="48"/>
      <c r="N26" s="48"/>
    </row>
    <row r="27" spans="1:14" s="11" customFormat="1" ht="41" customHeight="1" x14ac:dyDescent="0.2">
      <c r="A27" s="9">
        <v>82000000</v>
      </c>
      <c r="B27" s="9">
        <v>82100000</v>
      </c>
      <c r="C27" s="9">
        <v>82101500</v>
      </c>
      <c r="D27" s="9">
        <v>82101502</v>
      </c>
      <c r="E27" s="9" t="s">
        <v>37</v>
      </c>
      <c r="F27" s="42" t="s">
        <v>35</v>
      </c>
      <c r="G27" s="42" t="s">
        <v>42</v>
      </c>
      <c r="H27" s="43">
        <v>30</v>
      </c>
      <c r="I27" s="46">
        <v>40</v>
      </c>
      <c r="J27" s="49" t="s">
        <v>43</v>
      </c>
      <c r="K27" s="49" t="s">
        <v>33</v>
      </c>
      <c r="L27" s="46" t="s">
        <v>34</v>
      </c>
      <c r="M27" s="46">
        <v>3</v>
      </c>
      <c r="N27" s="46"/>
    </row>
    <row r="28" spans="1:14" s="11" customFormat="1" ht="41" customHeight="1" x14ac:dyDescent="0.2">
      <c r="A28" s="9">
        <v>73000000</v>
      </c>
      <c r="B28" s="9">
        <v>73150000</v>
      </c>
      <c r="C28" s="9">
        <v>73151900</v>
      </c>
      <c r="D28" s="9">
        <v>73151905</v>
      </c>
      <c r="E28" s="9" t="s">
        <v>36</v>
      </c>
      <c r="F28" s="42"/>
      <c r="G28" s="42"/>
      <c r="H28" s="44"/>
      <c r="I28" s="47"/>
      <c r="J28" s="50"/>
      <c r="K28" s="50"/>
      <c r="L28" s="47"/>
      <c r="M28" s="47"/>
      <c r="N28" s="47"/>
    </row>
    <row r="29" spans="1:14" s="11" customFormat="1" ht="41" customHeight="1" x14ac:dyDescent="0.2">
      <c r="A29" s="9">
        <v>72000000</v>
      </c>
      <c r="B29" s="9">
        <v>72150000</v>
      </c>
      <c r="C29" s="9">
        <v>72151300</v>
      </c>
      <c r="D29" s="9">
        <v>72151308</v>
      </c>
      <c r="E29" s="9" t="s">
        <v>38</v>
      </c>
      <c r="F29" s="42"/>
      <c r="G29" s="42"/>
      <c r="H29" s="45"/>
      <c r="I29" s="48"/>
      <c r="J29" s="51"/>
      <c r="K29" s="51"/>
      <c r="L29" s="48"/>
      <c r="M29" s="48"/>
      <c r="N29" s="48"/>
    </row>
    <row r="30" spans="1:14" s="11" customFormat="1" ht="14" x14ac:dyDescent="0.2">
      <c r="A30" s="9">
        <v>82000000</v>
      </c>
      <c r="B30" s="9">
        <v>82100000</v>
      </c>
      <c r="C30" s="9">
        <v>82101500</v>
      </c>
      <c r="D30" s="9">
        <v>82101502</v>
      </c>
      <c r="E30" s="9" t="s">
        <v>37</v>
      </c>
      <c r="F30" s="42" t="s">
        <v>35</v>
      </c>
      <c r="G30" s="42" t="s">
        <v>7</v>
      </c>
      <c r="H30" s="43">
        <v>212</v>
      </c>
      <c r="I30" s="46">
        <v>375</v>
      </c>
      <c r="J30" s="49" t="s">
        <v>58</v>
      </c>
      <c r="K30" s="49" t="s">
        <v>33</v>
      </c>
      <c r="L30" s="46" t="s">
        <v>34</v>
      </c>
      <c r="M30" s="46">
        <v>1</v>
      </c>
      <c r="N30" s="46"/>
    </row>
    <row r="31" spans="1:14" s="11" customFormat="1" ht="28" x14ac:dyDescent="0.2">
      <c r="A31" s="9">
        <v>73000000</v>
      </c>
      <c r="B31" s="9">
        <v>73150000</v>
      </c>
      <c r="C31" s="9">
        <v>73151900</v>
      </c>
      <c r="D31" s="9">
        <v>73151905</v>
      </c>
      <c r="E31" s="9" t="s">
        <v>36</v>
      </c>
      <c r="F31" s="42"/>
      <c r="G31" s="42"/>
      <c r="H31" s="44"/>
      <c r="I31" s="47"/>
      <c r="J31" s="50"/>
      <c r="K31" s="50"/>
      <c r="L31" s="47"/>
      <c r="M31" s="47"/>
      <c r="N31" s="47"/>
    </row>
    <row r="32" spans="1:14" s="11" customFormat="1" ht="14" x14ac:dyDescent="0.2">
      <c r="A32" s="9">
        <v>72000000</v>
      </c>
      <c r="B32" s="9">
        <v>72150000</v>
      </c>
      <c r="C32" s="9">
        <v>72151300</v>
      </c>
      <c r="D32" s="9">
        <v>72151308</v>
      </c>
      <c r="E32" s="9" t="s">
        <v>38</v>
      </c>
      <c r="F32" s="42"/>
      <c r="G32" s="42"/>
      <c r="H32" s="45"/>
      <c r="I32" s="48"/>
      <c r="J32" s="51"/>
      <c r="K32" s="51"/>
      <c r="L32" s="48"/>
      <c r="M32" s="48"/>
      <c r="N32" s="48"/>
    </row>
    <row r="33" spans="1:14" s="11" customFormat="1" ht="56" customHeight="1" x14ac:dyDescent="0.2">
      <c r="A33" s="9">
        <v>82000000</v>
      </c>
      <c r="B33" s="9">
        <v>82100000</v>
      </c>
      <c r="C33" s="9">
        <v>82101500</v>
      </c>
      <c r="D33" s="9">
        <v>82101502</v>
      </c>
      <c r="E33" s="9" t="s">
        <v>37</v>
      </c>
      <c r="F33" s="42" t="s">
        <v>35</v>
      </c>
      <c r="G33" s="42" t="s">
        <v>8</v>
      </c>
      <c r="H33" s="43">
        <v>54</v>
      </c>
      <c r="I33" s="46">
        <v>55</v>
      </c>
      <c r="J33" s="49" t="s">
        <v>40</v>
      </c>
      <c r="K33" s="49" t="s">
        <v>33</v>
      </c>
      <c r="L33" s="46" t="s">
        <v>34</v>
      </c>
      <c r="M33" s="46">
        <v>3</v>
      </c>
      <c r="N33" s="46"/>
    </row>
    <row r="34" spans="1:14" s="11" customFormat="1" ht="28" x14ac:dyDescent="0.2">
      <c r="A34" s="9">
        <v>73000000</v>
      </c>
      <c r="B34" s="9">
        <v>73150000</v>
      </c>
      <c r="C34" s="9">
        <v>73151900</v>
      </c>
      <c r="D34" s="9">
        <v>73151905</v>
      </c>
      <c r="E34" s="9" t="s">
        <v>36</v>
      </c>
      <c r="F34" s="42"/>
      <c r="G34" s="42"/>
      <c r="H34" s="44"/>
      <c r="I34" s="47"/>
      <c r="J34" s="50"/>
      <c r="K34" s="50"/>
      <c r="L34" s="47"/>
      <c r="M34" s="47"/>
      <c r="N34" s="47"/>
    </row>
    <row r="35" spans="1:14" s="11" customFormat="1" ht="14" x14ac:dyDescent="0.2">
      <c r="A35" s="9">
        <v>72000000</v>
      </c>
      <c r="B35" s="9">
        <v>72150000</v>
      </c>
      <c r="C35" s="9">
        <v>72151300</v>
      </c>
      <c r="D35" s="9">
        <v>72151308</v>
      </c>
      <c r="E35" s="9" t="s">
        <v>38</v>
      </c>
      <c r="F35" s="42"/>
      <c r="G35" s="42"/>
      <c r="H35" s="45"/>
      <c r="I35" s="48"/>
      <c r="J35" s="51"/>
      <c r="K35" s="51"/>
      <c r="L35" s="48"/>
      <c r="M35" s="48"/>
      <c r="N35" s="48"/>
    </row>
    <row r="36" spans="1:14" s="11" customFormat="1" ht="28" customHeight="1" x14ac:dyDescent="0.2">
      <c r="A36" s="9">
        <v>82000000</v>
      </c>
      <c r="B36" s="9">
        <v>82100000</v>
      </c>
      <c r="C36" s="9">
        <v>82101500</v>
      </c>
      <c r="D36" s="9">
        <v>82101502</v>
      </c>
      <c r="E36" s="9" t="s">
        <v>37</v>
      </c>
      <c r="F36" s="42" t="s">
        <v>35</v>
      </c>
      <c r="G36" s="42" t="s">
        <v>77</v>
      </c>
      <c r="H36" s="43">
        <v>54</v>
      </c>
      <c r="I36" s="46">
        <v>84</v>
      </c>
      <c r="J36" s="49" t="s">
        <v>40</v>
      </c>
      <c r="K36" s="49" t="s">
        <v>33</v>
      </c>
      <c r="L36" s="46" t="s">
        <v>34</v>
      </c>
      <c r="M36" s="46">
        <v>1</v>
      </c>
      <c r="N36" s="46"/>
    </row>
    <row r="37" spans="1:14" s="11" customFormat="1" ht="28" x14ac:dyDescent="0.2">
      <c r="A37" s="9">
        <v>73000000</v>
      </c>
      <c r="B37" s="9">
        <v>73150000</v>
      </c>
      <c r="C37" s="9">
        <v>73151900</v>
      </c>
      <c r="D37" s="9">
        <v>73151905</v>
      </c>
      <c r="E37" s="9" t="s">
        <v>36</v>
      </c>
      <c r="F37" s="42"/>
      <c r="G37" s="42"/>
      <c r="H37" s="44"/>
      <c r="I37" s="47"/>
      <c r="J37" s="50"/>
      <c r="K37" s="50"/>
      <c r="L37" s="47"/>
      <c r="M37" s="47"/>
      <c r="N37" s="47"/>
    </row>
    <row r="38" spans="1:14" s="11" customFormat="1" ht="14" x14ac:dyDescent="0.2">
      <c r="A38" s="9">
        <v>72000000</v>
      </c>
      <c r="B38" s="9">
        <v>72150000</v>
      </c>
      <c r="C38" s="9">
        <v>72151300</v>
      </c>
      <c r="D38" s="9">
        <v>72151308</v>
      </c>
      <c r="E38" s="9" t="s">
        <v>38</v>
      </c>
      <c r="F38" s="42"/>
      <c r="G38" s="42"/>
      <c r="H38" s="45"/>
      <c r="I38" s="48"/>
      <c r="J38" s="51"/>
      <c r="K38" s="51"/>
      <c r="L38" s="48"/>
      <c r="M38" s="48"/>
      <c r="N38" s="48"/>
    </row>
    <row r="39" spans="1:14" s="11" customFormat="1" ht="56" customHeight="1" x14ac:dyDescent="0.2">
      <c r="A39" s="9">
        <v>82000000</v>
      </c>
      <c r="B39" s="9">
        <v>82100000</v>
      </c>
      <c r="C39" s="9">
        <v>82101500</v>
      </c>
      <c r="D39" s="9">
        <v>82101502</v>
      </c>
      <c r="E39" s="9" t="s">
        <v>37</v>
      </c>
      <c r="F39" s="42" t="s">
        <v>35</v>
      </c>
      <c r="G39" s="42" t="s">
        <v>10</v>
      </c>
      <c r="H39" s="43">
        <v>50</v>
      </c>
      <c r="I39" s="46">
        <v>85</v>
      </c>
      <c r="J39" s="49" t="s">
        <v>40</v>
      </c>
      <c r="K39" s="49" t="s">
        <v>33</v>
      </c>
      <c r="L39" s="46" t="s">
        <v>34</v>
      </c>
      <c r="M39" s="46">
        <v>1</v>
      </c>
      <c r="N39" s="46"/>
    </row>
    <row r="40" spans="1:14" s="11" customFormat="1" ht="28" x14ac:dyDescent="0.2">
      <c r="A40" s="9">
        <v>73000000</v>
      </c>
      <c r="B40" s="9">
        <v>73150000</v>
      </c>
      <c r="C40" s="9">
        <v>73151900</v>
      </c>
      <c r="D40" s="9">
        <v>73151905</v>
      </c>
      <c r="E40" s="9" t="s">
        <v>36</v>
      </c>
      <c r="F40" s="42"/>
      <c r="G40" s="42"/>
      <c r="H40" s="44"/>
      <c r="I40" s="47"/>
      <c r="J40" s="50"/>
      <c r="K40" s="50"/>
      <c r="L40" s="47"/>
      <c r="M40" s="47"/>
      <c r="N40" s="47"/>
    </row>
    <row r="41" spans="1:14" s="11" customFormat="1" ht="14" x14ac:dyDescent="0.2">
      <c r="A41" s="9">
        <v>72000000</v>
      </c>
      <c r="B41" s="9">
        <v>72150000</v>
      </c>
      <c r="C41" s="9">
        <v>72151300</v>
      </c>
      <c r="D41" s="9">
        <v>72151308</v>
      </c>
      <c r="E41" s="9" t="s">
        <v>38</v>
      </c>
      <c r="F41" s="42"/>
      <c r="G41" s="42"/>
      <c r="H41" s="45"/>
      <c r="I41" s="48"/>
      <c r="J41" s="51"/>
      <c r="K41" s="51"/>
      <c r="L41" s="48"/>
      <c r="M41" s="48"/>
      <c r="N41" s="48"/>
    </row>
    <row r="42" spans="1:14" s="11" customFormat="1" ht="70" customHeight="1" x14ac:dyDescent="0.2">
      <c r="A42" s="9">
        <v>82000000</v>
      </c>
      <c r="B42" s="9">
        <v>82100000</v>
      </c>
      <c r="C42" s="9">
        <v>82101500</v>
      </c>
      <c r="D42" s="9">
        <v>82101502</v>
      </c>
      <c r="E42" s="9" t="s">
        <v>37</v>
      </c>
      <c r="F42" s="42" t="s">
        <v>35</v>
      </c>
      <c r="G42" s="42" t="s">
        <v>11</v>
      </c>
      <c r="H42" s="43">
        <v>82</v>
      </c>
      <c r="I42" s="46">
        <v>64</v>
      </c>
      <c r="J42" s="49" t="s">
        <v>41</v>
      </c>
      <c r="K42" s="49" t="s">
        <v>33</v>
      </c>
      <c r="L42" s="46" t="s">
        <v>34</v>
      </c>
      <c r="M42" s="46">
        <v>1</v>
      </c>
      <c r="N42" s="46"/>
    </row>
    <row r="43" spans="1:14" s="11" customFormat="1" ht="28" x14ac:dyDescent="0.2">
      <c r="A43" s="9">
        <v>73000000</v>
      </c>
      <c r="B43" s="9">
        <v>73150000</v>
      </c>
      <c r="C43" s="9">
        <v>73151900</v>
      </c>
      <c r="D43" s="9">
        <v>73151905</v>
      </c>
      <c r="E43" s="9" t="s">
        <v>36</v>
      </c>
      <c r="F43" s="42"/>
      <c r="G43" s="42"/>
      <c r="H43" s="44"/>
      <c r="I43" s="47"/>
      <c r="J43" s="50"/>
      <c r="K43" s="50"/>
      <c r="L43" s="47"/>
      <c r="M43" s="47"/>
      <c r="N43" s="47"/>
    </row>
    <row r="44" spans="1:14" s="11" customFormat="1" ht="14" x14ac:dyDescent="0.2">
      <c r="A44" s="9">
        <v>72000000</v>
      </c>
      <c r="B44" s="9">
        <v>72150000</v>
      </c>
      <c r="C44" s="9">
        <v>72151300</v>
      </c>
      <c r="D44" s="9">
        <v>72151308</v>
      </c>
      <c r="E44" s="9" t="s">
        <v>38</v>
      </c>
      <c r="F44" s="42"/>
      <c r="G44" s="42"/>
      <c r="H44" s="45"/>
      <c r="I44" s="48"/>
      <c r="J44" s="51"/>
      <c r="K44" s="51"/>
      <c r="L44" s="48"/>
      <c r="M44" s="48"/>
      <c r="N44" s="48"/>
    </row>
    <row r="45" spans="1:14" s="11" customFormat="1" ht="42" customHeight="1" x14ac:dyDescent="0.2">
      <c r="A45" s="9">
        <v>82000000</v>
      </c>
      <c r="B45" s="9">
        <v>82100000</v>
      </c>
      <c r="C45" s="9">
        <v>82101500</v>
      </c>
      <c r="D45" s="9">
        <v>82101502</v>
      </c>
      <c r="E45" s="9" t="s">
        <v>37</v>
      </c>
      <c r="F45" s="42" t="s">
        <v>35</v>
      </c>
      <c r="G45" s="42" t="s">
        <v>12</v>
      </c>
      <c r="H45" s="43">
        <v>50</v>
      </c>
      <c r="I45" s="46">
        <v>86</v>
      </c>
      <c r="J45" s="49" t="s">
        <v>40</v>
      </c>
      <c r="K45" s="49" t="s">
        <v>33</v>
      </c>
      <c r="L45" s="46" t="s">
        <v>34</v>
      </c>
      <c r="M45" s="46">
        <v>1</v>
      </c>
      <c r="N45" s="46"/>
    </row>
    <row r="46" spans="1:14" s="11" customFormat="1" ht="28" x14ac:dyDescent="0.2">
      <c r="A46" s="9">
        <v>73000000</v>
      </c>
      <c r="B46" s="9">
        <v>73150000</v>
      </c>
      <c r="C46" s="9">
        <v>73151900</v>
      </c>
      <c r="D46" s="9">
        <v>73151905</v>
      </c>
      <c r="E46" s="9" t="s">
        <v>36</v>
      </c>
      <c r="F46" s="42"/>
      <c r="G46" s="42"/>
      <c r="H46" s="44"/>
      <c r="I46" s="47"/>
      <c r="J46" s="50"/>
      <c r="K46" s="50"/>
      <c r="L46" s="47"/>
      <c r="M46" s="47"/>
      <c r="N46" s="47"/>
    </row>
    <row r="47" spans="1:14" s="11" customFormat="1" ht="14" x14ac:dyDescent="0.2">
      <c r="A47" s="9">
        <v>72000000</v>
      </c>
      <c r="B47" s="9">
        <v>72150000</v>
      </c>
      <c r="C47" s="9">
        <v>72151300</v>
      </c>
      <c r="D47" s="9">
        <v>72151308</v>
      </c>
      <c r="E47" s="9" t="s">
        <v>38</v>
      </c>
      <c r="F47" s="42"/>
      <c r="G47" s="42"/>
      <c r="H47" s="45"/>
      <c r="I47" s="48"/>
      <c r="J47" s="51"/>
      <c r="K47" s="51"/>
      <c r="L47" s="48"/>
      <c r="M47" s="48"/>
      <c r="N47" s="48"/>
    </row>
    <row r="48" spans="1:14" s="11" customFormat="1" ht="56" customHeight="1" x14ac:dyDescent="0.2">
      <c r="A48" s="9">
        <v>82000000</v>
      </c>
      <c r="B48" s="9">
        <v>82100000</v>
      </c>
      <c r="C48" s="9">
        <v>82101500</v>
      </c>
      <c r="D48" s="9">
        <v>82101502</v>
      </c>
      <c r="E48" s="9" t="s">
        <v>37</v>
      </c>
      <c r="F48" s="42" t="s">
        <v>35</v>
      </c>
      <c r="G48" s="42" t="s">
        <v>13</v>
      </c>
      <c r="H48" s="43">
        <v>82</v>
      </c>
      <c r="I48" s="46">
        <v>64</v>
      </c>
      <c r="J48" s="49" t="s">
        <v>41</v>
      </c>
      <c r="K48" s="49" t="s">
        <v>33</v>
      </c>
      <c r="L48" s="46" t="s">
        <v>34</v>
      </c>
      <c r="M48" s="46">
        <v>1</v>
      </c>
      <c r="N48" s="46"/>
    </row>
    <row r="49" spans="1:14" s="11" customFormat="1" ht="28" x14ac:dyDescent="0.2">
      <c r="A49" s="9">
        <v>73000000</v>
      </c>
      <c r="B49" s="9">
        <v>73150000</v>
      </c>
      <c r="C49" s="9">
        <v>73151900</v>
      </c>
      <c r="D49" s="9">
        <v>73151905</v>
      </c>
      <c r="E49" s="9" t="s">
        <v>36</v>
      </c>
      <c r="F49" s="42"/>
      <c r="G49" s="42"/>
      <c r="H49" s="44"/>
      <c r="I49" s="47"/>
      <c r="J49" s="50"/>
      <c r="K49" s="50"/>
      <c r="L49" s="47"/>
      <c r="M49" s="47"/>
      <c r="N49" s="47"/>
    </row>
    <row r="50" spans="1:14" s="11" customFormat="1" ht="14" x14ac:dyDescent="0.2">
      <c r="A50" s="9">
        <v>72000000</v>
      </c>
      <c r="B50" s="9">
        <v>72150000</v>
      </c>
      <c r="C50" s="9">
        <v>72151300</v>
      </c>
      <c r="D50" s="9">
        <v>72151308</v>
      </c>
      <c r="E50" s="9" t="s">
        <v>38</v>
      </c>
      <c r="F50" s="42"/>
      <c r="G50" s="42"/>
      <c r="H50" s="45"/>
      <c r="I50" s="48"/>
      <c r="J50" s="51"/>
      <c r="K50" s="51"/>
      <c r="L50" s="48"/>
      <c r="M50" s="48"/>
      <c r="N50" s="48"/>
    </row>
    <row r="51" spans="1:14" s="11" customFormat="1" ht="56" customHeight="1" x14ac:dyDescent="0.2">
      <c r="A51" s="9">
        <v>82000000</v>
      </c>
      <c r="B51" s="9">
        <v>82100000</v>
      </c>
      <c r="C51" s="9">
        <v>82101500</v>
      </c>
      <c r="D51" s="9">
        <v>82101502</v>
      </c>
      <c r="E51" s="9" t="s">
        <v>37</v>
      </c>
      <c r="F51" s="42" t="s">
        <v>35</v>
      </c>
      <c r="G51" s="42" t="s">
        <v>14</v>
      </c>
      <c r="H51" s="43">
        <v>49</v>
      </c>
      <c r="I51" s="46">
        <v>87</v>
      </c>
      <c r="J51" s="49" t="s">
        <v>40</v>
      </c>
      <c r="K51" s="49" t="s">
        <v>33</v>
      </c>
      <c r="L51" s="46" t="s">
        <v>34</v>
      </c>
      <c r="M51" s="46">
        <v>1</v>
      </c>
      <c r="N51" s="46"/>
    </row>
    <row r="52" spans="1:14" s="11" customFormat="1" ht="28" x14ac:dyDescent="0.2">
      <c r="A52" s="9">
        <v>73000000</v>
      </c>
      <c r="B52" s="9">
        <v>73150000</v>
      </c>
      <c r="C52" s="9">
        <v>73151900</v>
      </c>
      <c r="D52" s="9">
        <v>73151905</v>
      </c>
      <c r="E52" s="9" t="s">
        <v>36</v>
      </c>
      <c r="F52" s="42"/>
      <c r="G52" s="42"/>
      <c r="H52" s="44"/>
      <c r="I52" s="47"/>
      <c r="J52" s="50"/>
      <c r="K52" s="50"/>
      <c r="L52" s="47"/>
      <c r="M52" s="47"/>
      <c r="N52" s="47"/>
    </row>
    <row r="53" spans="1:14" s="11" customFormat="1" ht="14" x14ac:dyDescent="0.2">
      <c r="A53" s="9">
        <v>72000000</v>
      </c>
      <c r="B53" s="9">
        <v>72150000</v>
      </c>
      <c r="C53" s="9">
        <v>72151300</v>
      </c>
      <c r="D53" s="9">
        <v>72151308</v>
      </c>
      <c r="E53" s="9" t="s">
        <v>38</v>
      </c>
      <c r="F53" s="42"/>
      <c r="G53" s="42"/>
      <c r="H53" s="45"/>
      <c r="I53" s="48"/>
      <c r="J53" s="51"/>
      <c r="K53" s="51"/>
      <c r="L53" s="48"/>
      <c r="M53" s="48"/>
      <c r="N53" s="48"/>
    </row>
    <row r="54" spans="1:14" s="11" customFormat="1" ht="70" customHeight="1" x14ac:dyDescent="0.2">
      <c r="A54" s="9">
        <v>82000000</v>
      </c>
      <c r="B54" s="9">
        <v>82100000</v>
      </c>
      <c r="C54" s="9">
        <v>82101500</v>
      </c>
      <c r="D54" s="9">
        <v>82101502</v>
      </c>
      <c r="E54" s="9" t="s">
        <v>37</v>
      </c>
      <c r="F54" s="42" t="s">
        <v>35</v>
      </c>
      <c r="G54" s="42" t="s">
        <v>15</v>
      </c>
      <c r="H54" s="43">
        <v>82</v>
      </c>
      <c r="I54" s="46">
        <v>64</v>
      </c>
      <c r="J54" s="49" t="s">
        <v>41</v>
      </c>
      <c r="K54" s="49" t="s">
        <v>33</v>
      </c>
      <c r="L54" s="46" t="s">
        <v>34</v>
      </c>
      <c r="M54" s="46">
        <v>2</v>
      </c>
      <c r="N54" s="46"/>
    </row>
    <row r="55" spans="1:14" s="11" customFormat="1" ht="28" x14ac:dyDescent="0.2">
      <c r="A55" s="9">
        <v>73000000</v>
      </c>
      <c r="B55" s="9">
        <v>73150000</v>
      </c>
      <c r="C55" s="9">
        <v>73151900</v>
      </c>
      <c r="D55" s="9">
        <v>73151905</v>
      </c>
      <c r="E55" s="9" t="s">
        <v>36</v>
      </c>
      <c r="F55" s="42"/>
      <c r="G55" s="42"/>
      <c r="H55" s="44"/>
      <c r="I55" s="47"/>
      <c r="J55" s="50"/>
      <c r="K55" s="50"/>
      <c r="L55" s="47"/>
      <c r="M55" s="47"/>
      <c r="N55" s="47"/>
    </row>
    <row r="56" spans="1:14" s="11" customFormat="1" ht="14" x14ac:dyDescent="0.2">
      <c r="A56" s="9">
        <v>72000000</v>
      </c>
      <c r="B56" s="9">
        <v>72150000</v>
      </c>
      <c r="C56" s="9">
        <v>72151300</v>
      </c>
      <c r="D56" s="9">
        <v>72151308</v>
      </c>
      <c r="E56" s="9" t="s">
        <v>38</v>
      </c>
      <c r="F56" s="42"/>
      <c r="G56" s="42"/>
      <c r="H56" s="45"/>
      <c r="I56" s="48"/>
      <c r="J56" s="51"/>
      <c r="K56" s="51"/>
      <c r="L56" s="48"/>
      <c r="M56" s="48"/>
      <c r="N56" s="48"/>
    </row>
    <row r="57" spans="1:14" s="11" customFormat="1" ht="50" customHeight="1" x14ac:dyDescent="0.2">
      <c r="A57" s="15">
        <v>55000000</v>
      </c>
      <c r="B57" s="15">
        <v>55120000</v>
      </c>
      <c r="C57" s="15">
        <v>55121700</v>
      </c>
      <c r="D57" s="15">
        <v>55121714</v>
      </c>
      <c r="E57" s="15" t="s">
        <v>46</v>
      </c>
      <c r="F57" s="9" t="s">
        <v>44</v>
      </c>
      <c r="G57" s="9" t="s">
        <v>44</v>
      </c>
      <c r="H57" s="14">
        <v>100</v>
      </c>
      <c r="I57" s="10">
        <v>200</v>
      </c>
      <c r="J57" s="12" t="s">
        <v>45</v>
      </c>
      <c r="K57" s="12" t="s">
        <v>33</v>
      </c>
      <c r="L57" s="13" t="s">
        <v>34</v>
      </c>
      <c r="M57" s="13">
        <v>2</v>
      </c>
      <c r="N57" s="13"/>
    </row>
    <row r="58" spans="1:14" s="11" customFormat="1" ht="112" x14ac:dyDescent="0.2">
      <c r="A58" s="15">
        <v>55000000</v>
      </c>
      <c r="B58" s="15">
        <v>55120000</v>
      </c>
      <c r="C58" s="15">
        <v>55121900</v>
      </c>
      <c r="D58" s="15">
        <v>55121903</v>
      </c>
      <c r="E58" s="15" t="s">
        <v>48</v>
      </c>
      <c r="F58" s="9" t="s">
        <v>47</v>
      </c>
      <c r="G58" s="9" t="s">
        <v>50</v>
      </c>
      <c r="H58" s="14">
        <v>33</v>
      </c>
      <c r="I58" s="14">
        <v>12</v>
      </c>
      <c r="J58" s="12" t="s">
        <v>49</v>
      </c>
      <c r="K58" s="12" t="s">
        <v>33</v>
      </c>
      <c r="L58" s="13" t="s">
        <v>34</v>
      </c>
      <c r="M58" s="13">
        <v>14</v>
      </c>
      <c r="N58" s="13"/>
    </row>
    <row r="59" spans="1:14" s="11" customFormat="1" ht="82" customHeight="1" x14ac:dyDescent="0.2">
      <c r="A59" s="15">
        <v>49000000</v>
      </c>
      <c r="B59" s="15">
        <v>49100000</v>
      </c>
      <c r="C59" s="15">
        <v>49101600</v>
      </c>
      <c r="D59" s="15">
        <v>49101602</v>
      </c>
      <c r="E59" s="15" t="s">
        <v>52</v>
      </c>
      <c r="F59" s="9" t="s">
        <v>53</v>
      </c>
      <c r="G59" s="9" t="s">
        <v>54</v>
      </c>
      <c r="H59" s="14">
        <v>9</v>
      </c>
      <c r="I59" s="17">
        <v>14</v>
      </c>
      <c r="J59" s="12" t="s">
        <v>51</v>
      </c>
      <c r="K59" s="12" t="s">
        <v>33</v>
      </c>
      <c r="L59" s="13" t="s">
        <v>34</v>
      </c>
      <c r="M59" s="13">
        <v>100</v>
      </c>
      <c r="N59" s="13"/>
    </row>
    <row r="60" spans="1:14" s="11" customFormat="1" ht="82" customHeight="1" x14ac:dyDescent="0.2">
      <c r="A60" s="15">
        <v>31000000</v>
      </c>
      <c r="B60" s="15">
        <v>31200000</v>
      </c>
      <c r="C60" s="15">
        <v>31201500</v>
      </c>
      <c r="D60" s="15">
        <v>31201515</v>
      </c>
      <c r="E60" s="15" t="s">
        <v>60</v>
      </c>
      <c r="F60" s="9" t="s">
        <v>78</v>
      </c>
      <c r="G60" s="9" t="s">
        <v>59</v>
      </c>
      <c r="H60" s="14">
        <v>5</v>
      </c>
      <c r="I60" s="17"/>
      <c r="J60" s="12" t="s">
        <v>63</v>
      </c>
      <c r="K60" s="12" t="s">
        <v>62</v>
      </c>
      <c r="L60" s="13" t="s">
        <v>64</v>
      </c>
      <c r="M60" s="13">
        <v>1</v>
      </c>
      <c r="N60" s="13"/>
    </row>
    <row r="61" spans="1:14" s="11" customFormat="1" ht="24" customHeight="1" x14ac:dyDescent="0.2">
      <c r="A61" s="15">
        <v>55000000</v>
      </c>
      <c r="B61" s="15">
        <v>55120000</v>
      </c>
      <c r="C61" s="15">
        <v>55121500</v>
      </c>
      <c r="D61" s="15">
        <v>55121503</v>
      </c>
      <c r="E61" s="15" t="s">
        <v>68</v>
      </c>
      <c r="F61" s="9" t="s">
        <v>65</v>
      </c>
      <c r="G61" s="9" t="s">
        <v>71</v>
      </c>
      <c r="H61" s="14">
        <v>5</v>
      </c>
      <c r="I61" s="22">
        <v>9.5</v>
      </c>
      <c r="J61" s="12" t="s">
        <v>72</v>
      </c>
      <c r="K61" s="12" t="s">
        <v>73</v>
      </c>
      <c r="L61" s="13" t="s">
        <v>34</v>
      </c>
      <c r="M61" s="13">
        <v>10</v>
      </c>
      <c r="N61" s="13"/>
    </row>
    <row r="62" spans="1:14" s="11" customFormat="1" ht="24" customHeight="1" x14ac:dyDescent="0.2">
      <c r="A62" s="15">
        <v>55000000</v>
      </c>
      <c r="B62" s="15">
        <v>55120000</v>
      </c>
      <c r="C62" s="15">
        <v>55121500</v>
      </c>
      <c r="D62" s="15">
        <v>55121505</v>
      </c>
      <c r="E62" s="15" t="s">
        <v>69</v>
      </c>
      <c r="F62" s="9" t="s">
        <v>67</v>
      </c>
      <c r="G62" s="9" t="s">
        <v>70</v>
      </c>
      <c r="H62" s="14">
        <v>5</v>
      </c>
      <c r="I62" s="22">
        <v>9.5</v>
      </c>
      <c r="J62" s="12" t="s">
        <v>72</v>
      </c>
      <c r="K62" s="12" t="s">
        <v>73</v>
      </c>
      <c r="L62" s="13" t="s">
        <v>34</v>
      </c>
      <c r="M62" s="13">
        <v>10</v>
      </c>
      <c r="N62" s="13"/>
    </row>
    <row r="63" spans="1:14" s="11" customFormat="1" ht="52" customHeight="1" x14ac:dyDescent="0.2">
      <c r="A63" s="15">
        <v>55000000</v>
      </c>
      <c r="B63" s="15">
        <v>55120000</v>
      </c>
      <c r="C63" s="15">
        <v>55121500</v>
      </c>
      <c r="D63" s="15">
        <v>55121505</v>
      </c>
      <c r="E63" s="15" t="s">
        <v>69</v>
      </c>
      <c r="F63" s="9" t="s">
        <v>66</v>
      </c>
      <c r="G63" s="9" t="s">
        <v>75</v>
      </c>
      <c r="H63" s="23">
        <v>2.5</v>
      </c>
      <c r="I63" s="22"/>
      <c r="J63" s="12" t="s">
        <v>74</v>
      </c>
      <c r="K63" s="12" t="s">
        <v>76</v>
      </c>
      <c r="L63" s="13" t="s">
        <v>34</v>
      </c>
      <c r="M63" s="13">
        <v>10</v>
      </c>
      <c r="N63" s="13"/>
    </row>
    <row r="64" spans="1:14" x14ac:dyDescent="0.2">
      <c r="B64" s="28"/>
      <c r="C64" s="28"/>
      <c r="D64" s="28"/>
      <c r="E64" s="28"/>
      <c r="F64" s="38" t="s">
        <v>27</v>
      </c>
      <c r="G64" s="39"/>
      <c r="H64" s="39"/>
      <c r="I64" s="39"/>
      <c r="J64" s="39"/>
      <c r="K64" s="39"/>
      <c r="L64" s="40"/>
      <c r="M64" s="18">
        <f>SUM(M3:M63)</f>
        <v>171</v>
      </c>
    </row>
    <row r="69" spans="1:5" x14ac:dyDescent="0.2">
      <c r="A69" s="5"/>
      <c r="B69" s="5"/>
      <c r="C69" s="5"/>
      <c r="D69" s="5"/>
      <c r="E69" s="5"/>
    </row>
  </sheetData>
  <mergeCells count="173">
    <mergeCell ref="G1:K1"/>
    <mergeCell ref="L1:L2"/>
    <mergeCell ref="M1:M2"/>
    <mergeCell ref="A1:A2"/>
    <mergeCell ref="B1:B2"/>
    <mergeCell ref="C1:C2"/>
    <mergeCell ref="D1:D2"/>
    <mergeCell ref="E1:E2"/>
    <mergeCell ref="F1:F2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F12:F14"/>
    <mergeCell ref="G12:G14"/>
    <mergeCell ref="H12:H14"/>
    <mergeCell ref="I12:I14"/>
    <mergeCell ref="J12:J14"/>
    <mergeCell ref="K12:K14"/>
    <mergeCell ref="L12:L14"/>
    <mergeCell ref="M12:M14"/>
    <mergeCell ref="N12:N14"/>
    <mergeCell ref="F15:F17"/>
    <mergeCell ref="G15:G17"/>
    <mergeCell ref="H15:H17"/>
    <mergeCell ref="I15:I17"/>
    <mergeCell ref="J15:J17"/>
    <mergeCell ref="K15:K17"/>
    <mergeCell ref="L15:L17"/>
    <mergeCell ref="M15:M17"/>
    <mergeCell ref="N15:N17"/>
    <mergeCell ref="F18:F20"/>
    <mergeCell ref="G18:G20"/>
    <mergeCell ref="H18:H20"/>
    <mergeCell ref="I18:I20"/>
    <mergeCell ref="J18:J20"/>
    <mergeCell ref="K18:K20"/>
    <mergeCell ref="L18:L20"/>
    <mergeCell ref="M18:M20"/>
    <mergeCell ref="N18:N20"/>
    <mergeCell ref="F21:F23"/>
    <mergeCell ref="G21:G23"/>
    <mergeCell ref="H21:H23"/>
    <mergeCell ref="I21:I23"/>
    <mergeCell ref="J21:J23"/>
    <mergeCell ref="K21:K23"/>
    <mergeCell ref="L21:L23"/>
    <mergeCell ref="M21:M23"/>
    <mergeCell ref="N21:N23"/>
    <mergeCell ref="F24:F26"/>
    <mergeCell ref="G24:G26"/>
    <mergeCell ref="H24:H26"/>
    <mergeCell ref="I24:I26"/>
    <mergeCell ref="J24:J26"/>
    <mergeCell ref="K24:K26"/>
    <mergeCell ref="L24:L26"/>
    <mergeCell ref="M24:M26"/>
    <mergeCell ref="N24:N26"/>
    <mergeCell ref="F27:F29"/>
    <mergeCell ref="G27:G29"/>
    <mergeCell ref="H27:H29"/>
    <mergeCell ref="I27:I29"/>
    <mergeCell ref="J27:J29"/>
    <mergeCell ref="K27:K29"/>
    <mergeCell ref="L27:L29"/>
    <mergeCell ref="M27:M29"/>
    <mergeCell ref="N27:N29"/>
    <mergeCell ref="F30:F32"/>
    <mergeCell ref="G30:G32"/>
    <mergeCell ref="H30:H32"/>
    <mergeCell ref="I30:I32"/>
    <mergeCell ref="J30:J32"/>
    <mergeCell ref="K30:K32"/>
    <mergeCell ref="L30:L32"/>
    <mergeCell ref="M30:M32"/>
    <mergeCell ref="N30:N32"/>
    <mergeCell ref="F33:F35"/>
    <mergeCell ref="G33:G35"/>
    <mergeCell ref="H33:H35"/>
    <mergeCell ref="I33:I35"/>
    <mergeCell ref="J33:J35"/>
    <mergeCell ref="K33:K35"/>
    <mergeCell ref="L33:L35"/>
    <mergeCell ref="M33:M35"/>
    <mergeCell ref="N33:N35"/>
    <mergeCell ref="F36:F38"/>
    <mergeCell ref="G36:G38"/>
    <mergeCell ref="H36:H38"/>
    <mergeCell ref="I36:I38"/>
    <mergeCell ref="J36:J38"/>
    <mergeCell ref="K36:K38"/>
    <mergeCell ref="L36:L38"/>
    <mergeCell ref="M36:M38"/>
    <mergeCell ref="N36:N38"/>
    <mergeCell ref="F39:F41"/>
    <mergeCell ref="G39:G41"/>
    <mergeCell ref="H39:H41"/>
    <mergeCell ref="I39:I41"/>
    <mergeCell ref="J39:J41"/>
    <mergeCell ref="K39:K41"/>
    <mergeCell ref="L39:L41"/>
    <mergeCell ref="M39:M41"/>
    <mergeCell ref="N39:N41"/>
    <mergeCell ref="F42:F44"/>
    <mergeCell ref="G42:G44"/>
    <mergeCell ref="H42:H44"/>
    <mergeCell ref="I42:I44"/>
    <mergeCell ref="J42:J44"/>
    <mergeCell ref="K42:K44"/>
    <mergeCell ref="L42:L44"/>
    <mergeCell ref="M42:M44"/>
    <mergeCell ref="N42:N44"/>
    <mergeCell ref="J48:J50"/>
    <mergeCell ref="K48:K50"/>
    <mergeCell ref="L48:L50"/>
    <mergeCell ref="M48:M50"/>
    <mergeCell ref="N48:N50"/>
    <mergeCell ref="F45:F47"/>
    <mergeCell ref="G45:G47"/>
    <mergeCell ref="H45:H47"/>
    <mergeCell ref="I45:I47"/>
    <mergeCell ref="J45:J47"/>
    <mergeCell ref="K45:K47"/>
    <mergeCell ref="L45:L47"/>
    <mergeCell ref="M45:M47"/>
    <mergeCell ref="N45:N47"/>
    <mergeCell ref="F64:L64"/>
    <mergeCell ref="N1:N2"/>
    <mergeCell ref="F54:F56"/>
    <mergeCell ref="G54:G56"/>
    <mergeCell ref="H54:H56"/>
    <mergeCell ref="I54:I56"/>
    <mergeCell ref="J54:J56"/>
    <mergeCell ref="K54:K56"/>
    <mergeCell ref="L54:L56"/>
    <mergeCell ref="M54:M56"/>
    <mergeCell ref="N54:N56"/>
    <mergeCell ref="F51:F53"/>
    <mergeCell ref="G51:G53"/>
    <mergeCell ref="H51:H53"/>
    <mergeCell ref="I51:I53"/>
    <mergeCell ref="J51:J53"/>
    <mergeCell ref="K51:K53"/>
    <mergeCell ref="L51:L53"/>
    <mergeCell ref="M51:M53"/>
    <mergeCell ref="N51:N53"/>
    <mergeCell ref="F48:F50"/>
    <mergeCell ref="G48:G50"/>
    <mergeCell ref="H48:H50"/>
    <mergeCell ref="I48:I50"/>
  </mergeCells>
  <conditionalFormatting sqref="D1:D2">
    <cfRule type="duplicateValues" dxfId="4" priority="1"/>
  </conditionalFormatting>
  <printOptions horizontalCentered="1"/>
  <pageMargins left="1.2" right="1.2" top="2" bottom="1" header="0.3" footer="0.3"/>
  <pageSetup paperSize="5" scale="55" orientation="landscape" r:id="rId1"/>
  <headerFooter>
    <oddHeader>&amp;L&amp;"Aptos Narrow,Normal"&amp;K000000&amp;G&amp;C&amp;"Aptos Narrow Bold,Negrita"&amp;K000000ALCALDIA DE MONTERIA
EICE BANCO DE SUELOS E INMOBILIARIO DE MONTERIA
ESTUDIO ECONOMICO
AREA ADMINISTRATIVA Y FINANCIERA
VIGENCIA 2024&amp;R&amp;"Aptos Narrow,Normal"&amp;K000000&amp;G</oddHeader>
    <oddFooter>&amp;C&amp;"Aptos Narrow,Normal"&amp;K000000Página 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BBCE-69FF-6B49-B97C-3F5BAF77AF60}">
  <dimension ref="A1:U69"/>
  <sheetViews>
    <sheetView zoomScaleNormal="100" zoomScalePageLayoutView="90" workbookViewId="0">
      <selection activeCell="P2" sqref="P2"/>
    </sheetView>
  </sheetViews>
  <sheetFormatPr baseColWidth="10" defaultColWidth="10.83203125" defaultRowHeight="13" x14ac:dyDescent="0.2"/>
  <cols>
    <col min="1" max="1" width="9.1640625" style="1" bestFit="1" customWidth="1"/>
    <col min="2" max="2" width="11.83203125" style="6" bestFit="1" customWidth="1"/>
    <col min="3" max="3" width="10.5" style="7" customWidth="1"/>
    <col min="4" max="4" width="10.33203125" style="1" customWidth="1"/>
    <col min="5" max="5" width="24.33203125" style="8" customWidth="1"/>
    <col min="6" max="6" width="22.83203125" style="8" customWidth="1"/>
    <col min="7" max="7" width="16.1640625" style="1" customWidth="1"/>
    <col min="8" max="8" width="5.5" style="2" customWidth="1"/>
    <col min="9" max="9" width="4.83203125" style="5" customWidth="1"/>
    <col min="10" max="10" width="12.33203125" style="5" customWidth="1"/>
    <col min="11" max="11" width="20.1640625" style="6" customWidth="1"/>
    <col min="12" max="13" width="10.83203125" style="1"/>
    <col min="14" max="16" width="10.83203125" style="5"/>
    <col min="17" max="17" width="11.1640625" style="5" bestFit="1" customWidth="1"/>
    <col min="18" max="16384" width="10.83203125" style="5"/>
  </cols>
  <sheetData>
    <row r="1" spans="1:21" s="4" customFormat="1" ht="47" customHeight="1" x14ac:dyDescent="0.2">
      <c r="A1" s="41" t="s">
        <v>16</v>
      </c>
      <c r="B1" s="41" t="s">
        <v>17</v>
      </c>
      <c r="C1" s="41" t="s">
        <v>18</v>
      </c>
      <c r="D1" s="41" t="s">
        <v>19</v>
      </c>
      <c r="E1" s="41" t="s">
        <v>20</v>
      </c>
      <c r="F1" s="41" t="s">
        <v>21</v>
      </c>
      <c r="G1" s="41" t="s">
        <v>22</v>
      </c>
      <c r="H1" s="41"/>
      <c r="I1" s="41"/>
      <c r="J1" s="41"/>
      <c r="K1" s="41"/>
      <c r="L1" s="41" t="s">
        <v>23</v>
      </c>
      <c r="M1" s="41" t="s">
        <v>24</v>
      </c>
      <c r="N1" s="41" t="s">
        <v>80</v>
      </c>
      <c r="O1" s="41"/>
      <c r="P1" s="41" t="s">
        <v>87</v>
      </c>
      <c r="Q1" s="41"/>
      <c r="R1" s="41" t="s">
        <v>55</v>
      </c>
      <c r="S1" s="41"/>
      <c r="T1" s="41" t="s">
        <v>25</v>
      </c>
      <c r="U1" s="41"/>
    </row>
    <row r="2" spans="1:21" ht="26" x14ac:dyDescent="0.2">
      <c r="A2" s="41"/>
      <c r="B2" s="41"/>
      <c r="C2" s="41"/>
      <c r="D2" s="41"/>
      <c r="E2" s="41"/>
      <c r="F2" s="41"/>
      <c r="G2" s="3" t="s">
        <v>32</v>
      </c>
      <c r="H2" s="3" t="s">
        <v>29</v>
      </c>
      <c r="I2" s="3" t="s">
        <v>30</v>
      </c>
      <c r="J2" s="3" t="s">
        <v>28</v>
      </c>
      <c r="K2" s="3" t="s">
        <v>31</v>
      </c>
      <c r="L2" s="41"/>
      <c r="M2" s="41"/>
      <c r="N2" s="3" t="s">
        <v>26</v>
      </c>
      <c r="O2" s="3" t="s">
        <v>27</v>
      </c>
      <c r="P2" s="3" t="s">
        <v>26</v>
      </c>
      <c r="Q2" s="3" t="s">
        <v>27</v>
      </c>
      <c r="R2" s="3" t="s">
        <v>26</v>
      </c>
      <c r="S2" s="3" t="s">
        <v>27</v>
      </c>
      <c r="T2" s="3" t="s">
        <v>26</v>
      </c>
      <c r="U2" s="3" t="s">
        <v>27</v>
      </c>
    </row>
    <row r="3" spans="1:21" s="11" customFormat="1" ht="13" customHeight="1" x14ac:dyDescent="0.2">
      <c r="A3" s="9">
        <v>82000000</v>
      </c>
      <c r="B3" s="9">
        <v>82100000</v>
      </c>
      <c r="C3" s="9">
        <v>82101500</v>
      </c>
      <c r="D3" s="9">
        <v>82101502</v>
      </c>
      <c r="E3" s="9" t="s">
        <v>37</v>
      </c>
      <c r="F3" s="42" t="s">
        <v>35</v>
      </c>
      <c r="G3" s="42" t="s">
        <v>0</v>
      </c>
      <c r="H3" s="43">
        <v>95</v>
      </c>
      <c r="I3" s="46">
        <v>235</v>
      </c>
      <c r="J3" s="49" t="s">
        <v>56</v>
      </c>
      <c r="K3" s="49" t="s">
        <v>33</v>
      </c>
      <c r="L3" s="46" t="s">
        <v>34</v>
      </c>
      <c r="M3" s="46">
        <v>1</v>
      </c>
      <c r="N3" s="52">
        <v>170000</v>
      </c>
      <c r="O3" s="55">
        <f>M3*N3</f>
        <v>170000</v>
      </c>
      <c r="P3" s="52">
        <v>163000</v>
      </c>
      <c r="Q3" s="52">
        <f>P3*M3</f>
        <v>163000</v>
      </c>
      <c r="R3" s="55">
        <f>125000*19%+125000</f>
        <v>148750</v>
      </c>
      <c r="S3" s="55">
        <f>R3*M3</f>
        <v>148750</v>
      </c>
      <c r="T3" s="52">
        <f>AVERAGE(N3,P3,R3)</f>
        <v>160583.33333333334</v>
      </c>
      <c r="U3" s="52">
        <f>T3*M3</f>
        <v>160583.33333333334</v>
      </c>
    </row>
    <row r="4" spans="1:21" s="11" customFormat="1" ht="29" customHeight="1" x14ac:dyDescent="0.2">
      <c r="A4" s="9">
        <v>73000000</v>
      </c>
      <c r="B4" s="9">
        <v>73150000</v>
      </c>
      <c r="C4" s="9">
        <v>73151900</v>
      </c>
      <c r="D4" s="9">
        <v>73151905</v>
      </c>
      <c r="E4" s="9" t="s">
        <v>36</v>
      </c>
      <c r="F4" s="42"/>
      <c r="G4" s="42"/>
      <c r="H4" s="44"/>
      <c r="I4" s="47"/>
      <c r="J4" s="50"/>
      <c r="K4" s="50"/>
      <c r="L4" s="47"/>
      <c r="M4" s="47"/>
      <c r="N4" s="53"/>
      <c r="O4" s="56"/>
      <c r="P4" s="53"/>
      <c r="Q4" s="53"/>
      <c r="R4" s="56"/>
      <c r="S4" s="56"/>
      <c r="T4" s="53"/>
      <c r="U4" s="53"/>
    </row>
    <row r="5" spans="1:21" s="11" customFormat="1" ht="14" x14ac:dyDescent="0.2">
      <c r="A5" s="9">
        <v>72000000</v>
      </c>
      <c r="B5" s="9">
        <v>72150000</v>
      </c>
      <c r="C5" s="9">
        <v>72151300</v>
      </c>
      <c r="D5" s="9">
        <v>72151308</v>
      </c>
      <c r="E5" s="9" t="s">
        <v>38</v>
      </c>
      <c r="F5" s="42"/>
      <c r="G5" s="42"/>
      <c r="H5" s="45"/>
      <c r="I5" s="48"/>
      <c r="J5" s="51"/>
      <c r="K5" s="51"/>
      <c r="L5" s="48"/>
      <c r="M5" s="48"/>
      <c r="N5" s="54"/>
      <c r="O5" s="57"/>
      <c r="P5" s="54"/>
      <c r="Q5" s="54"/>
      <c r="R5" s="57"/>
      <c r="S5" s="57"/>
      <c r="T5" s="54"/>
      <c r="U5" s="54"/>
    </row>
    <row r="6" spans="1:21" s="11" customFormat="1" ht="42" customHeight="1" x14ac:dyDescent="0.2">
      <c r="A6" s="9">
        <v>82000000</v>
      </c>
      <c r="B6" s="9">
        <v>82100000</v>
      </c>
      <c r="C6" s="9">
        <v>82101500</v>
      </c>
      <c r="D6" s="9">
        <v>82101502</v>
      </c>
      <c r="E6" s="9" t="s">
        <v>37</v>
      </c>
      <c r="F6" s="42" t="s">
        <v>35</v>
      </c>
      <c r="G6" s="42" t="s">
        <v>1</v>
      </c>
      <c r="H6" s="43">
        <v>365</v>
      </c>
      <c r="I6" s="46">
        <v>193</v>
      </c>
      <c r="J6" s="49" t="s">
        <v>56</v>
      </c>
      <c r="K6" s="49" t="s">
        <v>33</v>
      </c>
      <c r="L6" s="46" t="s">
        <v>34</v>
      </c>
      <c r="M6" s="46">
        <v>1</v>
      </c>
      <c r="N6" s="52">
        <v>595000</v>
      </c>
      <c r="O6" s="55">
        <f t="shared" ref="O6" si="0">M6*N6</f>
        <v>595000</v>
      </c>
      <c r="P6" s="52">
        <v>586908</v>
      </c>
      <c r="Q6" s="52">
        <f t="shared" ref="Q6" si="1">P6*M6</f>
        <v>586908</v>
      </c>
      <c r="R6" s="55">
        <f>500000*19%+500000</f>
        <v>595000</v>
      </c>
      <c r="S6" s="55">
        <f>R6*M6</f>
        <v>595000</v>
      </c>
      <c r="T6" s="52">
        <f t="shared" ref="T6" si="2">AVERAGE(N6,P6,R6)</f>
        <v>592302.66666666663</v>
      </c>
      <c r="U6" s="52">
        <f t="shared" ref="U6" si="3">T6*M6</f>
        <v>592302.66666666663</v>
      </c>
    </row>
    <row r="7" spans="1:21" s="11" customFormat="1" ht="28" x14ac:dyDescent="0.2">
      <c r="A7" s="9">
        <v>73000000</v>
      </c>
      <c r="B7" s="9">
        <v>73150000</v>
      </c>
      <c r="C7" s="9">
        <v>73151900</v>
      </c>
      <c r="D7" s="9">
        <v>73151905</v>
      </c>
      <c r="E7" s="9" t="s">
        <v>36</v>
      </c>
      <c r="F7" s="42"/>
      <c r="G7" s="42"/>
      <c r="H7" s="44"/>
      <c r="I7" s="47"/>
      <c r="J7" s="50"/>
      <c r="K7" s="50"/>
      <c r="L7" s="47"/>
      <c r="M7" s="47"/>
      <c r="N7" s="53"/>
      <c r="O7" s="56"/>
      <c r="P7" s="53"/>
      <c r="Q7" s="53"/>
      <c r="R7" s="56"/>
      <c r="S7" s="56"/>
      <c r="T7" s="53"/>
      <c r="U7" s="53"/>
    </row>
    <row r="8" spans="1:21" s="11" customFormat="1" ht="14" x14ac:dyDescent="0.2">
      <c r="A8" s="9">
        <v>72000000</v>
      </c>
      <c r="B8" s="9">
        <v>72150000</v>
      </c>
      <c r="C8" s="9">
        <v>72151300</v>
      </c>
      <c r="D8" s="9">
        <v>72151308</v>
      </c>
      <c r="E8" s="9" t="s">
        <v>38</v>
      </c>
      <c r="F8" s="42"/>
      <c r="G8" s="42"/>
      <c r="H8" s="45"/>
      <c r="I8" s="48"/>
      <c r="J8" s="51"/>
      <c r="K8" s="51"/>
      <c r="L8" s="48"/>
      <c r="M8" s="48"/>
      <c r="N8" s="54"/>
      <c r="O8" s="57"/>
      <c r="P8" s="54"/>
      <c r="Q8" s="54"/>
      <c r="R8" s="57"/>
      <c r="S8" s="57"/>
      <c r="T8" s="54"/>
      <c r="U8" s="54"/>
    </row>
    <row r="9" spans="1:21" s="11" customFormat="1" ht="42" customHeight="1" x14ac:dyDescent="0.2">
      <c r="A9" s="9">
        <v>82000000</v>
      </c>
      <c r="B9" s="9">
        <v>82100000</v>
      </c>
      <c r="C9" s="9">
        <v>82101500</v>
      </c>
      <c r="D9" s="9">
        <v>82101502</v>
      </c>
      <c r="E9" s="9" t="s">
        <v>37</v>
      </c>
      <c r="F9" s="42" t="s">
        <v>35</v>
      </c>
      <c r="G9" s="42" t="s">
        <v>2</v>
      </c>
      <c r="H9" s="43">
        <v>485.5</v>
      </c>
      <c r="I9" s="46">
        <v>193</v>
      </c>
      <c r="J9" s="49" t="s">
        <v>56</v>
      </c>
      <c r="K9" s="49" t="s">
        <v>33</v>
      </c>
      <c r="L9" s="46" t="s">
        <v>34</v>
      </c>
      <c r="M9" s="46">
        <v>1</v>
      </c>
      <c r="N9" s="52">
        <v>780000</v>
      </c>
      <c r="O9" s="55">
        <f t="shared" ref="O9" si="4">M9*N9</f>
        <v>780000</v>
      </c>
      <c r="P9" s="52">
        <v>781354</v>
      </c>
      <c r="Q9" s="52">
        <f t="shared" ref="Q9" si="5">P9*M9</f>
        <v>781354</v>
      </c>
      <c r="R9" s="55">
        <f>530000*19%+530000</f>
        <v>630700</v>
      </c>
      <c r="S9" s="55">
        <f t="shared" ref="S9" si="6">R9*M9</f>
        <v>630700</v>
      </c>
      <c r="T9" s="52">
        <f t="shared" ref="T9" si="7">AVERAGE(N9,P9,R9)</f>
        <v>730684.66666666663</v>
      </c>
      <c r="U9" s="52">
        <f t="shared" ref="U9" si="8">T9*M9</f>
        <v>730684.66666666663</v>
      </c>
    </row>
    <row r="10" spans="1:21" s="11" customFormat="1" ht="42" customHeight="1" x14ac:dyDescent="0.2">
      <c r="A10" s="9">
        <v>73000000</v>
      </c>
      <c r="B10" s="9">
        <v>73150000</v>
      </c>
      <c r="C10" s="9">
        <v>73151900</v>
      </c>
      <c r="D10" s="9">
        <v>73151905</v>
      </c>
      <c r="E10" s="9" t="s">
        <v>36</v>
      </c>
      <c r="F10" s="42"/>
      <c r="G10" s="42"/>
      <c r="H10" s="44"/>
      <c r="I10" s="47"/>
      <c r="J10" s="50"/>
      <c r="K10" s="50"/>
      <c r="L10" s="47"/>
      <c r="M10" s="47"/>
      <c r="N10" s="53"/>
      <c r="O10" s="56"/>
      <c r="P10" s="53"/>
      <c r="Q10" s="53"/>
      <c r="R10" s="56"/>
      <c r="S10" s="56"/>
      <c r="T10" s="53"/>
      <c r="U10" s="53"/>
    </row>
    <row r="11" spans="1:21" s="11" customFormat="1" ht="14" x14ac:dyDescent="0.2">
      <c r="A11" s="9">
        <v>72000000</v>
      </c>
      <c r="B11" s="9">
        <v>72150000</v>
      </c>
      <c r="C11" s="9">
        <v>72151300</v>
      </c>
      <c r="D11" s="9">
        <v>72151308</v>
      </c>
      <c r="E11" s="9" t="s">
        <v>38</v>
      </c>
      <c r="F11" s="42"/>
      <c r="G11" s="42"/>
      <c r="H11" s="45"/>
      <c r="I11" s="48"/>
      <c r="J11" s="51"/>
      <c r="K11" s="51"/>
      <c r="L11" s="48"/>
      <c r="M11" s="48"/>
      <c r="N11" s="54"/>
      <c r="O11" s="57"/>
      <c r="P11" s="54"/>
      <c r="Q11" s="54"/>
      <c r="R11" s="57"/>
      <c r="S11" s="57"/>
      <c r="T11" s="54"/>
      <c r="U11" s="54"/>
    </row>
    <row r="12" spans="1:21" s="11" customFormat="1" ht="28" customHeight="1" x14ac:dyDescent="0.2">
      <c r="A12" s="9">
        <v>82000000</v>
      </c>
      <c r="B12" s="9">
        <v>82100000</v>
      </c>
      <c r="C12" s="9">
        <v>82101500</v>
      </c>
      <c r="D12" s="9">
        <v>82101502</v>
      </c>
      <c r="E12" s="9" t="s">
        <v>37</v>
      </c>
      <c r="F12" s="42" t="s">
        <v>35</v>
      </c>
      <c r="G12" s="42" t="s">
        <v>3</v>
      </c>
      <c r="H12" s="43">
        <v>115</v>
      </c>
      <c r="I12" s="46">
        <v>117</v>
      </c>
      <c r="J12" s="49" t="s">
        <v>57</v>
      </c>
      <c r="K12" s="49" t="s">
        <v>33</v>
      </c>
      <c r="L12" s="46" t="s">
        <v>34</v>
      </c>
      <c r="M12" s="46">
        <v>1</v>
      </c>
      <c r="N12" s="52">
        <v>130000</v>
      </c>
      <c r="O12" s="55">
        <f t="shared" ref="O12" si="9">M12*N12</f>
        <v>130000</v>
      </c>
      <c r="P12" s="52">
        <v>130900</v>
      </c>
      <c r="Q12" s="52">
        <f t="shared" ref="Q12" si="10">P12*M12</f>
        <v>130900</v>
      </c>
      <c r="R12" s="55">
        <f>111320*19%+111320</f>
        <v>132470.79999999999</v>
      </c>
      <c r="S12" s="55">
        <f t="shared" ref="S12" si="11">R12*M12</f>
        <v>132470.79999999999</v>
      </c>
      <c r="T12" s="52">
        <f t="shared" ref="T12" si="12">AVERAGE(N12,P12,R12)</f>
        <v>131123.6</v>
      </c>
      <c r="U12" s="52">
        <f t="shared" ref="U12" si="13">T12*M12</f>
        <v>131123.6</v>
      </c>
    </row>
    <row r="13" spans="1:21" s="11" customFormat="1" ht="28" x14ac:dyDescent="0.2">
      <c r="A13" s="9">
        <v>73000000</v>
      </c>
      <c r="B13" s="9">
        <v>73150000</v>
      </c>
      <c r="C13" s="9">
        <v>73151900</v>
      </c>
      <c r="D13" s="9">
        <v>73151905</v>
      </c>
      <c r="E13" s="9" t="s">
        <v>36</v>
      </c>
      <c r="F13" s="42"/>
      <c r="G13" s="42"/>
      <c r="H13" s="44"/>
      <c r="I13" s="47"/>
      <c r="J13" s="50"/>
      <c r="K13" s="50"/>
      <c r="L13" s="47"/>
      <c r="M13" s="47"/>
      <c r="N13" s="53"/>
      <c r="O13" s="56"/>
      <c r="P13" s="53"/>
      <c r="Q13" s="53"/>
      <c r="R13" s="56"/>
      <c r="S13" s="56"/>
      <c r="T13" s="53"/>
      <c r="U13" s="53"/>
    </row>
    <row r="14" spans="1:21" s="11" customFormat="1" ht="15" customHeight="1" x14ac:dyDescent="0.2">
      <c r="A14" s="9">
        <v>72000000</v>
      </c>
      <c r="B14" s="9">
        <v>72150000</v>
      </c>
      <c r="C14" s="9">
        <v>72151300</v>
      </c>
      <c r="D14" s="9">
        <v>72151308</v>
      </c>
      <c r="E14" s="9" t="s">
        <v>38</v>
      </c>
      <c r="F14" s="42"/>
      <c r="G14" s="42"/>
      <c r="H14" s="45"/>
      <c r="I14" s="48"/>
      <c r="J14" s="51"/>
      <c r="K14" s="51"/>
      <c r="L14" s="48"/>
      <c r="M14" s="48"/>
      <c r="N14" s="54"/>
      <c r="O14" s="57"/>
      <c r="P14" s="54"/>
      <c r="Q14" s="54"/>
      <c r="R14" s="57"/>
      <c r="S14" s="57"/>
      <c r="T14" s="54"/>
      <c r="U14" s="54"/>
    </row>
    <row r="15" spans="1:21" s="11" customFormat="1" ht="28" customHeight="1" x14ac:dyDescent="0.2">
      <c r="A15" s="9">
        <v>82000000</v>
      </c>
      <c r="B15" s="9">
        <v>82100000</v>
      </c>
      <c r="C15" s="9">
        <v>82101500</v>
      </c>
      <c r="D15" s="9">
        <v>82101502</v>
      </c>
      <c r="E15" s="9" t="s">
        <v>37</v>
      </c>
      <c r="F15" s="42" t="s">
        <v>35</v>
      </c>
      <c r="G15" s="42" t="s">
        <v>39</v>
      </c>
      <c r="H15" s="43">
        <v>50</v>
      </c>
      <c r="I15" s="46">
        <v>84</v>
      </c>
      <c r="J15" s="49" t="s">
        <v>57</v>
      </c>
      <c r="K15" s="49" t="s">
        <v>33</v>
      </c>
      <c r="L15" s="46" t="s">
        <v>34</v>
      </c>
      <c r="M15" s="46">
        <v>1</v>
      </c>
      <c r="N15" s="52">
        <v>40000</v>
      </c>
      <c r="O15" s="55">
        <f t="shared" ref="O15" si="14">M15*N15</f>
        <v>40000</v>
      </c>
      <c r="P15" s="52">
        <v>41650</v>
      </c>
      <c r="Q15" s="52">
        <f t="shared" ref="Q15" si="15">P15*M15</f>
        <v>41650</v>
      </c>
      <c r="R15" s="55">
        <f>34776*19%+34776</f>
        <v>41383.440000000002</v>
      </c>
      <c r="S15" s="55">
        <f t="shared" ref="S15" si="16">R15*M15</f>
        <v>41383.440000000002</v>
      </c>
      <c r="T15" s="52">
        <f t="shared" ref="T15" si="17">AVERAGE(N15,P15,R15)</f>
        <v>41011.146666666667</v>
      </c>
      <c r="U15" s="52">
        <f t="shared" ref="U15" si="18">T15*M15</f>
        <v>41011.146666666667</v>
      </c>
    </row>
    <row r="16" spans="1:21" s="11" customFormat="1" ht="28" x14ac:dyDescent="0.2">
      <c r="A16" s="9">
        <v>73000000</v>
      </c>
      <c r="B16" s="9">
        <v>73150000</v>
      </c>
      <c r="C16" s="9">
        <v>73151900</v>
      </c>
      <c r="D16" s="9">
        <v>73151905</v>
      </c>
      <c r="E16" s="9" t="s">
        <v>36</v>
      </c>
      <c r="F16" s="42"/>
      <c r="G16" s="42"/>
      <c r="H16" s="44"/>
      <c r="I16" s="47"/>
      <c r="J16" s="50"/>
      <c r="K16" s="50"/>
      <c r="L16" s="47"/>
      <c r="M16" s="47"/>
      <c r="N16" s="53"/>
      <c r="O16" s="56"/>
      <c r="P16" s="53"/>
      <c r="Q16" s="53"/>
      <c r="R16" s="56"/>
      <c r="S16" s="56"/>
      <c r="T16" s="53"/>
      <c r="U16" s="53"/>
    </row>
    <row r="17" spans="1:21" s="11" customFormat="1" ht="14" x14ac:dyDescent="0.2">
      <c r="A17" s="9">
        <v>72000000</v>
      </c>
      <c r="B17" s="9">
        <v>72150000</v>
      </c>
      <c r="C17" s="9">
        <v>72151300</v>
      </c>
      <c r="D17" s="9">
        <v>72151308</v>
      </c>
      <c r="E17" s="9" t="s">
        <v>38</v>
      </c>
      <c r="F17" s="42"/>
      <c r="G17" s="42"/>
      <c r="H17" s="45"/>
      <c r="I17" s="48"/>
      <c r="J17" s="51"/>
      <c r="K17" s="51"/>
      <c r="L17" s="48"/>
      <c r="M17" s="48"/>
      <c r="N17" s="54"/>
      <c r="O17" s="57"/>
      <c r="P17" s="54"/>
      <c r="Q17" s="54"/>
      <c r="R17" s="57"/>
      <c r="S17" s="57"/>
      <c r="T17" s="54"/>
      <c r="U17" s="54"/>
    </row>
    <row r="18" spans="1:21" s="11" customFormat="1" ht="56" customHeight="1" x14ac:dyDescent="0.2">
      <c r="A18" s="9">
        <v>82000000</v>
      </c>
      <c r="B18" s="9">
        <v>82100000</v>
      </c>
      <c r="C18" s="9">
        <v>82101500</v>
      </c>
      <c r="D18" s="9">
        <v>82101502</v>
      </c>
      <c r="E18" s="9" t="s">
        <v>37</v>
      </c>
      <c r="F18" s="42" t="s">
        <v>35</v>
      </c>
      <c r="G18" s="42" t="s">
        <v>4</v>
      </c>
      <c r="H18" s="43">
        <v>82</v>
      </c>
      <c r="I18" s="46">
        <v>64</v>
      </c>
      <c r="J18" s="49" t="s">
        <v>41</v>
      </c>
      <c r="K18" s="49" t="s">
        <v>33</v>
      </c>
      <c r="L18" s="46" t="s">
        <v>34</v>
      </c>
      <c r="M18" s="46">
        <v>1</v>
      </c>
      <c r="N18" s="52">
        <v>70000</v>
      </c>
      <c r="O18" s="55">
        <f t="shared" ref="O18" si="19">M18*N18</f>
        <v>70000</v>
      </c>
      <c r="P18" s="52">
        <v>65450</v>
      </c>
      <c r="Q18" s="52">
        <f t="shared" ref="Q18" si="20">P18*M18</f>
        <v>65450</v>
      </c>
      <c r="R18" s="55">
        <f>70000*19%+70000</f>
        <v>83300</v>
      </c>
      <c r="S18" s="55">
        <f t="shared" ref="S18" si="21">R18*M18</f>
        <v>83300</v>
      </c>
      <c r="T18" s="52">
        <f t="shared" ref="T18" si="22">AVERAGE(N18,P18,R18)</f>
        <v>72916.666666666672</v>
      </c>
      <c r="U18" s="52">
        <f t="shared" ref="U18" si="23">T18*M18</f>
        <v>72916.666666666672</v>
      </c>
    </row>
    <row r="19" spans="1:21" s="11" customFormat="1" ht="28" x14ac:dyDescent="0.2">
      <c r="A19" s="9">
        <v>73000000</v>
      </c>
      <c r="B19" s="9">
        <v>73150000</v>
      </c>
      <c r="C19" s="9">
        <v>73151900</v>
      </c>
      <c r="D19" s="9">
        <v>73151905</v>
      </c>
      <c r="E19" s="9" t="s">
        <v>36</v>
      </c>
      <c r="F19" s="42"/>
      <c r="G19" s="42"/>
      <c r="H19" s="44"/>
      <c r="I19" s="47"/>
      <c r="J19" s="50"/>
      <c r="K19" s="50"/>
      <c r="L19" s="47"/>
      <c r="M19" s="47"/>
      <c r="N19" s="53"/>
      <c r="O19" s="56"/>
      <c r="P19" s="53"/>
      <c r="Q19" s="53"/>
      <c r="R19" s="56"/>
      <c r="S19" s="56"/>
      <c r="T19" s="53"/>
      <c r="U19" s="53"/>
    </row>
    <row r="20" spans="1:21" s="11" customFormat="1" ht="14" x14ac:dyDescent="0.2">
      <c r="A20" s="9">
        <v>72000000</v>
      </c>
      <c r="B20" s="9">
        <v>72150000</v>
      </c>
      <c r="C20" s="9">
        <v>72151300</v>
      </c>
      <c r="D20" s="9">
        <v>72151308</v>
      </c>
      <c r="E20" s="9" t="s">
        <v>38</v>
      </c>
      <c r="F20" s="42"/>
      <c r="G20" s="42"/>
      <c r="H20" s="45"/>
      <c r="I20" s="48"/>
      <c r="J20" s="51"/>
      <c r="K20" s="51"/>
      <c r="L20" s="48"/>
      <c r="M20" s="48"/>
      <c r="N20" s="54"/>
      <c r="O20" s="57"/>
      <c r="P20" s="54"/>
      <c r="Q20" s="54"/>
      <c r="R20" s="57"/>
      <c r="S20" s="57"/>
      <c r="T20" s="54"/>
      <c r="U20" s="54"/>
    </row>
    <row r="21" spans="1:21" s="11" customFormat="1" ht="14" x14ac:dyDescent="0.2">
      <c r="A21" s="9">
        <v>82000000</v>
      </c>
      <c r="B21" s="9">
        <v>82100000</v>
      </c>
      <c r="C21" s="9">
        <v>82101500</v>
      </c>
      <c r="D21" s="9">
        <v>82101502</v>
      </c>
      <c r="E21" s="9" t="s">
        <v>37</v>
      </c>
      <c r="F21" s="42" t="s">
        <v>35</v>
      </c>
      <c r="G21" s="42" t="s">
        <v>5</v>
      </c>
      <c r="H21" s="43">
        <v>50</v>
      </c>
      <c r="I21" s="46">
        <v>84</v>
      </c>
      <c r="J21" s="49" t="s">
        <v>57</v>
      </c>
      <c r="K21" s="49" t="s">
        <v>33</v>
      </c>
      <c r="L21" s="46" t="s">
        <v>34</v>
      </c>
      <c r="M21" s="46">
        <v>1</v>
      </c>
      <c r="N21" s="52">
        <v>40000</v>
      </c>
      <c r="O21" s="55">
        <f t="shared" ref="O21" si="24">M21*N21</f>
        <v>40000</v>
      </c>
      <c r="P21" s="52">
        <v>41650</v>
      </c>
      <c r="Q21" s="52">
        <f t="shared" ref="Q21" si="25">P21*M21</f>
        <v>41650</v>
      </c>
      <c r="R21" s="55">
        <f>34776*19%+34776</f>
        <v>41383.440000000002</v>
      </c>
      <c r="S21" s="55">
        <f t="shared" ref="S21" si="26">R21*M21</f>
        <v>41383.440000000002</v>
      </c>
      <c r="T21" s="52">
        <f t="shared" ref="T21" si="27">AVERAGE(N21,P21,R21)</f>
        <v>41011.146666666667</v>
      </c>
      <c r="U21" s="52">
        <f t="shared" ref="U21" si="28">T21*M21</f>
        <v>41011.146666666667</v>
      </c>
    </row>
    <row r="22" spans="1:21" s="11" customFormat="1" ht="28" x14ac:dyDescent="0.2">
      <c r="A22" s="9">
        <v>73000000</v>
      </c>
      <c r="B22" s="9">
        <v>73150000</v>
      </c>
      <c r="C22" s="9">
        <v>73151900</v>
      </c>
      <c r="D22" s="9">
        <v>73151905</v>
      </c>
      <c r="E22" s="9" t="s">
        <v>36</v>
      </c>
      <c r="F22" s="42"/>
      <c r="G22" s="42"/>
      <c r="H22" s="44"/>
      <c r="I22" s="47"/>
      <c r="J22" s="50"/>
      <c r="K22" s="50"/>
      <c r="L22" s="47"/>
      <c r="M22" s="47"/>
      <c r="N22" s="53"/>
      <c r="O22" s="56"/>
      <c r="P22" s="53"/>
      <c r="Q22" s="53"/>
      <c r="R22" s="56"/>
      <c r="S22" s="56"/>
      <c r="T22" s="53"/>
      <c r="U22" s="53"/>
    </row>
    <row r="23" spans="1:21" s="11" customFormat="1" ht="14" x14ac:dyDescent="0.2">
      <c r="A23" s="9">
        <v>72000000</v>
      </c>
      <c r="B23" s="9">
        <v>72150000</v>
      </c>
      <c r="C23" s="9">
        <v>72151300</v>
      </c>
      <c r="D23" s="9">
        <v>72151308</v>
      </c>
      <c r="E23" s="9" t="s">
        <v>38</v>
      </c>
      <c r="F23" s="42"/>
      <c r="G23" s="42"/>
      <c r="H23" s="45"/>
      <c r="I23" s="48"/>
      <c r="J23" s="51"/>
      <c r="K23" s="51"/>
      <c r="L23" s="48"/>
      <c r="M23" s="48"/>
      <c r="N23" s="54"/>
      <c r="O23" s="57"/>
      <c r="P23" s="54"/>
      <c r="Q23" s="54"/>
      <c r="R23" s="57"/>
      <c r="S23" s="57"/>
      <c r="T23" s="54"/>
      <c r="U23" s="54"/>
    </row>
    <row r="24" spans="1:21" s="11" customFormat="1" ht="56" customHeight="1" x14ac:dyDescent="0.2">
      <c r="A24" s="9">
        <v>82000000</v>
      </c>
      <c r="B24" s="9">
        <v>82100000</v>
      </c>
      <c r="C24" s="9">
        <v>82101500</v>
      </c>
      <c r="D24" s="9">
        <v>82101502</v>
      </c>
      <c r="E24" s="9" t="s">
        <v>37</v>
      </c>
      <c r="F24" s="42" t="s">
        <v>35</v>
      </c>
      <c r="G24" s="42" t="s">
        <v>6</v>
      </c>
      <c r="H24" s="43">
        <v>82</v>
      </c>
      <c r="I24" s="46">
        <v>64</v>
      </c>
      <c r="J24" s="49" t="s">
        <v>41</v>
      </c>
      <c r="K24" s="49" t="s">
        <v>33</v>
      </c>
      <c r="L24" s="46" t="s">
        <v>34</v>
      </c>
      <c r="M24" s="46">
        <v>2</v>
      </c>
      <c r="N24" s="52">
        <v>70000</v>
      </c>
      <c r="O24" s="55">
        <f>M24*N24</f>
        <v>140000</v>
      </c>
      <c r="P24" s="52">
        <v>65450</v>
      </c>
      <c r="Q24" s="52">
        <f t="shared" ref="Q24" si="29">P24*M24</f>
        <v>130900</v>
      </c>
      <c r="R24" s="55">
        <f>70000*19%+70000</f>
        <v>83300</v>
      </c>
      <c r="S24" s="55">
        <f t="shared" ref="S24" si="30">R24*M24</f>
        <v>166600</v>
      </c>
      <c r="T24" s="52">
        <f t="shared" ref="T24" si="31">AVERAGE(N24,P24,R24)</f>
        <v>72916.666666666672</v>
      </c>
      <c r="U24" s="52">
        <f t="shared" ref="U24" si="32">T24*M24</f>
        <v>145833.33333333334</v>
      </c>
    </row>
    <row r="25" spans="1:21" s="11" customFormat="1" ht="28" x14ac:dyDescent="0.2">
      <c r="A25" s="9">
        <v>73000000</v>
      </c>
      <c r="B25" s="9">
        <v>73150000</v>
      </c>
      <c r="C25" s="9">
        <v>73151900</v>
      </c>
      <c r="D25" s="9">
        <v>73151905</v>
      </c>
      <c r="E25" s="9" t="s">
        <v>36</v>
      </c>
      <c r="F25" s="42"/>
      <c r="G25" s="42"/>
      <c r="H25" s="44"/>
      <c r="I25" s="47"/>
      <c r="J25" s="50"/>
      <c r="K25" s="50"/>
      <c r="L25" s="47"/>
      <c r="M25" s="47"/>
      <c r="N25" s="53"/>
      <c r="O25" s="56"/>
      <c r="P25" s="53"/>
      <c r="Q25" s="53"/>
      <c r="R25" s="56"/>
      <c r="S25" s="56"/>
      <c r="T25" s="53"/>
      <c r="U25" s="53"/>
    </row>
    <row r="26" spans="1:21" s="11" customFormat="1" ht="14" x14ac:dyDescent="0.2">
      <c r="A26" s="9">
        <v>72000000</v>
      </c>
      <c r="B26" s="9">
        <v>72150000</v>
      </c>
      <c r="C26" s="9">
        <v>72151300</v>
      </c>
      <c r="D26" s="9">
        <v>72151308</v>
      </c>
      <c r="E26" s="9" t="s">
        <v>38</v>
      </c>
      <c r="F26" s="42"/>
      <c r="G26" s="42"/>
      <c r="H26" s="45"/>
      <c r="I26" s="48"/>
      <c r="J26" s="51"/>
      <c r="K26" s="51"/>
      <c r="L26" s="48"/>
      <c r="M26" s="48"/>
      <c r="N26" s="54"/>
      <c r="O26" s="57"/>
      <c r="P26" s="54"/>
      <c r="Q26" s="54"/>
      <c r="R26" s="57"/>
      <c r="S26" s="57"/>
      <c r="T26" s="54"/>
      <c r="U26" s="54"/>
    </row>
    <row r="27" spans="1:21" s="11" customFormat="1" ht="41" customHeight="1" x14ac:dyDescent="0.2">
      <c r="A27" s="9">
        <v>82000000</v>
      </c>
      <c r="B27" s="9">
        <v>82100000</v>
      </c>
      <c r="C27" s="9">
        <v>82101500</v>
      </c>
      <c r="D27" s="9">
        <v>82101502</v>
      </c>
      <c r="E27" s="9" t="s">
        <v>37</v>
      </c>
      <c r="F27" s="42" t="s">
        <v>35</v>
      </c>
      <c r="G27" s="42" t="s">
        <v>42</v>
      </c>
      <c r="H27" s="43">
        <v>30</v>
      </c>
      <c r="I27" s="46">
        <v>40</v>
      </c>
      <c r="J27" s="49" t="s">
        <v>43</v>
      </c>
      <c r="K27" s="49" t="s">
        <v>33</v>
      </c>
      <c r="L27" s="46" t="s">
        <v>34</v>
      </c>
      <c r="M27" s="46">
        <v>3</v>
      </c>
      <c r="N27" s="52">
        <v>50000</v>
      </c>
      <c r="O27" s="55">
        <f t="shared" ref="O27" si="33">M27*N27</f>
        <v>150000</v>
      </c>
      <c r="P27" s="52">
        <f>45000*19%+45000</f>
        <v>53550</v>
      </c>
      <c r="Q27" s="52">
        <f>P27*M27</f>
        <v>160650</v>
      </c>
      <c r="R27" s="55">
        <f>41400*19%+41400</f>
        <v>49266</v>
      </c>
      <c r="S27" s="55">
        <f t="shared" ref="S27" si="34">R27*M27</f>
        <v>147798</v>
      </c>
      <c r="T27" s="52">
        <f t="shared" ref="T27" si="35">AVERAGE(N27,P27,R27)</f>
        <v>50938.666666666664</v>
      </c>
      <c r="U27" s="52">
        <f>T27*M27</f>
        <v>152816</v>
      </c>
    </row>
    <row r="28" spans="1:21" s="11" customFormat="1" ht="41" customHeight="1" x14ac:dyDescent="0.2">
      <c r="A28" s="9">
        <v>73000000</v>
      </c>
      <c r="B28" s="9">
        <v>73150000</v>
      </c>
      <c r="C28" s="9">
        <v>73151900</v>
      </c>
      <c r="D28" s="9">
        <v>73151905</v>
      </c>
      <c r="E28" s="9" t="s">
        <v>36</v>
      </c>
      <c r="F28" s="42"/>
      <c r="G28" s="42"/>
      <c r="H28" s="44"/>
      <c r="I28" s="47"/>
      <c r="J28" s="50"/>
      <c r="K28" s="50"/>
      <c r="L28" s="47"/>
      <c r="M28" s="47"/>
      <c r="N28" s="53"/>
      <c r="O28" s="56"/>
      <c r="P28" s="53"/>
      <c r="Q28" s="53"/>
      <c r="R28" s="56"/>
      <c r="S28" s="56"/>
      <c r="T28" s="53"/>
      <c r="U28" s="53"/>
    </row>
    <row r="29" spans="1:21" s="11" customFormat="1" ht="41" customHeight="1" x14ac:dyDescent="0.2">
      <c r="A29" s="9">
        <v>72000000</v>
      </c>
      <c r="B29" s="9">
        <v>72150000</v>
      </c>
      <c r="C29" s="9">
        <v>72151300</v>
      </c>
      <c r="D29" s="9">
        <v>72151308</v>
      </c>
      <c r="E29" s="9" t="s">
        <v>38</v>
      </c>
      <c r="F29" s="42"/>
      <c r="G29" s="42"/>
      <c r="H29" s="45"/>
      <c r="I29" s="48"/>
      <c r="J29" s="51"/>
      <c r="K29" s="51"/>
      <c r="L29" s="48"/>
      <c r="M29" s="48"/>
      <c r="N29" s="54"/>
      <c r="O29" s="57"/>
      <c r="P29" s="54"/>
      <c r="Q29" s="54"/>
      <c r="R29" s="57"/>
      <c r="S29" s="57"/>
      <c r="T29" s="54"/>
      <c r="U29" s="54"/>
    </row>
    <row r="30" spans="1:21" s="11" customFormat="1" ht="14" x14ac:dyDescent="0.2">
      <c r="A30" s="9">
        <v>82000000</v>
      </c>
      <c r="B30" s="9">
        <v>82100000</v>
      </c>
      <c r="C30" s="9">
        <v>82101500</v>
      </c>
      <c r="D30" s="9">
        <v>82101502</v>
      </c>
      <c r="E30" s="9" t="s">
        <v>37</v>
      </c>
      <c r="F30" s="42" t="s">
        <v>35</v>
      </c>
      <c r="G30" s="42" t="s">
        <v>7</v>
      </c>
      <c r="H30" s="43">
        <v>212</v>
      </c>
      <c r="I30" s="46">
        <v>375</v>
      </c>
      <c r="J30" s="49" t="s">
        <v>58</v>
      </c>
      <c r="K30" s="49" t="s">
        <v>33</v>
      </c>
      <c r="L30" s="46" t="s">
        <v>34</v>
      </c>
      <c r="M30" s="46">
        <v>1</v>
      </c>
      <c r="N30" s="52">
        <v>520000</v>
      </c>
      <c r="O30" s="55">
        <f t="shared" ref="O30" si="36">M30*N30</f>
        <v>520000</v>
      </c>
      <c r="P30" s="52">
        <v>520625</v>
      </c>
      <c r="Q30" s="52">
        <f>P30*M30</f>
        <v>520625</v>
      </c>
      <c r="R30" s="55">
        <f>380000*19%+380000</f>
        <v>452200</v>
      </c>
      <c r="S30" s="55">
        <f t="shared" ref="S30" si="37">R30*M30</f>
        <v>452200</v>
      </c>
      <c r="T30" s="52">
        <f t="shared" ref="T30" si="38">AVERAGE(N30,P30,R30)</f>
        <v>497608.33333333331</v>
      </c>
      <c r="U30" s="52">
        <f>T30*M30</f>
        <v>497608.33333333331</v>
      </c>
    </row>
    <row r="31" spans="1:21" s="11" customFormat="1" ht="28" x14ac:dyDescent="0.2">
      <c r="A31" s="9">
        <v>73000000</v>
      </c>
      <c r="B31" s="9">
        <v>73150000</v>
      </c>
      <c r="C31" s="9">
        <v>73151900</v>
      </c>
      <c r="D31" s="9">
        <v>73151905</v>
      </c>
      <c r="E31" s="9" t="s">
        <v>36</v>
      </c>
      <c r="F31" s="42"/>
      <c r="G31" s="42"/>
      <c r="H31" s="44"/>
      <c r="I31" s="47"/>
      <c r="J31" s="50"/>
      <c r="K31" s="50"/>
      <c r="L31" s="47"/>
      <c r="M31" s="47"/>
      <c r="N31" s="53"/>
      <c r="O31" s="56"/>
      <c r="P31" s="53"/>
      <c r="Q31" s="53"/>
      <c r="R31" s="56"/>
      <c r="S31" s="56"/>
      <c r="T31" s="53"/>
      <c r="U31" s="53"/>
    </row>
    <row r="32" spans="1:21" s="11" customFormat="1" ht="14" x14ac:dyDescent="0.2">
      <c r="A32" s="9">
        <v>72000000</v>
      </c>
      <c r="B32" s="9">
        <v>72150000</v>
      </c>
      <c r="C32" s="9">
        <v>72151300</v>
      </c>
      <c r="D32" s="9">
        <v>72151308</v>
      </c>
      <c r="E32" s="9" t="s">
        <v>38</v>
      </c>
      <c r="F32" s="42"/>
      <c r="G32" s="42"/>
      <c r="H32" s="45"/>
      <c r="I32" s="48"/>
      <c r="J32" s="51"/>
      <c r="K32" s="51"/>
      <c r="L32" s="48"/>
      <c r="M32" s="48"/>
      <c r="N32" s="54"/>
      <c r="O32" s="57"/>
      <c r="P32" s="54"/>
      <c r="Q32" s="54"/>
      <c r="R32" s="57"/>
      <c r="S32" s="57"/>
      <c r="T32" s="54"/>
      <c r="U32" s="54"/>
    </row>
    <row r="33" spans="1:21" s="11" customFormat="1" ht="56" customHeight="1" x14ac:dyDescent="0.2">
      <c r="A33" s="9">
        <v>82000000</v>
      </c>
      <c r="B33" s="9">
        <v>82100000</v>
      </c>
      <c r="C33" s="9">
        <v>82101500</v>
      </c>
      <c r="D33" s="9">
        <v>82101502</v>
      </c>
      <c r="E33" s="9" t="s">
        <v>37</v>
      </c>
      <c r="F33" s="42" t="s">
        <v>35</v>
      </c>
      <c r="G33" s="42" t="s">
        <v>8</v>
      </c>
      <c r="H33" s="43">
        <v>54</v>
      </c>
      <c r="I33" s="46">
        <v>55</v>
      </c>
      <c r="J33" s="49" t="s">
        <v>40</v>
      </c>
      <c r="K33" s="49" t="s">
        <v>33</v>
      </c>
      <c r="L33" s="46" t="s">
        <v>34</v>
      </c>
      <c r="M33" s="46">
        <v>3</v>
      </c>
      <c r="N33" s="52">
        <v>29000</v>
      </c>
      <c r="O33" s="55">
        <f t="shared" ref="O33" si="39">M33*N33</f>
        <v>87000</v>
      </c>
      <c r="P33" s="52">
        <f>23000*19%+23000</f>
        <v>27370</v>
      </c>
      <c r="Q33" s="52">
        <f>P33*M33</f>
        <v>82110</v>
      </c>
      <c r="R33" s="55">
        <f>23736*19%+23736</f>
        <v>28245.84</v>
      </c>
      <c r="S33" s="55">
        <f t="shared" ref="S33" si="40">R33*M33</f>
        <v>84737.52</v>
      </c>
      <c r="T33" s="52">
        <f t="shared" ref="T33" si="41">AVERAGE(N33,P33,R33)</f>
        <v>28205.279999999999</v>
      </c>
      <c r="U33" s="52">
        <f>T33*M33</f>
        <v>84615.84</v>
      </c>
    </row>
    <row r="34" spans="1:21" s="11" customFormat="1" ht="28" x14ac:dyDescent="0.2">
      <c r="A34" s="9">
        <v>73000000</v>
      </c>
      <c r="B34" s="9">
        <v>73150000</v>
      </c>
      <c r="C34" s="9">
        <v>73151900</v>
      </c>
      <c r="D34" s="9">
        <v>73151905</v>
      </c>
      <c r="E34" s="9" t="s">
        <v>36</v>
      </c>
      <c r="F34" s="42"/>
      <c r="G34" s="42"/>
      <c r="H34" s="44"/>
      <c r="I34" s="47"/>
      <c r="J34" s="50"/>
      <c r="K34" s="50"/>
      <c r="L34" s="47"/>
      <c r="M34" s="47"/>
      <c r="N34" s="53"/>
      <c r="O34" s="56"/>
      <c r="P34" s="53"/>
      <c r="Q34" s="53"/>
      <c r="R34" s="56"/>
      <c r="S34" s="56"/>
      <c r="T34" s="53"/>
      <c r="U34" s="53"/>
    </row>
    <row r="35" spans="1:21" s="11" customFormat="1" ht="14" x14ac:dyDescent="0.2">
      <c r="A35" s="9">
        <v>72000000</v>
      </c>
      <c r="B35" s="9">
        <v>72150000</v>
      </c>
      <c r="C35" s="9">
        <v>72151300</v>
      </c>
      <c r="D35" s="9">
        <v>72151308</v>
      </c>
      <c r="E35" s="9" t="s">
        <v>38</v>
      </c>
      <c r="F35" s="42"/>
      <c r="G35" s="42"/>
      <c r="H35" s="45"/>
      <c r="I35" s="48"/>
      <c r="J35" s="51"/>
      <c r="K35" s="51"/>
      <c r="L35" s="48"/>
      <c r="M35" s="48"/>
      <c r="N35" s="54"/>
      <c r="O35" s="57"/>
      <c r="P35" s="54"/>
      <c r="Q35" s="54"/>
      <c r="R35" s="57"/>
      <c r="S35" s="57"/>
      <c r="T35" s="54"/>
      <c r="U35" s="54"/>
    </row>
    <row r="36" spans="1:21" s="11" customFormat="1" ht="28" customHeight="1" x14ac:dyDescent="0.2">
      <c r="A36" s="9">
        <v>82000000</v>
      </c>
      <c r="B36" s="9">
        <v>82100000</v>
      </c>
      <c r="C36" s="9">
        <v>82101500</v>
      </c>
      <c r="D36" s="9">
        <v>82101502</v>
      </c>
      <c r="E36" s="9" t="s">
        <v>37</v>
      </c>
      <c r="F36" s="42" t="s">
        <v>35</v>
      </c>
      <c r="G36" s="42" t="s">
        <v>77</v>
      </c>
      <c r="H36" s="43">
        <v>54</v>
      </c>
      <c r="I36" s="46">
        <v>84</v>
      </c>
      <c r="J36" s="49" t="s">
        <v>40</v>
      </c>
      <c r="K36" s="49" t="s">
        <v>33</v>
      </c>
      <c r="L36" s="46" t="s">
        <v>34</v>
      </c>
      <c r="M36" s="46">
        <v>1</v>
      </c>
      <c r="N36" s="52">
        <v>40000</v>
      </c>
      <c r="O36" s="55">
        <f t="shared" ref="O36" si="42">M36*N36</f>
        <v>40000</v>
      </c>
      <c r="P36" s="52">
        <v>40460</v>
      </c>
      <c r="Q36" s="52">
        <f>P36*M36</f>
        <v>40460</v>
      </c>
      <c r="R36" s="55">
        <f>34776*19%+34776</f>
        <v>41383.440000000002</v>
      </c>
      <c r="S36" s="55">
        <f t="shared" ref="S36" si="43">R36*M36</f>
        <v>41383.440000000002</v>
      </c>
      <c r="T36" s="52">
        <f t="shared" ref="T36" si="44">AVERAGE(N36,P36,R36)</f>
        <v>40614.480000000003</v>
      </c>
      <c r="U36" s="52">
        <f>T36*M36</f>
        <v>40614.480000000003</v>
      </c>
    </row>
    <row r="37" spans="1:21" s="11" customFormat="1" ht="28" x14ac:dyDescent="0.2">
      <c r="A37" s="9">
        <v>73000000</v>
      </c>
      <c r="B37" s="9">
        <v>73150000</v>
      </c>
      <c r="C37" s="9">
        <v>73151900</v>
      </c>
      <c r="D37" s="9">
        <v>73151905</v>
      </c>
      <c r="E37" s="9" t="s">
        <v>36</v>
      </c>
      <c r="F37" s="42"/>
      <c r="G37" s="42"/>
      <c r="H37" s="44"/>
      <c r="I37" s="47"/>
      <c r="J37" s="50"/>
      <c r="K37" s="50"/>
      <c r="L37" s="47"/>
      <c r="M37" s="47"/>
      <c r="N37" s="53"/>
      <c r="O37" s="56"/>
      <c r="P37" s="53"/>
      <c r="Q37" s="53"/>
      <c r="R37" s="56"/>
      <c r="S37" s="56"/>
      <c r="T37" s="53"/>
      <c r="U37" s="53"/>
    </row>
    <row r="38" spans="1:21" s="11" customFormat="1" ht="14" x14ac:dyDescent="0.2">
      <c r="A38" s="9">
        <v>72000000</v>
      </c>
      <c r="B38" s="9">
        <v>72150000</v>
      </c>
      <c r="C38" s="9">
        <v>72151300</v>
      </c>
      <c r="D38" s="9">
        <v>72151308</v>
      </c>
      <c r="E38" s="9" t="s">
        <v>38</v>
      </c>
      <c r="F38" s="42"/>
      <c r="G38" s="42"/>
      <c r="H38" s="45"/>
      <c r="I38" s="48"/>
      <c r="J38" s="51"/>
      <c r="K38" s="51"/>
      <c r="L38" s="48"/>
      <c r="M38" s="48"/>
      <c r="N38" s="54"/>
      <c r="O38" s="57"/>
      <c r="P38" s="54"/>
      <c r="Q38" s="54"/>
      <c r="R38" s="57"/>
      <c r="S38" s="57"/>
      <c r="T38" s="54"/>
      <c r="U38" s="54"/>
    </row>
    <row r="39" spans="1:21" s="11" customFormat="1" ht="56" customHeight="1" x14ac:dyDescent="0.2">
      <c r="A39" s="9">
        <v>82000000</v>
      </c>
      <c r="B39" s="9">
        <v>82100000</v>
      </c>
      <c r="C39" s="9">
        <v>82101500</v>
      </c>
      <c r="D39" s="9">
        <v>82101502</v>
      </c>
      <c r="E39" s="9" t="s">
        <v>37</v>
      </c>
      <c r="F39" s="42" t="s">
        <v>35</v>
      </c>
      <c r="G39" s="42" t="s">
        <v>10</v>
      </c>
      <c r="H39" s="43">
        <v>50</v>
      </c>
      <c r="I39" s="46">
        <v>85</v>
      </c>
      <c r="J39" s="49" t="s">
        <v>40</v>
      </c>
      <c r="K39" s="49" t="s">
        <v>33</v>
      </c>
      <c r="L39" s="46" t="s">
        <v>34</v>
      </c>
      <c r="M39" s="46">
        <v>1</v>
      </c>
      <c r="N39" s="52">
        <v>40000</v>
      </c>
      <c r="O39" s="55">
        <f>M39*N39</f>
        <v>40000</v>
      </c>
      <c r="P39" s="52">
        <v>40460</v>
      </c>
      <c r="Q39" s="52">
        <f t="shared" ref="Q39" si="45">P39*M39</f>
        <v>40460</v>
      </c>
      <c r="R39" s="55">
        <f>34960*19%+34960</f>
        <v>41602.400000000001</v>
      </c>
      <c r="S39" s="55">
        <f t="shared" ref="S39" si="46">R39*M39</f>
        <v>41602.400000000001</v>
      </c>
      <c r="T39" s="52">
        <f>AVERAGE(N39,P39,R39)</f>
        <v>40687.466666666667</v>
      </c>
      <c r="U39" s="52">
        <f>T39*M39</f>
        <v>40687.466666666667</v>
      </c>
    </row>
    <row r="40" spans="1:21" s="11" customFormat="1" ht="28" x14ac:dyDescent="0.2">
      <c r="A40" s="9">
        <v>73000000</v>
      </c>
      <c r="B40" s="9">
        <v>73150000</v>
      </c>
      <c r="C40" s="9">
        <v>73151900</v>
      </c>
      <c r="D40" s="9">
        <v>73151905</v>
      </c>
      <c r="E40" s="9" t="s">
        <v>36</v>
      </c>
      <c r="F40" s="42"/>
      <c r="G40" s="42"/>
      <c r="H40" s="44"/>
      <c r="I40" s="47"/>
      <c r="J40" s="50"/>
      <c r="K40" s="50"/>
      <c r="L40" s="47"/>
      <c r="M40" s="47"/>
      <c r="N40" s="53"/>
      <c r="O40" s="56"/>
      <c r="P40" s="53"/>
      <c r="Q40" s="53"/>
      <c r="R40" s="56"/>
      <c r="S40" s="56"/>
      <c r="T40" s="53"/>
      <c r="U40" s="53"/>
    </row>
    <row r="41" spans="1:21" s="11" customFormat="1" ht="14" x14ac:dyDescent="0.2">
      <c r="A41" s="9">
        <v>72000000</v>
      </c>
      <c r="B41" s="9">
        <v>72150000</v>
      </c>
      <c r="C41" s="9">
        <v>72151300</v>
      </c>
      <c r="D41" s="9">
        <v>72151308</v>
      </c>
      <c r="E41" s="9" t="s">
        <v>38</v>
      </c>
      <c r="F41" s="42"/>
      <c r="G41" s="42"/>
      <c r="H41" s="45"/>
      <c r="I41" s="48"/>
      <c r="J41" s="51"/>
      <c r="K41" s="51"/>
      <c r="L41" s="48"/>
      <c r="M41" s="48"/>
      <c r="N41" s="54"/>
      <c r="O41" s="57"/>
      <c r="P41" s="54"/>
      <c r="Q41" s="54"/>
      <c r="R41" s="57"/>
      <c r="S41" s="57"/>
      <c r="T41" s="54"/>
      <c r="U41" s="54"/>
    </row>
    <row r="42" spans="1:21" s="11" customFormat="1" ht="70" customHeight="1" x14ac:dyDescent="0.2">
      <c r="A42" s="9">
        <v>82000000</v>
      </c>
      <c r="B42" s="9">
        <v>82100000</v>
      </c>
      <c r="C42" s="9">
        <v>82101500</v>
      </c>
      <c r="D42" s="9">
        <v>82101502</v>
      </c>
      <c r="E42" s="9" t="s">
        <v>37</v>
      </c>
      <c r="F42" s="42" t="s">
        <v>35</v>
      </c>
      <c r="G42" s="42" t="s">
        <v>11</v>
      </c>
      <c r="H42" s="43">
        <v>82</v>
      </c>
      <c r="I42" s="46">
        <v>64</v>
      </c>
      <c r="J42" s="49" t="s">
        <v>41</v>
      </c>
      <c r="K42" s="49" t="s">
        <v>33</v>
      </c>
      <c r="L42" s="46" t="s">
        <v>34</v>
      </c>
      <c r="M42" s="46">
        <v>1</v>
      </c>
      <c r="N42" s="52">
        <v>70000</v>
      </c>
      <c r="O42" s="55">
        <f t="shared" ref="O42" si="47">M42*N42</f>
        <v>70000</v>
      </c>
      <c r="P42" s="52">
        <v>65450</v>
      </c>
      <c r="Q42" s="52">
        <f t="shared" ref="Q42" si="48">P42*M42</f>
        <v>65450</v>
      </c>
      <c r="R42" s="55">
        <f>70000*19%+70000</f>
        <v>83300</v>
      </c>
      <c r="S42" s="55">
        <f t="shared" ref="S42" si="49">R42*M42</f>
        <v>83300</v>
      </c>
      <c r="T42" s="52">
        <f t="shared" ref="T42" si="50">AVERAGE(N42,P42,R42)</f>
        <v>72916.666666666672</v>
      </c>
      <c r="U42" s="52">
        <f>T42*M42</f>
        <v>72916.666666666672</v>
      </c>
    </row>
    <row r="43" spans="1:21" s="11" customFormat="1" ht="28" x14ac:dyDescent="0.2">
      <c r="A43" s="9">
        <v>73000000</v>
      </c>
      <c r="B43" s="9">
        <v>73150000</v>
      </c>
      <c r="C43" s="9">
        <v>73151900</v>
      </c>
      <c r="D43" s="9">
        <v>73151905</v>
      </c>
      <c r="E43" s="9" t="s">
        <v>36</v>
      </c>
      <c r="F43" s="42"/>
      <c r="G43" s="42"/>
      <c r="H43" s="44"/>
      <c r="I43" s="47"/>
      <c r="J43" s="50"/>
      <c r="K43" s="50"/>
      <c r="L43" s="47"/>
      <c r="M43" s="47"/>
      <c r="N43" s="53"/>
      <c r="O43" s="56"/>
      <c r="P43" s="53"/>
      <c r="Q43" s="53"/>
      <c r="R43" s="56"/>
      <c r="S43" s="56"/>
      <c r="T43" s="53"/>
      <c r="U43" s="53"/>
    </row>
    <row r="44" spans="1:21" s="11" customFormat="1" ht="14" x14ac:dyDescent="0.2">
      <c r="A44" s="9">
        <v>72000000</v>
      </c>
      <c r="B44" s="9">
        <v>72150000</v>
      </c>
      <c r="C44" s="9">
        <v>72151300</v>
      </c>
      <c r="D44" s="9">
        <v>72151308</v>
      </c>
      <c r="E44" s="9" t="s">
        <v>38</v>
      </c>
      <c r="F44" s="42"/>
      <c r="G44" s="42"/>
      <c r="H44" s="45"/>
      <c r="I44" s="48"/>
      <c r="J44" s="51"/>
      <c r="K44" s="51"/>
      <c r="L44" s="48"/>
      <c r="M44" s="48"/>
      <c r="N44" s="54"/>
      <c r="O44" s="57"/>
      <c r="P44" s="54"/>
      <c r="Q44" s="54"/>
      <c r="R44" s="57"/>
      <c r="S44" s="57"/>
      <c r="T44" s="54"/>
      <c r="U44" s="54"/>
    </row>
    <row r="45" spans="1:21" s="11" customFormat="1" ht="42" customHeight="1" x14ac:dyDescent="0.2">
      <c r="A45" s="9">
        <v>82000000</v>
      </c>
      <c r="B45" s="9">
        <v>82100000</v>
      </c>
      <c r="C45" s="9">
        <v>82101500</v>
      </c>
      <c r="D45" s="9">
        <v>82101502</v>
      </c>
      <c r="E45" s="9" t="s">
        <v>37</v>
      </c>
      <c r="F45" s="42" t="s">
        <v>35</v>
      </c>
      <c r="G45" s="42" t="s">
        <v>12</v>
      </c>
      <c r="H45" s="43">
        <v>50</v>
      </c>
      <c r="I45" s="46">
        <v>86</v>
      </c>
      <c r="J45" s="49" t="s">
        <v>40</v>
      </c>
      <c r="K45" s="49" t="s">
        <v>33</v>
      </c>
      <c r="L45" s="46" t="s">
        <v>34</v>
      </c>
      <c r="M45" s="46">
        <v>1</v>
      </c>
      <c r="N45" s="52">
        <v>40000</v>
      </c>
      <c r="O45" s="55">
        <f t="shared" ref="O45" si="51">M45*N45</f>
        <v>40000</v>
      </c>
      <c r="P45" s="52">
        <v>41650</v>
      </c>
      <c r="Q45" s="52">
        <f t="shared" ref="Q45" si="52">P45*M45</f>
        <v>41650</v>
      </c>
      <c r="R45" s="55">
        <f>34960*19%+34960</f>
        <v>41602.400000000001</v>
      </c>
      <c r="S45" s="55">
        <f t="shared" ref="S45" si="53">R45*M45</f>
        <v>41602.400000000001</v>
      </c>
      <c r="T45" s="52">
        <f t="shared" ref="T45" si="54">AVERAGE(N45,P45,R45)</f>
        <v>41084.133333333331</v>
      </c>
      <c r="U45" s="52">
        <f>T45*M45</f>
        <v>41084.133333333331</v>
      </c>
    </row>
    <row r="46" spans="1:21" s="11" customFormat="1" ht="28" x14ac:dyDescent="0.2">
      <c r="A46" s="9">
        <v>73000000</v>
      </c>
      <c r="B46" s="9">
        <v>73150000</v>
      </c>
      <c r="C46" s="9">
        <v>73151900</v>
      </c>
      <c r="D46" s="9">
        <v>73151905</v>
      </c>
      <c r="E46" s="9" t="s">
        <v>36</v>
      </c>
      <c r="F46" s="42"/>
      <c r="G46" s="42"/>
      <c r="H46" s="44"/>
      <c r="I46" s="47"/>
      <c r="J46" s="50"/>
      <c r="K46" s="50"/>
      <c r="L46" s="47"/>
      <c r="M46" s="47"/>
      <c r="N46" s="53"/>
      <c r="O46" s="56"/>
      <c r="P46" s="53"/>
      <c r="Q46" s="53"/>
      <c r="R46" s="56"/>
      <c r="S46" s="56"/>
      <c r="T46" s="53"/>
      <c r="U46" s="53"/>
    </row>
    <row r="47" spans="1:21" s="11" customFormat="1" ht="14" x14ac:dyDescent="0.2">
      <c r="A47" s="9">
        <v>72000000</v>
      </c>
      <c r="B47" s="9">
        <v>72150000</v>
      </c>
      <c r="C47" s="9">
        <v>72151300</v>
      </c>
      <c r="D47" s="9">
        <v>72151308</v>
      </c>
      <c r="E47" s="9" t="s">
        <v>38</v>
      </c>
      <c r="F47" s="42"/>
      <c r="G47" s="42"/>
      <c r="H47" s="45"/>
      <c r="I47" s="48"/>
      <c r="J47" s="51"/>
      <c r="K47" s="51"/>
      <c r="L47" s="48"/>
      <c r="M47" s="48"/>
      <c r="N47" s="54"/>
      <c r="O47" s="57"/>
      <c r="P47" s="54"/>
      <c r="Q47" s="54"/>
      <c r="R47" s="57"/>
      <c r="S47" s="57"/>
      <c r="T47" s="54"/>
      <c r="U47" s="54"/>
    </row>
    <row r="48" spans="1:21" s="11" customFormat="1" ht="56" customHeight="1" x14ac:dyDescent="0.2">
      <c r="A48" s="9">
        <v>82000000</v>
      </c>
      <c r="B48" s="9">
        <v>82100000</v>
      </c>
      <c r="C48" s="9">
        <v>82101500</v>
      </c>
      <c r="D48" s="9">
        <v>82101502</v>
      </c>
      <c r="E48" s="9" t="s">
        <v>37</v>
      </c>
      <c r="F48" s="42" t="s">
        <v>35</v>
      </c>
      <c r="G48" s="42" t="s">
        <v>13</v>
      </c>
      <c r="H48" s="43">
        <v>82</v>
      </c>
      <c r="I48" s="46">
        <v>64</v>
      </c>
      <c r="J48" s="49" t="s">
        <v>41</v>
      </c>
      <c r="K48" s="49" t="s">
        <v>33</v>
      </c>
      <c r="L48" s="46" t="s">
        <v>34</v>
      </c>
      <c r="M48" s="46">
        <v>1</v>
      </c>
      <c r="N48" s="52">
        <v>70000</v>
      </c>
      <c r="O48" s="55">
        <f t="shared" ref="O48" si="55">M48*N48</f>
        <v>70000</v>
      </c>
      <c r="P48" s="52">
        <v>65450</v>
      </c>
      <c r="Q48" s="52">
        <f t="shared" ref="Q48" si="56">P48*M48</f>
        <v>65450</v>
      </c>
      <c r="R48" s="55">
        <f>70000*19%+70000</f>
        <v>83300</v>
      </c>
      <c r="S48" s="55">
        <f t="shared" ref="S48" si="57">R48*M48</f>
        <v>83300</v>
      </c>
      <c r="T48" s="52">
        <f>AVERAGE(N48,P48,R48)</f>
        <v>72916.666666666672</v>
      </c>
      <c r="U48" s="52">
        <f>T48*M48</f>
        <v>72916.666666666672</v>
      </c>
    </row>
    <row r="49" spans="1:21" s="11" customFormat="1" ht="28" x14ac:dyDescent="0.2">
      <c r="A49" s="9">
        <v>73000000</v>
      </c>
      <c r="B49" s="9">
        <v>73150000</v>
      </c>
      <c r="C49" s="9">
        <v>73151900</v>
      </c>
      <c r="D49" s="9">
        <v>73151905</v>
      </c>
      <c r="E49" s="9" t="s">
        <v>36</v>
      </c>
      <c r="F49" s="42"/>
      <c r="G49" s="42"/>
      <c r="H49" s="44"/>
      <c r="I49" s="47"/>
      <c r="J49" s="50"/>
      <c r="K49" s="50"/>
      <c r="L49" s="47"/>
      <c r="M49" s="47"/>
      <c r="N49" s="53"/>
      <c r="O49" s="56"/>
      <c r="P49" s="53"/>
      <c r="Q49" s="53"/>
      <c r="R49" s="56"/>
      <c r="S49" s="56"/>
      <c r="T49" s="53"/>
      <c r="U49" s="53"/>
    </row>
    <row r="50" spans="1:21" s="11" customFormat="1" ht="14" x14ac:dyDescent="0.2">
      <c r="A50" s="9">
        <v>72000000</v>
      </c>
      <c r="B50" s="9">
        <v>72150000</v>
      </c>
      <c r="C50" s="9">
        <v>72151300</v>
      </c>
      <c r="D50" s="9">
        <v>72151308</v>
      </c>
      <c r="E50" s="9" t="s">
        <v>38</v>
      </c>
      <c r="F50" s="42"/>
      <c r="G50" s="42"/>
      <c r="H50" s="45"/>
      <c r="I50" s="48"/>
      <c r="J50" s="51"/>
      <c r="K50" s="51"/>
      <c r="L50" s="48"/>
      <c r="M50" s="48"/>
      <c r="N50" s="54"/>
      <c r="O50" s="57"/>
      <c r="P50" s="54"/>
      <c r="Q50" s="54"/>
      <c r="R50" s="57"/>
      <c r="S50" s="57"/>
      <c r="T50" s="54"/>
      <c r="U50" s="54"/>
    </row>
    <row r="51" spans="1:21" s="11" customFormat="1" ht="56" customHeight="1" x14ac:dyDescent="0.2">
      <c r="A51" s="9">
        <v>82000000</v>
      </c>
      <c r="B51" s="9">
        <v>82100000</v>
      </c>
      <c r="C51" s="9">
        <v>82101500</v>
      </c>
      <c r="D51" s="9">
        <v>82101502</v>
      </c>
      <c r="E51" s="9" t="s">
        <v>37</v>
      </c>
      <c r="F51" s="42" t="s">
        <v>35</v>
      </c>
      <c r="G51" s="42" t="s">
        <v>14</v>
      </c>
      <c r="H51" s="43">
        <v>49</v>
      </c>
      <c r="I51" s="46">
        <v>87</v>
      </c>
      <c r="J51" s="49" t="s">
        <v>40</v>
      </c>
      <c r="K51" s="49" t="s">
        <v>33</v>
      </c>
      <c r="L51" s="46" t="s">
        <v>34</v>
      </c>
      <c r="M51" s="46">
        <v>1</v>
      </c>
      <c r="N51" s="52">
        <v>50000</v>
      </c>
      <c r="O51" s="55">
        <f>M51*N51</f>
        <v>50000</v>
      </c>
      <c r="P51" s="52">
        <v>53550</v>
      </c>
      <c r="Q51" s="52">
        <f t="shared" ref="Q51" si="58">P51*M51</f>
        <v>53550</v>
      </c>
      <c r="R51" s="55">
        <f>34960*19%+34960</f>
        <v>41602.400000000001</v>
      </c>
      <c r="S51" s="55">
        <f>R51*M51</f>
        <v>41602.400000000001</v>
      </c>
      <c r="T51" s="52">
        <f t="shared" ref="T51" si="59">AVERAGE(N51,P51,R51)</f>
        <v>48384.133333333331</v>
      </c>
      <c r="U51" s="52">
        <f>T51*M51</f>
        <v>48384.133333333331</v>
      </c>
    </row>
    <row r="52" spans="1:21" s="11" customFormat="1" ht="28" x14ac:dyDescent="0.2">
      <c r="A52" s="9">
        <v>73000000</v>
      </c>
      <c r="B52" s="9">
        <v>73150000</v>
      </c>
      <c r="C52" s="9">
        <v>73151900</v>
      </c>
      <c r="D52" s="9">
        <v>73151905</v>
      </c>
      <c r="E52" s="9" t="s">
        <v>36</v>
      </c>
      <c r="F52" s="42"/>
      <c r="G52" s="42"/>
      <c r="H52" s="44"/>
      <c r="I52" s="47"/>
      <c r="J52" s="50"/>
      <c r="K52" s="50"/>
      <c r="L52" s="47"/>
      <c r="M52" s="47"/>
      <c r="N52" s="53"/>
      <c r="O52" s="56"/>
      <c r="P52" s="53"/>
      <c r="Q52" s="53"/>
      <c r="R52" s="56"/>
      <c r="S52" s="56"/>
      <c r="T52" s="53"/>
      <c r="U52" s="53"/>
    </row>
    <row r="53" spans="1:21" s="11" customFormat="1" ht="14" x14ac:dyDescent="0.2">
      <c r="A53" s="9">
        <v>72000000</v>
      </c>
      <c r="B53" s="9">
        <v>72150000</v>
      </c>
      <c r="C53" s="9">
        <v>72151300</v>
      </c>
      <c r="D53" s="9">
        <v>72151308</v>
      </c>
      <c r="E53" s="9" t="s">
        <v>38</v>
      </c>
      <c r="F53" s="42"/>
      <c r="G53" s="42"/>
      <c r="H53" s="45"/>
      <c r="I53" s="48"/>
      <c r="J53" s="51"/>
      <c r="K53" s="51"/>
      <c r="L53" s="48"/>
      <c r="M53" s="48"/>
      <c r="N53" s="54"/>
      <c r="O53" s="57"/>
      <c r="P53" s="54"/>
      <c r="Q53" s="54"/>
      <c r="R53" s="57"/>
      <c r="S53" s="57"/>
      <c r="T53" s="54"/>
      <c r="U53" s="54"/>
    </row>
    <row r="54" spans="1:21" s="11" customFormat="1" ht="70" customHeight="1" x14ac:dyDescent="0.2">
      <c r="A54" s="9">
        <v>82000000</v>
      </c>
      <c r="B54" s="9">
        <v>82100000</v>
      </c>
      <c r="C54" s="9">
        <v>82101500</v>
      </c>
      <c r="D54" s="9">
        <v>82101502</v>
      </c>
      <c r="E54" s="9" t="s">
        <v>37</v>
      </c>
      <c r="F54" s="42" t="s">
        <v>35</v>
      </c>
      <c r="G54" s="42" t="s">
        <v>15</v>
      </c>
      <c r="H54" s="43">
        <v>82</v>
      </c>
      <c r="I54" s="46">
        <v>64</v>
      </c>
      <c r="J54" s="49" t="s">
        <v>41</v>
      </c>
      <c r="K54" s="49" t="s">
        <v>33</v>
      </c>
      <c r="L54" s="46" t="s">
        <v>34</v>
      </c>
      <c r="M54" s="46">
        <v>2</v>
      </c>
      <c r="N54" s="52">
        <v>70000</v>
      </c>
      <c r="O54" s="55">
        <f>M54*N54</f>
        <v>140000</v>
      </c>
      <c r="P54" s="52">
        <v>65450</v>
      </c>
      <c r="Q54" s="52">
        <f t="shared" ref="Q54" si="60">P54*M54</f>
        <v>130900</v>
      </c>
      <c r="R54" s="55">
        <f>65000*19%+65000</f>
        <v>77350</v>
      </c>
      <c r="S54" s="55">
        <f>R54*M54</f>
        <v>154700</v>
      </c>
      <c r="T54" s="52">
        <f>AVERAGE(N54,P54,R54)</f>
        <v>70933.333333333328</v>
      </c>
      <c r="U54" s="52">
        <f>T54*M54</f>
        <v>141866.66666666666</v>
      </c>
    </row>
    <row r="55" spans="1:21" s="11" customFormat="1" ht="28" x14ac:dyDescent="0.2">
      <c r="A55" s="9">
        <v>73000000</v>
      </c>
      <c r="B55" s="9">
        <v>73150000</v>
      </c>
      <c r="C55" s="9">
        <v>73151900</v>
      </c>
      <c r="D55" s="9">
        <v>73151905</v>
      </c>
      <c r="E55" s="9" t="s">
        <v>36</v>
      </c>
      <c r="F55" s="42"/>
      <c r="G55" s="42"/>
      <c r="H55" s="44"/>
      <c r="I55" s="47"/>
      <c r="J55" s="50"/>
      <c r="K55" s="50"/>
      <c r="L55" s="47"/>
      <c r="M55" s="47"/>
      <c r="N55" s="53"/>
      <c r="O55" s="56"/>
      <c r="P55" s="53"/>
      <c r="Q55" s="53"/>
      <c r="R55" s="56"/>
      <c r="S55" s="56"/>
      <c r="T55" s="53"/>
      <c r="U55" s="53"/>
    </row>
    <row r="56" spans="1:21" s="11" customFormat="1" ht="14" x14ac:dyDescent="0.2">
      <c r="A56" s="9">
        <v>72000000</v>
      </c>
      <c r="B56" s="9">
        <v>72150000</v>
      </c>
      <c r="C56" s="9">
        <v>72151300</v>
      </c>
      <c r="D56" s="9">
        <v>72151308</v>
      </c>
      <c r="E56" s="9" t="s">
        <v>38</v>
      </c>
      <c r="F56" s="42"/>
      <c r="G56" s="42"/>
      <c r="H56" s="45"/>
      <c r="I56" s="48"/>
      <c r="J56" s="51"/>
      <c r="K56" s="51"/>
      <c r="L56" s="48"/>
      <c r="M56" s="48"/>
      <c r="N56" s="54"/>
      <c r="O56" s="57"/>
      <c r="P56" s="54"/>
      <c r="Q56" s="54"/>
      <c r="R56" s="57"/>
      <c r="S56" s="57"/>
      <c r="T56" s="54"/>
      <c r="U56" s="54"/>
    </row>
    <row r="57" spans="1:21" s="11" customFormat="1" ht="50" customHeight="1" x14ac:dyDescent="0.2">
      <c r="A57" s="15">
        <v>55000000</v>
      </c>
      <c r="B57" s="15">
        <v>55120000</v>
      </c>
      <c r="C57" s="15">
        <v>55121700</v>
      </c>
      <c r="D57" s="15">
        <v>55121714</v>
      </c>
      <c r="E57" s="15" t="s">
        <v>46</v>
      </c>
      <c r="F57" s="9" t="s">
        <v>44</v>
      </c>
      <c r="G57" s="9" t="s">
        <v>44</v>
      </c>
      <c r="H57" s="14">
        <v>100</v>
      </c>
      <c r="I57" s="10">
        <v>200</v>
      </c>
      <c r="J57" s="12" t="s">
        <v>45</v>
      </c>
      <c r="K57" s="12" t="s">
        <v>33</v>
      </c>
      <c r="L57" s="13" t="s">
        <v>34</v>
      </c>
      <c r="M57" s="13">
        <v>2</v>
      </c>
      <c r="N57" s="16">
        <v>150000</v>
      </c>
      <c r="O57" s="19">
        <f>M57*N57</f>
        <v>300000</v>
      </c>
      <c r="P57" s="16">
        <v>138000</v>
      </c>
      <c r="Q57" s="16">
        <f>P57*M57</f>
        <v>276000</v>
      </c>
      <c r="R57" s="24">
        <f>150000*19%+150000</f>
        <v>178500</v>
      </c>
      <c r="S57" s="24">
        <f>R57*M57</f>
        <v>357000</v>
      </c>
      <c r="T57" s="24">
        <f>AVERAGE(N57,P57,R57)</f>
        <v>155500</v>
      </c>
      <c r="U57" s="24">
        <f>T57*M57</f>
        <v>311000</v>
      </c>
    </row>
    <row r="58" spans="1:21" s="11" customFormat="1" ht="112" x14ac:dyDescent="0.2">
      <c r="A58" s="15">
        <v>55000000</v>
      </c>
      <c r="B58" s="15">
        <v>55120000</v>
      </c>
      <c r="C58" s="15">
        <v>55121900</v>
      </c>
      <c r="D58" s="15">
        <v>55121903</v>
      </c>
      <c r="E58" s="15" t="s">
        <v>48</v>
      </c>
      <c r="F58" s="9" t="s">
        <v>47</v>
      </c>
      <c r="G58" s="9" t="s">
        <v>50</v>
      </c>
      <c r="H58" s="14">
        <v>33</v>
      </c>
      <c r="I58" s="14">
        <v>12</v>
      </c>
      <c r="J58" s="12" t="s">
        <v>49</v>
      </c>
      <c r="K58" s="12" t="s">
        <v>33</v>
      </c>
      <c r="L58" s="13" t="s">
        <v>34</v>
      </c>
      <c r="M58" s="13">
        <v>14</v>
      </c>
      <c r="N58" s="16">
        <v>26000</v>
      </c>
      <c r="O58" s="19">
        <f>N58*M58</f>
        <v>364000</v>
      </c>
      <c r="P58" s="16">
        <f>26000*19%+26000</f>
        <v>30940</v>
      </c>
      <c r="Q58" s="16">
        <f>P58*M58</f>
        <v>433160</v>
      </c>
      <c r="R58" s="24">
        <f>25760*19%+25760</f>
        <v>30654.400000000001</v>
      </c>
      <c r="S58" s="24">
        <f>R58*M58</f>
        <v>429161.60000000003</v>
      </c>
      <c r="T58" s="24">
        <f>AVERAGE(N58,P58,R58)</f>
        <v>29198.133333333331</v>
      </c>
      <c r="U58" s="24">
        <f>T58*M58</f>
        <v>408773.86666666664</v>
      </c>
    </row>
    <row r="59" spans="1:21" s="11" customFormat="1" ht="82" customHeight="1" x14ac:dyDescent="0.2">
      <c r="A59" s="15">
        <v>49000000</v>
      </c>
      <c r="B59" s="15">
        <v>49100000</v>
      </c>
      <c r="C59" s="15">
        <v>49101600</v>
      </c>
      <c r="D59" s="15">
        <v>49101602</v>
      </c>
      <c r="E59" s="15" t="s">
        <v>52</v>
      </c>
      <c r="F59" s="9" t="s">
        <v>53</v>
      </c>
      <c r="G59" s="9" t="s">
        <v>54</v>
      </c>
      <c r="H59" s="14">
        <v>9</v>
      </c>
      <c r="I59" s="17">
        <v>14</v>
      </c>
      <c r="J59" s="12" t="s">
        <v>51</v>
      </c>
      <c r="K59" s="12" t="s">
        <v>33</v>
      </c>
      <c r="L59" s="13" t="s">
        <v>34</v>
      </c>
      <c r="M59" s="13">
        <v>100</v>
      </c>
      <c r="N59" s="16">
        <v>8000</v>
      </c>
      <c r="O59" s="19">
        <f>N59*M59</f>
        <v>800000</v>
      </c>
      <c r="P59" s="21">
        <v>8000</v>
      </c>
      <c r="Q59" s="16">
        <f>P59*M59</f>
        <v>800000</v>
      </c>
      <c r="R59" s="24">
        <f>7300*19%+7300</f>
        <v>8687</v>
      </c>
      <c r="S59" s="24">
        <f>R59*M59</f>
        <v>868700</v>
      </c>
      <c r="T59" s="24">
        <f>AVERAGE(N59,P59,R59)</f>
        <v>8229</v>
      </c>
      <c r="U59" s="24">
        <f>T59*M59</f>
        <v>822900</v>
      </c>
    </row>
    <row r="60" spans="1:21" s="11" customFormat="1" ht="82" customHeight="1" x14ac:dyDescent="0.2">
      <c r="A60" s="15">
        <v>31000000</v>
      </c>
      <c r="B60" s="15">
        <v>31200000</v>
      </c>
      <c r="C60" s="15">
        <v>31201500</v>
      </c>
      <c r="D60" s="15">
        <v>31201515</v>
      </c>
      <c r="E60" s="15" t="s">
        <v>60</v>
      </c>
      <c r="F60" s="9" t="s">
        <v>78</v>
      </c>
      <c r="G60" s="9" t="s">
        <v>59</v>
      </c>
      <c r="H60" s="14">
        <v>5</v>
      </c>
      <c r="I60" s="17"/>
      <c r="J60" s="12" t="s">
        <v>63</v>
      </c>
      <c r="K60" s="12" t="s">
        <v>62</v>
      </c>
      <c r="L60" s="13" t="s">
        <v>64</v>
      </c>
      <c r="M60" s="13">
        <v>1</v>
      </c>
      <c r="N60" s="16">
        <v>124000</v>
      </c>
      <c r="O60" s="19">
        <f>N60*M60</f>
        <v>124000</v>
      </c>
      <c r="P60" s="21">
        <v>120000</v>
      </c>
      <c r="Q60" s="16">
        <f>P60*M60</f>
        <v>120000</v>
      </c>
      <c r="R60" s="24">
        <f>100000*19%+100000</f>
        <v>119000</v>
      </c>
      <c r="S60" s="24">
        <f>R60*M60</f>
        <v>119000</v>
      </c>
      <c r="T60" s="24">
        <f>AVERAGE(N60,P60,R60)</f>
        <v>121000</v>
      </c>
      <c r="U60" s="24">
        <f>T60*M60</f>
        <v>121000</v>
      </c>
    </row>
    <row r="61" spans="1:21" s="11" customFormat="1" ht="24" customHeight="1" x14ac:dyDescent="0.2">
      <c r="A61" s="15">
        <v>55000000</v>
      </c>
      <c r="B61" s="15">
        <v>55120000</v>
      </c>
      <c r="C61" s="15">
        <v>55121500</v>
      </c>
      <c r="D61" s="15">
        <v>55121503</v>
      </c>
      <c r="E61" s="15" t="s">
        <v>68</v>
      </c>
      <c r="F61" s="49" t="s">
        <v>65</v>
      </c>
      <c r="G61" s="9" t="s">
        <v>71</v>
      </c>
      <c r="H61" s="14">
        <v>5</v>
      </c>
      <c r="I61" s="22">
        <v>9.5</v>
      </c>
      <c r="J61" s="12" t="s">
        <v>72</v>
      </c>
      <c r="K61" s="12" t="s">
        <v>73</v>
      </c>
      <c r="L61" s="13" t="s">
        <v>34</v>
      </c>
      <c r="M61" s="46">
        <v>10</v>
      </c>
      <c r="N61" s="52">
        <v>24000</v>
      </c>
      <c r="O61" s="52">
        <f>N61*M61</f>
        <v>240000</v>
      </c>
      <c r="P61" s="52">
        <v>22000</v>
      </c>
      <c r="Q61" s="52">
        <f>P61*M61</f>
        <v>220000</v>
      </c>
      <c r="R61" s="55">
        <f>18000*19%+18000</f>
        <v>21420</v>
      </c>
      <c r="S61" s="52">
        <f>R61*M61</f>
        <v>214200</v>
      </c>
      <c r="T61" s="55">
        <f>AVERAGE(N61,P61,R61)</f>
        <v>22473.333333333332</v>
      </c>
      <c r="U61" s="52">
        <f>T61*M61</f>
        <v>224733.33333333331</v>
      </c>
    </row>
    <row r="62" spans="1:21" s="11" customFormat="1" ht="24" customHeight="1" x14ac:dyDescent="0.2">
      <c r="A62" s="15">
        <v>55000000</v>
      </c>
      <c r="B62" s="15">
        <v>55120000</v>
      </c>
      <c r="C62" s="15">
        <v>55121500</v>
      </c>
      <c r="D62" s="15">
        <v>55121505</v>
      </c>
      <c r="E62" s="15" t="s">
        <v>69</v>
      </c>
      <c r="F62" s="50"/>
      <c r="G62" s="9" t="s">
        <v>70</v>
      </c>
      <c r="H62" s="14">
        <v>5</v>
      </c>
      <c r="I62" s="22">
        <v>9.5</v>
      </c>
      <c r="J62" s="12" t="s">
        <v>72</v>
      </c>
      <c r="K62" s="12" t="s">
        <v>73</v>
      </c>
      <c r="L62" s="13" t="s">
        <v>34</v>
      </c>
      <c r="M62" s="47"/>
      <c r="N62" s="53"/>
      <c r="O62" s="53"/>
      <c r="P62" s="53"/>
      <c r="Q62" s="53"/>
      <c r="R62" s="56"/>
      <c r="S62" s="53"/>
      <c r="T62" s="56"/>
      <c r="U62" s="53"/>
    </row>
    <row r="63" spans="1:21" s="11" customFormat="1" ht="52" customHeight="1" x14ac:dyDescent="0.2">
      <c r="A63" s="15">
        <v>55000000</v>
      </c>
      <c r="B63" s="15">
        <v>55120000</v>
      </c>
      <c r="C63" s="15">
        <v>55121500</v>
      </c>
      <c r="D63" s="15">
        <v>55121505</v>
      </c>
      <c r="E63" s="15" t="s">
        <v>69</v>
      </c>
      <c r="F63" s="51"/>
      <c r="G63" s="9" t="s">
        <v>75</v>
      </c>
      <c r="H63" s="23">
        <v>2.5</v>
      </c>
      <c r="I63" s="22"/>
      <c r="J63" s="12" t="s">
        <v>74</v>
      </c>
      <c r="K63" s="12" t="s">
        <v>76</v>
      </c>
      <c r="L63" s="13" t="s">
        <v>34</v>
      </c>
      <c r="M63" s="48"/>
      <c r="N63" s="54"/>
      <c r="O63" s="54"/>
      <c r="P63" s="54"/>
      <c r="Q63" s="54"/>
      <c r="R63" s="57"/>
      <c r="S63" s="54"/>
      <c r="T63" s="57"/>
      <c r="U63" s="54"/>
    </row>
    <row r="64" spans="1:21" x14ac:dyDescent="0.2">
      <c r="B64" s="28"/>
      <c r="C64" s="28"/>
      <c r="D64" s="28"/>
      <c r="E64" s="28"/>
      <c r="F64" s="38" t="s">
        <v>27</v>
      </c>
      <c r="G64" s="39"/>
      <c r="H64" s="39"/>
      <c r="I64" s="39"/>
      <c r="J64" s="39"/>
      <c r="K64" s="39"/>
      <c r="L64" s="40"/>
      <c r="M64" s="18">
        <f>SUM(M3:M63)</f>
        <v>151</v>
      </c>
      <c r="N64" s="18">
        <f>SUM(N3:N63)</f>
        <v>3206000</v>
      </c>
      <c r="O64" s="18">
        <f>SUM(O3:O63)</f>
        <v>5000000</v>
      </c>
      <c r="P64" s="18">
        <f t="shared" ref="P64" si="61">SUM(P3:P63)</f>
        <v>3169317</v>
      </c>
      <c r="Q64" s="18">
        <f>SUM(Q3:Q63)</f>
        <v>4992277</v>
      </c>
      <c r="R64" s="18">
        <f>SUM(R3:R63)</f>
        <v>3054401.5599999991</v>
      </c>
      <c r="S64" s="18">
        <f>SUM(S3:S63)</f>
        <v>4999875.4399999995</v>
      </c>
      <c r="T64" s="18">
        <f>SUM(T3:T63)</f>
        <v>3143239.52</v>
      </c>
      <c r="U64" s="18">
        <f t="shared" ref="U64" si="62">SUM(U3:U63)</f>
        <v>4997384.1466666656</v>
      </c>
    </row>
    <row r="65" spans="1:17" x14ac:dyDescent="0.2">
      <c r="Q65" s="31"/>
    </row>
    <row r="69" spans="1:17" x14ac:dyDescent="0.2">
      <c r="A69" s="5"/>
      <c r="B69" s="5"/>
      <c r="C69" s="5"/>
      <c r="D69" s="5"/>
      <c r="E69" s="5"/>
    </row>
  </sheetData>
  <mergeCells count="312">
    <mergeCell ref="F64:L64"/>
    <mergeCell ref="T54:T56"/>
    <mergeCell ref="U54:U56"/>
    <mergeCell ref="N54:N56"/>
    <mergeCell ref="O54:O56"/>
    <mergeCell ref="P54:P56"/>
    <mergeCell ref="Q54:Q56"/>
    <mergeCell ref="R54:R56"/>
    <mergeCell ref="S54:S56"/>
    <mergeCell ref="H54:H56"/>
    <mergeCell ref="I54:I56"/>
    <mergeCell ref="J54:J56"/>
    <mergeCell ref="K54:K56"/>
    <mergeCell ref="L54:L56"/>
    <mergeCell ref="M54:M56"/>
    <mergeCell ref="F61:F63"/>
    <mergeCell ref="M61:M63"/>
    <mergeCell ref="N61:N63"/>
    <mergeCell ref="O61:O63"/>
    <mergeCell ref="P61:P63"/>
    <mergeCell ref="Q61:Q63"/>
    <mergeCell ref="R61:R63"/>
    <mergeCell ref="S61:S63"/>
    <mergeCell ref="T61:T63"/>
    <mergeCell ref="T48:T50"/>
    <mergeCell ref="U48:U50"/>
    <mergeCell ref="N51:N53"/>
    <mergeCell ref="O51:O53"/>
    <mergeCell ref="P51:P53"/>
    <mergeCell ref="Q51:Q53"/>
    <mergeCell ref="R51:R53"/>
    <mergeCell ref="S51:S53"/>
    <mergeCell ref="T51:T53"/>
    <mergeCell ref="U51:U53"/>
    <mergeCell ref="N48:N50"/>
    <mergeCell ref="O48:O50"/>
    <mergeCell ref="P48:P50"/>
    <mergeCell ref="Q48:Q50"/>
    <mergeCell ref="R48:R50"/>
    <mergeCell ref="S48:S50"/>
    <mergeCell ref="U61:U63"/>
    <mergeCell ref="T42:T44"/>
    <mergeCell ref="U42:U44"/>
    <mergeCell ref="N45:N47"/>
    <mergeCell ref="O45:O47"/>
    <mergeCell ref="P45:P47"/>
    <mergeCell ref="Q45:Q47"/>
    <mergeCell ref="R45:R47"/>
    <mergeCell ref="S45:S47"/>
    <mergeCell ref="T45:T47"/>
    <mergeCell ref="U45:U47"/>
    <mergeCell ref="N42:N44"/>
    <mergeCell ref="O42:O44"/>
    <mergeCell ref="P42:P44"/>
    <mergeCell ref="Q42:Q44"/>
    <mergeCell ref="R42:R44"/>
    <mergeCell ref="S42:S44"/>
    <mergeCell ref="N39:N41"/>
    <mergeCell ref="O39:O41"/>
    <mergeCell ref="P39:P41"/>
    <mergeCell ref="Q39:Q41"/>
    <mergeCell ref="R39:R41"/>
    <mergeCell ref="S39:S41"/>
    <mergeCell ref="T39:T41"/>
    <mergeCell ref="U39:U41"/>
    <mergeCell ref="T33:T35"/>
    <mergeCell ref="U33:U35"/>
    <mergeCell ref="N36:N38"/>
    <mergeCell ref="O36:O38"/>
    <mergeCell ref="P36:P38"/>
    <mergeCell ref="Q36:Q38"/>
    <mergeCell ref="R36:R38"/>
    <mergeCell ref="S36:S38"/>
    <mergeCell ref="T36:T38"/>
    <mergeCell ref="U36:U38"/>
    <mergeCell ref="N33:N35"/>
    <mergeCell ref="O33:O35"/>
    <mergeCell ref="P33:P35"/>
    <mergeCell ref="Q33:Q35"/>
    <mergeCell ref="R33:R35"/>
    <mergeCell ref="S33:S35"/>
    <mergeCell ref="T27:T29"/>
    <mergeCell ref="U27:U29"/>
    <mergeCell ref="N30:N32"/>
    <mergeCell ref="O30:O32"/>
    <mergeCell ref="P30:P32"/>
    <mergeCell ref="Q30:Q32"/>
    <mergeCell ref="R30:R32"/>
    <mergeCell ref="S30:S32"/>
    <mergeCell ref="T30:T32"/>
    <mergeCell ref="U30:U32"/>
    <mergeCell ref="N27:N29"/>
    <mergeCell ref="O27:O29"/>
    <mergeCell ref="P27:P29"/>
    <mergeCell ref="Q27:Q29"/>
    <mergeCell ref="R27:R29"/>
    <mergeCell ref="S27:S29"/>
    <mergeCell ref="T21:T23"/>
    <mergeCell ref="U21:U23"/>
    <mergeCell ref="N24:N26"/>
    <mergeCell ref="O24:O26"/>
    <mergeCell ref="P24:P26"/>
    <mergeCell ref="Q24:Q26"/>
    <mergeCell ref="R24:R26"/>
    <mergeCell ref="S24:S26"/>
    <mergeCell ref="T24:T26"/>
    <mergeCell ref="U24:U26"/>
    <mergeCell ref="N21:N23"/>
    <mergeCell ref="O21:O23"/>
    <mergeCell ref="P21:P23"/>
    <mergeCell ref="Q21:Q23"/>
    <mergeCell ref="R21:R23"/>
    <mergeCell ref="S21:S23"/>
    <mergeCell ref="T15:T17"/>
    <mergeCell ref="U15:U17"/>
    <mergeCell ref="N18:N20"/>
    <mergeCell ref="O18:O20"/>
    <mergeCell ref="P18:P20"/>
    <mergeCell ref="Q18:Q20"/>
    <mergeCell ref="R18:R20"/>
    <mergeCell ref="S18:S20"/>
    <mergeCell ref="T18:T20"/>
    <mergeCell ref="U18:U20"/>
    <mergeCell ref="N15:N17"/>
    <mergeCell ref="O15:O17"/>
    <mergeCell ref="P15:P17"/>
    <mergeCell ref="Q15:Q17"/>
    <mergeCell ref="R15:R17"/>
    <mergeCell ref="S15:S17"/>
    <mergeCell ref="T9:T11"/>
    <mergeCell ref="U9:U11"/>
    <mergeCell ref="N12:N14"/>
    <mergeCell ref="O12:O14"/>
    <mergeCell ref="P12:P14"/>
    <mergeCell ref="Q12:Q14"/>
    <mergeCell ref="R12:R14"/>
    <mergeCell ref="S12:S14"/>
    <mergeCell ref="T12:T14"/>
    <mergeCell ref="U12:U14"/>
    <mergeCell ref="N9:N11"/>
    <mergeCell ref="O9:O11"/>
    <mergeCell ref="P9:P11"/>
    <mergeCell ref="Q9:Q11"/>
    <mergeCell ref="R9:R11"/>
    <mergeCell ref="S9:S11"/>
    <mergeCell ref="N6:N8"/>
    <mergeCell ref="O6:O8"/>
    <mergeCell ref="P6:P8"/>
    <mergeCell ref="Q6:Q8"/>
    <mergeCell ref="R6:R8"/>
    <mergeCell ref="S6:S8"/>
    <mergeCell ref="T6:T8"/>
    <mergeCell ref="U6:U8"/>
    <mergeCell ref="N3:N5"/>
    <mergeCell ref="O3:O5"/>
    <mergeCell ref="P3:P5"/>
    <mergeCell ref="Q3:Q5"/>
    <mergeCell ref="R3:R5"/>
    <mergeCell ref="S3:S5"/>
    <mergeCell ref="H51:H53"/>
    <mergeCell ref="I51:I53"/>
    <mergeCell ref="J51:J53"/>
    <mergeCell ref="K51:K53"/>
    <mergeCell ref="L51:L53"/>
    <mergeCell ref="M51:M53"/>
    <mergeCell ref="M45:M47"/>
    <mergeCell ref="H48:H50"/>
    <mergeCell ref="I48:I50"/>
    <mergeCell ref="J48:J50"/>
    <mergeCell ref="K48:K50"/>
    <mergeCell ref="L48:L50"/>
    <mergeCell ref="M48:M50"/>
    <mergeCell ref="I42:I44"/>
    <mergeCell ref="J42:J44"/>
    <mergeCell ref="K42:K44"/>
    <mergeCell ref="L42:L44"/>
    <mergeCell ref="M42:M44"/>
    <mergeCell ref="H45:H47"/>
    <mergeCell ref="I45:I47"/>
    <mergeCell ref="J45:J47"/>
    <mergeCell ref="K45:K47"/>
    <mergeCell ref="L45:L47"/>
    <mergeCell ref="H42:H44"/>
    <mergeCell ref="H39:H41"/>
    <mergeCell ref="I39:I41"/>
    <mergeCell ref="J39:J41"/>
    <mergeCell ref="K39:K41"/>
    <mergeCell ref="L39:L41"/>
    <mergeCell ref="M39:M41"/>
    <mergeCell ref="I36:I38"/>
    <mergeCell ref="J36:J38"/>
    <mergeCell ref="K36:K38"/>
    <mergeCell ref="L36:L38"/>
    <mergeCell ref="M36:M38"/>
    <mergeCell ref="H36:H38"/>
    <mergeCell ref="M30:M32"/>
    <mergeCell ref="H33:H35"/>
    <mergeCell ref="I33:I35"/>
    <mergeCell ref="J33:J35"/>
    <mergeCell ref="K33:K35"/>
    <mergeCell ref="L33:L35"/>
    <mergeCell ref="M33:M35"/>
    <mergeCell ref="I27:I29"/>
    <mergeCell ref="J27:J29"/>
    <mergeCell ref="K27:K29"/>
    <mergeCell ref="L27:L29"/>
    <mergeCell ref="M27:M29"/>
    <mergeCell ref="H30:H32"/>
    <mergeCell ref="I30:I32"/>
    <mergeCell ref="J30:J32"/>
    <mergeCell ref="K30:K32"/>
    <mergeCell ref="L30:L32"/>
    <mergeCell ref="H27:H29"/>
    <mergeCell ref="M12:M14"/>
    <mergeCell ref="H15:H17"/>
    <mergeCell ref="I15:I17"/>
    <mergeCell ref="J15:J17"/>
    <mergeCell ref="K15:K17"/>
    <mergeCell ref="L15:L17"/>
    <mergeCell ref="M15:M17"/>
    <mergeCell ref="I12:I14"/>
    <mergeCell ref="J12:J14"/>
    <mergeCell ref="K12:K14"/>
    <mergeCell ref="L12:L14"/>
    <mergeCell ref="H12:H14"/>
    <mergeCell ref="G42:G44"/>
    <mergeCell ref="M21:M23"/>
    <mergeCell ref="H24:H26"/>
    <mergeCell ref="I24:I26"/>
    <mergeCell ref="J24:J26"/>
    <mergeCell ref="K24:K26"/>
    <mergeCell ref="L24:L26"/>
    <mergeCell ref="M24:M26"/>
    <mergeCell ref="I18:I20"/>
    <mergeCell ref="H18:H20"/>
    <mergeCell ref="J18:J20"/>
    <mergeCell ref="K18:K20"/>
    <mergeCell ref="L18:L20"/>
    <mergeCell ref="G27:G29"/>
    <mergeCell ref="G30:G32"/>
    <mergeCell ref="G33:G35"/>
    <mergeCell ref="G36:G38"/>
    <mergeCell ref="G39:G41"/>
    <mergeCell ref="M18:M20"/>
    <mergeCell ref="H21:H23"/>
    <mergeCell ref="I21:I23"/>
    <mergeCell ref="J21:J23"/>
    <mergeCell ref="K21:K23"/>
    <mergeCell ref="L21:L23"/>
    <mergeCell ref="F42:F44"/>
    <mergeCell ref="F45:F47"/>
    <mergeCell ref="F48:F50"/>
    <mergeCell ref="F51:F53"/>
    <mergeCell ref="F54:F56"/>
    <mergeCell ref="G12:G14"/>
    <mergeCell ref="G15:G17"/>
    <mergeCell ref="G18:G20"/>
    <mergeCell ref="G21:G23"/>
    <mergeCell ref="G24:G26"/>
    <mergeCell ref="F27:F29"/>
    <mergeCell ref="F30:F32"/>
    <mergeCell ref="F33:F35"/>
    <mergeCell ref="F36:F38"/>
    <mergeCell ref="F39:F41"/>
    <mergeCell ref="G48:G50"/>
    <mergeCell ref="G51:G53"/>
    <mergeCell ref="G54:G56"/>
    <mergeCell ref="G45:G47"/>
    <mergeCell ref="F12:F14"/>
    <mergeCell ref="F15:F17"/>
    <mergeCell ref="F18:F20"/>
    <mergeCell ref="F21:F23"/>
    <mergeCell ref="F24:F26"/>
    <mergeCell ref="F6:F8"/>
    <mergeCell ref="G6:G8"/>
    <mergeCell ref="H6:H8"/>
    <mergeCell ref="I6:I8"/>
    <mergeCell ref="J6:J8"/>
    <mergeCell ref="K6:K8"/>
    <mergeCell ref="L6:L8"/>
    <mergeCell ref="M6:M8"/>
    <mergeCell ref="F9:F11"/>
    <mergeCell ref="G9:G11"/>
    <mergeCell ref="H9:H11"/>
    <mergeCell ref="I9:I11"/>
    <mergeCell ref="J9:J11"/>
    <mergeCell ref="K9:K11"/>
    <mergeCell ref="L9:L11"/>
    <mergeCell ref="M9:M11"/>
    <mergeCell ref="A1:A2"/>
    <mergeCell ref="B1:B2"/>
    <mergeCell ref="C1:C2"/>
    <mergeCell ref="D1:D2"/>
    <mergeCell ref="E1:E2"/>
    <mergeCell ref="F1:F2"/>
    <mergeCell ref="T1:U1"/>
    <mergeCell ref="R1:S1"/>
    <mergeCell ref="F3:F5"/>
    <mergeCell ref="G3:G5"/>
    <mergeCell ref="H3:H5"/>
    <mergeCell ref="G1:K1"/>
    <mergeCell ref="L1:L2"/>
    <mergeCell ref="M1:M2"/>
    <mergeCell ref="N1:O1"/>
    <mergeCell ref="P1:Q1"/>
    <mergeCell ref="I3:I5"/>
    <mergeCell ref="J3:J5"/>
    <mergeCell ref="K3:K5"/>
    <mergeCell ref="L3:L5"/>
    <mergeCell ref="M3:M5"/>
    <mergeCell ref="T3:T5"/>
    <mergeCell ref="U3:U5"/>
  </mergeCells>
  <conditionalFormatting sqref="D1:D2">
    <cfRule type="duplicateValues" dxfId="3" priority="1"/>
  </conditionalFormatting>
  <printOptions horizontalCentered="1"/>
  <pageMargins left="1.2" right="1.2" top="2" bottom="1" header="0.3" footer="0.3"/>
  <pageSetup paperSize="5" scale="55" orientation="landscape" r:id="rId1"/>
  <headerFooter>
    <oddHeader>&amp;L&amp;"Aptos Narrow,Normal"&amp;K000000&amp;G&amp;C&amp;"Aptos Narrow Bold,Negrita"&amp;K000000ALCALDIA DE MONTERIA
EICE BANCO DE SUELOS E INMOBILIARIO DE MONTERIA
ESTUDIO ECONOMICO
AREA ADMINISTRATIVA Y FINANCIERA
VIGENCIA 2024&amp;R&amp;"Aptos Narrow,Normal"&amp;K000000&amp;G</oddHeader>
    <oddFooter>&amp;C&amp;"Aptos Narrow,Normal"&amp;K000000Página &amp;P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A5E0C-AA5E-2A47-B981-E04CA04165E4}">
  <dimension ref="A1:E11"/>
  <sheetViews>
    <sheetView workbookViewId="0">
      <selection activeCell="F25" sqref="F25"/>
    </sheetView>
  </sheetViews>
  <sheetFormatPr baseColWidth="10" defaultRowHeight="16" x14ac:dyDescent="0.2"/>
  <cols>
    <col min="4" max="4" width="13.6640625" customWidth="1"/>
    <col min="5" max="5" width="35.83203125" customWidth="1"/>
  </cols>
  <sheetData>
    <row r="1" spans="1:5" x14ac:dyDescent="0.2">
      <c r="A1" s="41" t="s">
        <v>16</v>
      </c>
      <c r="B1" s="41" t="s">
        <v>17</v>
      </c>
      <c r="C1" s="41" t="s">
        <v>18</v>
      </c>
      <c r="D1" s="41" t="s">
        <v>19</v>
      </c>
      <c r="E1" s="41" t="s">
        <v>20</v>
      </c>
    </row>
    <row r="2" spans="1:5" x14ac:dyDescent="0.2">
      <c r="A2" s="41"/>
      <c r="B2" s="41"/>
      <c r="C2" s="41"/>
      <c r="D2" s="41"/>
      <c r="E2" s="41"/>
    </row>
    <row r="3" spans="1:5" x14ac:dyDescent="0.2">
      <c r="A3" s="26">
        <v>82000000</v>
      </c>
      <c r="B3" s="26">
        <v>82100000</v>
      </c>
      <c r="C3" s="26">
        <v>82101500</v>
      </c>
      <c r="D3" s="26">
        <v>82101502</v>
      </c>
      <c r="E3" s="9" t="s">
        <v>37</v>
      </c>
    </row>
    <row r="4" spans="1:5" x14ac:dyDescent="0.2">
      <c r="A4" s="26">
        <v>73000000</v>
      </c>
      <c r="B4" s="26">
        <v>73150000</v>
      </c>
      <c r="C4" s="26">
        <v>73151900</v>
      </c>
      <c r="D4" s="26">
        <v>73151905</v>
      </c>
      <c r="E4" s="9" t="s">
        <v>36</v>
      </c>
    </row>
    <row r="5" spans="1:5" x14ac:dyDescent="0.2">
      <c r="A5" s="26">
        <v>72000000</v>
      </c>
      <c r="B5" s="26">
        <v>72150000</v>
      </c>
      <c r="C5" s="26">
        <v>72151300</v>
      </c>
      <c r="D5" s="26">
        <v>72151308</v>
      </c>
      <c r="E5" s="9" t="s">
        <v>38</v>
      </c>
    </row>
    <row r="6" spans="1:5" x14ac:dyDescent="0.2">
      <c r="A6" s="27">
        <v>55000000</v>
      </c>
      <c r="B6" s="27">
        <v>55120000</v>
      </c>
      <c r="C6" s="27">
        <v>55121700</v>
      </c>
      <c r="D6" s="27">
        <v>55121714</v>
      </c>
      <c r="E6" s="25" t="s">
        <v>46</v>
      </c>
    </row>
    <row r="7" spans="1:5" x14ac:dyDescent="0.2">
      <c r="A7" s="27">
        <v>55000000</v>
      </c>
      <c r="B7" s="27">
        <v>55120000</v>
      </c>
      <c r="C7" s="27">
        <v>55121900</v>
      </c>
      <c r="D7" s="27">
        <v>55121903</v>
      </c>
      <c r="E7" s="25" t="s">
        <v>48</v>
      </c>
    </row>
    <row r="8" spans="1:5" x14ac:dyDescent="0.2">
      <c r="A8" s="27">
        <v>49000000</v>
      </c>
      <c r="B8" s="27">
        <v>49100000</v>
      </c>
      <c r="C8" s="27">
        <v>49101600</v>
      </c>
      <c r="D8" s="27">
        <v>49101602</v>
      </c>
      <c r="E8" s="25" t="s">
        <v>52</v>
      </c>
    </row>
    <row r="9" spans="1:5" x14ac:dyDescent="0.2">
      <c r="A9" s="27">
        <v>31000000</v>
      </c>
      <c r="B9" s="27">
        <v>31200000</v>
      </c>
      <c r="C9" s="27">
        <v>31201500</v>
      </c>
      <c r="D9" s="27">
        <v>31201515</v>
      </c>
      <c r="E9" s="25" t="s">
        <v>60</v>
      </c>
    </row>
    <row r="10" spans="1:5" x14ac:dyDescent="0.2">
      <c r="A10" s="27">
        <v>55000000</v>
      </c>
      <c r="B10" s="27">
        <v>55120000</v>
      </c>
      <c r="C10" s="27">
        <v>55121500</v>
      </c>
      <c r="D10" s="27">
        <v>55121503</v>
      </c>
      <c r="E10" s="25" t="s">
        <v>68</v>
      </c>
    </row>
    <row r="11" spans="1:5" x14ac:dyDescent="0.2">
      <c r="A11" s="27">
        <v>55000000</v>
      </c>
      <c r="B11" s="27">
        <v>55120000</v>
      </c>
      <c r="C11" s="27">
        <v>55121500</v>
      </c>
      <c r="D11" s="27">
        <v>55121505</v>
      </c>
      <c r="E11" s="25" t="s">
        <v>69</v>
      </c>
    </row>
  </sheetData>
  <mergeCells count="5">
    <mergeCell ref="A1:A2"/>
    <mergeCell ref="B1:B2"/>
    <mergeCell ref="C1:C2"/>
    <mergeCell ref="D1:D2"/>
    <mergeCell ref="E1:E2"/>
  </mergeCells>
  <conditionalFormatting sqref="D1:D2">
    <cfRule type="duplicateValues" dxfId="2" priority="2"/>
  </conditionalFormatting>
  <conditionalFormatting sqref="D1:D1048576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F32D4-78BE-D446-BEE1-BEE232387106}">
  <dimension ref="A1:J64"/>
  <sheetViews>
    <sheetView zoomScaleNormal="100" zoomScalePageLayoutView="90" workbookViewId="0">
      <selection activeCell="K54" sqref="K54"/>
    </sheetView>
  </sheetViews>
  <sheetFormatPr baseColWidth="10" defaultColWidth="10.83203125" defaultRowHeight="13" x14ac:dyDescent="0.2"/>
  <cols>
    <col min="1" max="1" width="22.83203125" style="8" customWidth="1"/>
    <col min="2" max="2" width="16.1640625" style="1" customWidth="1"/>
    <col min="3" max="3" width="5.5" style="2" customWidth="1"/>
    <col min="4" max="4" width="4.83203125" style="5" customWidth="1"/>
    <col min="5" max="5" width="12.33203125" style="5" customWidth="1"/>
    <col min="6" max="6" width="20.1640625" style="6" customWidth="1"/>
    <col min="7" max="8" width="10.83203125" style="1"/>
    <col min="9" max="16384" width="10.83203125" style="5"/>
  </cols>
  <sheetData>
    <row r="1" spans="1:10" s="4" customFormat="1" ht="47" customHeight="1" x14ac:dyDescent="0.2">
      <c r="A1" s="41" t="s">
        <v>21</v>
      </c>
      <c r="B1" s="41" t="s">
        <v>22</v>
      </c>
      <c r="C1" s="41"/>
      <c r="D1" s="41"/>
      <c r="E1" s="41"/>
      <c r="F1" s="41"/>
      <c r="G1" s="41" t="s">
        <v>23</v>
      </c>
      <c r="H1" s="41" t="s">
        <v>24</v>
      </c>
      <c r="I1" s="59"/>
      <c r="J1" s="60"/>
    </row>
    <row r="2" spans="1:10" ht="26" x14ac:dyDescent="0.2">
      <c r="A2" s="41"/>
      <c r="B2" s="3" t="s">
        <v>32</v>
      </c>
      <c r="C2" s="3" t="s">
        <v>29</v>
      </c>
      <c r="D2" s="3" t="s">
        <v>30</v>
      </c>
      <c r="E2" s="3" t="s">
        <v>28</v>
      </c>
      <c r="F2" s="3" t="s">
        <v>31</v>
      </c>
      <c r="G2" s="41"/>
      <c r="H2" s="41"/>
      <c r="I2" s="3" t="s">
        <v>26</v>
      </c>
      <c r="J2" s="3" t="s">
        <v>27</v>
      </c>
    </row>
    <row r="3" spans="1:10" s="11" customFormat="1" ht="13" customHeight="1" x14ac:dyDescent="0.2">
      <c r="A3" s="42" t="s">
        <v>35</v>
      </c>
      <c r="B3" s="42" t="s">
        <v>0</v>
      </c>
      <c r="C3" s="43">
        <v>95</v>
      </c>
      <c r="D3" s="46">
        <v>235</v>
      </c>
      <c r="E3" s="49" t="s">
        <v>56</v>
      </c>
      <c r="F3" s="49" t="s">
        <v>33</v>
      </c>
      <c r="G3" s="46" t="s">
        <v>34</v>
      </c>
      <c r="H3" s="46">
        <v>1</v>
      </c>
      <c r="I3" s="55"/>
      <c r="J3" s="55"/>
    </row>
    <row r="4" spans="1:10" s="11" customFormat="1" ht="29" customHeight="1" x14ac:dyDescent="0.2">
      <c r="A4" s="42"/>
      <c r="B4" s="42"/>
      <c r="C4" s="44"/>
      <c r="D4" s="47"/>
      <c r="E4" s="50"/>
      <c r="F4" s="50"/>
      <c r="G4" s="47"/>
      <c r="H4" s="47"/>
      <c r="I4" s="56"/>
      <c r="J4" s="56"/>
    </row>
    <row r="5" spans="1:10" s="11" customFormat="1" x14ac:dyDescent="0.2">
      <c r="A5" s="42"/>
      <c r="B5" s="42"/>
      <c r="C5" s="45"/>
      <c r="D5" s="48"/>
      <c r="E5" s="51"/>
      <c r="F5" s="51"/>
      <c r="G5" s="48"/>
      <c r="H5" s="48"/>
      <c r="I5" s="57"/>
      <c r="J5" s="57"/>
    </row>
    <row r="6" spans="1:10" s="11" customFormat="1" ht="42" customHeight="1" x14ac:dyDescent="0.2">
      <c r="A6" s="42" t="s">
        <v>35</v>
      </c>
      <c r="B6" s="42" t="s">
        <v>1</v>
      </c>
      <c r="C6" s="43">
        <v>365</v>
      </c>
      <c r="D6" s="46">
        <v>193</v>
      </c>
      <c r="E6" s="49" t="s">
        <v>56</v>
      </c>
      <c r="F6" s="49" t="s">
        <v>33</v>
      </c>
      <c r="G6" s="46" t="s">
        <v>34</v>
      </c>
      <c r="H6" s="46">
        <v>1</v>
      </c>
      <c r="I6" s="55"/>
      <c r="J6" s="55"/>
    </row>
    <row r="7" spans="1:10" s="11" customFormat="1" x14ac:dyDescent="0.2">
      <c r="A7" s="42"/>
      <c r="B7" s="42"/>
      <c r="C7" s="44"/>
      <c r="D7" s="47"/>
      <c r="E7" s="50"/>
      <c r="F7" s="50"/>
      <c r="G7" s="47"/>
      <c r="H7" s="47"/>
      <c r="I7" s="56"/>
      <c r="J7" s="56"/>
    </row>
    <row r="8" spans="1:10" s="11" customFormat="1" x14ac:dyDescent="0.2">
      <c r="A8" s="42"/>
      <c r="B8" s="42"/>
      <c r="C8" s="45"/>
      <c r="D8" s="48"/>
      <c r="E8" s="51"/>
      <c r="F8" s="51"/>
      <c r="G8" s="48"/>
      <c r="H8" s="48"/>
      <c r="I8" s="57"/>
      <c r="J8" s="57"/>
    </row>
    <row r="9" spans="1:10" s="11" customFormat="1" ht="42" customHeight="1" x14ac:dyDescent="0.2">
      <c r="A9" s="42" t="s">
        <v>35</v>
      </c>
      <c r="B9" s="42" t="s">
        <v>2</v>
      </c>
      <c r="C9" s="43">
        <v>485.5</v>
      </c>
      <c r="D9" s="46">
        <v>193</v>
      </c>
      <c r="E9" s="49" t="s">
        <v>56</v>
      </c>
      <c r="F9" s="49" t="s">
        <v>33</v>
      </c>
      <c r="G9" s="46" t="s">
        <v>34</v>
      </c>
      <c r="H9" s="46">
        <v>1</v>
      </c>
      <c r="I9" s="55"/>
      <c r="J9" s="55"/>
    </row>
    <row r="10" spans="1:10" s="11" customFormat="1" ht="42" customHeight="1" x14ac:dyDescent="0.2">
      <c r="A10" s="42"/>
      <c r="B10" s="42"/>
      <c r="C10" s="44"/>
      <c r="D10" s="47"/>
      <c r="E10" s="50"/>
      <c r="F10" s="50"/>
      <c r="G10" s="47"/>
      <c r="H10" s="47"/>
      <c r="I10" s="56"/>
      <c r="J10" s="56"/>
    </row>
    <row r="11" spans="1:10" s="11" customFormat="1" x14ac:dyDescent="0.2">
      <c r="A11" s="42"/>
      <c r="B11" s="42"/>
      <c r="C11" s="45"/>
      <c r="D11" s="48"/>
      <c r="E11" s="51"/>
      <c r="F11" s="51"/>
      <c r="G11" s="48"/>
      <c r="H11" s="48"/>
      <c r="I11" s="57"/>
      <c r="J11" s="57"/>
    </row>
    <row r="12" spans="1:10" s="11" customFormat="1" ht="28" customHeight="1" x14ac:dyDescent="0.2">
      <c r="A12" s="42" t="s">
        <v>35</v>
      </c>
      <c r="B12" s="42" t="s">
        <v>3</v>
      </c>
      <c r="C12" s="43">
        <v>115</v>
      </c>
      <c r="D12" s="46">
        <v>117</v>
      </c>
      <c r="E12" s="49" t="s">
        <v>57</v>
      </c>
      <c r="F12" s="49" t="s">
        <v>33</v>
      </c>
      <c r="G12" s="46" t="s">
        <v>34</v>
      </c>
      <c r="H12" s="46">
        <v>1</v>
      </c>
      <c r="I12" s="55"/>
      <c r="J12" s="55"/>
    </row>
    <row r="13" spans="1:10" s="11" customFormat="1" x14ac:dyDescent="0.2">
      <c r="A13" s="42"/>
      <c r="B13" s="42"/>
      <c r="C13" s="44"/>
      <c r="D13" s="47"/>
      <c r="E13" s="50"/>
      <c r="F13" s="50"/>
      <c r="G13" s="47"/>
      <c r="H13" s="47"/>
      <c r="I13" s="56"/>
      <c r="J13" s="56"/>
    </row>
    <row r="14" spans="1:10" s="11" customFormat="1" ht="15" customHeight="1" x14ac:dyDescent="0.2">
      <c r="A14" s="42"/>
      <c r="B14" s="42"/>
      <c r="C14" s="45"/>
      <c r="D14" s="48"/>
      <c r="E14" s="51"/>
      <c r="F14" s="51"/>
      <c r="G14" s="48"/>
      <c r="H14" s="48"/>
      <c r="I14" s="57"/>
      <c r="J14" s="57"/>
    </row>
    <row r="15" spans="1:10" s="11" customFormat="1" ht="28" customHeight="1" x14ac:dyDescent="0.2">
      <c r="A15" s="42" t="s">
        <v>35</v>
      </c>
      <c r="B15" s="42" t="s">
        <v>39</v>
      </c>
      <c r="C15" s="43">
        <v>50</v>
      </c>
      <c r="D15" s="46">
        <v>84</v>
      </c>
      <c r="E15" s="49" t="s">
        <v>57</v>
      </c>
      <c r="F15" s="49" t="s">
        <v>33</v>
      </c>
      <c r="G15" s="46" t="s">
        <v>34</v>
      </c>
      <c r="H15" s="46">
        <v>1</v>
      </c>
      <c r="I15" s="55"/>
      <c r="J15" s="55"/>
    </row>
    <row r="16" spans="1:10" s="11" customFormat="1" x14ac:dyDescent="0.2">
      <c r="A16" s="42"/>
      <c r="B16" s="42"/>
      <c r="C16" s="44"/>
      <c r="D16" s="47"/>
      <c r="E16" s="50"/>
      <c r="F16" s="50"/>
      <c r="G16" s="47"/>
      <c r="H16" s="47"/>
      <c r="I16" s="56"/>
      <c r="J16" s="56"/>
    </row>
    <row r="17" spans="1:10" s="11" customFormat="1" x14ac:dyDescent="0.2">
      <c r="A17" s="42"/>
      <c r="B17" s="42"/>
      <c r="C17" s="45"/>
      <c r="D17" s="48"/>
      <c r="E17" s="51"/>
      <c r="F17" s="51"/>
      <c r="G17" s="48"/>
      <c r="H17" s="48"/>
      <c r="I17" s="57"/>
      <c r="J17" s="57"/>
    </row>
    <row r="18" spans="1:10" s="11" customFormat="1" ht="56" customHeight="1" x14ac:dyDescent="0.2">
      <c r="A18" s="42" t="s">
        <v>35</v>
      </c>
      <c r="B18" s="42" t="s">
        <v>4</v>
      </c>
      <c r="C18" s="43">
        <v>82</v>
      </c>
      <c r="D18" s="46">
        <v>64</v>
      </c>
      <c r="E18" s="49" t="s">
        <v>41</v>
      </c>
      <c r="F18" s="49" t="s">
        <v>33</v>
      </c>
      <c r="G18" s="46" t="s">
        <v>34</v>
      </c>
      <c r="H18" s="46">
        <v>1</v>
      </c>
      <c r="I18" s="55"/>
      <c r="J18" s="55"/>
    </row>
    <row r="19" spans="1:10" s="11" customFormat="1" x14ac:dyDescent="0.2">
      <c r="A19" s="42"/>
      <c r="B19" s="42"/>
      <c r="C19" s="44"/>
      <c r="D19" s="47"/>
      <c r="E19" s="50"/>
      <c r="F19" s="50"/>
      <c r="G19" s="47"/>
      <c r="H19" s="47"/>
      <c r="I19" s="56"/>
      <c r="J19" s="56"/>
    </row>
    <row r="20" spans="1:10" s="11" customFormat="1" x14ac:dyDescent="0.2">
      <c r="A20" s="42"/>
      <c r="B20" s="42"/>
      <c r="C20" s="45"/>
      <c r="D20" s="48"/>
      <c r="E20" s="51"/>
      <c r="F20" s="51"/>
      <c r="G20" s="48"/>
      <c r="H20" s="48"/>
      <c r="I20" s="57"/>
      <c r="J20" s="57"/>
    </row>
    <row r="21" spans="1:10" s="11" customFormat="1" x14ac:dyDescent="0.2">
      <c r="A21" s="42" t="s">
        <v>35</v>
      </c>
      <c r="B21" s="42" t="s">
        <v>5</v>
      </c>
      <c r="C21" s="43">
        <v>50</v>
      </c>
      <c r="D21" s="46">
        <v>84</v>
      </c>
      <c r="E21" s="49" t="s">
        <v>57</v>
      </c>
      <c r="F21" s="49" t="s">
        <v>33</v>
      </c>
      <c r="G21" s="46" t="s">
        <v>34</v>
      </c>
      <c r="H21" s="46">
        <v>1</v>
      </c>
      <c r="I21" s="55"/>
      <c r="J21" s="55"/>
    </row>
    <row r="22" spans="1:10" s="11" customFormat="1" x14ac:dyDescent="0.2">
      <c r="A22" s="42"/>
      <c r="B22" s="42"/>
      <c r="C22" s="44"/>
      <c r="D22" s="47"/>
      <c r="E22" s="50"/>
      <c r="F22" s="50"/>
      <c r="G22" s="47"/>
      <c r="H22" s="47"/>
      <c r="I22" s="56"/>
      <c r="J22" s="56"/>
    </row>
    <row r="23" spans="1:10" s="11" customFormat="1" x14ac:dyDescent="0.2">
      <c r="A23" s="42"/>
      <c r="B23" s="42"/>
      <c r="C23" s="45"/>
      <c r="D23" s="48"/>
      <c r="E23" s="51"/>
      <c r="F23" s="51"/>
      <c r="G23" s="48"/>
      <c r="H23" s="48"/>
      <c r="I23" s="57"/>
      <c r="J23" s="57"/>
    </row>
    <row r="24" spans="1:10" s="11" customFormat="1" ht="56" customHeight="1" x14ac:dyDescent="0.2">
      <c r="A24" s="42" t="s">
        <v>35</v>
      </c>
      <c r="B24" s="42" t="s">
        <v>6</v>
      </c>
      <c r="C24" s="43">
        <v>82</v>
      </c>
      <c r="D24" s="46">
        <v>64</v>
      </c>
      <c r="E24" s="49" t="s">
        <v>41</v>
      </c>
      <c r="F24" s="49" t="s">
        <v>33</v>
      </c>
      <c r="G24" s="46" t="s">
        <v>34</v>
      </c>
      <c r="H24" s="46">
        <v>2</v>
      </c>
      <c r="I24" s="55"/>
      <c r="J24" s="55"/>
    </row>
    <row r="25" spans="1:10" s="11" customFormat="1" x14ac:dyDescent="0.2">
      <c r="A25" s="42"/>
      <c r="B25" s="42"/>
      <c r="C25" s="44"/>
      <c r="D25" s="47"/>
      <c r="E25" s="50"/>
      <c r="F25" s="50"/>
      <c r="G25" s="47"/>
      <c r="H25" s="47"/>
      <c r="I25" s="56"/>
      <c r="J25" s="56"/>
    </row>
    <row r="26" spans="1:10" s="11" customFormat="1" x14ac:dyDescent="0.2">
      <c r="A26" s="42"/>
      <c r="B26" s="42"/>
      <c r="C26" s="45"/>
      <c r="D26" s="48"/>
      <c r="E26" s="51"/>
      <c r="F26" s="51"/>
      <c r="G26" s="48"/>
      <c r="H26" s="48"/>
      <c r="I26" s="57"/>
      <c r="J26" s="57"/>
    </row>
    <row r="27" spans="1:10" s="11" customFormat="1" ht="41" customHeight="1" x14ac:dyDescent="0.2">
      <c r="A27" s="42" t="s">
        <v>35</v>
      </c>
      <c r="B27" s="42" t="s">
        <v>42</v>
      </c>
      <c r="C27" s="43">
        <v>30</v>
      </c>
      <c r="D27" s="46">
        <v>40</v>
      </c>
      <c r="E27" s="49" t="s">
        <v>43</v>
      </c>
      <c r="F27" s="49" t="s">
        <v>33</v>
      </c>
      <c r="G27" s="46" t="s">
        <v>34</v>
      </c>
      <c r="H27" s="46">
        <v>3</v>
      </c>
      <c r="I27" s="55"/>
      <c r="J27" s="55"/>
    </row>
    <row r="28" spans="1:10" s="11" customFormat="1" ht="41" customHeight="1" x14ac:dyDescent="0.2">
      <c r="A28" s="42"/>
      <c r="B28" s="42"/>
      <c r="C28" s="44"/>
      <c r="D28" s="47"/>
      <c r="E28" s="50"/>
      <c r="F28" s="50"/>
      <c r="G28" s="47"/>
      <c r="H28" s="47"/>
      <c r="I28" s="56"/>
      <c r="J28" s="56"/>
    </row>
    <row r="29" spans="1:10" s="11" customFormat="1" ht="41" customHeight="1" x14ac:dyDescent="0.2">
      <c r="A29" s="42"/>
      <c r="B29" s="42"/>
      <c r="C29" s="45"/>
      <c r="D29" s="48"/>
      <c r="E29" s="51"/>
      <c r="F29" s="51"/>
      <c r="G29" s="48"/>
      <c r="H29" s="48"/>
      <c r="I29" s="57"/>
      <c r="J29" s="57"/>
    </row>
    <row r="30" spans="1:10" s="11" customFormat="1" x14ac:dyDescent="0.2">
      <c r="A30" s="42" t="s">
        <v>35</v>
      </c>
      <c r="B30" s="42" t="s">
        <v>7</v>
      </c>
      <c r="C30" s="43">
        <v>212</v>
      </c>
      <c r="D30" s="46">
        <v>375</v>
      </c>
      <c r="E30" s="49" t="s">
        <v>58</v>
      </c>
      <c r="F30" s="49" t="s">
        <v>33</v>
      </c>
      <c r="G30" s="46" t="s">
        <v>34</v>
      </c>
      <c r="H30" s="46">
        <v>1</v>
      </c>
      <c r="I30" s="55"/>
      <c r="J30" s="55"/>
    </row>
    <row r="31" spans="1:10" s="11" customFormat="1" x14ac:dyDescent="0.2">
      <c r="A31" s="42"/>
      <c r="B31" s="42"/>
      <c r="C31" s="44"/>
      <c r="D31" s="47"/>
      <c r="E31" s="50"/>
      <c r="F31" s="50"/>
      <c r="G31" s="47"/>
      <c r="H31" s="47"/>
      <c r="I31" s="56"/>
      <c r="J31" s="56"/>
    </row>
    <row r="32" spans="1:10" s="11" customFormat="1" x14ac:dyDescent="0.2">
      <c r="A32" s="42"/>
      <c r="B32" s="42"/>
      <c r="C32" s="45"/>
      <c r="D32" s="48"/>
      <c r="E32" s="51"/>
      <c r="F32" s="51"/>
      <c r="G32" s="48"/>
      <c r="H32" s="48"/>
      <c r="I32" s="57"/>
      <c r="J32" s="57"/>
    </row>
    <row r="33" spans="1:10" s="11" customFormat="1" ht="56" customHeight="1" x14ac:dyDescent="0.2">
      <c r="A33" s="42" t="s">
        <v>35</v>
      </c>
      <c r="B33" s="42" t="s">
        <v>8</v>
      </c>
      <c r="C33" s="43">
        <v>54</v>
      </c>
      <c r="D33" s="46">
        <v>55</v>
      </c>
      <c r="E33" s="49" t="s">
        <v>40</v>
      </c>
      <c r="F33" s="49" t="s">
        <v>33</v>
      </c>
      <c r="G33" s="46" t="s">
        <v>34</v>
      </c>
      <c r="H33" s="46">
        <v>3</v>
      </c>
      <c r="I33" s="55"/>
      <c r="J33" s="55"/>
    </row>
    <row r="34" spans="1:10" s="11" customFormat="1" x14ac:dyDescent="0.2">
      <c r="A34" s="42"/>
      <c r="B34" s="42"/>
      <c r="C34" s="44"/>
      <c r="D34" s="47"/>
      <c r="E34" s="50"/>
      <c r="F34" s="50"/>
      <c r="G34" s="47"/>
      <c r="H34" s="47"/>
      <c r="I34" s="56"/>
      <c r="J34" s="56"/>
    </row>
    <row r="35" spans="1:10" s="11" customFormat="1" x14ac:dyDescent="0.2">
      <c r="A35" s="42"/>
      <c r="B35" s="42"/>
      <c r="C35" s="45"/>
      <c r="D35" s="48"/>
      <c r="E35" s="51"/>
      <c r="F35" s="51"/>
      <c r="G35" s="48"/>
      <c r="H35" s="48"/>
      <c r="I35" s="57"/>
      <c r="J35" s="57"/>
    </row>
    <row r="36" spans="1:10" s="11" customFormat="1" ht="28" customHeight="1" x14ac:dyDescent="0.2">
      <c r="A36" s="42" t="s">
        <v>35</v>
      </c>
      <c r="B36" s="42" t="s">
        <v>9</v>
      </c>
      <c r="C36" s="43">
        <v>54</v>
      </c>
      <c r="D36" s="46">
        <v>84</v>
      </c>
      <c r="E36" s="49" t="s">
        <v>40</v>
      </c>
      <c r="F36" s="49" t="s">
        <v>33</v>
      </c>
      <c r="G36" s="46" t="s">
        <v>34</v>
      </c>
      <c r="H36" s="46">
        <v>1</v>
      </c>
      <c r="I36" s="55"/>
      <c r="J36" s="55"/>
    </row>
    <row r="37" spans="1:10" s="11" customFormat="1" x14ac:dyDescent="0.2">
      <c r="A37" s="42"/>
      <c r="B37" s="42"/>
      <c r="C37" s="44"/>
      <c r="D37" s="47"/>
      <c r="E37" s="50"/>
      <c r="F37" s="50"/>
      <c r="G37" s="47"/>
      <c r="H37" s="47"/>
      <c r="I37" s="56"/>
      <c r="J37" s="56"/>
    </row>
    <row r="38" spans="1:10" s="11" customFormat="1" x14ac:dyDescent="0.2">
      <c r="A38" s="42"/>
      <c r="B38" s="42"/>
      <c r="C38" s="45"/>
      <c r="D38" s="48"/>
      <c r="E38" s="51"/>
      <c r="F38" s="51"/>
      <c r="G38" s="48"/>
      <c r="H38" s="48"/>
      <c r="I38" s="57"/>
      <c r="J38" s="57"/>
    </row>
    <row r="39" spans="1:10" s="11" customFormat="1" ht="56" customHeight="1" x14ac:dyDescent="0.2">
      <c r="A39" s="42" t="s">
        <v>35</v>
      </c>
      <c r="B39" s="42" t="s">
        <v>10</v>
      </c>
      <c r="C39" s="43">
        <v>50</v>
      </c>
      <c r="D39" s="46">
        <v>85</v>
      </c>
      <c r="E39" s="49" t="s">
        <v>40</v>
      </c>
      <c r="F39" s="49" t="s">
        <v>33</v>
      </c>
      <c r="G39" s="46" t="s">
        <v>34</v>
      </c>
      <c r="H39" s="46">
        <v>1</v>
      </c>
      <c r="I39" s="55"/>
      <c r="J39" s="55"/>
    </row>
    <row r="40" spans="1:10" s="11" customFormat="1" x14ac:dyDescent="0.2">
      <c r="A40" s="42"/>
      <c r="B40" s="42"/>
      <c r="C40" s="44"/>
      <c r="D40" s="47"/>
      <c r="E40" s="50"/>
      <c r="F40" s="50"/>
      <c r="G40" s="47"/>
      <c r="H40" s="47"/>
      <c r="I40" s="56"/>
      <c r="J40" s="56"/>
    </row>
    <row r="41" spans="1:10" s="11" customFormat="1" x14ac:dyDescent="0.2">
      <c r="A41" s="42"/>
      <c r="B41" s="42"/>
      <c r="C41" s="45"/>
      <c r="D41" s="48"/>
      <c r="E41" s="51"/>
      <c r="F41" s="51"/>
      <c r="G41" s="48"/>
      <c r="H41" s="48"/>
      <c r="I41" s="57"/>
      <c r="J41" s="57"/>
    </row>
    <row r="42" spans="1:10" s="11" customFormat="1" ht="70" customHeight="1" x14ac:dyDescent="0.2">
      <c r="A42" s="42" t="s">
        <v>35</v>
      </c>
      <c r="B42" s="42" t="s">
        <v>11</v>
      </c>
      <c r="C42" s="43">
        <v>82</v>
      </c>
      <c r="D42" s="46">
        <v>64</v>
      </c>
      <c r="E42" s="49" t="s">
        <v>41</v>
      </c>
      <c r="F42" s="49" t="s">
        <v>33</v>
      </c>
      <c r="G42" s="46" t="s">
        <v>34</v>
      </c>
      <c r="H42" s="46">
        <v>1</v>
      </c>
      <c r="I42" s="55"/>
      <c r="J42" s="55"/>
    </row>
    <row r="43" spans="1:10" s="11" customFormat="1" x14ac:dyDescent="0.2">
      <c r="A43" s="42"/>
      <c r="B43" s="42"/>
      <c r="C43" s="44"/>
      <c r="D43" s="47"/>
      <c r="E43" s="50"/>
      <c r="F43" s="50"/>
      <c r="G43" s="47"/>
      <c r="H43" s="47"/>
      <c r="I43" s="56"/>
      <c r="J43" s="56"/>
    </row>
    <row r="44" spans="1:10" s="11" customFormat="1" x14ac:dyDescent="0.2">
      <c r="A44" s="42"/>
      <c r="B44" s="42"/>
      <c r="C44" s="45"/>
      <c r="D44" s="48"/>
      <c r="E44" s="51"/>
      <c r="F44" s="51"/>
      <c r="G44" s="48"/>
      <c r="H44" s="48"/>
      <c r="I44" s="57"/>
      <c r="J44" s="57"/>
    </row>
    <row r="45" spans="1:10" s="11" customFormat="1" ht="42" customHeight="1" x14ac:dyDescent="0.2">
      <c r="A45" s="42" t="s">
        <v>35</v>
      </c>
      <c r="B45" s="42" t="s">
        <v>12</v>
      </c>
      <c r="C45" s="43">
        <v>50</v>
      </c>
      <c r="D45" s="46">
        <v>86</v>
      </c>
      <c r="E45" s="49" t="s">
        <v>40</v>
      </c>
      <c r="F45" s="49" t="s">
        <v>33</v>
      </c>
      <c r="G45" s="46" t="s">
        <v>34</v>
      </c>
      <c r="H45" s="46">
        <v>1</v>
      </c>
      <c r="I45" s="55"/>
      <c r="J45" s="55"/>
    </row>
    <row r="46" spans="1:10" s="11" customFormat="1" x14ac:dyDescent="0.2">
      <c r="A46" s="42"/>
      <c r="B46" s="42"/>
      <c r="C46" s="44"/>
      <c r="D46" s="47"/>
      <c r="E46" s="50"/>
      <c r="F46" s="50"/>
      <c r="G46" s="47"/>
      <c r="H46" s="47"/>
      <c r="I46" s="56"/>
      <c r="J46" s="56"/>
    </row>
    <row r="47" spans="1:10" s="11" customFormat="1" x14ac:dyDescent="0.2">
      <c r="A47" s="42"/>
      <c r="B47" s="42"/>
      <c r="C47" s="45"/>
      <c r="D47" s="48"/>
      <c r="E47" s="51"/>
      <c r="F47" s="51"/>
      <c r="G47" s="48"/>
      <c r="H47" s="48"/>
      <c r="I47" s="57"/>
      <c r="J47" s="57"/>
    </row>
    <row r="48" spans="1:10" s="11" customFormat="1" ht="56" customHeight="1" x14ac:dyDescent="0.2">
      <c r="A48" s="42" t="s">
        <v>35</v>
      </c>
      <c r="B48" s="42" t="s">
        <v>13</v>
      </c>
      <c r="C48" s="43">
        <v>82</v>
      </c>
      <c r="D48" s="46">
        <v>64</v>
      </c>
      <c r="E48" s="49" t="s">
        <v>41</v>
      </c>
      <c r="F48" s="49" t="s">
        <v>33</v>
      </c>
      <c r="G48" s="46" t="s">
        <v>34</v>
      </c>
      <c r="H48" s="46">
        <v>1</v>
      </c>
      <c r="I48" s="55"/>
      <c r="J48" s="55"/>
    </row>
    <row r="49" spans="1:10" s="11" customFormat="1" x14ac:dyDescent="0.2">
      <c r="A49" s="42"/>
      <c r="B49" s="42"/>
      <c r="C49" s="44"/>
      <c r="D49" s="47"/>
      <c r="E49" s="50"/>
      <c r="F49" s="50"/>
      <c r="G49" s="47"/>
      <c r="H49" s="47"/>
      <c r="I49" s="56"/>
      <c r="J49" s="56"/>
    </row>
    <row r="50" spans="1:10" s="11" customFormat="1" x14ac:dyDescent="0.2">
      <c r="A50" s="42"/>
      <c r="B50" s="42"/>
      <c r="C50" s="45"/>
      <c r="D50" s="48"/>
      <c r="E50" s="51"/>
      <c r="F50" s="51"/>
      <c r="G50" s="48"/>
      <c r="H50" s="48"/>
      <c r="I50" s="57"/>
      <c r="J50" s="57"/>
    </row>
    <row r="51" spans="1:10" s="11" customFormat="1" ht="56" customHeight="1" x14ac:dyDescent="0.2">
      <c r="A51" s="42" t="s">
        <v>35</v>
      </c>
      <c r="B51" s="42" t="s">
        <v>14</v>
      </c>
      <c r="C51" s="43">
        <v>49</v>
      </c>
      <c r="D51" s="46">
        <v>87</v>
      </c>
      <c r="E51" s="49" t="s">
        <v>40</v>
      </c>
      <c r="F51" s="49" t="s">
        <v>33</v>
      </c>
      <c r="G51" s="46" t="s">
        <v>34</v>
      </c>
      <c r="H51" s="46">
        <v>1</v>
      </c>
      <c r="I51" s="55"/>
      <c r="J51" s="55"/>
    </row>
    <row r="52" spans="1:10" s="11" customFormat="1" x14ac:dyDescent="0.2">
      <c r="A52" s="42"/>
      <c r="B52" s="42"/>
      <c r="C52" s="44"/>
      <c r="D52" s="47"/>
      <c r="E52" s="50"/>
      <c r="F52" s="50"/>
      <c r="G52" s="47"/>
      <c r="H52" s="47"/>
      <c r="I52" s="56"/>
      <c r="J52" s="56"/>
    </row>
    <row r="53" spans="1:10" s="11" customFormat="1" x14ac:dyDescent="0.2">
      <c r="A53" s="42"/>
      <c r="B53" s="42"/>
      <c r="C53" s="45"/>
      <c r="D53" s="48"/>
      <c r="E53" s="51"/>
      <c r="F53" s="51"/>
      <c r="G53" s="48"/>
      <c r="H53" s="48"/>
      <c r="I53" s="57"/>
      <c r="J53" s="57"/>
    </row>
    <row r="54" spans="1:10" s="11" customFormat="1" ht="70" customHeight="1" x14ac:dyDescent="0.2">
      <c r="A54" s="42" t="s">
        <v>35</v>
      </c>
      <c r="B54" s="42" t="s">
        <v>15</v>
      </c>
      <c r="C54" s="43">
        <v>82</v>
      </c>
      <c r="D54" s="46">
        <v>64</v>
      </c>
      <c r="E54" s="49" t="s">
        <v>41</v>
      </c>
      <c r="F54" s="49" t="s">
        <v>33</v>
      </c>
      <c r="G54" s="46" t="s">
        <v>34</v>
      </c>
      <c r="H54" s="46">
        <v>2</v>
      </c>
      <c r="I54" s="55"/>
      <c r="J54" s="55"/>
    </row>
    <row r="55" spans="1:10" s="11" customFormat="1" x14ac:dyDescent="0.2">
      <c r="A55" s="42"/>
      <c r="B55" s="42"/>
      <c r="C55" s="44"/>
      <c r="D55" s="47"/>
      <c r="E55" s="50"/>
      <c r="F55" s="50"/>
      <c r="G55" s="47"/>
      <c r="H55" s="47"/>
      <c r="I55" s="56"/>
      <c r="J55" s="56"/>
    </row>
    <row r="56" spans="1:10" s="11" customFormat="1" x14ac:dyDescent="0.2">
      <c r="A56" s="42"/>
      <c r="B56" s="42"/>
      <c r="C56" s="45"/>
      <c r="D56" s="48"/>
      <c r="E56" s="51"/>
      <c r="F56" s="51"/>
      <c r="G56" s="48"/>
      <c r="H56" s="48"/>
      <c r="I56" s="57"/>
      <c r="J56" s="57"/>
    </row>
    <row r="57" spans="1:10" s="11" customFormat="1" ht="50" customHeight="1" x14ac:dyDescent="0.2">
      <c r="A57" s="9" t="s">
        <v>44</v>
      </c>
      <c r="B57" s="9" t="s">
        <v>44</v>
      </c>
      <c r="C57" s="14">
        <v>100</v>
      </c>
      <c r="D57" s="10">
        <v>200</v>
      </c>
      <c r="E57" s="12" t="s">
        <v>45</v>
      </c>
      <c r="F57" s="12" t="s">
        <v>33</v>
      </c>
      <c r="G57" s="13" t="s">
        <v>34</v>
      </c>
      <c r="H57" s="13">
        <v>2</v>
      </c>
      <c r="I57" s="24"/>
      <c r="J57" s="24"/>
    </row>
    <row r="58" spans="1:10" s="11" customFormat="1" ht="112" x14ac:dyDescent="0.2">
      <c r="A58" s="9" t="s">
        <v>47</v>
      </c>
      <c r="B58" s="9" t="s">
        <v>50</v>
      </c>
      <c r="C58" s="14">
        <v>33</v>
      </c>
      <c r="D58" s="14">
        <v>12</v>
      </c>
      <c r="E58" s="12" t="s">
        <v>49</v>
      </c>
      <c r="F58" s="12" t="s">
        <v>33</v>
      </c>
      <c r="G58" s="13" t="s">
        <v>34</v>
      </c>
      <c r="H58" s="13">
        <v>14</v>
      </c>
      <c r="I58" s="24"/>
      <c r="J58" s="24"/>
    </row>
    <row r="59" spans="1:10" s="11" customFormat="1" ht="82" customHeight="1" x14ac:dyDescent="0.2">
      <c r="A59" s="9" t="s">
        <v>53</v>
      </c>
      <c r="B59" s="9" t="s">
        <v>54</v>
      </c>
      <c r="C59" s="14">
        <v>9</v>
      </c>
      <c r="D59" s="17">
        <v>14</v>
      </c>
      <c r="E59" s="12" t="s">
        <v>51</v>
      </c>
      <c r="F59" s="12" t="s">
        <v>33</v>
      </c>
      <c r="G59" s="13" t="s">
        <v>34</v>
      </c>
      <c r="H59" s="13">
        <v>100</v>
      </c>
      <c r="I59" s="24"/>
      <c r="J59" s="24"/>
    </row>
    <row r="60" spans="1:10" s="11" customFormat="1" ht="82" customHeight="1" x14ac:dyDescent="0.2">
      <c r="A60" s="9" t="s">
        <v>61</v>
      </c>
      <c r="B60" s="9" t="s">
        <v>59</v>
      </c>
      <c r="C60" s="14">
        <v>5</v>
      </c>
      <c r="D60" s="17"/>
      <c r="E60" s="12" t="s">
        <v>63</v>
      </c>
      <c r="F60" s="12" t="s">
        <v>62</v>
      </c>
      <c r="G60" s="13" t="s">
        <v>64</v>
      </c>
      <c r="H60" s="13">
        <v>1</v>
      </c>
      <c r="I60" s="24"/>
      <c r="J60" s="24"/>
    </row>
    <row r="61" spans="1:10" s="11" customFormat="1" ht="24" customHeight="1" x14ac:dyDescent="0.2">
      <c r="A61" s="9" t="s">
        <v>65</v>
      </c>
      <c r="B61" s="9" t="s">
        <v>71</v>
      </c>
      <c r="C61" s="14">
        <v>5</v>
      </c>
      <c r="D61" s="22">
        <v>9.5</v>
      </c>
      <c r="E61" s="12" t="s">
        <v>72</v>
      </c>
      <c r="F61" s="12" t="s">
        <v>73</v>
      </c>
      <c r="G61" s="13" t="s">
        <v>34</v>
      </c>
      <c r="H61" s="46">
        <v>10</v>
      </c>
      <c r="I61" s="55"/>
      <c r="J61" s="55"/>
    </row>
    <row r="62" spans="1:10" s="11" customFormat="1" ht="24" customHeight="1" x14ac:dyDescent="0.2">
      <c r="A62" s="9" t="s">
        <v>67</v>
      </c>
      <c r="B62" s="9" t="s">
        <v>70</v>
      </c>
      <c r="C62" s="14">
        <v>5</v>
      </c>
      <c r="D62" s="22">
        <v>9.5</v>
      </c>
      <c r="E62" s="12" t="s">
        <v>72</v>
      </c>
      <c r="F62" s="12" t="s">
        <v>73</v>
      </c>
      <c r="G62" s="13" t="s">
        <v>34</v>
      </c>
      <c r="H62" s="47"/>
      <c r="I62" s="56"/>
      <c r="J62" s="56"/>
    </row>
    <row r="63" spans="1:10" s="11" customFormat="1" ht="52" customHeight="1" x14ac:dyDescent="0.2">
      <c r="A63" s="9" t="s">
        <v>66</v>
      </c>
      <c r="B63" s="9" t="s">
        <v>75</v>
      </c>
      <c r="C63" s="23">
        <v>2.5</v>
      </c>
      <c r="D63" s="22"/>
      <c r="E63" s="12" t="s">
        <v>74</v>
      </c>
      <c r="F63" s="12" t="s">
        <v>76</v>
      </c>
      <c r="G63" s="13" t="s">
        <v>34</v>
      </c>
      <c r="H63" s="48"/>
      <c r="I63" s="57"/>
      <c r="J63" s="57"/>
    </row>
    <row r="64" spans="1:10" x14ac:dyDescent="0.2">
      <c r="A64" s="58"/>
      <c r="B64" s="58"/>
      <c r="C64" s="58"/>
      <c r="D64" s="58"/>
      <c r="E64" s="58"/>
      <c r="F64" s="58"/>
      <c r="G64" s="58"/>
      <c r="H64" s="18">
        <f>SUM(H3:H63)</f>
        <v>151</v>
      </c>
      <c r="I64" s="20"/>
      <c r="J64" s="20"/>
    </row>
  </sheetData>
  <mergeCells count="189">
    <mergeCell ref="J21:J23"/>
    <mergeCell ref="I21:I23"/>
    <mergeCell ref="J18:J20"/>
    <mergeCell ref="I18:I20"/>
    <mergeCell ref="I27:I29"/>
    <mergeCell ref="I24:I26"/>
    <mergeCell ref="J54:J56"/>
    <mergeCell ref="I54:I56"/>
    <mergeCell ref="I1:J1"/>
    <mergeCell ref="J3:J5"/>
    <mergeCell ref="I3:I5"/>
    <mergeCell ref="J15:J17"/>
    <mergeCell ref="I15:I17"/>
    <mergeCell ref="J12:J14"/>
    <mergeCell ref="I12:I14"/>
    <mergeCell ref="J9:J11"/>
    <mergeCell ref="I9:I11"/>
    <mergeCell ref="J6:J8"/>
    <mergeCell ref="I6:I8"/>
    <mergeCell ref="I42:I44"/>
    <mergeCell ref="J42:J44"/>
    <mergeCell ref="I45:I47"/>
    <mergeCell ref="J45:J47"/>
    <mergeCell ref="J48:J50"/>
    <mergeCell ref="A64:G64"/>
    <mergeCell ref="A54:A56"/>
    <mergeCell ref="B54:B56"/>
    <mergeCell ref="C54:C56"/>
    <mergeCell ref="D54:D56"/>
    <mergeCell ref="E54:E56"/>
    <mergeCell ref="F54:F56"/>
    <mergeCell ref="G54:G56"/>
    <mergeCell ref="H54:H56"/>
    <mergeCell ref="H51:H53"/>
    <mergeCell ref="I48:I50"/>
    <mergeCell ref="A48:A50"/>
    <mergeCell ref="B48:B50"/>
    <mergeCell ref="C48:C50"/>
    <mergeCell ref="D48:D50"/>
    <mergeCell ref="E48:E50"/>
    <mergeCell ref="F48:F50"/>
    <mergeCell ref="G48:G50"/>
    <mergeCell ref="H48:H50"/>
    <mergeCell ref="I51:I53"/>
    <mergeCell ref="J51:J53"/>
    <mergeCell ref="A42:A44"/>
    <mergeCell ref="B42:B44"/>
    <mergeCell ref="C42:C44"/>
    <mergeCell ref="D42:D44"/>
    <mergeCell ref="E42:E44"/>
    <mergeCell ref="F42:F44"/>
    <mergeCell ref="G42:G44"/>
    <mergeCell ref="H42:H44"/>
    <mergeCell ref="A45:A47"/>
    <mergeCell ref="B45:B47"/>
    <mergeCell ref="C45:C47"/>
    <mergeCell ref="D45:D47"/>
    <mergeCell ref="E45:E47"/>
    <mergeCell ref="F45:F47"/>
    <mergeCell ref="G45:G47"/>
    <mergeCell ref="H45:H47"/>
    <mergeCell ref="A51:A53"/>
    <mergeCell ref="B51:B53"/>
    <mergeCell ref="C51:C53"/>
    <mergeCell ref="D51:D53"/>
    <mergeCell ref="E51:E53"/>
    <mergeCell ref="F51:F53"/>
    <mergeCell ref="G51:G53"/>
    <mergeCell ref="I33:I35"/>
    <mergeCell ref="J33:J35"/>
    <mergeCell ref="A39:A41"/>
    <mergeCell ref="B39:B41"/>
    <mergeCell ref="C39:C41"/>
    <mergeCell ref="D39:D41"/>
    <mergeCell ref="E39:E41"/>
    <mergeCell ref="F39:F41"/>
    <mergeCell ref="G39:G41"/>
    <mergeCell ref="H39:H41"/>
    <mergeCell ref="I36:I38"/>
    <mergeCell ref="J36:J38"/>
    <mergeCell ref="I39:I41"/>
    <mergeCell ref="J39:J41"/>
    <mergeCell ref="A36:A38"/>
    <mergeCell ref="A33:A35"/>
    <mergeCell ref="B33:B35"/>
    <mergeCell ref="C33:C35"/>
    <mergeCell ref="D33:D35"/>
    <mergeCell ref="E33:E35"/>
    <mergeCell ref="F33:F35"/>
    <mergeCell ref="G33:G35"/>
    <mergeCell ref="H33:H35"/>
    <mergeCell ref="B36:B38"/>
    <mergeCell ref="C36:C38"/>
    <mergeCell ref="D36:D38"/>
    <mergeCell ref="E36:E38"/>
    <mergeCell ref="F36:F38"/>
    <mergeCell ref="G36:G38"/>
    <mergeCell ref="H36:H38"/>
    <mergeCell ref="J27:J29"/>
    <mergeCell ref="A24:A26"/>
    <mergeCell ref="A30:A32"/>
    <mergeCell ref="B30:B32"/>
    <mergeCell ref="C30:C32"/>
    <mergeCell ref="D30:D32"/>
    <mergeCell ref="E30:E32"/>
    <mergeCell ref="F30:F32"/>
    <mergeCell ref="G30:G32"/>
    <mergeCell ref="H30:H32"/>
    <mergeCell ref="I30:I32"/>
    <mergeCell ref="J30:J32"/>
    <mergeCell ref="J24:J26"/>
    <mergeCell ref="A27:A29"/>
    <mergeCell ref="B27:B29"/>
    <mergeCell ref="C27:C29"/>
    <mergeCell ref="D27:D29"/>
    <mergeCell ref="E27:E29"/>
    <mergeCell ref="F27:F29"/>
    <mergeCell ref="G27:G29"/>
    <mergeCell ref="H27:H29"/>
    <mergeCell ref="B24:B26"/>
    <mergeCell ref="C24:C26"/>
    <mergeCell ref="D24:D26"/>
    <mergeCell ref="E24:E26"/>
    <mergeCell ref="F24:F26"/>
    <mergeCell ref="G24:G26"/>
    <mergeCell ref="H24:H26"/>
    <mergeCell ref="A18:A20"/>
    <mergeCell ref="B18:B20"/>
    <mergeCell ref="C18:C20"/>
    <mergeCell ref="D18:D20"/>
    <mergeCell ref="E18:E20"/>
    <mergeCell ref="F18:F20"/>
    <mergeCell ref="G18:G20"/>
    <mergeCell ref="H18:H20"/>
    <mergeCell ref="A21:A23"/>
    <mergeCell ref="B21:B23"/>
    <mergeCell ref="C21:C23"/>
    <mergeCell ref="D21:D23"/>
    <mergeCell ref="E21:E23"/>
    <mergeCell ref="F21:F23"/>
    <mergeCell ref="G21:G23"/>
    <mergeCell ref="H21:H23"/>
    <mergeCell ref="G12:G14"/>
    <mergeCell ref="H12:H14"/>
    <mergeCell ref="A15:A17"/>
    <mergeCell ref="B15:B17"/>
    <mergeCell ref="C15:C17"/>
    <mergeCell ref="D15:D17"/>
    <mergeCell ref="E15:E17"/>
    <mergeCell ref="F15:F17"/>
    <mergeCell ref="G15:G17"/>
    <mergeCell ref="H15:H17"/>
    <mergeCell ref="A12:A14"/>
    <mergeCell ref="B1:F1"/>
    <mergeCell ref="G1:G2"/>
    <mergeCell ref="H1:H2"/>
    <mergeCell ref="A1:A2"/>
    <mergeCell ref="A6:A8"/>
    <mergeCell ref="B6:B8"/>
    <mergeCell ref="C6:C8"/>
    <mergeCell ref="D6:D8"/>
    <mergeCell ref="E6:E8"/>
    <mergeCell ref="F6:F8"/>
    <mergeCell ref="G6:G8"/>
    <mergeCell ref="H6:H8"/>
    <mergeCell ref="I61:I63"/>
    <mergeCell ref="J61:J63"/>
    <mergeCell ref="H61:H63"/>
    <mergeCell ref="A3:A5"/>
    <mergeCell ref="B3:B5"/>
    <mergeCell ref="C3:C5"/>
    <mergeCell ref="D3:D5"/>
    <mergeCell ref="E3:E5"/>
    <mergeCell ref="F3:F5"/>
    <mergeCell ref="G3:G5"/>
    <mergeCell ref="H3:H5"/>
    <mergeCell ref="A9:A11"/>
    <mergeCell ref="B9:B11"/>
    <mergeCell ref="C9:C11"/>
    <mergeCell ref="D9:D11"/>
    <mergeCell ref="E9:E11"/>
    <mergeCell ref="F9:F11"/>
    <mergeCell ref="G9:G11"/>
    <mergeCell ref="H9:H11"/>
    <mergeCell ref="B12:B14"/>
    <mergeCell ref="C12:C14"/>
    <mergeCell ref="D12:D14"/>
    <mergeCell ref="E12:E14"/>
    <mergeCell ref="F12:F14"/>
  </mergeCells>
  <printOptions horizontalCentered="1"/>
  <pageMargins left="1.2" right="1.2" top="2" bottom="1" header="0.3" footer="0.3"/>
  <pageSetup paperSize="5" scale="55" orientation="landscape" r:id="rId1"/>
  <headerFooter>
    <oddHeader>&amp;L&amp;"Aptos Narrow,Normal"&amp;K000000&amp;G&amp;C&amp;"Aptos Narrow Bold,Negrita"&amp;K000000ALCALDIA DE MONTERIA
EICE BANCO DE SUELOS E INMOBILIARIO DE MONTERIA
ESTUDIO ECONOMICO
AREA ADMINISTRATIVA Y FINANCIERA
VIGENCIA 2024&amp;R&amp;"Aptos Narrow,Normal"&amp;K000000&amp;G</oddHeader>
    <oddFooter>&amp;C&amp;"Aptos Narrow,Normal"&amp;K000000Página &amp;P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B3E85-AE4D-6747-B5FE-D2A02647F750}">
  <dimension ref="A1:K27"/>
  <sheetViews>
    <sheetView zoomScale="98" zoomScaleNormal="100" zoomScalePageLayoutView="90" workbookViewId="0">
      <selection activeCell="G6" sqref="G6"/>
    </sheetView>
  </sheetViews>
  <sheetFormatPr baseColWidth="10" defaultColWidth="10.83203125" defaultRowHeight="13" x14ac:dyDescent="0.2"/>
  <cols>
    <col min="1" max="1" width="20" style="8" customWidth="1"/>
    <col min="2" max="2" width="9" style="1" customWidth="1"/>
    <col min="3" max="3" width="9.33203125" style="1" customWidth="1"/>
    <col min="4" max="11" width="11.33203125" style="5" bestFit="1" customWidth="1"/>
    <col min="12" max="16384" width="10.83203125" style="5"/>
  </cols>
  <sheetData>
    <row r="1" spans="1:11" s="4" customFormat="1" ht="47" customHeight="1" x14ac:dyDescent="0.2">
      <c r="A1" s="41" t="s">
        <v>21</v>
      </c>
      <c r="B1" s="41" t="s">
        <v>23</v>
      </c>
      <c r="C1" s="41" t="s">
        <v>24</v>
      </c>
      <c r="D1" s="41" t="s">
        <v>80</v>
      </c>
      <c r="E1" s="41"/>
      <c r="F1" s="41" t="s">
        <v>87</v>
      </c>
      <c r="G1" s="41"/>
      <c r="H1" s="41" t="s">
        <v>55</v>
      </c>
      <c r="I1" s="41"/>
      <c r="J1" s="41" t="s">
        <v>25</v>
      </c>
      <c r="K1" s="41"/>
    </row>
    <row r="2" spans="1:11" x14ac:dyDescent="0.2">
      <c r="A2" s="41"/>
      <c r="B2" s="41"/>
      <c r="C2" s="41"/>
      <c r="D2" s="3" t="s">
        <v>26</v>
      </c>
      <c r="E2" s="3" t="s">
        <v>27</v>
      </c>
      <c r="F2" s="3" t="s">
        <v>26</v>
      </c>
      <c r="G2" s="3" t="s">
        <v>27</v>
      </c>
      <c r="H2" s="3" t="s">
        <v>26</v>
      </c>
      <c r="I2" s="3" t="s">
        <v>27</v>
      </c>
      <c r="J2" s="3" t="s">
        <v>26</v>
      </c>
      <c r="K2" s="3" t="s">
        <v>27</v>
      </c>
    </row>
    <row r="3" spans="1:11" s="11" customFormat="1" ht="28" x14ac:dyDescent="0.2">
      <c r="A3" s="9" t="s">
        <v>35</v>
      </c>
      <c r="B3" s="29" t="s">
        <v>34</v>
      </c>
      <c r="C3" s="29">
        <v>1</v>
      </c>
      <c r="D3" s="32">
        <v>170000</v>
      </c>
      <c r="E3" s="32">
        <f>C3*D3</f>
        <v>170000</v>
      </c>
      <c r="F3" s="32">
        <v>163000</v>
      </c>
      <c r="G3" s="33">
        <f>F3*C3</f>
        <v>163000</v>
      </c>
      <c r="H3" s="32">
        <f>125000*19%+125000</f>
        <v>148750</v>
      </c>
      <c r="I3" s="32">
        <f>H3*C3</f>
        <v>148750</v>
      </c>
      <c r="J3" s="32">
        <f>AVERAGE(D3,F3,H3)</f>
        <v>160583.33333333334</v>
      </c>
      <c r="K3" s="32">
        <f>J3*C3</f>
        <v>160583.33333333334</v>
      </c>
    </row>
    <row r="4" spans="1:11" s="11" customFormat="1" ht="28" x14ac:dyDescent="0.2">
      <c r="A4" s="9" t="s">
        <v>35</v>
      </c>
      <c r="B4" s="29" t="s">
        <v>34</v>
      </c>
      <c r="C4" s="29">
        <v>1</v>
      </c>
      <c r="D4" s="32">
        <v>595000</v>
      </c>
      <c r="E4" s="32">
        <f t="shared" ref="E4" si="0">C4*D4</f>
        <v>595000</v>
      </c>
      <c r="F4" s="32">
        <v>586908</v>
      </c>
      <c r="G4" s="33">
        <f t="shared" ref="G4" si="1">F4*C4</f>
        <v>586908</v>
      </c>
      <c r="H4" s="32">
        <f>500000*19%+500000</f>
        <v>595000</v>
      </c>
      <c r="I4" s="32">
        <f>H4*C4</f>
        <v>595000</v>
      </c>
      <c r="J4" s="32">
        <f t="shared" ref="J4" si="2">AVERAGE(D4,F4,H4)</f>
        <v>592302.66666666663</v>
      </c>
      <c r="K4" s="32">
        <f t="shared" ref="K4" si="3">J4*C4</f>
        <v>592302.66666666663</v>
      </c>
    </row>
    <row r="5" spans="1:11" s="11" customFormat="1" ht="28" x14ac:dyDescent="0.2">
      <c r="A5" s="9" t="s">
        <v>35</v>
      </c>
      <c r="B5" s="29" t="s">
        <v>34</v>
      </c>
      <c r="C5" s="29">
        <v>1</v>
      </c>
      <c r="D5" s="32">
        <v>780000</v>
      </c>
      <c r="E5" s="32">
        <f t="shared" ref="E5" si="4">C5*D5</f>
        <v>780000</v>
      </c>
      <c r="F5" s="32">
        <v>781354</v>
      </c>
      <c r="G5" s="33">
        <f t="shared" ref="G5" si="5">F5*C5</f>
        <v>781354</v>
      </c>
      <c r="H5" s="32">
        <f>530000*19%+530000</f>
        <v>630700</v>
      </c>
      <c r="I5" s="32">
        <f t="shared" ref="I5" si="6">H5*C5</f>
        <v>630700</v>
      </c>
      <c r="J5" s="32">
        <f t="shared" ref="J5" si="7">AVERAGE(D5,F5,H5)</f>
        <v>730684.66666666663</v>
      </c>
      <c r="K5" s="32">
        <f t="shared" ref="K5" si="8">J5*C5</f>
        <v>730684.66666666663</v>
      </c>
    </row>
    <row r="6" spans="1:11" s="11" customFormat="1" ht="28" x14ac:dyDescent="0.2">
      <c r="A6" s="9" t="s">
        <v>35</v>
      </c>
      <c r="B6" s="29" t="s">
        <v>34</v>
      </c>
      <c r="C6" s="29">
        <v>1</v>
      </c>
      <c r="D6" s="32">
        <v>130000</v>
      </c>
      <c r="E6" s="32">
        <f t="shared" ref="E6" si="9">C6*D6</f>
        <v>130000</v>
      </c>
      <c r="F6" s="33">
        <v>130900</v>
      </c>
      <c r="G6" s="33">
        <f t="shared" ref="G6" si="10">F6*C6</f>
        <v>130900</v>
      </c>
      <c r="H6" s="32">
        <f>111320*19%+111320</f>
        <v>132470.79999999999</v>
      </c>
      <c r="I6" s="32">
        <f t="shared" ref="I6" si="11">H6*C6</f>
        <v>132470.79999999999</v>
      </c>
      <c r="J6" s="32">
        <f t="shared" ref="J6" si="12">AVERAGE(D6,F6,H6)</f>
        <v>131123.6</v>
      </c>
      <c r="K6" s="32">
        <f t="shared" ref="K6" si="13">J6*C6</f>
        <v>131123.6</v>
      </c>
    </row>
    <row r="7" spans="1:11" s="11" customFormat="1" ht="28" x14ac:dyDescent="0.2">
      <c r="A7" s="9" t="s">
        <v>35</v>
      </c>
      <c r="B7" s="29" t="s">
        <v>34</v>
      </c>
      <c r="C7" s="29">
        <v>1</v>
      </c>
      <c r="D7" s="32">
        <v>40000</v>
      </c>
      <c r="E7" s="32">
        <f t="shared" ref="E7" si="14">C7*D7</f>
        <v>40000</v>
      </c>
      <c r="F7" s="33">
        <v>41650</v>
      </c>
      <c r="G7" s="33">
        <f t="shared" ref="G7" si="15">F7*C7</f>
        <v>41650</v>
      </c>
      <c r="H7" s="32">
        <f>34776*19%+34776</f>
        <v>41383.440000000002</v>
      </c>
      <c r="I7" s="32">
        <f t="shared" ref="I7" si="16">H7*C7</f>
        <v>41383.440000000002</v>
      </c>
      <c r="J7" s="32">
        <f t="shared" ref="J7" si="17">AVERAGE(D7,F7,H7)</f>
        <v>41011.146666666667</v>
      </c>
      <c r="K7" s="32">
        <f t="shared" ref="K7" si="18">J7*C7</f>
        <v>41011.146666666667</v>
      </c>
    </row>
    <row r="8" spans="1:11" s="11" customFormat="1" ht="28" x14ac:dyDescent="0.2">
      <c r="A8" s="9" t="s">
        <v>35</v>
      </c>
      <c r="B8" s="29" t="s">
        <v>34</v>
      </c>
      <c r="C8" s="29">
        <v>1</v>
      </c>
      <c r="D8" s="32">
        <v>70000</v>
      </c>
      <c r="E8" s="32">
        <f t="shared" ref="E8" si="19">C8*D8</f>
        <v>70000</v>
      </c>
      <c r="F8" s="33">
        <v>65450</v>
      </c>
      <c r="G8" s="33">
        <f t="shared" ref="G8" si="20">F8*C8</f>
        <v>65450</v>
      </c>
      <c r="H8" s="32">
        <f>70000*19%+70000</f>
        <v>83300</v>
      </c>
      <c r="I8" s="32">
        <f t="shared" ref="I8" si="21">H8*C8</f>
        <v>83300</v>
      </c>
      <c r="J8" s="32">
        <f t="shared" ref="J8" si="22">AVERAGE(D8,F8,H8)</f>
        <v>72916.666666666672</v>
      </c>
      <c r="K8" s="32">
        <f t="shared" ref="K8" si="23">J8*C8</f>
        <v>72916.666666666672</v>
      </c>
    </row>
    <row r="9" spans="1:11" s="11" customFormat="1" ht="28" x14ac:dyDescent="0.2">
      <c r="A9" s="9" t="s">
        <v>35</v>
      </c>
      <c r="B9" s="29" t="s">
        <v>34</v>
      </c>
      <c r="C9" s="29">
        <v>1</v>
      </c>
      <c r="D9" s="32">
        <v>40000</v>
      </c>
      <c r="E9" s="32">
        <f t="shared" ref="E9" si="24">C9*D9</f>
        <v>40000</v>
      </c>
      <c r="F9" s="32">
        <v>41650</v>
      </c>
      <c r="G9" s="33">
        <f t="shared" ref="G9" si="25">F9*C9</f>
        <v>41650</v>
      </c>
      <c r="H9" s="32">
        <f>34776*19%+34776</f>
        <v>41383.440000000002</v>
      </c>
      <c r="I9" s="32">
        <f t="shared" ref="I9" si="26">H9*C9</f>
        <v>41383.440000000002</v>
      </c>
      <c r="J9" s="32">
        <f t="shared" ref="J9" si="27">AVERAGE(D9,F9,H9)</f>
        <v>41011.146666666667</v>
      </c>
      <c r="K9" s="32">
        <f t="shared" ref="K9" si="28">J9*C9</f>
        <v>41011.146666666667</v>
      </c>
    </row>
    <row r="10" spans="1:11" s="11" customFormat="1" ht="28" x14ac:dyDescent="0.2">
      <c r="A10" s="9" t="s">
        <v>35</v>
      </c>
      <c r="B10" s="29" t="s">
        <v>34</v>
      </c>
      <c r="C10" s="29">
        <v>2</v>
      </c>
      <c r="D10" s="32">
        <v>70000</v>
      </c>
      <c r="E10" s="32">
        <f>C10*D10</f>
        <v>140000</v>
      </c>
      <c r="F10" s="32">
        <v>65450</v>
      </c>
      <c r="G10" s="33">
        <f t="shared" ref="G10" si="29">F10*C10</f>
        <v>130900</v>
      </c>
      <c r="H10" s="32">
        <f>70000*19%+70000</f>
        <v>83300</v>
      </c>
      <c r="I10" s="32">
        <f t="shared" ref="I10" si="30">H10*C10</f>
        <v>166600</v>
      </c>
      <c r="J10" s="32">
        <f t="shared" ref="J10" si="31">AVERAGE(D10,F10,H10)</f>
        <v>72916.666666666672</v>
      </c>
      <c r="K10" s="32">
        <f t="shared" ref="K10" si="32">J10*C10</f>
        <v>145833.33333333334</v>
      </c>
    </row>
    <row r="11" spans="1:11" s="11" customFormat="1" ht="28" x14ac:dyDescent="0.2">
      <c r="A11" s="9" t="s">
        <v>35</v>
      </c>
      <c r="B11" s="29" t="s">
        <v>34</v>
      </c>
      <c r="C11" s="29">
        <v>3</v>
      </c>
      <c r="D11" s="32">
        <v>50000</v>
      </c>
      <c r="E11" s="32">
        <f t="shared" ref="E11" si="33">C11*D11</f>
        <v>150000</v>
      </c>
      <c r="F11" s="32">
        <f>45000*19%+45000</f>
        <v>53550</v>
      </c>
      <c r="G11" s="33">
        <f>F11*C11</f>
        <v>160650</v>
      </c>
      <c r="H11" s="32">
        <f>41400*19%+41400</f>
        <v>49266</v>
      </c>
      <c r="I11" s="32">
        <f t="shared" ref="I11" si="34">H11*C11</f>
        <v>147798</v>
      </c>
      <c r="J11" s="32">
        <f t="shared" ref="J11" si="35">AVERAGE(D11,F11,H11)</f>
        <v>50938.666666666664</v>
      </c>
      <c r="K11" s="32">
        <f t="shared" ref="K11:K25" si="36">J11*C11</f>
        <v>152816</v>
      </c>
    </row>
    <row r="12" spans="1:11" s="11" customFormat="1" ht="28" x14ac:dyDescent="0.2">
      <c r="A12" s="9" t="s">
        <v>35</v>
      </c>
      <c r="B12" s="29" t="s">
        <v>34</v>
      </c>
      <c r="C12" s="29">
        <v>1</v>
      </c>
      <c r="D12" s="32">
        <v>520000</v>
      </c>
      <c r="E12" s="32">
        <f t="shared" ref="E12" si="37">C12*D12</f>
        <v>520000</v>
      </c>
      <c r="F12" s="32">
        <v>520625</v>
      </c>
      <c r="G12" s="33">
        <f>F12*C12</f>
        <v>520625</v>
      </c>
      <c r="H12" s="32">
        <f>380000*19%+380000</f>
        <v>452200</v>
      </c>
      <c r="I12" s="32">
        <f t="shared" ref="I12" si="38">H12*C12</f>
        <v>452200</v>
      </c>
      <c r="J12" s="32">
        <f t="shared" ref="J12" si="39">AVERAGE(D12,F12,H12)</f>
        <v>497608.33333333331</v>
      </c>
      <c r="K12" s="32">
        <f t="shared" si="36"/>
        <v>497608.33333333331</v>
      </c>
    </row>
    <row r="13" spans="1:11" s="11" customFormat="1" ht="28" x14ac:dyDescent="0.2">
      <c r="A13" s="9" t="s">
        <v>35</v>
      </c>
      <c r="B13" s="29" t="s">
        <v>34</v>
      </c>
      <c r="C13" s="29">
        <v>3</v>
      </c>
      <c r="D13" s="32">
        <v>29000</v>
      </c>
      <c r="E13" s="32">
        <f t="shared" ref="E13" si="40">C13*D13</f>
        <v>87000</v>
      </c>
      <c r="F13" s="32">
        <f>23000*19%+23000</f>
        <v>27370</v>
      </c>
      <c r="G13" s="33">
        <f>F13*C13</f>
        <v>82110</v>
      </c>
      <c r="H13" s="32">
        <f>23736*19%+23736</f>
        <v>28245.84</v>
      </c>
      <c r="I13" s="32">
        <f t="shared" ref="I13" si="41">H13*C13</f>
        <v>84737.52</v>
      </c>
      <c r="J13" s="32">
        <f t="shared" ref="J13" si="42">AVERAGE(D13,F13,H13)</f>
        <v>28205.279999999999</v>
      </c>
      <c r="K13" s="32">
        <f t="shared" si="36"/>
        <v>84615.84</v>
      </c>
    </row>
    <row r="14" spans="1:11" s="11" customFormat="1" ht="28" x14ac:dyDescent="0.2">
      <c r="A14" s="9" t="s">
        <v>35</v>
      </c>
      <c r="B14" s="29" t="s">
        <v>34</v>
      </c>
      <c r="C14" s="29">
        <v>1</v>
      </c>
      <c r="D14" s="32">
        <v>40000</v>
      </c>
      <c r="E14" s="32">
        <f t="shared" ref="E14" si="43">C14*D14</f>
        <v>40000</v>
      </c>
      <c r="F14" s="32">
        <v>40460</v>
      </c>
      <c r="G14" s="33">
        <f>F14*C14</f>
        <v>40460</v>
      </c>
      <c r="H14" s="32">
        <f>34776*19%+34776</f>
        <v>41383.440000000002</v>
      </c>
      <c r="I14" s="32">
        <f t="shared" ref="I14" si="44">H14*C14</f>
        <v>41383.440000000002</v>
      </c>
      <c r="J14" s="32">
        <f t="shared" ref="J14" si="45">AVERAGE(D14,F14,H14)</f>
        <v>40614.480000000003</v>
      </c>
      <c r="K14" s="32">
        <f t="shared" si="36"/>
        <v>40614.480000000003</v>
      </c>
    </row>
    <row r="15" spans="1:11" s="11" customFormat="1" ht="28" x14ac:dyDescent="0.2">
      <c r="A15" s="9" t="s">
        <v>35</v>
      </c>
      <c r="B15" s="29" t="s">
        <v>34</v>
      </c>
      <c r="C15" s="29">
        <v>1</v>
      </c>
      <c r="D15" s="32">
        <v>40000</v>
      </c>
      <c r="E15" s="32">
        <f>C15*D15</f>
        <v>40000</v>
      </c>
      <c r="F15" s="32">
        <v>40460</v>
      </c>
      <c r="G15" s="33">
        <f t="shared" ref="G15" si="46">F15*C15</f>
        <v>40460</v>
      </c>
      <c r="H15" s="32">
        <f>34960*19%+34960</f>
        <v>41602.400000000001</v>
      </c>
      <c r="I15" s="32">
        <f t="shared" ref="I15" si="47">H15*C15</f>
        <v>41602.400000000001</v>
      </c>
      <c r="J15" s="32">
        <f>AVERAGE(D15,F15,H15)</f>
        <v>40687.466666666667</v>
      </c>
      <c r="K15" s="32">
        <f t="shared" si="36"/>
        <v>40687.466666666667</v>
      </c>
    </row>
    <row r="16" spans="1:11" s="11" customFormat="1" ht="28" x14ac:dyDescent="0.2">
      <c r="A16" s="9" t="s">
        <v>35</v>
      </c>
      <c r="B16" s="29" t="s">
        <v>34</v>
      </c>
      <c r="C16" s="29">
        <v>1</v>
      </c>
      <c r="D16" s="32">
        <v>70000</v>
      </c>
      <c r="E16" s="32">
        <f t="shared" ref="E16" si="48">C16*D16</f>
        <v>70000</v>
      </c>
      <c r="F16" s="32">
        <v>65450</v>
      </c>
      <c r="G16" s="33">
        <f t="shared" ref="G16" si="49">F16*C16</f>
        <v>65450</v>
      </c>
      <c r="H16" s="32">
        <f>70000*19%+70000</f>
        <v>83300</v>
      </c>
      <c r="I16" s="32">
        <f t="shared" ref="I16" si="50">H16*C16</f>
        <v>83300</v>
      </c>
      <c r="J16" s="32">
        <f t="shared" ref="J16" si="51">AVERAGE(D16,F16,H16)</f>
        <v>72916.666666666672</v>
      </c>
      <c r="K16" s="32">
        <f t="shared" si="36"/>
        <v>72916.666666666672</v>
      </c>
    </row>
    <row r="17" spans="1:11" s="11" customFormat="1" ht="28" x14ac:dyDescent="0.2">
      <c r="A17" s="9" t="s">
        <v>35</v>
      </c>
      <c r="B17" s="29" t="s">
        <v>34</v>
      </c>
      <c r="C17" s="29">
        <v>1</v>
      </c>
      <c r="D17" s="32">
        <v>40000</v>
      </c>
      <c r="E17" s="32">
        <f t="shared" ref="E17" si="52">C17*D17</f>
        <v>40000</v>
      </c>
      <c r="F17" s="32">
        <v>41650</v>
      </c>
      <c r="G17" s="33">
        <f t="shared" ref="G17" si="53">F17*C17</f>
        <v>41650</v>
      </c>
      <c r="H17" s="32">
        <f>34960*19%+34960</f>
        <v>41602.400000000001</v>
      </c>
      <c r="I17" s="32">
        <f t="shared" ref="I17" si="54">H17*C17</f>
        <v>41602.400000000001</v>
      </c>
      <c r="J17" s="32">
        <f t="shared" ref="J17" si="55">AVERAGE(D17,F17,H17)</f>
        <v>41084.133333333331</v>
      </c>
      <c r="K17" s="32">
        <f t="shared" si="36"/>
        <v>41084.133333333331</v>
      </c>
    </row>
    <row r="18" spans="1:11" s="11" customFormat="1" ht="28" x14ac:dyDescent="0.2">
      <c r="A18" s="9" t="s">
        <v>35</v>
      </c>
      <c r="B18" s="29" t="s">
        <v>34</v>
      </c>
      <c r="C18" s="29">
        <v>1</v>
      </c>
      <c r="D18" s="32">
        <v>70000</v>
      </c>
      <c r="E18" s="32">
        <f t="shared" ref="E18" si="56">C18*D18</f>
        <v>70000</v>
      </c>
      <c r="F18" s="32">
        <v>65450</v>
      </c>
      <c r="G18" s="33">
        <f t="shared" ref="G18" si="57">F18*C18</f>
        <v>65450</v>
      </c>
      <c r="H18" s="32">
        <f>70000*19%+70000</f>
        <v>83300</v>
      </c>
      <c r="I18" s="32">
        <f t="shared" ref="I18" si="58">H18*C18</f>
        <v>83300</v>
      </c>
      <c r="J18" s="32">
        <f>AVERAGE(D18,F18,H18)</f>
        <v>72916.666666666672</v>
      </c>
      <c r="K18" s="32">
        <f t="shared" si="36"/>
        <v>72916.666666666672</v>
      </c>
    </row>
    <row r="19" spans="1:11" s="11" customFormat="1" ht="28" x14ac:dyDescent="0.2">
      <c r="A19" s="9" t="s">
        <v>35</v>
      </c>
      <c r="B19" s="29" t="s">
        <v>34</v>
      </c>
      <c r="C19" s="29">
        <v>1</v>
      </c>
      <c r="D19" s="32">
        <v>50000</v>
      </c>
      <c r="E19" s="32">
        <f>C19*D19</f>
        <v>50000</v>
      </c>
      <c r="F19" s="32">
        <v>53550</v>
      </c>
      <c r="G19" s="33">
        <f t="shared" ref="G19" si="59">F19*C19</f>
        <v>53550</v>
      </c>
      <c r="H19" s="32">
        <f>34960*19%+34960</f>
        <v>41602.400000000001</v>
      </c>
      <c r="I19" s="32">
        <f t="shared" ref="I19:I25" si="60">H19*C19</f>
        <v>41602.400000000001</v>
      </c>
      <c r="J19" s="32">
        <f t="shared" ref="J19" si="61">AVERAGE(D19,F19,H19)</f>
        <v>48384.133333333331</v>
      </c>
      <c r="K19" s="32">
        <f t="shared" si="36"/>
        <v>48384.133333333331</v>
      </c>
    </row>
    <row r="20" spans="1:11" s="11" customFormat="1" ht="28" x14ac:dyDescent="0.2">
      <c r="A20" s="9" t="s">
        <v>35</v>
      </c>
      <c r="B20" s="29" t="s">
        <v>34</v>
      </c>
      <c r="C20" s="29">
        <v>2</v>
      </c>
      <c r="D20" s="32">
        <v>70000</v>
      </c>
      <c r="E20" s="32">
        <f>C20*D20</f>
        <v>140000</v>
      </c>
      <c r="F20" s="32">
        <v>65450</v>
      </c>
      <c r="G20" s="33">
        <f t="shared" ref="G20" si="62">F20*C20</f>
        <v>130900</v>
      </c>
      <c r="H20" s="32">
        <f>65000*19%+65000</f>
        <v>77350</v>
      </c>
      <c r="I20" s="32">
        <f t="shared" si="60"/>
        <v>154700</v>
      </c>
      <c r="J20" s="32">
        <f t="shared" ref="J20:J25" si="63">AVERAGE(D20,F20,H20)</f>
        <v>70933.333333333328</v>
      </c>
      <c r="K20" s="32">
        <f t="shared" si="36"/>
        <v>141866.66666666666</v>
      </c>
    </row>
    <row r="21" spans="1:11" s="11" customFormat="1" ht="28" x14ac:dyDescent="0.2">
      <c r="A21" s="9" t="s">
        <v>44</v>
      </c>
      <c r="B21" s="13" t="s">
        <v>34</v>
      </c>
      <c r="C21" s="13">
        <v>2</v>
      </c>
      <c r="D21" s="34">
        <v>150000</v>
      </c>
      <c r="E21" s="34">
        <f>C21*D21</f>
        <v>300000</v>
      </c>
      <c r="F21" s="34">
        <v>138000</v>
      </c>
      <c r="G21" s="35">
        <f>F21*C21</f>
        <v>276000</v>
      </c>
      <c r="H21" s="34">
        <f>150000*19%+150000</f>
        <v>178500</v>
      </c>
      <c r="I21" s="34">
        <f t="shared" si="60"/>
        <v>357000</v>
      </c>
      <c r="J21" s="34">
        <f t="shared" si="63"/>
        <v>155500</v>
      </c>
      <c r="K21" s="34">
        <f t="shared" si="36"/>
        <v>311000</v>
      </c>
    </row>
    <row r="22" spans="1:11" s="11" customFormat="1" ht="28" x14ac:dyDescent="0.2">
      <c r="A22" s="9" t="s">
        <v>47</v>
      </c>
      <c r="B22" s="13" t="s">
        <v>34</v>
      </c>
      <c r="C22" s="13">
        <v>14</v>
      </c>
      <c r="D22" s="34">
        <v>26000</v>
      </c>
      <c r="E22" s="34">
        <f>D22*C22</f>
        <v>364000</v>
      </c>
      <c r="F22" s="34">
        <f>26000*19%+26000</f>
        <v>30940</v>
      </c>
      <c r="G22" s="35">
        <f>F22*C22</f>
        <v>433160</v>
      </c>
      <c r="H22" s="34">
        <f>25760*19%+25760</f>
        <v>30654.400000000001</v>
      </c>
      <c r="I22" s="34">
        <f t="shared" si="60"/>
        <v>429161.60000000003</v>
      </c>
      <c r="J22" s="34">
        <f t="shared" si="63"/>
        <v>29198.133333333331</v>
      </c>
      <c r="K22" s="34">
        <f t="shared" si="36"/>
        <v>408773.86666666664</v>
      </c>
    </row>
    <row r="23" spans="1:11" s="11" customFormat="1" ht="42" x14ac:dyDescent="0.2">
      <c r="A23" s="9" t="s">
        <v>53</v>
      </c>
      <c r="B23" s="13" t="s">
        <v>34</v>
      </c>
      <c r="C23" s="13">
        <v>100</v>
      </c>
      <c r="D23" s="34">
        <v>8000</v>
      </c>
      <c r="E23" s="34">
        <f>D23*C23</f>
        <v>800000</v>
      </c>
      <c r="F23" s="36">
        <v>8000</v>
      </c>
      <c r="G23" s="35">
        <f>F23*C23</f>
        <v>800000</v>
      </c>
      <c r="H23" s="34">
        <f>7300*19%+7300</f>
        <v>8687</v>
      </c>
      <c r="I23" s="34">
        <f t="shared" si="60"/>
        <v>868700</v>
      </c>
      <c r="J23" s="34">
        <f t="shared" si="63"/>
        <v>8229</v>
      </c>
      <c r="K23" s="34">
        <f t="shared" si="36"/>
        <v>822900</v>
      </c>
    </row>
    <row r="24" spans="1:11" s="11" customFormat="1" ht="14" x14ac:dyDescent="0.2">
      <c r="A24" s="9" t="s">
        <v>78</v>
      </c>
      <c r="B24" s="13" t="s">
        <v>64</v>
      </c>
      <c r="C24" s="13">
        <v>1</v>
      </c>
      <c r="D24" s="34">
        <v>124000</v>
      </c>
      <c r="E24" s="34">
        <f>D24*C24</f>
        <v>124000</v>
      </c>
      <c r="F24" s="36">
        <v>120000</v>
      </c>
      <c r="G24" s="35">
        <f>F24*C24</f>
        <v>120000</v>
      </c>
      <c r="H24" s="34">
        <f>100000*19%+100000</f>
        <v>119000</v>
      </c>
      <c r="I24" s="34">
        <f t="shared" si="60"/>
        <v>119000</v>
      </c>
      <c r="J24" s="34">
        <f t="shared" si="63"/>
        <v>121000</v>
      </c>
      <c r="K24" s="34">
        <f t="shared" si="36"/>
        <v>121000</v>
      </c>
    </row>
    <row r="25" spans="1:11" s="11" customFormat="1" ht="14" x14ac:dyDescent="0.2">
      <c r="A25" s="30" t="s">
        <v>65</v>
      </c>
      <c r="B25" s="29" t="s">
        <v>34</v>
      </c>
      <c r="C25" s="29">
        <v>10</v>
      </c>
      <c r="D25" s="32">
        <v>24000</v>
      </c>
      <c r="E25" s="32">
        <f>D25*C25</f>
        <v>240000</v>
      </c>
      <c r="F25" s="32">
        <v>22000</v>
      </c>
      <c r="G25" s="33">
        <f>F25*C25</f>
        <v>220000</v>
      </c>
      <c r="H25" s="32">
        <f>18000*19%+18000</f>
        <v>21420</v>
      </c>
      <c r="I25" s="32">
        <f t="shared" si="60"/>
        <v>214200</v>
      </c>
      <c r="J25" s="32">
        <f t="shared" si="63"/>
        <v>22473.333333333332</v>
      </c>
      <c r="K25" s="32">
        <f t="shared" si="36"/>
        <v>224733.33333333331</v>
      </c>
    </row>
    <row r="26" spans="1:11" x14ac:dyDescent="0.2">
      <c r="A26" s="38" t="s">
        <v>27</v>
      </c>
      <c r="B26" s="40"/>
      <c r="C26" s="18">
        <f t="shared" ref="C26:K26" si="64">SUM(C3:C25)</f>
        <v>151</v>
      </c>
      <c r="D26" s="37">
        <f t="shared" si="64"/>
        <v>3206000</v>
      </c>
      <c r="E26" s="37">
        <f t="shared" si="64"/>
        <v>5000000</v>
      </c>
      <c r="F26" s="37">
        <f t="shared" si="64"/>
        <v>3169317</v>
      </c>
      <c r="G26" s="37">
        <f t="shared" si="64"/>
        <v>4992277</v>
      </c>
      <c r="H26" s="37">
        <f t="shared" si="64"/>
        <v>3054401.5599999991</v>
      </c>
      <c r="I26" s="37">
        <f t="shared" si="64"/>
        <v>4999875.4399999995</v>
      </c>
      <c r="J26" s="37">
        <f t="shared" si="64"/>
        <v>3143239.52</v>
      </c>
      <c r="K26" s="37">
        <f t="shared" si="64"/>
        <v>4997384.1466666656</v>
      </c>
    </row>
    <row r="27" spans="1:11" x14ac:dyDescent="0.2">
      <c r="G27" s="31"/>
    </row>
  </sheetData>
  <mergeCells count="8">
    <mergeCell ref="A26:B26"/>
    <mergeCell ref="J1:K1"/>
    <mergeCell ref="B1:B2"/>
    <mergeCell ref="C1:C2"/>
    <mergeCell ref="D1:E1"/>
    <mergeCell ref="F1:G1"/>
    <mergeCell ref="H1:I1"/>
    <mergeCell ref="A1:A2"/>
  </mergeCells>
  <printOptions horizontalCentered="1"/>
  <pageMargins left="1.2" right="1.2" top="2" bottom="1" header="0.3" footer="0.3"/>
  <pageSetup paperSize="5" scale="55" orientation="landscape" r:id="rId1"/>
  <headerFooter>
    <oddHeader>&amp;L&amp;"Aptos Narrow,Normal"&amp;K000000&amp;G&amp;C&amp;"Aptos Narrow Bold,Negrita"&amp;K000000ALCALDIA DE MONTERIA
EICE BANCO DE SUELOS E INMOBILIARIO DE MONTERIA
ESTUDIO ECONOMICO
AREA ADMINISTRATIVA Y FINANCIERA
VIGENCIA 2024&amp;R&amp;"Aptos Narrow,Normal"&amp;K000000&amp;G</oddHeader>
    <oddFooter>&amp;C&amp;"Aptos Narrow,Normal"&amp;K000000Página &amp;P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2308-F96F-344E-B6DB-10F4BD00FF5D}">
  <dimension ref="A3:J9"/>
  <sheetViews>
    <sheetView workbookViewId="0">
      <selection activeCell="L21" sqref="L21"/>
    </sheetView>
  </sheetViews>
  <sheetFormatPr baseColWidth="10" defaultRowHeight="16" x14ac:dyDescent="0.2"/>
  <cols>
    <col min="1" max="1" width="16.83203125" bestFit="1" customWidth="1"/>
    <col min="2" max="2" width="12.33203125" bestFit="1" customWidth="1"/>
    <col min="3" max="3" width="13.33203125" bestFit="1" customWidth="1"/>
    <col min="9" max="10" width="11.5" bestFit="1" customWidth="1"/>
  </cols>
  <sheetData>
    <row r="3" spans="1:10" x14ac:dyDescent="0.2">
      <c r="A3" s="64" t="s">
        <v>82</v>
      </c>
      <c r="B3" t="s">
        <v>85</v>
      </c>
      <c r="C3" t="s">
        <v>86</v>
      </c>
      <c r="H3" t="s">
        <v>82</v>
      </c>
      <c r="I3" t="s">
        <v>85</v>
      </c>
      <c r="J3" t="s">
        <v>86</v>
      </c>
    </row>
    <row r="4" spans="1:10" x14ac:dyDescent="0.2">
      <c r="A4" s="65">
        <v>3</v>
      </c>
      <c r="B4" s="66">
        <v>121000</v>
      </c>
      <c r="C4" s="66">
        <v>121000</v>
      </c>
      <c r="H4">
        <v>3</v>
      </c>
      <c r="I4" s="67">
        <v>121000</v>
      </c>
      <c r="J4" s="67">
        <v>122000</v>
      </c>
    </row>
    <row r="5" spans="1:10" x14ac:dyDescent="0.2">
      <c r="A5" s="65">
        <v>4</v>
      </c>
      <c r="B5" s="66">
        <v>822900</v>
      </c>
      <c r="C5" s="66">
        <v>822900</v>
      </c>
      <c r="H5">
        <v>4</v>
      </c>
      <c r="I5" s="67">
        <v>822900</v>
      </c>
      <c r="J5" s="67">
        <v>823000</v>
      </c>
    </row>
    <row r="6" spans="1:10" x14ac:dyDescent="0.2">
      <c r="A6" s="65">
        <v>5</v>
      </c>
      <c r="B6" s="66">
        <v>944507.2</v>
      </c>
      <c r="C6" s="66">
        <v>944507.2</v>
      </c>
      <c r="H6">
        <v>5</v>
      </c>
      <c r="I6" s="67">
        <v>944507.2</v>
      </c>
      <c r="J6" s="67">
        <v>945000</v>
      </c>
    </row>
    <row r="7" spans="1:10" x14ac:dyDescent="0.2">
      <c r="A7" s="65">
        <v>7</v>
      </c>
      <c r="B7" s="66">
        <v>3108976.9466666663</v>
      </c>
      <c r="C7" s="66">
        <v>3108976.9466666663</v>
      </c>
      <c r="H7">
        <v>7</v>
      </c>
      <c r="I7" s="67">
        <v>3108976.9466666663</v>
      </c>
      <c r="J7" s="67">
        <v>3110000</v>
      </c>
    </row>
    <row r="8" spans="1:10" x14ac:dyDescent="0.2">
      <c r="A8" s="65" t="s">
        <v>83</v>
      </c>
      <c r="B8" s="66"/>
      <c r="C8" s="66"/>
      <c r="H8" t="s">
        <v>83</v>
      </c>
      <c r="I8" s="67"/>
      <c r="J8" s="67"/>
    </row>
    <row r="9" spans="1:10" x14ac:dyDescent="0.2">
      <c r="A9" s="65" t="s">
        <v>84</v>
      </c>
      <c r="B9" s="66">
        <v>4997384.1466666665</v>
      </c>
      <c r="C9" s="66">
        <v>4997384.1466666665</v>
      </c>
      <c r="H9" t="s">
        <v>84</v>
      </c>
      <c r="I9" s="67">
        <v>4997384.1466666665</v>
      </c>
      <c r="J9" s="67">
        <f>SUM(J4:J8)</f>
        <v>5000000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1371-1186-9244-A440-237A8F8785BF}">
  <dimension ref="A1:C31"/>
  <sheetViews>
    <sheetView topLeftCell="A10" zoomScale="99" zoomScaleNormal="100" zoomScalePageLayoutView="90" workbookViewId="0">
      <selection activeCell="C23" sqref="C23"/>
    </sheetView>
  </sheetViews>
  <sheetFormatPr baseColWidth="10" defaultColWidth="10.83203125" defaultRowHeight="13" x14ac:dyDescent="0.2"/>
  <cols>
    <col min="1" max="1" width="9.1640625" style="1" bestFit="1" customWidth="1"/>
    <col min="2" max="2" width="24.33203125" style="8" customWidth="1"/>
    <col min="3" max="16384" width="10.83203125" style="5"/>
  </cols>
  <sheetData>
    <row r="1" spans="1:3" s="4" customFormat="1" ht="47" customHeight="1" x14ac:dyDescent="0.2">
      <c r="A1" s="41" t="s">
        <v>16</v>
      </c>
      <c r="B1" s="61" t="s">
        <v>20</v>
      </c>
      <c r="C1" s="61" t="s">
        <v>81</v>
      </c>
    </row>
    <row r="2" spans="1:3" x14ac:dyDescent="0.2">
      <c r="A2" s="41"/>
      <c r="B2" s="62"/>
      <c r="C2" s="62"/>
    </row>
    <row r="3" spans="1:3" s="11" customFormat="1" ht="29" customHeight="1" x14ac:dyDescent="0.2">
      <c r="A3" s="9">
        <v>7</v>
      </c>
      <c r="B3" s="9" t="s">
        <v>36</v>
      </c>
      <c r="C3" s="63">
        <v>160583.33333333334</v>
      </c>
    </row>
    <row r="4" spans="1:3" s="11" customFormat="1" ht="28" x14ac:dyDescent="0.2">
      <c r="A4" s="9">
        <v>7</v>
      </c>
      <c r="B4" s="9" t="s">
        <v>36</v>
      </c>
      <c r="C4" s="63">
        <v>592302.66666666663</v>
      </c>
    </row>
    <row r="5" spans="1:3" s="11" customFormat="1" ht="42" customHeight="1" x14ac:dyDescent="0.2">
      <c r="A5" s="9">
        <v>7</v>
      </c>
      <c r="B5" s="9" t="s">
        <v>36</v>
      </c>
      <c r="C5" s="63">
        <v>730684.66666666663</v>
      </c>
    </row>
    <row r="6" spans="1:3" s="11" customFormat="1" ht="28" x14ac:dyDescent="0.2">
      <c r="A6" s="9">
        <v>7</v>
      </c>
      <c r="B6" s="9" t="s">
        <v>36</v>
      </c>
      <c r="C6" s="63">
        <v>131123.6</v>
      </c>
    </row>
    <row r="7" spans="1:3" s="11" customFormat="1" ht="28" x14ac:dyDescent="0.2">
      <c r="A7" s="9">
        <v>7</v>
      </c>
      <c r="B7" s="9" t="s">
        <v>36</v>
      </c>
      <c r="C7" s="63">
        <v>41011.146666666667</v>
      </c>
    </row>
    <row r="8" spans="1:3" s="11" customFormat="1" ht="28" x14ac:dyDescent="0.2">
      <c r="A8" s="9">
        <v>7</v>
      </c>
      <c r="B8" s="9" t="s">
        <v>36</v>
      </c>
      <c r="C8" s="63">
        <v>72916.666666666672</v>
      </c>
    </row>
    <row r="9" spans="1:3" s="11" customFormat="1" ht="28" x14ac:dyDescent="0.2">
      <c r="A9" s="9">
        <v>7</v>
      </c>
      <c r="B9" s="9" t="s">
        <v>36</v>
      </c>
      <c r="C9" s="63">
        <v>41011.146666666667</v>
      </c>
    </row>
    <row r="10" spans="1:3" s="11" customFormat="1" ht="28" x14ac:dyDescent="0.2">
      <c r="A10" s="9">
        <v>7</v>
      </c>
      <c r="B10" s="9" t="s">
        <v>36</v>
      </c>
      <c r="C10" s="63">
        <v>145833.33333333334</v>
      </c>
    </row>
    <row r="11" spans="1:3" s="11" customFormat="1" ht="41" customHeight="1" x14ac:dyDescent="0.2">
      <c r="A11" s="9">
        <v>7</v>
      </c>
      <c r="B11" s="9" t="s">
        <v>36</v>
      </c>
      <c r="C11" s="63">
        <v>152816</v>
      </c>
    </row>
    <row r="12" spans="1:3" s="11" customFormat="1" ht="28" x14ac:dyDescent="0.2">
      <c r="A12" s="9">
        <v>7</v>
      </c>
      <c r="B12" s="9" t="s">
        <v>36</v>
      </c>
      <c r="C12" s="63">
        <v>497608.33333333331</v>
      </c>
    </row>
    <row r="13" spans="1:3" s="11" customFormat="1" ht="28" x14ac:dyDescent="0.2">
      <c r="A13" s="9">
        <v>7</v>
      </c>
      <c r="B13" s="9" t="s">
        <v>36</v>
      </c>
      <c r="C13" s="63">
        <v>84615.84</v>
      </c>
    </row>
    <row r="14" spans="1:3" s="11" customFormat="1" ht="28" x14ac:dyDescent="0.2">
      <c r="A14" s="9">
        <v>7</v>
      </c>
      <c r="B14" s="9" t="s">
        <v>36</v>
      </c>
      <c r="C14" s="63">
        <v>40614.480000000003</v>
      </c>
    </row>
    <row r="15" spans="1:3" s="11" customFormat="1" ht="28" x14ac:dyDescent="0.2">
      <c r="A15" s="9">
        <v>7</v>
      </c>
      <c r="B15" s="9" t="s">
        <v>36</v>
      </c>
      <c r="C15" s="63">
        <v>40687.466666666667</v>
      </c>
    </row>
    <row r="16" spans="1:3" s="11" customFormat="1" ht="28" x14ac:dyDescent="0.2">
      <c r="A16" s="9">
        <v>7</v>
      </c>
      <c r="B16" s="9" t="s">
        <v>36</v>
      </c>
      <c r="C16" s="63">
        <v>72916.666666666672</v>
      </c>
    </row>
    <row r="17" spans="1:3" s="11" customFormat="1" ht="28" x14ac:dyDescent="0.2">
      <c r="A17" s="9">
        <v>7</v>
      </c>
      <c r="B17" s="9" t="s">
        <v>36</v>
      </c>
      <c r="C17" s="63">
        <v>41084.133333333331</v>
      </c>
    </row>
    <row r="18" spans="1:3" s="11" customFormat="1" ht="28" x14ac:dyDescent="0.2">
      <c r="A18" s="9">
        <v>7</v>
      </c>
      <c r="B18" s="9" t="s">
        <v>36</v>
      </c>
      <c r="C18" s="63">
        <v>72916.666666666672</v>
      </c>
    </row>
    <row r="19" spans="1:3" s="11" customFormat="1" ht="28" x14ac:dyDescent="0.2">
      <c r="A19" s="9">
        <v>7</v>
      </c>
      <c r="B19" s="9" t="s">
        <v>36</v>
      </c>
      <c r="C19" s="63">
        <v>48384.133333333331</v>
      </c>
    </row>
    <row r="20" spans="1:3" s="11" customFormat="1" ht="28" x14ac:dyDescent="0.2">
      <c r="A20" s="9">
        <v>7</v>
      </c>
      <c r="B20" s="9" t="s">
        <v>36</v>
      </c>
      <c r="C20" s="63">
        <v>141866.66666666666</v>
      </c>
    </row>
    <row r="21" spans="1:3" s="11" customFormat="1" ht="50" customHeight="1" x14ac:dyDescent="0.2">
      <c r="A21" s="15">
        <v>5</v>
      </c>
      <c r="B21" s="15" t="s">
        <v>46</v>
      </c>
      <c r="C21" s="24">
        <v>311000</v>
      </c>
    </row>
    <row r="22" spans="1:3" s="11" customFormat="1" x14ac:dyDescent="0.2">
      <c r="A22" s="15">
        <v>5</v>
      </c>
      <c r="B22" s="15" t="s">
        <v>48</v>
      </c>
      <c r="C22" s="24">
        <v>408773.86666666664</v>
      </c>
    </row>
    <row r="23" spans="1:3" s="11" customFormat="1" ht="82" customHeight="1" x14ac:dyDescent="0.2">
      <c r="A23" s="15">
        <v>4</v>
      </c>
      <c r="B23" s="15" t="s">
        <v>52</v>
      </c>
      <c r="C23" s="24">
        <v>822900</v>
      </c>
    </row>
    <row r="24" spans="1:3" s="11" customFormat="1" ht="82" customHeight="1" x14ac:dyDescent="0.2">
      <c r="A24" s="15">
        <v>3</v>
      </c>
      <c r="B24" s="15" t="s">
        <v>60</v>
      </c>
      <c r="C24" s="24">
        <v>121000</v>
      </c>
    </row>
    <row r="25" spans="1:3" s="11" customFormat="1" ht="24" customHeight="1" x14ac:dyDescent="0.2">
      <c r="A25" s="15">
        <v>5</v>
      </c>
      <c r="B25" s="15" t="s">
        <v>68</v>
      </c>
      <c r="C25" s="63">
        <v>224733.33333333331</v>
      </c>
    </row>
    <row r="26" spans="1:3" x14ac:dyDescent="0.2">
      <c r="B26" s="28"/>
      <c r="C26" s="18">
        <v>4997384.1466666702</v>
      </c>
    </row>
    <row r="31" spans="1:3" x14ac:dyDescent="0.2">
      <c r="A31" s="5"/>
      <c r="B31" s="5"/>
    </row>
  </sheetData>
  <mergeCells count="3">
    <mergeCell ref="B1:B2"/>
    <mergeCell ref="C1:C2"/>
    <mergeCell ref="A1:A2"/>
  </mergeCells>
  <printOptions horizontalCentered="1"/>
  <pageMargins left="1.2" right="1.2" top="2" bottom="1" header="0.3" footer="0.3"/>
  <pageSetup paperSize="5" scale="55" orientation="landscape" r:id="rId1"/>
  <headerFooter>
    <oddHeader>&amp;L&amp;"Aptos Narrow,Normal"&amp;K000000&amp;G&amp;C&amp;"Aptos Narrow Bold,Negrita"&amp;K000000ALCALDIA DE MONTERIA
EICE BANCO DE SUELOS E INMOBILIARIO DE MONTERIA
ESTUDIO ECONOMICO
AREA ADMINISTRATIVA Y FINANCIERA
VIGENCIA 2024&amp;R&amp;"Aptos Narrow,Normal"&amp;K000000&amp;G</oddHeader>
    <oddFooter>&amp;C&amp;"Aptos Narrow,Normal"&amp;K000000Página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FICHAS TECNICAS</vt:lpstr>
      <vt:lpstr>ESTUDIO ECONOMICO</vt:lpstr>
      <vt:lpstr>CODIGO UNSPSC</vt:lpstr>
      <vt:lpstr>COTIZAR</vt:lpstr>
      <vt:lpstr>PROMEDIO</vt:lpstr>
      <vt:lpstr>VL CDP</vt:lpstr>
      <vt:lpstr>CDP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AGAMEZ CAMACHO</dc:creator>
  <cp:lastModifiedBy>LILIANA AGAMEZ CAMACHO</cp:lastModifiedBy>
  <dcterms:created xsi:type="dcterms:W3CDTF">2024-08-10T00:40:49Z</dcterms:created>
  <dcterms:modified xsi:type="dcterms:W3CDTF">2024-09-04T19:44:57Z</dcterms:modified>
</cp:coreProperties>
</file>