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D:\Users\ASPIRE\Desktop\SABANETA 2024\LICITACIONES\2024\MANTENIMIENTO DE SEDES Y BIENES\PLIEGO DE CONDICIONES DEFINITIVO OBRA\PLIEGO PUBLICADO\OBSERVACIONES AL PREPLIEGO\"/>
    </mc:Choice>
  </mc:AlternateContent>
  <bookViews>
    <workbookView xWindow="0" yWindow="0" windowWidth="20490" windowHeight="7530"/>
  </bookViews>
  <sheets>
    <sheet name="AU" sheetId="1" r:id="rId1"/>
  </sheets>
  <externalReferences>
    <externalReference r:id="rId2"/>
    <externalReference r:id="rId3"/>
  </externalReferences>
  <definedNames>
    <definedName name="factor3">'[1]F. PRESTACIONAL'!$E$38</definedName>
    <definedName name="FP_1">'[2]F PRESTACIONAL'!$C$77</definedName>
    <definedName name="solver_adj" localSheetId="0" hidden="1">AU!$D$30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AU!$D$31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528840937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34" i="1"/>
  <c r="F22" i="1"/>
  <c r="F15" i="1" l="1"/>
  <c r="F11" i="1"/>
  <c r="F25" i="1" l="1"/>
  <c r="F24" i="1"/>
  <c r="F23" i="1"/>
  <c r="F21" i="1"/>
  <c r="F20" i="1"/>
  <c r="F19" i="1"/>
  <c r="F16" i="1"/>
  <c r="F10" i="1"/>
  <c r="F9" i="1"/>
  <c r="F8" i="1"/>
  <c r="F7" i="1"/>
  <c r="F13" i="1" l="1"/>
  <c r="G16" i="1"/>
  <c r="F41" i="1"/>
  <c r="F26" i="1"/>
  <c r="F27" i="1" s="1"/>
  <c r="G13" i="1" l="1"/>
  <c r="F30" i="1"/>
  <c r="F32" i="1"/>
  <c r="F33" i="1"/>
  <c r="F31" i="1"/>
  <c r="F35" i="1" l="1"/>
  <c r="G27" i="1"/>
  <c r="G35" i="1" l="1"/>
  <c r="G36" i="1" s="1"/>
  <c r="F40" i="1" l="1"/>
  <c r="G38" i="1"/>
  <c r="F42" i="1" l="1"/>
</calcChain>
</file>

<file path=xl/sharedStrings.xml><?xml version="1.0" encoding="utf-8"?>
<sst xmlns="http://schemas.openxmlformats.org/spreadsheetml/2006/main" count="64" uniqueCount="52">
  <si>
    <t>DISCRIMINACION DEL AU - PRESUPUESTO CONTRACTUAL</t>
  </si>
  <si>
    <t>OBJETO</t>
  </si>
  <si>
    <t>TOTAL COSTOS DIRECTOS</t>
  </si>
  <si>
    <t>DURACION DEL PROYECTO</t>
  </si>
  <si>
    <t>MESES</t>
  </si>
  <si>
    <t>CANT</t>
  </si>
  <si>
    <t>SUELDO</t>
  </si>
  <si>
    <t>PRESTACIONES</t>
  </si>
  <si>
    <t>VALOR PARCIAL</t>
  </si>
  <si>
    <t>% ADM</t>
  </si>
  <si>
    <t>TOTAL PERSONAL ADMINISTRATIVO DE OBRA</t>
  </si>
  <si>
    <t xml:space="preserve">2. GASTOS ADMINISTRATIVOS DE OFICINA </t>
  </si>
  <si>
    <t>%</t>
  </si>
  <si>
    <t>OFICINA PRINCIPAL</t>
  </si>
  <si>
    <t>TOTAL GASTOS ADMINISTRATIVOS DE OFICINA</t>
  </si>
  <si>
    <t>3. GASTOS ADMINISTRATIVOS</t>
  </si>
  <si>
    <t>VALOR UNITARIO</t>
  </si>
  <si>
    <t>ARRENDAMIENTO -  AUXILIO</t>
  </si>
  <si>
    <t>SERVICIOS PUBLICOS -  AUXILIO</t>
  </si>
  <si>
    <t>GASTOS DE PAPELERIA Y OTROS  - AUXILIO</t>
  </si>
  <si>
    <t>MOBILIARIO, COMPUTADORES LICENCIADOS, TABLES, IMPRESORAS, CONEXIÓN A INTERNET, AYUDAS TECNOLOGICAS - AUXILIO</t>
  </si>
  <si>
    <t>CELULARES,EQUIPOS Y CONSUMO - AUXILIO</t>
  </si>
  <si>
    <t>INSTALACIONES PROVISIONALES</t>
  </si>
  <si>
    <t>POLIZAS GASTO ESTIMADO COMPROBABLE</t>
  </si>
  <si>
    <t>TOTAL GASTOS ADMINISTRATIVOS</t>
  </si>
  <si>
    <t>4. GASTOS LEGALES</t>
  </si>
  <si>
    <t>RUBRO</t>
  </si>
  <si>
    <t>CANT.</t>
  </si>
  <si>
    <t>BASE</t>
  </si>
  <si>
    <t>IMPUESTOS, DEDUCCIONES Y RETENCIONES:</t>
  </si>
  <si>
    <t>CONTRIBUCION ESPECIAL POR LEY (*)</t>
  </si>
  <si>
    <t>ESTAMPILLA PRO HOSPITALARIA (*)</t>
  </si>
  <si>
    <t>IMPUESTO PRO CULTURA (*)</t>
  </si>
  <si>
    <t>ADULTO MAYOR</t>
  </si>
  <si>
    <t>TOTAL GASTOS LEGALES</t>
  </si>
  <si>
    <t>PORCENTAJE DE ADMINISTRACIÓN</t>
  </si>
  <si>
    <t>PORCENTAJE DE UTILIDAD</t>
  </si>
  <si>
    <t>AU DE LA PROPUESTA BASICO</t>
  </si>
  <si>
    <t>TOTAL COSTO DIRECTO</t>
  </si>
  <si>
    <t xml:space="preserve">ADMINISTRACION </t>
  </si>
  <si>
    <t>UTILIDAD</t>
  </si>
  <si>
    <t>TOTAL COSTO DIRECTO + AU</t>
  </si>
  <si>
    <t xml:space="preserve">RESIDENTE DE OBRA </t>
  </si>
  <si>
    <t xml:space="preserve">DIRECTOR DE OBRA </t>
  </si>
  <si>
    <t>TECNOLOGO  SST</t>
  </si>
  <si>
    <t xml:space="preserve">PROFESIONAL SOCIO- AMBIENTAL </t>
  </si>
  <si>
    <t>ENCARGADO DE OBRA</t>
  </si>
  <si>
    <t>RECUPERACIÓN, MANTENIMIENTO, ADECUACIONES Y OBRAS COMPLEMENTARIAS DE LAS SEDES ADMINISTRATIVAS Y  BIENES DE USO PUBLICO DEL MUNICIPIO DE SABANETA</t>
  </si>
  <si>
    <t>PERSONAL ASEO DE OBRA</t>
  </si>
  <si>
    <t>GASTOS BANCARIOS, TRANSACIONES</t>
  </si>
  <si>
    <t>50% GRAVAMEN A LOS MOVIMIENTOS FINANCIEROS (2x1.000)</t>
  </si>
  <si>
    <t>1. PERSONAL ADMINISTRATIVO Y OPERATIVO 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</si>
</sst>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7">
    <xf numFmtId="0" fontId="0" fillId="0" borderId="0" xfId="0"/>
    <xf numFmtId="0" fontId="2" fillId="3" borderId="10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1" fontId="1" fillId="3" borderId="8" xfId="2" applyNumberFormat="1" applyFont="1" applyFill="1" applyBorder="1" applyAlignment="1">
      <alignment horizontal="center" vertical="center"/>
    </xf>
    <xf numFmtId="0" fontId="2" fillId="3" borderId="10" xfId="0" applyFont="1" applyFill="1" applyBorder="1"/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0" fillId="0" borderId="13" xfId="0" applyBorder="1"/>
    <xf numFmtId="2" fontId="0" fillId="0" borderId="14" xfId="0" applyNumberFormat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64" fontId="0" fillId="0" borderId="14" xfId="2" applyFont="1" applyBorder="1" applyAlignment="1">
      <alignment horizontal="center" vertical="center"/>
    </xf>
    <xf numFmtId="10" fontId="0" fillId="0" borderId="14" xfId="1" applyNumberFormat="1" applyFont="1" applyBorder="1" applyAlignment="1">
      <alignment horizontal="center" vertical="center"/>
    </xf>
    <xf numFmtId="10" fontId="0" fillId="0" borderId="15" xfId="1" applyNumberFormat="1" applyFont="1" applyBorder="1" applyAlignment="1">
      <alignment horizontal="center" vertical="center"/>
    </xf>
    <xf numFmtId="0" fontId="0" fillId="0" borderId="13" xfId="0" applyBorder="1" applyAlignment="1">
      <alignment wrapText="1"/>
    </xf>
    <xf numFmtId="164" fontId="0" fillId="3" borderId="8" xfId="0" applyNumberFormat="1" applyFill="1" applyBorder="1"/>
    <xf numFmtId="10" fontId="1" fillId="3" borderId="9" xfId="1" applyNumberFormat="1" applyFont="1" applyFill="1" applyBorder="1" applyAlignment="1">
      <alignment horizontal="center"/>
    </xf>
    <xf numFmtId="0" fontId="2" fillId="3" borderId="4" xfId="0" applyFont="1" applyFill="1" applyBorder="1"/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10" fontId="0" fillId="0" borderId="14" xfId="0" applyNumberForma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vertical="center" wrapText="1"/>
    </xf>
    <xf numFmtId="0" fontId="0" fillId="0" borderId="15" xfId="0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3" borderId="26" xfId="0" applyNumberFormat="1" applyFill="1" applyBorder="1"/>
    <xf numFmtId="10" fontId="0" fillId="0" borderId="6" xfId="0" applyNumberFormat="1" applyBorder="1" applyAlignment="1">
      <alignment horizontal="center" vertical="center"/>
    </xf>
    <xf numFmtId="10" fontId="0" fillId="0" borderId="15" xfId="0" applyNumberFormat="1" applyBorder="1" applyAlignment="1">
      <alignment horizontal="center" vertical="center"/>
    </xf>
    <xf numFmtId="10" fontId="0" fillId="3" borderId="28" xfId="0" applyNumberFormat="1" applyFill="1" applyBorder="1" applyAlignment="1">
      <alignment horizontal="center" vertical="center"/>
    </xf>
    <xf numFmtId="165" fontId="0" fillId="0" borderId="0" xfId="0" applyNumberFormat="1"/>
    <xf numFmtId="164" fontId="0" fillId="0" borderId="0" xfId="0" applyNumberFormat="1"/>
    <xf numFmtId="164" fontId="0" fillId="0" borderId="30" xfId="2" applyFont="1" applyBorder="1" applyAlignment="1"/>
    <xf numFmtId="164" fontId="0" fillId="0" borderId="31" xfId="2" applyFont="1" applyBorder="1" applyAlignment="1"/>
    <xf numFmtId="164" fontId="0" fillId="0" borderId="11" xfId="2" applyFont="1" applyBorder="1" applyAlignment="1"/>
    <xf numFmtId="164" fontId="0" fillId="0" borderId="12" xfId="2" applyFont="1" applyBorder="1" applyAlignment="1"/>
    <xf numFmtId="164" fontId="0" fillId="0" borderId="14" xfId="2" applyFont="1" applyBorder="1" applyAlignment="1"/>
    <xf numFmtId="164" fontId="0" fillId="0" borderId="15" xfId="2" applyFont="1" applyBorder="1" applyAlignment="1"/>
    <xf numFmtId="164" fontId="0" fillId="0" borderId="30" xfId="0" applyNumberFormat="1" applyBorder="1"/>
    <xf numFmtId="0" fontId="0" fillId="0" borderId="31" xfId="0" applyBorder="1"/>
    <xf numFmtId="164" fontId="1" fillId="0" borderId="21" xfId="2" applyFont="1" applyBorder="1" applyAlignment="1">
      <alignment vertical="center"/>
    </xf>
    <xf numFmtId="164" fontId="1" fillId="0" borderId="22" xfId="2" applyFont="1" applyBorder="1" applyAlignment="1">
      <alignment vertical="center"/>
    </xf>
    <xf numFmtId="164" fontId="2" fillId="3" borderId="11" xfId="2" applyFont="1" applyFill="1" applyBorder="1" applyAlignment="1">
      <alignment vertical="center"/>
    </xf>
    <xf numFmtId="164" fontId="2" fillId="3" borderId="12" xfId="2" applyFont="1" applyFill="1" applyBorder="1" applyAlignment="1">
      <alignment vertical="center"/>
    </xf>
    <xf numFmtId="0" fontId="0" fillId="4" borderId="13" xfId="0" applyFill="1" applyBorder="1" applyAlignment="1">
      <alignment wrapText="1"/>
    </xf>
    <xf numFmtId="2" fontId="0" fillId="4" borderId="14" xfId="0" applyNumberFormat="1" applyFill="1" applyBorder="1" applyAlignment="1">
      <alignment horizontal="center" vertical="center"/>
    </xf>
    <xf numFmtId="1" fontId="0" fillId="4" borderId="14" xfId="0" applyNumberFormat="1" applyFill="1" applyBorder="1" applyAlignment="1">
      <alignment horizontal="center" vertical="center"/>
    </xf>
    <xf numFmtId="164" fontId="0" fillId="4" borderId="14" xfId="2" applyFont="1" applyFill="1" applyBorder="1" applyAlignment="1">
      <alignment horizontal="center" vertical="center"/>
    </xf>
    <xf numFmtId="10" fontId="0" fillId="4" borderId="15" xfId="1" applyNumberFormat="1" applyFont="1" applyFill="1" applyBorder="1" applyAlignment="1">
      <alignment horizontal="center" vertical="center"/>
    </xf>
    <xf numFmtId="0" fontId="0" fillId="0" borderId="23" xfId="0" applyBorder="1"/>
    <xf numFmtId="2" fontId="0" fillId="0" borderId="24" xfId="0" applyNumberFormat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164" fontId="0" fillId="0" borderId="24" xfId="2" applyFont="1" applyBorder="1" applyAlignment="1">
      <alignment horizontal="center" vertical="center"/>
    </xf>
    <xf numFmtId="10" fontId="0" fillId="0" borderId="25" xfId="1" applyNumberFormat="1" applyFont="1" applyBorder="1" applyAlignment="1">
      <alignment horizontal="center" vertical="center"/>
    </xf>
    <xf numFmtId="164" fontId="0" fillId="0" borderId="26" xfId="2" applyFont="1" applyBorder="1" applyAlignment="1">
      <alignment horizontal="center" vertical="center"/>
    </xf>
    <xf numFmtId="10" fontId="0" fillId="0" borderId="28" xfId="1" applyNumberFormat="1" applyFont="1" applyBorder="1" applyAlignment="1">
      <alignment horizontal="center" vertical="center"/>
    </xf>
    <xf numFmtId="10" fontId="0" fillId="0" borderId="24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64" fontId="1" fillId="0" borderId="24" xfId="2" applyFont="1" applyBorder="1" applyAlignment="1">
      <alignment vertical="center"/>
    </xf>
    <xf numFmtId="164" fontId="1" fillId="0" borderId="25" xfId="2" applyFont="1" applyBorder="1" applyAlignment="1">
      <alignment vertical="center"/>
    </xf>
    <xf numFmtId="164" fontId="0" fillId="0" borderId="26" xfId="0" applyNumberFormat="1" applyBorder="1" applyAlignment="1">
      <alignment horizontal="center" vertical="center"/>
    </xf>
    <xf numFmtId="0" fontId="0" fillId="3" borderId="16" xfId="0" applyFill="1" applyBorder="1" applyAlignment="1">
      <alignment horizontal="right"/>
    </xf>
    <xf numFmtId="0" fontId="0" fillId="3" borderId="17" xfId="0" applyFill="1" applyBorder="1" applyAlignment="1">
      <alignment horizontal="right"/>
    </xf>
    <xf numFmtId="0" fontId="0" fillId="3" borderId="18" xfId="0" applyFill="1" applyBorder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164" fontId="1" fillId="3" borderId="8" xfId="2" applyFont="1" applyFill="1" applyBorder="1" applyAlignment="1">
      <alignment horizontal="left" vertical="center"/>
    </xf>
    <xf numFmtId="164" fontId="1" fillId="3" borderId="9" xfId="2" applyFont="1" applyFill="1" applyBorder="1" applyAlignment="1">
      <alignment horizontal="left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164" fontId="1" fillId="0" borderId="21" xfId="2" applyFont="1" applyBorder="1" applyAlignment="1">
      <alignment horizontal="center" vertical="center"/>
    </xf>
    <xf numFmtId="164" fontId="1" fillId="0" borderId="22" xfId="2" applyFont="1" applyBorder="1" applyAlignment="1">
      <alignment horizontal="center" vertical="center"/>
    </xf>
    <xf numFmtId="164" fontId="1" fillId="4" borderId="21" xfId="2" applyFont="1" applyFill="1" applyBorder="1" applyAlignment="1">
      <alignment horizontal="center" vertical="center"/>
    </xf>
    <xf numFmtId="164" fontId="1" fillId="4" borderId="22" xfId="2" applyFont="1" applyFill="1" applyBorder="1" applyAlignment="1">
      <alignment horizontal="center" vertical="center"/>
    </xf>
    <xf numFmtId="0" fontId="2" fillId="0" borderId="10" xfId="0" applyFont="1" applyBorder="1" applyAlignment="1">
      <alignment horizontal="right"/>
    </xf>
    <xf numFmtId="0" fontId="2" fillId="0" borderId="11" xfId="0" applyFont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2" fillId="0" borderId="14" xfId="0" applyFont="1" applyBorder="1" applyAlignment="1">
      <alignment horizontal="right"/>
    </xf>
    <xf numFmtId="0" fontId="2" fillId="0" borderId="29" xfId="0" applyFont="1" applyBorder="1" applyAlignment="1">
      <alignment horizontal="right"/>
    </xf>
    <xf numFmtId="0" fontId="2" fillId="0" borderId="30" xfId="0" applyFont="1" applyBorder="1" applyAlignment="1">
      <alignment horizontal="right"/>
    </xf>
    <xf numFmtId="164" fontId="2" fillId="0" borderId="21" xfId="2" applyFont="1" applyBorder="1" applyAlignment="1">
      <alignment horizontal="center" vertical="center"/>
    </xf>
    <xf numFmtId="164" fontId="2" fillId="0" borderId="22" xfId="2" applyFont="1" applyBorder="1" applyAlignment="1">
      <alignment horizontal="center" vertical="center"/>
    </xf>
    <xf numFmtId="0" fontId="0" fillId="3" borderId="23" xfId="0" applyFill="1" applyBorder="1" applyAlignment="1">
      <alignment horizontal="right"/>
    </xf>
    <xf numFmtId="0" fontId="0" fillId="3" borderId="24" xfId="0" applyFill="1" applyBorder="1" applyAlignment="1">
      <alignment horizontal="right"/>
    </xf>
    <xf numFmtId="0" fontId="0" fillId="3" borderId="25" xfId="0" applyFill="1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4" xfId="0" applyBorder="1" applyAlignment="1">
      <alignment horizontal="right"/>
    </xf>
    <xf numFmtId="0" fontId="0" fillId="3" borderId="27" xfId="0" applyFill="1" applyBorder="1" applyAlignment="1">
      <alignment horizontal="right"/>
    </xf>
    <xf numFmtId="0" fontId="0" fillId="3" borderId="26" xfId="0" applyFill="1" applyBorder="1" applyAlignment="1">
      <alignment horizontal="right"/>
    </xf>
  </cellXfs>
  <cellStyles count="4">
    <cellStyle name="Moneda [0] 2" xfId="2"/>
    <cellStyle name="Moneda 2" xf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DOCUMENTOS%20OBRAS%20PUBLICAS%202021/PRESUPUESTOS/2.%20MALLA%20VIAL%202021/PROPUESTA%20LICITACION%20OBRA%20E%20INTERVENTORIA/PRESUPUESTO%20MALLA%20VIAL%202021%20AU%20Y%20APUS%20AJUST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ndora\Infraestructura_Fisica\Users\btorr\Desktop\PRESUPUESTO%20GIRAL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UESTA INTERVENTORIA"/>
      <sheetName val="FACTOR MULTIPLICADOR"/>
      <sheetName val="PRESUPUESTO OFICIAL DE OBRA"/>
      <sheetName val="PRESUPUESTO OFICIAL LICITACION"/>
      <sheetName val="AU CONTRATISTA"/>
      <sheetName val="CANTIDADES DE OBRA"/>
      <sheetName val="SALARIOS"/>
      <sheetName val="F. PRESTACIONAL"/>
      <sheetName val="MATERIALES Y EQUIPOS"/>
      <sheetName val="CONCRETOS Y MORTEROS"/>
      <sheetName val="ITEM 1.1"/>
      <sheetName val="ITEM 1.2"/>
      <sheetName val="ITEM 1.3"/>
      <sheetName val="ITEM 1.4"/>
      <sheetName val="ITEM 1.5"/>
      <sheetName val="ITEM 1.6"/>
      <sheetName val="ITEM 1.7"/>
      <sheetName val="ITEM 1.8"/>
      <sheetName val="ITEM 2.1"/>
      <sheetName val="ITEM 2.2"/>
      <sheetName val="ITEM 3.1"/>
      <sheetName val="ITEM 3.2"/>
      <sheetName val="ITEM 3.3"/>
      <sheetName val="ITEM 3.4"/>
      <sheetName val="ITEM 3.5"/>
      <sheetName val="ITEM 3.6"/>
      <sheetName val="ITEM 4.1"/>
      <sheetName val="ITEM 4.2"/>
      <sheetName val="ITEM 5.1"/>
      <sheetName val="ITEM 5.2"/>
      <sheetName val="ITEM 5.3"/>
      <sheetName val="ITEM 5.4"/>
      <sheetName val="ITEM 5.5"/>
      <sheetName val="ITEM 5.6"/>
      <sheetName val="ITEM 5.7"/>
      <sheetName val="ITEM 5.8"/>
      <sheetName val="ITEM 6.1"/>
      <sheetName val="ITEM 6.2"/>
      <sheetName val="ITEM 6.3"/>
      <sheetName val="ITEM 6.4"/>
      <sheetName val="ITEM 6.5"/>
      <sheetName val="ITEM 6.6"/>
      <sheetName val="ITEM 6.7"/>
      <sheetName val="ITEM 7.1"/>
      <sheetName val="ITEM 7.2"/>
      <sheetName val="ITEM 7.3"/>
      <sheetName val="ITEM 7.4"/>
      <sheetName val="ITEM 7.5"/>
      <sheetName val="ITEM 7.6"/>
      <sheetName val="ITEM 7.7"/>
      <sheetName val="ITEM 7.8"/>
      <sheetName val="ITEM 7.9"/>
      <sheetName val="ITEM 7.10"/>
      <sheetName val="ITEM 7.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8">
          <cell r="E38">
            <v>0.67848888888888892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GENERAL"/>
      <sheetName val="APU CAP1"/>
      <sheetName val="APU CAP2"/>
      <sheetName val="APU CAP3"/>
      <sheetName val="APU CAP4"/>
      <sheetName val="APU CAP10"/>
      <sheetName val="APU CAP11"/>
      <sheetName val="APU CAP14"/>
      <sheetName val="F PRESTACIONAL"/>
      <sheetName val="AU"/>
      <sheetName val="SALARIOS"/>
      <sheetName val="MATERIALES Y EQUIPOS"/>
      <sheetName val="CONCRE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77">
          <cell r="C77">
            <v>0.73130888888888879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zoomScaleNormal="100" zoomScaleSheetLayoutView="90" workbookViewId="0">
      <selection activeCell="A48" sqref="A48"/>
    </sheetView>
  </sheetViews>
  <sheetFormatPr baseColWidth="10" defaultRowHeight="15" outlineLevelRow="1" x14ac:dyDescent="0.25"/>
  <cols>
    <col min="1" max="1" width="52.42578125" customWidth="1"/>
    <col min="2" max="2" width="16.140625" customWidth="1"/>
    <col min="3" max="5" width="15.5703125" customWidth="1"/>
    <col min="6" max="6" width="17.28515625" customWidth="1"/>
    <col min="7" max="7" width="15.42578125" customWidth="1"/>
    <col min="9" max="9" width="12.140625" bestFit="1" customWidth="1"/>
  </cols>
  <sheetData>
    <row r="1" spans="1:7" ht="19.5" thickBot="1" x14ac:dyDescent="0.3">
      <c r="A1" s="63" t="s">
        <v>0</v>
      </c>
      <c r="B1" s="64"/>
      <c r="C1" s="64"/>
      <c r="D1" s="64"/>
      <c r="E1" s="64"/>
      <c r="F1" s="64"/>
      <c r="G1" s="65"/>
    </row>
    <row r="2" spans="1:7" x14ac:dyDescent="0.25">
      <c r="A2" s="66" t="s">
        <v>1</v>
      </c>
      <c r="B2" s="68" t="s">
        <v>47</v>
      </c>
      <c r="C2" s="68"/>
      <c r="D2" s="68"/>
      <c r="E2" s="68"/>
      <c r="F2" s="68"/>
      <c r="G2" s="69"/>
    </row>
    <row r="3" spans="1:7" ht="15.75" thickBot="1" x14ac:dyDescent="0.3">
      <c r="A3" s="67"/>
      <c r="B3" s="70"/>
      <c r="C3" s="70"/>
      <c r="D3" s="70"/>
      <c r="E3" s="70"/>
      <c r="F3" s="70"/>
      <c r="G3" s="71"/>
    </row>
    <row r="4" spans="1:7" x14ac:dyDescent="0.25">
      <c r="A4" s="1" t="s">
        <v>2</v>
      </c>
      <c r="B4" s="41">
        <v>900308647</v>
      </c>
      <c r="C4" s="41"/>
      <c r="D4" s="41"/>
      <c r="E4" s="41"/>
      <c r="F4" s="41"/>
      <c r="G4" s="42"/>
    </row>
    <row r="5" spans="1:7" ht="15.75" thickBot="1" x14ac:dyDescent="0.3">
      <c r="A5" s="2" t="s">
        <v>3</v>
      </c>
      <c r="B5" s="3">
        <v>2</v>
      </c>
      <c r="C5" s="72" t="s">
        <v>4</v>
      </c>
      <c r="D5" s="72"/>
      <c r="E5" s="72"/>
      <c r="F5" s="72"/>
      <c r="G5" s="73"/>
    </row>
    <row r="6" spans="1:7" x14ac:dyDescent="0.25">
      <c r="A6" s="4" t="s">
        <v>51</v>
      </c>
      <c r="B6" s="5" t="s">
        <v>5</v>
      </c>
      <c r="C6" s="5" t="s">
        <v>4</v>
      </c>
      <c r="D6" s="5" t="s">
        <v>6</v>
      </c>
      <c r="E6" s="5" t="s">
        <v>7</v>
      </c>
      <c r="F6" s="5" t="s">
        <v>8</v>
      </c>
      <c r="G6" s="6" t="s">
        <v>9</v>
      </c>
    </row>
    <row r="7" spans="1:7" outlineLevel="1" x14ac:dyDescent="0.25">
      <c r="A7" s="7" t="s">
        <v>42</v>
      </c>
      <c r="B7" s="8">
        <v>1</v>
      </c>
      <c r="C7" s="9">
        <v>2</v>
      </c>
      <c r="D7" s="10">
        <v>5600000</v>
      </c>
      <c r="E7" s="11">
        <v>0.51</v>
      </c>
      <c r="F7" s="10">
        <f>+B7*C7*D7*(1+E7)</f>
        <v>16912000</v>
      </c>
      <c r="G7" s="12"/>
    </row>
    <row r="8" spans="1:7" outlineLevel="1" x14ac:dyDescent="0.25">
      <c r="A8" s="7" t="s">
        <v>43</v>
      </c>
      <c r="B8" s="8">
        <v>1</v>
      </c>
      <c r="C8" s="9">
        <v>2</v>
      </c>
      <c r="D8" s="10">
        <v>8500000</v>
      </c>
      <c r="E8" s="11">
        <v>0.51</v>
      </c>
      <c r="F8" s="10">
        <f>+B8*C8*D8*(1+E8)</f>
        <v>25670000</v>
      </c>
      <c r="G8" s="12"/>
    </row>
    <row r="9" spans="1:7" outlineLevel="1" x14ac:dyDescent="0.25">
      <c r="A9" s="7" t="s">
        <v>45</v>
      </c>
      <c r="B9" s="8">
        <v>1</v>
      </c>
      <c r="C9" s="9">
        <v>2</v>
      </c>
      <c r="D9" s="10">
        <v>4000000</v>
      </c>
      <c r="E9" s="11">
        <v>0.51</v>
      </c>
      <c r="F9" s="10">
        <f t="shared" ref="F9:F12" si="0">+B9*C9*D9*(1+E9)</f>
        <v>12080000</v>
      </c>
      <c r="G9" s="12"/>
    </row>
    <row r="10" spans="1:7" outlineLevel="1" x14ac:dyDescent="0.25">
      <c r="A10" s="7" t="s">
        <v>44</v>
      </c>
      <c r="B10" s="8">
        <v>1</v>
      </c>
      <c r="C10" s="9">
        <v>2</v>
      </c>
      <c r="D10" s="10">
        <v>3700000</v>
      </c>
      <c r="E10" s="11">
        <v>0.51</v>
      </c>
      <c r="F10" s="10">
        <f t="shared" si="0"/>
        <v>11174000</v>
      </c>
      <c r="G10" s="12"/>
    </row>
    <row r="11" spans="1:7" outlineLevel="1" x14ac:dyDescent="0.25">
      <c r="A11" s="48" t="s">
        <v>48</v>
      </c>
      <c r="B11" s="49">
        <v>4</v>
      </c>
      <c r="C11" s="50">
        <v>2</v>
      </c>
      <c r="D11" s="51">
        <v>1300000</v>
      </c>
      <c r="E11" s="52">
        <v>0.7</v>
      </c>
      <c r="F11" s="53">
        <f t="shared" si="0"/>
        <v>17680000</v>
      </c>
      <c r="G11" s="54"/>
    </row>
    <row r="12" spans="1:7" outlineLevel="1" x14ac:dyDescent="0.25">
      <c r="A12" s="7" t="s">
        <v>46</v>
      </c>
      <c r="B12" s="8">
        <v>3</v>
      </c>
      <c r="C12" s="9">
        <v>2</v>
      </c>
      <c r="D12" s="51">
        <v>2500000</v>
      </c>
      <c r="E12" s="52">
        <v>0.7</v>
      </c>
      <c r="F12" s="53">
        <f t="shared" si="0"/>
        <v>25500000</v>
      </c>
      <c r="G12" s="54"/>
    </row>
    <row r="13" spans="1:7" ht="15.75" thickBot="1" x14ac:dyDescent="0.3">
      <c r="A13" s="60" t="s">
        <v>10</v>
      </c>
      <c r="B13" s="61"/>
      <c r="C13" s="61"/>
      <c r="D13" s="61"/>
      <c r="E13" s="62"/>
      <c r="F13" s="14">
        <f>+SUM(F7:F12)</f>
        <v>109016000</v>
      </c>
      <c r="G13" s="15">
        <f>ROUND(+F13/$B$4,4)</f>
        <v>0.1211</v>
      </c>
    </row>
    <row r="14" spans="1:7" x14ac:dyDescent="0.25">
      <c r="A14" s="16" t="s">
        <v>11</v>
      </c>
      <c r="B14" s="17" t="s">
        <v>12</v>
      </c>
      <c r="C14" s="17" t="s">
        <v>4</v>
      </c>
      <c r="D14" s="17" t="s">
        <v>6</v>
      </c>
      <c r="E14" s="17" t="s">
        <v>7</v>
      </c>
      <c r="F14" s="17" t="s">
        <v>8</v>
      </c>
      <c r="G14" s="18" t="s">
        <v>9</v>
      </c>
    </row>
    <row r="15" spans="1:7" outlineLevel="1" x14ac:dyDescent="0.25">
      <c r="A15" s="7" t="s">
        <v>13</v>
      </c>
      <c r="B15" s="19">
        <v>0.3</v>
      </c>
      <c r="C15" s="9">
        <v>2</v>
      </c>
      <c r="D15" s="10">
        <v>4500000</v>
      </c>
      <c r="E15" s="11">
        <v>1</v>
      </c>
      <c r="F15" s="10">
        <f>+B15*C15*D15*E15</f>
        <v>2700000</v>
      </c>
      <c r="G15" s="12"/>
    </row>
    <row r="16" spans="1:7" ht="15.75" thickBot="1" x14ac:dyDescent="0.3">
      <c r="A16" s="60" t="s">
        <v>14</v>
      </c>
      <c r="B16" s="61"/>
      <c r="C16" s="61"/>
      <c r="D16" s="61"/>
      <c r="E16" s="62"/>
      <c r="F16" s="14">
        <f>+SUM(F15:F15)</f>
        <v>2700000</v>
      </c>
      <c r="G16" s="15">
        <f>ROUND(+F16/$B$4,4)</f>
        <v>3.0000000000000001E-3</v>
      </c>
    </row>
    <row r="17" spans="1:7" x14ac:dyDescent="0.25">
      <c r="A17" s="16" t="s">
        <v>15</v>
      </c>
      <c r="B17" s="20" t="s">
        <v>5</v>
      </c>
      <c r="C17" s="20" t="s">
        <v>4</v>
      </c>
      <c r="D17" s="74" t="s">
        <v>16</v>
      </c>
      <c r="E17" s="75"/>
      <c r="F17" s="17" t="s">
        <v>8</v>
      </c>
      <c r="G17" s="18" t="s">
        <v>9</v>
      </c>
    </row>
    <row r="18" spans="1:7" outlineLevel="1" x14ac:dyDescent="0.25">
      <c r="A18" s="13"/>
      <c r="B18" s="8"/>
      <c r="C18" s="21"/>
      <c r="D18" s="76"/>
      <c r="E18" s="77"/>
      <c r="F18" s="10"/>
      <c r="G18" s="12"/>
    </row>
    <row r="19" spans="1:7" outlineLevel="1" x14ac:dyDescent="0.25">
      <c r="A19" s="7" t="s">
        <v>17</v>
      </c>
      <c r="B19" s="19">
        <v>0.3</v>
      </c>
      <c r="C19" s="9">
        <v>2</v>
      </c>
      <c r="D19" s="76">
        <v>1500000</v>
      </c>
      <c r="E19" s="77"/>
      <c r="F19" s="10">
        <f>+D19*C19*B19</f>
        <v>900000</v>
      </c>
      <c r="G19" s="12"/>
    </row>
    <row r="20" spans="1:7" outlineLevel="1" x14ac:dyDescent="0.25">
      <c r="A20" s="7" t="s">
        <v>18</v>
      </c>
      <c r="B20" s="8">
        <v>1</v>
      </c>
      <c r="C20" s="9">
        <v>2</v>
      </c>
      <c r="D20" s="76">
        <v>200000</v>
      </c>
      <c r="E20" s="77"/>
      <c r="F20" s="10">
        <f t="shared" ref="F20:F26" si="1">+D20*C20*B20</f>
        <v>400000</v>
      </c>
      <c r="G20" s="12"/>
    </row>
    <row r="21" spans="1:7" outlineLevel="1" x14ac:dyDescent="0.25">
      <c r="A21" s="7" t="s">
        <v>19</v>
      </c>
      <c r="B21" s="8">
        <v>1</v>
      </c>
      <c r="C21" s="9">
        <v>2</v>
      </c>
      <c r="D21" s="76">
        <v>450000</v>
      </c>
      <c r="E21" s="77"/>
      <c r="F21" s="10">
        <f t="shared" si="1"/>
        <v>900000</v>
      </c>
      <c r="G21" s="12"/>
    </row>
    <row r="22" spans="1:7" outlineLevel="1" x14ac:dyDescent="0.25">
      <c r="A22" s="7" t="s">
        <v>49</v>
      </c>
      <c r="B22" s="8">
        <v>1</v>
      </c>
      <c r="C22" s="9">
        <v>2</v>
      </c>
      <c r="D22" s="76">
        <v>320000</v>
      </c>
      <c r="E22" s="77"/>
      <c r="F22" s="10">
        <f t="shared" si="1"/>
        <v>640000</v>
      </c>
      <c r="G22" s="12"/>
    </row>
    <row r="23" spans="1:7" ht="45" outlineLevel="1" x14ac:dyDescent="0.25">
      <c r="A23" s="13" t="s">
        <v>20</v>
      </c>
      <c r="B23" s="8">
        <v>1</v>
      </c>
      <c r="C23" s="21">
        <v>1</v>
      </c>
      <c r="D23" s="76">
        <v>1500000</v>
      </c>
      <c r="E23" s="77"/>
      <c r="F23" s="10">
        <f t="shared" si="1"/>
        <v>1500000</v>
      </c>
      <c r="G23" s="12"/>
    </row>
    <row r="24" spans="1:7" outlineLevel="1" x14ac:dyDescent="0.25">
      <c r="A24" s="43" t="s">
        <v>21</v>
      </c>
      <c r="B24" s="44">
        <v>4</v>
      </c>
      <c r="C24" s="45">
        <v>2</v>
      </c>
      <c r="D24" s="78">
        <v>83000</v>
      </c>
      <c r="E24" s="79"/>
      <c r="F24" s="46">
        <f t="shared" si="1"/>
        <v>664000</v>
      </c>
      <c r="G24" s="47"/>
    </row>
    <row r="25" spans="1:7" outlineLevel="1" x14ac:dyDescent="0.25">
      <c r="A25" s="13" t="s">
        <v>22</v>
      </c>
      <c r="B25" s="8">
        <v>0</v>
      </c>
      <c r="C25" s="21"/>
      <c r="D25" s="76">
        <v>0</v>
      </c>
      <c r="E25" s="77"/>
      <c r="F25" s="10">
        <f t="shared" si="1"/>
        <v>0</v>
      </c>
      <c r="G25" s="12"/>
    </row>
    <row r="26" spans="1:7" outlineLevel="1" x14ac:dyDescent="0.25">
      <c r="A26" s="22" t="s">
        <v>23</v>
      </c>
      <c r="B26" s="8">
        <v>1</v>
      </c>
      <c r="C26" s="21">
        <v>1</v>
      </c>
      <c r="D26" s="76">
        <v>5710272</v>
      </c>
      <c r="E26" s="77"/>
      <c r="F26" s="10">
        <f t="shared" si="1"/>
        <v>5710272</v>
      </c>
      <c r="G26" s="12"/>
    </row>
    <row r="27" spans="1:7" ht="15.75" thickBot="1" x14ac:dyDescent="0.3">
      <c r="A27" s="60" t="s">
        <v>24</v>
      </c>
      <c r="B27" s="61"/>
      <c r="C27" s="61"/>
      <c r="D27" s="61"/>
      <c r="E27" s="62"/>
      <c r="F27" s="14">
        <f>+SUM(F18:F26)</f>
        <v>10714272</v>
      </c>
      <c r="G27" s="15">
        <f>ROUND(+F27/$B$4,4)</f>
        <v>1.1900000000000001E-2</v>
      </c>
    </row>
    <row r="28" spans="1:7" x14ac:dyDescent="0.25">
      <c r="A28" s="16" t="s">
        <v>25</v>
      </c>
      <c r="B28" s="20" t="s">
        <v>26</v>
      </c>
      <c r="C28" s="20" t="s">
        <v>27</v>
      </c>
      <c r="D28" s="74" t="s">
        <v>28</v>
      </c>
      <c r="E28" s="75"/>
      <c r="F28" s="17" t="s">
        <v>8</v>
      </c>
      <c r="G28" s="18" t="s">
        <v>9</v>
      </c>
    </row>
    <row r="29" spans="1:7" ht="15" customHeight="1" outlineLevel="1" x14ac:dyDescent="0.25">
      <c r="A29" s="7" t="s">
        <v>29</v>
      </c>
      <c r="B29" s="21"/>
      <c r="C29" s="21"/>
      <c r="D29" s="86"/>
      <c r="E29" s="87"/>
      <c r="F29" s="21"/>
      <c r="G29" s="23"/>
    </row>
    <row r="30" spans="1:7" outlineLevel="1" x14ac:dyDescent="0.25">
      <c r="A30" s="7" t="s">
        <v>30</v>
      </c>
      <c r="B30" s="19">
        <v>0.05</v>
      </c>
      <c r="C30" s="21">
        <v>1</v>
      </c>
      <c r="D30" s="39">
        <v>1169500932</v>
      </c>
      <c r="E30" s="40"/>
      <c r="F30" s="24">
        <f>+D30*B30</f>
        <v>58475046.600000001</v>
      </c>
      <c r="G30" s="12"/>
    </row>
    <row r="31" spans="1:7" outlineLevel="1" x14ac:dyDescent="0.25">
      <c r="A31" s="7" t="s">
        <v>31</v>
      </c>
      <c r="B31" s="19">
        <v>5.0000000000000001E-3</v>
      </c>
      <c r="C31" s="21">
        <v>1</v>
      </c>
      <c r="D31" s="39">
        <v>1169500932</v>
      </c>
      <c r="E31" s="40"/>
      <c r="F31" s="24">
        <f>+D31*B31</f>
        <v>5847504.6600000001</v>
      </c>
      <c r="G31" s="12"/>
    </row>
    <row r="32" spans="1:7" outlineLevel="1" x14ac:dyDescent="0.25">
      <c r="A32" s="7" t="s">
        <v>32</v>
      </c>
      <c r="B32" s="19">
        <v>0.01</v>
      </c>
      <c r="C32" s="21">
        <v>1</v>
      </c>
      <c r="D32" s="39">
        <v>1169500932</v>
      </c>
      <c r="E32" s="40"/>
      <c r="F32" s="24">
        <f>+D32*B32</f>
        <v>11695009.32</v>
      </c>
      <c r="G32" s="12"/>
    </row>
    <row r="33" spans="1:9" outlineLevel="1" x14ac:dyDescent="0.25">
      <c r="A33" s="7" t="s">
        <v>33</v>
      </c>
      <c r="B33" s="19">
        <v>0.02</v>
      </c>
      <c r="C33" s="21">
        <v>1</v>
      </c>
      <c r="D33" s="39">
        <v>1169500932</v>
      </c>
      <c r="E33" s="40"/>
      <c r="F33" s="24">
        <f>+D33*B33</f>
        <v>23390018.640000001</v>
      </c>
      <c r="G33" s="12"/>
    </row>
    <row r="34" spans="1:9" outlineLevel="1" x14ac:dyDescent="0.25">
      <c r="A34" s="48" t="s">
        <v>50</v>
      </c>
      <c r="B34" s="55">
        <v>2E-3</v>
      </c>
      <c r="C34" s="56">
        <v>1</v>
      </c>
      <c r="D34" s="57">
        <v>1169500932</v>
      </c>
      <c r="E34" s="58"/>
      <c r="F34" s="59">
        <f>+D34*B34</f>
        <v>2339001.8640000001</v>
      </c>
      <c r="G34" s="54"/>
    </row>
    <row r="35" spans="1:9" ht="15.75" thickBot="1" x14ac:dyDescent="0.3">
      <c r="A35" s="88" t="s">
        <v>34</v>
      </c>
      <c r="B35" s="89"/>
      <c r="C35" s="89"/>
      <c r="D35" s="89"/>
      <c r="E35" s="90"/>
      <c r="F35" s="25">
        <f>SUM(F30:F34)</f>
        <v>101746581.08400002</v>
      </c>
      <c r="G35" s="15">
        <f>ROUND(+F35/$B$4,4)</f>
        <v>0.113</v>
      </c>
    </row>
    <row r="36" spans="1:9" x14ac:dyDescent="0.25">
      <c r="A36" s="91" t="s">
        <v>35</v>
      </c>
      <c r="B36" s="92"/>
      <c r="C36" s="92"/>
      <c r="D36" s="92"/>
      <c r="E36" s="92"/>
      <c r="F36" s="92"/>
      <c r="G36" s="26">
        <f>+G35+G27+G16+G13</f>
        <v>0.249</v>
      </c>
    </row>
    <row r="37" spans="1:9" x14ac:dyDescent="0.25">
      <c r="A37" s="93" t="s">
        <v>36</v>
      </c>
      <c r="B37" s="94"/>
      <c r="C37" s="94"/>
      <c r="D37" s="94"/>
      <c r="E37" s="94"/>
      <c r="F37" s="94"/>
      <c r="G37" s="27">
        <v>0.05</v>
      </c>
    </row>
    <row r="38" spans="1:9" ht="15.75" thickBot="1" x14ac:dyDescent="0.3">
      <c r="A38" s="95" t="s">
        <v>37</v>
      </c>
      <c r="B38" s="96"/>
      <c r="C38" s="96"/>
      <c r="D38" s="96"/>
      <c r="E38" s="96"/>
      <c r="F38" s="96"/>
      <c r="G38" s="28">
        <f>+G36+G37</f>
        <v>0.29899999999999999</v>
      </c>
    </row>
    <row r="39" spans="1:9" ht="15.75" thickBot="1" x14ac:dyDescent="0.3">
      <c r="A39" s="84" t="s">
        <v>38</v>
      </c>
      <c r="B39" s="85"/>
      <c r="C39" s="85"/>
      <c r="D39" s="85"/>
      <c r="E39" s="85"/>
      <c r="F39" s="31">
        <v>900308647</v>
      </c>
      <c r="G39" s="32"/>
    </row>
    <row r="40" spans="1:9" x14ac:dyDescent="0.25">
      <c r="A40" s="80" t="s">
        <v>39</v>
      </c>
      <c r="B40" s="81"/>
      <c r="C40" s="81"/>
      <c r="D40" s="81"/>
      <c r="E40" s="81"/>
      <c r="F40" s="33">
        <f>ROUND(+F39*G36,0)</f>
        <v>224176853</v>
      </c>
      <c r="G40" s="34"/>
      <c r="H40" s="29"/>
      <c r="I40" s="30"/>
    </row>
    <row r="41" spans="1:9" ht="15.75" thickBot="1" x14ac:dyDescent="0.3">
      <c r="A41" s="82" t="s">
        <v>40</v>
      </c>
      <c r="B41" s="83"/>
      <c r="C41" s="83"/>
      <c r="D41" s="83"/>
      <c r="E41" s="83"/>
      <c r="F41" s="35">
        <f>ROUND(+F39*G37,0)</f>
        <v>45015432</v>
      </c>
      <c r="G41" s="36"/>
    </row>
    <row r="42" spans="1:9" ht="15.75" thickBot="1" x14ac:dyDescent="0.3">
      <c r="A42" s="84" t="s">
        <v>41</v>
      </c>
      <c r="B42" s="85"/>
      <c r="C42" s="85"/>
      <c r="D42" s="85"/>
      <c r="E42" s="85"/>
      <c r="F42" s="37">
        <f>+F40+F39+F41</f>
        <v>1169500932</v>
      </c>
      <c r="G42" s="38"/>
    </row>
  </sheetData>
  <mergeCells count="27">
    <mergeCell ref="A40:E40"/>
    <mergeCell ref="A41:E41"/>
    <mergeCell ref="A42:E42"/>
    <mergeCell ref="A39:E39"/>
    <mergeCell ref="D28:E28"/>
    <mergeCell ref="D29:E29"/>
    <mergeCell ref="A35:E35"/>
    <mergeCell ref="A36:F36"/>
    <mergeCell ref="A37:F37"/>
    <mergeCell ref="A38:F38"/>
    <mergeCell ref="A27:E27"/>
    <mergeCell ref="A16:E16"/>
    <mergeCell ref="D17:E17"/>
    <mergeCell ref="D18:E18"/>
    <mergeCell ref="D19:E19"/>
    <mergeCell ref="D20:E20"/>
    <mergeCell ref="D21:E21"/>
    <mergeCell ref="D23:E23"/>
    <mergeCell ref="D24:E24"/>
    <mergeCell ref="D25:E25"/>
    <mergeCell ref="D26:E26"/>
    <mergeCell ref="D22:E22"/>
    <mergeCell ref="A13:E13"/>
    <mergeCell ref="A1:G1"/>
    <mergeCell ref="A2:A3"/>
    <mergeCell ref="B2:G3"/>
    <mergeCell ref="C5:G5"/>
  </mergeCells>
  <pageMargins left="0.7" right="0.7" top="0.75" bottom="0.75" header="0.3" footer="0.3"/>
  <pageSetup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Esteban Gonzalez Jaramillo</dc:creator>
  <cp:lastModifiedBy>ASPIRE</cp:lastModifiedBy>
  <dcterms:created xsi:type="dcterms:W3CDTF">2024-05-30T21:32:53Z</dcterms:created>
  <dcterms:modified xsi:type="dcterms:W3CDTF">2024-09-20T20:26:05Z</dcterms:modified>
</cp:coreProperties>
</file>