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jmc3\Documents\ICA\Procesos 2024\Proyectos 2024\Documentos proceso Cundinamarca\"/>
    </mc:Choice>
  </mc:AlternateContent>
  <xr:revisionPtr revIDLastSave="0" documentId="13_ncr:1_{4C86CC0D-50AC-4F47-BCD4-60FFAAFFF57E}" xr6:coauthVersionLast="47" xr6:coauthVersionMax="47" xr10:uidLastSave="{00000000-0000-0000-0000-000000000000}"/>
  <bookViews>
    <workbookView xWindow="-120" yWindow="-120" windowWidth="20730" windowHeight="11040" xr2:uid="{0FC360B8-4D80-4FA0-A9F7-F42B91576D9E}"/>
  </bookViews>
  <sheets>
    <sheet name="Hoja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1" l="1"/>
  <c r="H25" i="1"/>
  <c r="H26" i="1"/>
  <c r="H27" i="1"/>
  <c r="H28" i="1"/>
  <c r="H30" i="1"/>
  <c r="H31" i="1"/>
  <c r="H32" i="1"/>
  <c r="H33" i="1"/>
  <c r="H49" i="1" l="1"/>
  <c r="H50" i="1" l="1"/>
  <c r="H51" i="1" l="1"/>
  <c r="H52" i="1" l="1"/>
  <c r="H53" i="1" l="1"/>
  <c r="H54" i="1" s="1"/>
  <c r="H55" i="1" s="1"/>
  <c r="I53" i="1"/>
  <c r="I52" i="1" l="1"/>
  <c r="I51" i="1" l="1"/>
  <c r="I50" i="1" l="1"/>
  <c r="I49" i="1" l="1"/>
  <c r="I54" i="1" s="1"/>
  <c r="H40" i="1" s="1"/>
  <c r="H11" i="1" l="1"/>
  <c r="F12" i="1"/>
  <c r="F11" i="1"/>
  <c r="E12" i="1"/>
  <c r="H12" i="1" s="1"/>
  <c r="E11" i="1"/>
  <c r="C12" i="1"/>
  <c r="C11" i="1"/>
  <c r="E18" i="1" l="1"/>
  <c r="H18" i="1" s="1"/>
  <c r="H17" i="1"/>
  <c r="F10" i="1"/>
  <c r="H10" i="1" s="1"/>
  <c r="F9" i="1"/>
  <c r="H9" i="1" s="1"/>
  <c r="H13" i="1" l="1"/>
  <c r="H36" i="1" s="1"/>
  <c r="H20" i="1"/>
  <c r="H37" i="1" s="1"/>
  <c r="I40" i="1" l="1"/>
  <c r="H29" i="1" l="1"/>
  <c r="H34" i="1" l="1"/>
  <c r="H38" i="1" s="1"/>
  <c r="H39" i="1" s="1"/>
  <c r="H41" i="1" s="1"/>
  <c r="H42" i="1" s="1"/>
  <c r="H4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tc={F13B0B45-C790-44A1-8F07-76A01372344B}</author>
    <author>tc={104B56E5-3DE1-4060-9E3A-C9A73041536C}</author>
    <author>tc={F6471D94-8FC9-419D-B7C6-D906CECDA299}</author>
    <author>tc={5E3297EE-E689-4ABC-B4BC-66B6D97E20A3}</author>
    <author>tc={0652DFE2-4B72-4B21-9ABA-688B5FE960D9}</author>
    <author>tc={9BE837BF-01EB-487E-A897-B1AFF5062748}</author>
  </authors>
  <commentList>
    <comment ref="B9" authorId="0" shapeId="0" xr:uid="{F13B0B45-C790-44A1-8F07-76A01372344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Para Ubaté, Zipaquirá y Chocontá</t>
      </text>
    </comment>
    <comment ref="D9" authorId="1" shapeId="0" xr:uid="{104B56E5-3DE1-4060-9E3A-C9A73041536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 residente para las obras de Ubate, Choconta y Zipaquira, 1 residente para las obras de Caqueza y 1 residente para Girardot</t>
      </text>
    </comment>
    <comment ref="B10" authorId="2" shapeId="0" xr:uid="{F6471D94-8FC9-419D-B7C6-D906CECDA299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Para Ubaté, Zipaquirá y Chocontá
</t>
      </text>
    </comment>
    <comment ref="D10" authorId="3" shapeId="0" xr:uid="{5E3297EE-E689-4ABC-B4BC-66B6D97E20A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 inspector para las obras de ubate, choconta y zipaquira, 1 inspector para Caqueza y 1 inspector para Girardot</t>
      </text>
    </comment>
    <comment ref="B11" authorId="4" shapeId="0" xr:uid="{0652DFE2-4B72-4B21-9ABA-688B5FE960D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Para Cáqueza y Girardot</t>
      </text>
    </comment>
    <comment ref="B12" authorId="5" shapeId="0" xr:uid="{9BE837BF-01EB-487E-A897-B1AFF5062748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Para Cáqueza y Girardot
</t>
      </text>
    </comment>
  </commentList>
</comments>
</file>

<file path=xl/sharedStrings.xml><?xml version="1.0" encoding="utf-8"?>
<sst xmlns="http://schemas.openxmlformats.org/spreadsheetml/2006/main" count="58" uniqueCount="43">
  <si>
    <t>I.  ADMINISTRACIÓN</t>
  </si>
  <si>
    <t>A. PERSONAL</t>
  </si>
  <si>
    <t>PERSONAL</t>
  </si>
  <si>
    <t>SALARIO</t>
  </si>
  <si>
    <t>CANTIDAD</t>
  </si>
  <si>
    <t>DEDICACION</t>
  </si>
  <si>
    <t>SAL. + PEST.</t>
  </si>
  <si>
    <t>MESES</t>
  </si>
  <si>
    <t>COSTO TOTAL</t>
  </si>
  <si>
    <t>RESIDENTE OBRA CIVIL</t>
  </si>
  <si>
    <t>INSPECTOR SISOMA</t>
  </si>
  <si>
    <t>SUBTOTAL</t>
  </si>
  <si>
    <t>DETALLE</t>
  </si>
  <si>
    <t xml:space="preserve">VALOR MES </t>
  </si>
  <si>
    <t>SERVICIOS PUBLICOS Y COMUNICACIONES</t>
  </si>
  <si>
    <t>PAPELERIA Y OTROS</t>
  </si>
  <si>
    <t>C. COSTOS LEGALES</t>
  </si>
  <si>
    <t>%</t>
  </si>
  <si>
    <t>VALOR</t>
  </si>
  <si>
    <t>POLIZAS</t>
  </si>
  <si>
    <t>Garantía de Seriedad</t>
  </si>
  <si>
    <t>Sobre vr total del contrato</t>
  </si>
  <si>
    <t>Estabilidad de la Obra</t>
  </si>
  <si>
    <t>Salarios, Prestaciones</t>
  </si>
  <si>
    <t>Cumplimiento</t>
  </si>
  <si>
    <t>Responsabilidad Civil</t>
  </si>
  <si>
    <t>IMPUESTOS</t>
  </si>
  <si>
    <t>Imp. Transaccciones financieras 4x1000</t>
  </si>
  <si>
    <t>Impuesto ley 1106</t>
  </si>
  <si>
    <t>ICA</t>
  </si>
  <si>
    <t>Sobre costo directo</t>
  </si>
  <si>
    <t xml:space="preserve">Retención en la fuente </t>
  </si>
  <si>
    <t>E. RESUMEN COSTOS DE ADMINISTRACIÓN</t>
  </si>
  <si>
    <t>FUNCIONAMIENTO</t>
  </si>
  <si>
    <t>COSTOS DEL CONTRATO</t>
  </si>
  <si>
    <t xml:space="preserve">TOTAL COSTOS ADMINISTRACIÓN </t>
  </si>
  <si>
    <t xml:space="preserve">TOTAL COSTOS DIRECTO </t>
  </si>
  <si>
    <t>% COSTOS ADMINISTRACIÓN</t>
  </si>
  <si>
    <t>% DE ADMINISTRACION ASUMIDO</t>
  </si>
  <si>
    <t>II.  IMPREVISTOS</t>
  </si>
  <si>
    <t>III.  UTILIDADES</t>
  </si>
  <si>
    <t>TOTAL A. I. U.</t>
  </si>
  <si>
    <t xml:space="preserve"> “MANTENIMIENTO OFICINAS LOCALES ICA CUNDINAMARCA"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</si>
</sst>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0.0%"/>
    <numFmt numFmtId="166" formatCode="_ * #,##0.000_ ;_ * \-#,##0.000_ ;_ * &quot;-&quot;??_ ;_ @_ "/>
    <numFmt numFmtId="167" formatCode="_(&quot;$&quot;* #,##0.00_);_(&quot;$&quot;* \(#,##0.00\);_(&quot;$&quot;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2" applyFont="1"/>
    <xf numFmtId="0" fontId="5" fillId="0" borderId="0" xfId="2" applyFont="1"/>
    <xf numFmtId="4" fontId="0" fillId="0" borderId="0" xfId="0" applyNumberFormat="1"/>
    <xf numFmtId="44" fontId="0" fillId="0" borderId="0" xfId="6" applyFont="1"/>
    <xf numFmtId="0" fontId="6" fillId="0" borderId="0" xfId="2" applyFont="1"/>
    <xf numFmtId="0" fontId="4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4" fillId="0" borderId="4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5" xfId="2" applyFont="1" applyBorder="1" applyAlignment="1">
      <alignment vertical="center"/>
    </xf>
    <xf numFmtId="0" fontId="4" fillId="0" borderId="4" xfId="2" applyFont="1" applyBorder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vertical="center" wrapText="1"/>
    </xf>
    <xf numFmtId="164" fontId="5" fillId="0" borderId="6" xfId="3" applyFont="1" applyFill="1" applyBorder="1" applyAlignment="1">
      <alignment horizontal="right" vertical="center"/>
    </xf>
    <xf numFmtId="164" fontId="5" fillId="2" borderId="6" xfId="3" applyFont="1" applyFill="1" applyBorder="1" applyAlignment="1">
      <alignment horizontal="center" vertical="center"/>
    </xf>
    <xf numFmtId="9" fontId="5" fillId="2" borderId="6" xfId="1" applyFont="1" applyFill="1" applyBorder="1" applyAlignment="1">
      <alignment horizontal="right" vertical="center"/>
    </xf>
    <xf numFmtId="164" fontId="5" fillId="0" borderId="6" xfId="3" applyFont="1" applyBorder="1" applyAlignment="1">
      <alignment horizontal="right" vertical="center"/>
    </xf>
    <xf numFmtId="0" fontId="5" fillId="0" borderId="6" xfId="2" applyFont="1" applyBorder="1" applyAlignment="1">
      <alignment horizontal="center" vertical="center"/>
    </xf>
    <xf numFmtId="4" fontId="5" fillId="0" borderId="6" xfId="2" applyNumberFormat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4" fontId="4" fillId="0" borderId="7" xfId="2" applyNumberFormat="1" applyFont="1" applyBorder="1" applyAlignment="1">
      <alignment vertical="center"/>
    </xf>
    <xf numFmtId="4" fontId="4" fillId="0" borderId="5" xfId="2" applyNumberFormat="1" applyFont="1" applyBorder="1" applyAlignment="1">
      <alignment vertical="center"/>
    </xf>
    <xf numFmtId="0" fontId="4" fillId="0" borderId="0" xfId="2" applyFont="1" applyAlignment="1">
      <alignment horizontal="left" vertical="center"/>
    </xf>
    <xf numFmtId="0" fontId="5" fillId="0" borderId="4" xfId="2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4" fontId="5" fillId="0" borderId="0" xfId="2" applyNumberFormat="1" applyFont="1" applyAlignment="1">
      <alignment vertical="center"/>
    </xf>
    <xf numFmtId="4" fontId="5" fillId="0" borderId="0" xfId="2" applyNumberFormat="1" applyFont="1" applyAlignment="1">
      <alignment horizontal="center" vertical="center"/>
    </xf>
    <xf numFmtId="4" fontId="5" fillId="0" borderId="5" xfId="2" applyNumberFormat="1" applyFont="1" applyBorder="1" applyAlignment="1">
      <alignment vertical="center"/>
    </xf>
    <xf numFmtId="4" fontId="4" fillId="0" borderId="8" xfId="2" applyNumberFormat="1" applyFont="1" applyBorder="1" applyAlignment="1">
      <alignment vertical="center"/>
    </xf>
    <xf numFmtId="10" fontId="5" fillId="0" borderId="0" xfId="4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indent="2"/>
    </xf>
    <xf numFmtId="10" fontId="5" fillId="0" borderId="0" xfId="0" applyNumberFormat="1" applyFont="1"/>
    <xf numFmtId="10" fontId="5" fillId="0" borderId="0" xfId="0" applyNumberFormat="1" applyFont="1" applyAlignment="1">
      <alignment horizontal="center"/>
    </xf>
    <xf numFmtId="0" fontId="5" fillId="2" borderId="9" xfId="0" applyFont="1" applyFill="1" applyBorder="1"/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/>
    <xf numFmtId="9" fontId="5" fillId="0" borderId="0" xfId="0" applyNumberFormat="1" applyFont="1"/>
    <xf numFmtId="167" fontId="4" fillId="0" borderId="8" xfId="5" applyNumberFormat="1" applyFont="1" applyBorder="1" applyAlignment="1">
      <alignment vertical="center"/>
    </xf>
    <xf numFmtId="10" fontId="5" fillId="0" borderId="5" xfId="2" applyNumberFormat="1" applyFont="1" applyBorder="1" applyAlignment="1">
      <alignment vertical="center"/>
    </xf>
    <xf numFmtId="10" fontId="4" fillId="0" borderId="8" xfId="4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10" fontId="4" fillId="0" borderId="5" xfId="4" applyNumberFormat="1" applyFont="1" applyBorder="1" applyAlignment="1">
      <alignment vertical="center"/>
    </xf>
    <xf numFmtId="0" fontId="5" fillId="0" borderId="4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10" fontId="4" fillId="0" borderId="12" xfId="2" applyNumberFormat="1" applyFont="1" applyBorder="1" applyAlignment="1">
      <alignment vertical="center"/>
    </xf>
    <xf numFmtId="0" fontId="6" fillId="0" borderId="0" xfId="0" applyFont="1"/>
    <xf numFmtId="44" fontId="6" fillId="0" borderId="0" xfId="6" applyFont="1"/>
    <xf numFmtId="0" fontId="5" fillId="0" borderId="4" xfId="2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7" fillId="0" borderId="11" xfId="0" applyFont="1" applyBorder="1" applyAlignment="1">
      <alignment horizontal="center"/>
    </xf>
    <xf numFmtId="0" fontId="4" fillId="0" borderId="4" xfId="2" applyFont="1" applyBorder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4" xfId="2" applyFont="1" applyBorder="1" applyAlignment="1">
      <alignment horizontal="right" vertical="center"/>
    </xf>
    <xf numFmtId="0" fontId="4" fillId="0" borderId="0" xfId="2" applyFont="1" applyAlignment="1">
      <alignment horizontal="right" vertical="center"/>
    </xf>
    <xf numFmtId="0" fontId="4" fillId="0" borderId="10" xfId="2" applyFont="1" applyBorder="1" applyAlignment="1">
      <alignment horizontal="right" vertical="center"/>
    </xf>
    <xf numFmtId="0" fontId="4" fillId="0" borderId="11" xfId="2" applyFont="1" applyBorder="1" applyAlignment="1">
      <alignment horizontal="right" vertical="center"/>
    </xf>
  </cellXfs>
  <cellStyles count="7">
    <cellStyle name="Millares 8 2" xfId="3" xr:uid="{BC13CD10-B04B-487F-B358-17C1DF2A59F1}"/>
    <cellStyle name="Moneda" xfId="6" builtinId="4"/>
    <cellStyle name="Moneda 10 2" xfId="5" xr:uid="{FD79AEA0-151B-4125-9930-9B7A012F3883}"/>
    <cellStyle name="Normal" xfId="0" builtinId="0"/>
    <cellStyle name="Normal 9" xfId="2" xr:uid="{D678EFB6-6B2F-41B0-8208-8D02EE50FB69}"/>
    <cellStyle name="Porcentaje" xfId="1" builtinId="5"/>
    <cellStyle name="Porcentual 2" xfId="4" xr:uid="{613E7D63-202C-40FE-97E4-E69D88F70B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17/10/relationships/person" Target="persons/perso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962025</xdr:colOff>
      <xdr:row>3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7C852E-3772-43E2-928C-606481FFF60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15525" cy="657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jmc3\Documents\ICA\Procesos%202024\Proyectos%202024\Documentos%20proceso%20Cundinamarca\PRESUPUESTOS,%20MEMORIA%20DE%20CANTIDADES%20Y%20AIU\Presupuesto%20sede%20Choconta%20VF%2016-9-2024.xlsx" TargetMode="External"/><Relationship Id="rId1" Type="http://schemas.openxmlformats.org/officeDocument/2006/relationships/externalLinkPath" Target="PRESUPUESTOS,%20MEMORIA%20DE%20CANTIDADES%20Y%20AIU/Presupuesto%20sede%20Choconta%20VF%2016-9-2024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jmc3\Documents\ICA\Procesos%202024\Proyectos%202024\Documentos%20proceso%20Cundinamarca\PRESUPUESTOS,%20MEMORIA%20DE%20CANTIDADES%20Y%20AIU\Presupuesto%20sede%20Girardot%20VF%205-8-2024.xlsx" TargetMode="External"/><Relationship Id="rId1" Type="http://schemas.openxmlformats.org/officeDocument/2006/relationships/externalLinkPath" Target="PRESUPUESTOS,%20MEMORIA%20DE%20CANTIDADES%20Y%20AIU/Presupuesto%20sede%20Girardot%20VF%205-8-202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jmc3\Documents\ICA\Procesos%202024\Proyectos%202024\Documentos%20proceso%20Cundinamarca\PRESUPUESTOS,%20MEMORIA%20DE%20CANTIDADES%20Y%20AIU\Presupuesto%20sede%20Ubat&#233;%20VF%2016-9-2024.xlsx" TargetMode="External"/><Relationship Id="rId1" Type="http://schemas.openxmlformats.org/officeDocument/2006/relationships/externalLinkPath" Target="PRESUPUESTOS,%20MEMORIA%20DE%20CANTIDADES%20Y%20AIU/Presupuesto%20sede%20Ubat&#233;%20VF%2016-9-2024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jmc3\Documents\ICA\Procesos%202024\Proyectos%202024\Documentos%20proceso%20Cundinamarca\PRESUPUESTOS,%20MEMORIA%20DE%20CANTIDADES%20Y%20AIU\Presupuesto%20sede%20Zipaquira%20VF%2016-9-2024.xlsx" TargetMode="External"/><Relationship Id="rId1" Type="http://schemas.openxmlformats.org/officeDocument/2006/relationships/externalLinkPath" Target="PRESUPUESTOS,%20MEMORIA%20DE%20CANTIDADES%20Y%20AIU/Presupuesto%20sede%20Zipaquira%20VF%2016-9-2024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jmc3\Documents\ICA\Procesos%202024\Proyectos%202024\Documentos%20proceso%20Cundinamarca\PRESUPUESTOS,%20MEMORIA%20DE%20CANTIDADES%20Y%20AIU\Presupuesto%20sede%20Caqueza%20VF%2016-9-2024.xlsx" TargetMode="External"/><Relationship Id="rId1" Type="http://schemas.openxmlformats.org/officeDocument/2006/relationships/externalLinkPath" Target="PRESUPUESTOS,%20MEMORIA%20DE%20CANTIDADES%20Y%20AIU/Presupuesto%20sede%20Caqueza%20VF%2016-9-2024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jmc3\Documents\ICA\Procesos%202024\Proyectos%202024\Documentos%20proceso%20Cundinamarca\PRESUPUESTOS,%20MEMORIA%20DE%20CANTIDADES%20Y%20AIU\Presupuesto%20sede%20Girardot%20VF%2016-9-2024.xlsx" TargetMode="External"/><Relationship Id="rId1" Type="http://schemas.openxmlformats.org/officeDocument/2006/relationships/externalLinkPath" Target="PRESUPUESTOS,%20MEMORIA%20DE%20CANTIDADES%20Y%20AIU/Presupuesto%20sede%20Girardot%20VF%2016-9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S"/>
      <sheetName val="AIU"/>
      <sheetName val="MEMORIA DE CANTIDADES"/>
      <sheetName val="COTIZACION 1"/>
      <sheetName val="COTIZACION 2"/>
      <sheetName val="PROMEDIO"/>
      <sheetName val="A.P.U."/>
      <sheetName val="A.P.U.2"/>
    </sheetNames>
    <sheetDataSet>
      <sheetData sheetId="0">
        <row r="38">
          <cell r="F38">
            <v>30509022</v>
          </cell>
        </row>
        <row r="39">
          <cell r="F39">
            <v>30509022</v>
          </cell>
        </row>
        <row r="45">
          <cell r="F45">
            <v>39951564.310000002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S"/>
      <sheetName val="AIU"/>
      <sheetName val="MEMORIA DE CANTIDADES"/>
      <sheetName val="COTIZACION 1"/>
      <sheetName val="COTIZACION 2"/>
      <sheetName val="PROMEDIO"/>
      <sheetName val="A.P.U."/>
      <sheetName val="A.P.U.2"/>
    </sheetNames>
    <sheetDataSet>
      <sheetData sheetId="0">
        <row r="50">
          <cell r="F50">
            <v>29306923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S"/>
      <sheetName val="AIU"/>
      <sheetName val="Insumos"/>
      <sheetName val="MEMORIA DE CANTIDADES"/>
      <sheetName val="COTIZACION 1"/>
      <sheetName val="COTIZACION 2"/>
      <sheetName val="PROMEDIO"/>
      <sheetName val="A.P.U."/>
      <sheetName val="A.P.U.2"/>
    </sheetNames>
    <sheetDataSet>
      <sheetData sheetId="0">
        <row r="44">
          <cell r="F44">
            <v>30538434</v>
          </cell>
        </row>
        <row r="50">
          <cell r="F50">
            <v>39990079.329999998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S"/>
      <sheetName val="INSUMOS"/>
      <sheetName val="AIU"/>
      <sheetName val="MEMORIA DE CANTIDADES"/>
      <sheetName val="COTIZACION 1"/>
      <sheetName val="COTIZACION 2"/>
      <sheetName val="PROMEDIO"/>
      <sheetName val="A.P.U."/>
      <sheetName val="A.P.U.2"/>
    </sheetNames>
    <sheetDataSet>
      <sheetData sheetId="0">
        <row r="40">
          <cell r="F40">
            <v>30517700</v>
          </cell>
        </row>
        <row r="47">
          <cell r="F47">
            <v>39962928.149999999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S"/>
      <sheetName val="MEMORIA DE CANTIDADES"/>
      <sheetName val="COTIZACION 1"/>
      <sheetName val="COTIZACION 2"/>
      <sheetName val="PROMEDIO"/>
      <sheetName val="A.P.U."/>
      <sheetName val="A.P.U.2"/>
    </sheetNames>
    <sheetDataSet>
      <sheetData sheetId="0">
        <row r="43">
          <cell r="F43">
            <v>30482099</v>
          </cell>
        </row>
        <row r="50">
          <cell r="F50">
            <v>39916308.649999999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S"/>
      <sheetName val="AIU"/>
      <sheetName val="MEMORIA DE CANTIDADES"/>
      <sheetName val="COTIZACION 1"/>
      <sheetName val="COTIZACION 2"/>
      <sheetName val="PROMEDIO"/>
      <sheetName val="A.P.U."/>
      <sheetName val="A.P.U.2"/>
    </sheetNames>
    <sheetDataSet>
      <sheetData sheetId="0">
        <row r="50">
          <cell r="F50">
            <v>30525749</v>
          </cell>
        </row>
        <row r="57">
          <cell r="F57">
            <v>39973468.32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uñoz Castaño Sandra Janeth" id="{F2B108F0-80AB-44C2-AB90-591F5D8E0FC4}" userId="S::sandra.munoz-ca@uniminuto.edu.co::ea32244b-4acf-4267-90b0-06d7da412fa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" dT="2024-09-16T14:07:42.93" personId="{F2B108F0-80AB-44C2-AB90-591F5D8E0FC4}" id="{F13B0B45-C790-44A1-8F07-76A01372344B}">
    <text>Para Ubaté, Zipaquirá y Chocontá</text>
  </threadedComment>
  <threadedComment ref="D9" dT="2024-08-05T22:59:46.24" personId="{F2B108F0-80AB-44C2-AB90-591F5D8E0FC4}" id="{104B56E5-3DE1-4060-9E3A-C9A73041536C}">
    <text>1 residente para las obras de Ubate, Choconta y Zipaquira, 1 residente para las obras de Caqueza y 1 residente para Girardot</text>
  </threadedComment>
  <threadedComment ref="B10" dT="2024-09-16T14:08:05.13" personId="{F2B108F0-80AB-44C2-AB90-591F5D8E0FC4}" id="{F6471D94-8FC9-419D-B7C6-D906CECDA299}">
    <text xml:space="preserve">Para Ubaté, Zipaquirá y Chocontá
</text>
  </threadedComment>
  <threadedComment ref="D10" dT="2024-08-05T23:00:19.24" personId="{F2B108F0-80AB-44C2-AB90-591F5D8E0FC4}" id="{5E3297EE-E689-4ABC-B4BC-66B6D97E20A3}">
    <text>1 inspector para las obras de ubate, choconta y zipaquira, 1 inspector para Caqueza y 1 inspector para Girardot</text>
  </threadedComment>
  <threadedComment ref="B11" dT="2024-09-16T14:08:23.65" personId="{F2B108F0-80AB-44C2-AB90-591F5D8E0FC4}" id="{0652DFE2-4B72-4B21-9ABA-688B5FE960D9}">
    <text>Para Cáqueza y Girardot</text>
  </threadedComment>
  <threadedComment ref="B12" dT="2024-09-16T14:08:34.08" personId="{F2B108F0-80AB-44C2-AB90-591F5D8E0FC4}" id="{9BE837BF-01EB-487E-A897-B1AFF5062748}">
    <text xml:space="preserve">Para Cáqueza y Girardot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B151F-5662-4270-8984-9925F39AAADE}">
  <dimension ref="B5:J57"/>
  <sheetViews>
    <sheetView tabSelected="1" workbookViewId="0">
      <selection activeCell="H58" sqref="H58"/>
    </sheetView>
  </sheetViews>
  <sheetFormatPr baseColWidth="10" defaultRowHeight="15" x14ac:dyDescent="0.25"/>
  <cols>
    <col min="2" max="2" width="43.42578125" style="50" customWidth="1"/>
    <col min="3" max="3" width="20.140625" style="50" customWidth="1"/>
    <col min="4" max="4" width="18.7109375" style="50" customWidth="1"/>
    <col min="5" max="5" width="11.42578125" style="50"/>
    <col min="6" max="6" width="19.5703125" style="50" customWidth="1"/>
    <col min="7" max="7" width="9.5703125" style="50" customWidth="1"/>
    <col min="8" max="8" width="18.28515625" style="50" customWidth="1"/>
    <col min="9" max="10" width="16.7109375" hidden="1" customWidth="1"/>
    <col min="11" max="12" width="0" hidden="1" customWidth="1"/>
  </cols>
  <sheetData>
    <row r="5" spans="2:8" ht="15.75" thickBot="1" x14ac:dyDescent="0.3">
      <c r="B5" s="54" t="s">
        <v>42</v>
      </c>
      <c r="C5" s="54"/>
      <c r="D5" s="54"/>
      <c r="E5" s="54"/>
      <c r="F5" s="54"/>
      <c r="G5" s="54"/>
      <c r="H5" s="54"/>
    </row>
    <row r="6" spans="2:8" x14ac:dyDescent="0.25">
      <c r="B6" s="6" t="s">
        <v>0</v>
      </c>
      <c r="C6" s="7"/>
      <c r="D6" s="7"/>
      <c r="E6" s="7"/>
      <c r="F6" s="7"/>
      <c r="G6" s="7"/>
      <c r="H6" s="8"/>
    </row>
    <row r="7" spans="2:8" x14ac:dyDescent="0.25">
      <c r="B7" s="9" t="s">
        <v>1</v>
      </c>
      <c r="C7" s="10"/>
      <c r="D7" s="10"/>
      <c r="E7" s="10"/>
      <c r="F7" s="10"/>
      <c r="G7" s="10"/>
      <c r="H7" s="11"/>
    </row>
    <row r="8" spans="2:8" x14ac:dyDescent="0.25">
      <c r="B8" s="12" t="s">
        <v>2</v>
      </c>
      <c r="C8" s="13" t="s">
        <v>3</v>
      </c>
      <c r="D8" s="13" t="s">
        <v>4</v>
      </c>
      <c r="E8" s="13" t="s">
        <v>5</v>
      </c>
      <c r="F8" s="13" t="s">
        <v>6</v>
      </c>
      <c r="G8" s="14" t="s">
        <v>7</v>
      </c>
      <c r="H8" s="15" t="s">
        <v>8</v>
      </c>
    </row>
    <row r="9" spans="2:8" x14ac:dyDescent="0.25">
      <c r="B9" s="16" t="s">
        <v>9</v>
      </c>
      <c r="C9" s="17">
        <v>4394377</v>
      </c>
      <c r="D9" s="18">
        <v>1</v>
      </c>
      <c r="E9" s="19">
        <v>1</v>
      </c>
      <c r="F9" s="20">
        <f t="shared" ref="F9:F12" si="0">+C9*D9*1.55</f>
        <v>6811284.3500000006</v>
      </c>
      <c r="G9" s="21">
        <v>1</v>
      </c>
      <c r="H9" s="22">
        <f t="shared" ref="H9:H12" si="1">+G9*F9*E9</f>
        <v>6811284.3500000006</v>
      </c>
    </row>
    <row r="10" spans="2:8" x14ac:dyDescent="0.25">
      <c r="B10" s="16" t="s">
        <v>10</v>
      </c>
      <c r="C10" s="17">
        <v>3341149</v>
      </c>
      <c r="D10" s="18">
        <v>1</v>
      </c>
      <c r="E10" s="19">
        <v>7.0000000000000007E-2</v>
      </c>
      <c r="F10" s="20">
        <f t="shared" si="0"/>
        <v>5178780.95</v>
      </c>
      <c r="G10" s="21">
        <v>1</v>
      </c>
      <c r="H10" s="22">
        <f t="shared" si="1"/>
        <v>362514.66650000005</v>
      </c>
    </row>
    <row r="11" spans="2:8" x14ac:dyDescent="0.25">
      <c r="B11" s="16" t="s">
        <v>9</v>
      </c>
      <c r="C11" s="17">
        <f>+C9</f>
        <v>4394377</v>
      </c>
      <c r="D11" s="18">
        <v>1</v>
      </c>
      <c r="E11" s="19">
        <f>+E9</f>
        <v>1</v>
      </c>
      <c r="F11" s="20">
        <f t="shared" si="0"/>
        <v>6811284.3500000006</v>
      </c>
      <c r="G11" s="21">
        <v>2</v>
      </c>
      <c r="H11" s="22">
        <f t="shared" si="1"/>
        <v>13622568.700000001</v>
      </c>
    </row>
    <row r="12" spans="2:8" x14ac:dyDescent="0.25">
      <c r="B12" s="16" t="s">
        <v>10</v>
      </c>
      <c r="C12" s="17">
        <f>+C10</f>
        <v>3341149</v>
      </c>
      <c r="D12" s="18">
        <v>1</v>
      </c>
      <c r="E12" s="19">
        <f>+E10</f>
        <v>7.0000000000000007E-2</v>
      </c>
      <c r="F12" s="20">
        <f t="shared" si="0"/>
        <v>5178780.95</v>
      </c>
      <c r="G12" s="21">
        <v>2</v>
      </c>
      <c r="H12" s="22">
        <f t="shared" si="1"/>
        <v>725029.3330000001</v>
      </c>
    </row>
    <row r="13" spans="2:8" x14ac:dyDescent="0.25">
      <c r="B13" s="23"/>
      <c r="C13" s="10"/>
      <c r="D13" s="10"/>
      <c r="E13" s="10"/>
      <c r="F13" s="10"/>
      <c r="G13" s="10" t="s">
        <v>11</v>
      </c>
      <c r="H13" s="24">
        <f>SUM(H9:H12)</f>
        <v>21521397.049500003</v>
      </c>
    </row>
    <row r="14" spans="2:8" x14ac:dyDescent="0.25">
      <c r="B14" s="23"/>
      <c r="C14" s="10"/>
      <c r="D14" s="10"/>
      <c r="E14" s="10"/>
      <c r="F14" s="10"/>
      <c r="G14" s="10"/>
      <c r="H14" s="25"/>
    </row>
    <row r="15" spans="2:8" x14ac:dyDescent="0.25">
      <c r="B15" s="55" t="s">
        <v>12</v>
      </c>
      <c r="C15" s="56"/>
      <c r="D15" s="26"/>
      <c r="E15" s="13" t="s">
        <v>13</v>
      </c>
      <c r="F15" s="13"/>
      <c r="G15" s="13" t="s">
        <v>7</v>
      </c>
      <c r="H15" s="15" t="s">
        <v>8</v>
      </c>
    </row>
    <row r="16" spans="2:8" x14ac:dyDescent="0.25">
      <c r="B16" s="52"/>
      <c r="C16" s="53"/>
      <c r="D16" s="28"/>
      <c r="E16" s="29"/>
      <c r="F16" s="29"/>
      <c r="G16" s="30"/>
      <c r="H16" s="31"/>
    </row>
    <row r="17" spans="2:8" x14ac:dyDescent="0.25">
      <c r="B17" s="52" t="s">
        <v>14</v>
      </c>
      <c r="C17" s="53"/>
      <c r="D17" s="28"/>
      <c r="E17" s="29">
        <v>300000</v>
      </c>
      <c r="F17" s="29"/>
      <c r="G17" s="30">
        <v>2</v>
      </c>
      <c r="H17" s="31">
        <f>+G17*E17</f>
        <v>600000</v>
      </c>
    </row>
    <row r="18" spans="2:8" x14ac:dyDescent="0.25">
      <c r="B18" s="52" t="s">
        <v>15</v>
      </c>
      <c r="C18" s="53"/>
      <c r="D18" s="28"/>
      <c r="E18" s="29">
        <f>+E17</f>
        <v>300000</v>
      </c>
      <c r="F18" s="29"/>
      <c r="G18" s="30">
        <v>2</v>
      </c>
      <c r="H18" s="31">
        <f>+G18*E18</f>
        <v>600000</v>
      </c>
    </row>
    <row r="19" spans="2:8" x14ac:dyDescent="0.25">
      <c r="B19" s="27"/>
      <c r="C19" s="28"/>
      <c r="D19" s="28"/>
      <c r="E19" s="29"/>
      <c r="F19" s="29"/>
      <c r="G19" s="30"/>
      <c r="H19" s="31"/>
    </row>
    <row r="20" spans="2:8" x14ac:dyDescent="0.25">
      <c r="B20" s="23"/>
      <c r="C20" s="29"/>
      <c r="D20" s="29"/>
      <c r="E20" s="29"/>
      <c r="F20" s="29"/>
      <c r="G20" s="10" t="s">
        <v>11</v>
      </c>
      <c r="H20" s="32">
        <f>SUM(H16:H19)</f>
        <v>1200000</v>
      </c>
    </row>
    <row r="21" spans="2:8" x14ac:dyDescent="0.25">
      <c r="B21" s="9" t="s">
        <v>16</v>
      </c>
      <c r="C21" s="10"/>
      <c r="D21" s="10"/>
      <c r="E21" s="10"/>
      <c r="F21" s="10"/>
      <c r="G21" s="10"/>
      <c r="H21" s="11"/>
    </row>
    <row r="22" spans="2:8" x14ac:dyDescent="0.25">
      <c r="B22" s="55" t="s">
        <v>12</v>
      </c>
      <c r="C22" s="56"/>
      <c r="D22" s="26"/>
      <c r="E22" s="13"/>
      <c r="F22" s="13"/>
      <c r="G22" s="13" t="s">
        <v>17</v>
      </c>
      <c r="H22" s="15" t="s">
        <v>18</v>
      </c>
    </row>
    <row r="23" spans="2:8" x14ac:dyDescent="0.25">
      <c r="B23" s="52" t="s">
        <v>19</v>
      </c>
      <c r="C23" s="53"/>
      <c r="D23" s="28"/>
      <c r="E23" s="28"/>
      <c r="F23" s="28"/>
      <c r="G23" s="33"/>
      <c r="H23" s="31"/>
    </row>
    <row r="24" spans="2:8" x14ac:dyDescent="0.25">
      <c r="B24" s="34" t="s">
        <v>20</v>
      </c>
      <c r="C24" s="35">
        <v>4.0000000000000002E-4</v>
      </c>
      <c r="D24" s="36" t="s">
        <v>21</v>
      </c>
      <c r="E24" s="28"/>
      <c r="F24" s="28"/>
      <c r="G24" s="33">
        <v>4.0000000000000002E-4</v>
      </c>
      <c r="H24" s="31">
        <f>+$H$40*G24</f>
        <v>61029.2016</v>
      </c>
    </row>
    <row r="25" spans="2:8" x14ac:dyDescent="0.25">
      <c r="B25" s="34" t="s">
        <v>22</v>
      </c>
      <c r="C25" s="35">
        <v>3.0000000000000001E-3</v>
      </c>
      <c r="D25" s="36" t="s">
        <v>21</v>
      </c>
      <c r="E25" s="28"/>
      <c r="F25" s="28"/>
      <c r="G25" s="33">
        <v>3.0000000000000001E-3</v>
      </c>
      <c r="H25" s="31">
        <f t="shared" ref="H25:H33" si="2">+$H$40*G25</f>
        <v>457719.01199999999</v>
      </c>
    </row>
    <row r="26" spans="2:8" x14ac:dyDescent="0.25">
      <c r="B26" s="34" t="s">
        <v>23</v>
      </c>
      <c r="C26" s="35">
        <v>5.0000000000000001E-3</v>
      </c>
      <c r="D26" s="36" t="s">
        <v>21</v>
      </c>
      <c r="E26" s="28"/>
      <c r="F26" s="28"/>
      <c r="G26" s="33">
        <v>5.0000000000000001E-3</v>
      </c>
      <c r="H26" s="31">
        <f t="shared" si="2"/>
        <v>762865.02</v>
      </c>
    </row>
    <row r="27" spans="2:8" x14ac:dyDescent="0.25">
      <c r="B27" s="34" t="s">
        <v>24</v>
      </c>
      <c r="C27" s="35">
        <v>3.0000000000000001E-3</v>
      </c>
      <c r="D27" s="36" t="s">
        <v>21</v>
      </c>
      <c r="E27" s="28"/>
      <c r="F27" s="28"/>
      <c r="G27" s="33">
        <v>3.0000000000000001E-3</v>
      </c>
      <c r="H27" s="31">
        <f t="shared" si="2"/>
        <v>457719.01199999999</v>
      </c>
    </row>
    <row r="28" spans="2:8" x14ac:dyDescent="0.25">
      <c r="B28" s="34" t="s">
        <v>25</v>
      </c>
      <c r="C28" s="35">
        <v>3.0000000000000001E-3</v>
      </c>
      <c r="D28" s="36" t="s">
        <v>21</v>
      </c>
      <c r="E28" s="28"/>
      <c r="F28" s="28"/>
      <c r="G28" s="33">
        <v>3.0000000000000001E-3</v>
      </c>
      <c r="H28" s="31">
        <f t="shared" si="2"/>
        <v>457719.01199999999</v>
      </c>
    </row>
    <row r="29" spans="2:8" x14ac:dyDescent="0.25">
      <c r="B29" s="37" t="s">
        <v>26</v>
      </c>
      <c r="C29" s="38"/>
      <c r="D29" s="39"/>
      <c r="E29" s="28"/>
      <c r="F29" s="28"/>
      <c r="G29" s="33"/>
      <c r="H29" s="31">
        <f t="shared" si="2"/>
        <v>0</v>
      </c>
    </row>
    <row r="30" spans="2:8" x14ac:dyDescent="0.25">
      <c r="B30" s="34" t="s">
        <v>27</v>
      </c>
      <c r="C30" s="40">
        <v>4.0000000000000001E-3</v>
      </c>
      <c r="D30" s="36" t="s">
        <v>21</v>
      </c>
      <c r="E30" s="28"/>
      <c r="F30" s="28"/>
      <c r="G30" s="33">
        <v>4.0000000000000001E-3</v>
      </c>
      <c r="H30" s="31">
        <f t="shared" si="2"/>
        <v>610292.01600000006</v>
      </c>
    </row>
    <row r="31" spans="2:8" x14ac:dyDescent="0.25">
      <c r="B31" s="34" t="s">
        <v>28</v>
      </c>
      <c r="C31" s="41">
        <v>0.05</v>
      </c>
      <c r="D31" s="36" t="s">
        <v>21</v>
      </c>
      <c r="E31" s="28"/>
      <c r="F31" s="28"/>
      <c r="G31" s="33">
        <v>0.05</v>
      </c>
      <c r="H31" s="31">
        <f t="shared" si="2"/>
        <v>7628650.2000000002</v>
      </c>
    </row>
    <row r="32" spans="2:8" x14ac:dyDescent="0.25">
      <c r="B32" s="34" t="s">
        <v>29</v>
      </c>
      <c r="C32" s="35">
        <v>6.8999999999999999E-3</v>
      </c>
      <c r="D32" s="36" t="s">
        <v>30</v>
      </c>
      <c r="E32" s="28"/>
      <c r="F32" s="28"/>
      <c r="G32" s="33">
        <v>6.8999999999999999E-3</v>
      </c>
      <c r="H32" s="31">
        <f t="shared" si="2"/>
        <v>1052753.7275999999</v>
      </c>
    </row>
    <row r="33" spans="2:10" x14ac:dyDescent="0.25">
      <c r="B33" s="34" t="s">
        <v>31</v>
      </c>
      <c r="C33" s="35">
        <v>0.02</v>
      </c>
      <c r="D33" s="36" t="s">
        <v>21</v>
      </c>
      <c r="E33" s="28"/>
      <c r="F33" s="28"/>
      <c r="G33" s="33">
        <v>0.02</v>
      </c>
      <c r="H33" s="31">
        <f t="shared" si="2"/>
        <v>3051460.08</v>
      </c>
    </row>
    <row r="34" spans="2:10" x14ac:dyDescent="0.25">
      <c r="B34" s="23"/>
      <c r="C34" s="10"/>
      <c r="D34" s="10"/>
      <c r="E34" s="10"/>
      <c r="F34" s="10"/>
      <c r="G34" s="10" t="s">
        <v>11</v>
      </c>
      <c r="H34" s="42">
        <f>SUM(H23:H33)</f>
        <v>14540207.281200001</v>
      </c>
    </row>
    <row r="35" spans="2:10" x14ac:dyDescent="0.25">
      <c r="B35" s="9" t="s">
        <v>32</v>
      </c>
      <c r="C35" s="10"/>
      <c r="D35" s="10"/>
      <c r="E35" s="10"/>
      <c r="F35" s="10"/>
      <c r="G35" s="10"/>
      <c r="H35" s="11"/>
    </row>
    <row r="36" spans="2:10" x14ac:dyDescent="0.25">
      <c r="B36" s="52" t="s">
        <v>2</v>
      </c>
      <c r="C36" s="53"/>
      <c r="D36" s="28"/>
      <c r="E36" s="28"/>
      <c r="F36" s="28"/>
      <c r="G36" s="10"/>
      <c r="H36" s="31">
        <f>+H13</f>
        <v>21521397.049500003</v>
      </c>
    </row>
    <row r="37" spans="2:10" x14ac:dyDescent="0.25">
      <c r="B37" s="52" t="s">
        <v>33</v>
      </c>
      <c r="C37" s="53"/>
      <c r="D37" s="28"/>
      <c r="E37" s="28"/>
      <c r="F37" s="28"/>
      <c r="G37" s="10"/>
      <c r="H37" s="31">
        <f>+H20</f>
        <v>1200000</v>
      </c>
    </row>
    <row r="38" spans="2:10" x14ac:dyDescent="0.25">
      <c r="B38" s="52" t="s">
        <v>34</v>
      </c>
      <c r="C38" s="53"/>
      <c r="D38" s="28"/>
      <c r="E38" s="28"/>
      <c r="F38" s="28"/>
      <c r="G38" s="10"/>
      <c r="H38" s="31">
        <f>+H34</f>
        <v>14540207.281200001</v>
      </c>
    </row>
    <row r="39" spans="2:10" x14ac:dyDescent="0.25">
      <c r="B39" s="55" t="s">
        <v>35</v>
      </c>
      <c r="C39" s="56"/>
      <c r="D39" s="26"/>
      <c r="E39" s="26"/>
      <c r="F39" s="26"/>
      <c r="G39" s="10"/>
      <c r="H39" s="32">
        <f>SUM(H36:H38)</f>
        <v>37261604.330700003</v>
      </c>
    </row>
    <row r="40" spans="2:10" x14ac:dyDescent="0.25">
      <c r="B40" s="52" t="s">
        <v>36</v>
      </c>
      <c r="C40" s="53"/>
      <c r="D40" s="28"/>
      <c r="E40" s="28"/>
      <c r="F40" s="28"/>
      <c r="G40" s="10"/>
      <c r="H40" s="31">
        <f>+I54</f>
        <v>152573004</v>
      </c>
      <c r="I40" s="3">
        <f>+[1]PRESUPUESTO!$F$39+[2]PRESUPUESTO!$F$50+[3]PRESUPUESTO!$F$44+[4]PRESUPUESTO!$F$40+[5]PRESUPUESTO!$F$43</f>
        <v>151354178</v>
      </c>
      <c r="J40" s="4">
        <v>149135070.63</v>
      </c>
    </row>
    <row r="41" spans="2:10" x14ac:dyDescent="0.25">
      <c r="B41" s="52" t="s">
        <v>37</v>
      </c>
      <c r="C41" s="53"/>
      <c r="D41" s="28"/>
      <c r="E41" s="28"/>
      <c r="F41" s="28"/>
      <c r="G41" s="10"/>
      <c r="H41" s="43">
        <f>+H39/H40</f>
        <v>0.24422147662964022</v>
      </c>
    </row>
    <row r="42" spans="2:10" x14ac:dyDescent="0.25">
      <c r="B42" s="57" t="s">
        <v>38</v>
      </c>
      <c r="C42" s="58"/>
      <c r="D42" s="58"/>
      <c r="E42" s="58"/>
      <c r="F42" s="58"/>
      <c r="G42" s="58"/>
      <c r="H42" s="44">
        <f>+ROUND(H41,2)</f>
        <v>0.24</v>
      </c>
      <c r="I42" s="4"/>
    </row>
    <row r="43" spans="2:10" x14ac:dyDescent="0.25">
      <c r="B43" s="23"/>
      <c r="C43" s="10"/>
      <c r="D43" s="10"/>
      <c r="E43" s="10"/>
      <c r="F43" s="10"/>
      <c r="G43" s="45"/>
      <c r="H43" s="46"/>
    </row>
    <row r="44" spans="2:10" x14ac:dyDescent="0.25">
      <c r="B44" s="55" t="s">
        <v>39</v>
      </c>
      <c r="C44" s="56"/>
      <c r="D44" s="26"/>
      <c r="E44" s="26"/>
      <c r="F44" s="26"/>
      <c r="G44" s="10"/>
      <c r="H44" s="44">
        <v>0.01</v>
      </c>
    </row>
    <row r="45" spans="2:10" x14ac:dyDescent="0.25">
      <c r="B45" s="47"/>
      <c r="C45" s="48"/>
      <c r="D45" s="48"/>
      <c r="E45" s="48"/>
      <c r="F45" s="48"/>
      <c r="G45" s="10"/>
      <c r="H45" s="46"/>
    </row>
    <row r="46" spans="2:10" x14ac:dyDescent="0.25">
      <c r="B46" s="55" t="s">
        <v>40</v>
      </c>
      <c r="C46" s="56"/>
      <c r="D46" s="26"/>
      <c r="E46" s="26"/>
      <c r="F46" s="26"/>
      <c r="G46" s="10"/>
      <c r="H46" s="44">
        <v>0.05</v>
      </c>
    </row>
    <row r="47" spans="2:10" ht="15.75" thickBot="1" x14ac:dyDescent="0.3">
      <c r="B47" s="59" t="s">
        <v>41</v>
      </c>
      <c r="C47" s="60"/>
      <c r="D47" s="60"/>
      <c r="E47" s="60"/>
      <c r="F47" s="60"/>
      <c r="G47" s="60"/>
      <c r="H47" s="49">
        <f>+H42+H44+H46</f>
        <v>0.3</v>
      </c>
    </row>
    <row r="48" spans="2:10" x14ac:dyDescent="0.25">
      <c r="B48" s="10"/>
      <c r="C48" s="10"/>
      <c r="D48" s="10"/>
      <c r="E48" s="10"/>
      <c r="F48" s="10"/>
      <c r="G48" s="10"/>
      <c r="H48" s="10"/>
    </row>
    <row r="49" spans="2:9" hidden="1" x14ac:dyDescent="0.25">
      <c r="B49" s="10"/>
      <c r="C49" s="10"/>
      <c r="D49" s="10"/>
      <c r="E49" s="10"/>
      <c r="F49" s="10"/>
      <c r="G49" s="10"/>
      <c r="H49" s="29">
        <f>+[6]PRESUPUESTO!$F$57</f>
        <v>39973468.32</v>
      </c>
      <c r="I49" s="3">
        <f>+[6]PRESUPUESTO!$F$50</f>
        <v>30525749</v>
      </c>
    </row>
    <row r="50" spans="2:9" hidden="1" x14ac:dyDescent="0.25">
      <c r="B50" s="10"/>
      <c r="C50" s="10"/>
      <c r="D50" s="10"/>
      <c r="E50" s="10"/>
      <c r="F50" s="10"/>
      <c r="G50" s="10"/>
      <c r="H50" s="29">
        <f>+[5]PRESUPUESTO!$F$50</f>
        <v>39916308.649999999</v>
      </c>
      <c r="I50" s="3">
        <f>+[5]PRESUPUESTO!$F$43</f>
        <v>30482099</v>
      </c>
    </row>
    <row r="51" spans="2:9" hidden="1" x14ac:dyDescent="0.25">
      <c r="B51" s="1"/>
      <c r="C51" s="5"/>
      <c r="D51" s="5"/>
      <c r="E51" s="10"/>
      <c r="F51" s="10"/>
      <c r="G51" s="10"/>
      <c r="H51" s="29">
        <f>+[1]PRESUPUESTO!$F$45</f>
        <v>39951564.310000002</v>
      </c>
      <c r="I51" s="3">
        <f>+[1]PRESUPUESTO!$F$38</f>
        <v>30509022</v>
      </c>
    </row>
    <row r="52" spans="2:9" hidden="1" x14ac:dyDescent="0.25">
      <c r="B52" s="2"/>
      <c r="C52" s="5"/>
      <c r="D52" s="5"/>
      <c r="E52" s="10"/>
      <c r="F52" s="10"/>
      <c r="G52" s="10"/>
      <c r="H52" s="29">
        <f>+[3]PRESUPUESTO!$F$50</f>
        <v>39990079.329999998</v>
      </c>
      <c r="I52" s="3">
        <f>+[3]PRESUPUESTO!$F$44</f>
        <v>30538434</v>
      </c>
    </row>
    <row r="53" spans="2:9" hidden="1" x14ac:dyDescent="0.25">
      <c r="B53" s="2"/>
      <c r="C53" s="5"/>
      <c r="D53" s="5"/>
      <c r="E53" s="10"/>
      <c r="F53" s="10"/>
      <c r="G53" s="10"/>
      <c r="H53" s="29">
        <f>+[4]PRESUPUESTO!$F$47</f>
        <v>39962928.149999999</v>
      </c>
      <c r="I53" s="3">
        <f>+[4]PRESUPUESTO!$F$40</f>
        <v>30517700</v>
      </c>
    </row>
    <row r="54" spans="2:9" hidden="1" x14ac:dyDescent="0.25">
      <c r="B54" s="2"/>
      <c r="C54" s="5"/>
      <c r="D54" s="5"/>
      <c r="E54" s="10"/>
      <c r="F54" s="10"/>
      <c r="G54" s="10"/>
      <c r="H54" s="3">
        <f>SUM(H49:H53)</f>
        <v>199794348.76000002</v>
      </c>
      <c r="I54" s="3">
        <f>SUM(I49:I53)</f>
        <v>152573004</v>
      </c>
    </row>
    <row r="55" spans="2:9" hidden="1" x14ac:dyDescent="0.25">
      <c r="H55" s="51">
        <f>200000000-H54</f>
        <v>205651.23999997973</v>
      </c>
    </row>
    <row r="56" spans="2:9" hidden="1" x14ac:dyDescent="0.25"/>
    <row r="57" spans="2:9" hidden="1" x14ac:dyDescent="0.25">
      <c r="H57" s="51">
        <v>199794348.76000002</v>
      </c>
    </row>
  </sheetData>
  <mergeCells count="17">
    <mergeCell ref="B42:G42"/>
    <mergeCell ref="B44:C44"/>
    <mergeCell ref="B46:C46"/>
    <mergeCell ref="B47:G47"/>
    <mergeCell ref="B36:C36"/>
    <mergeCell ref="B37:C37"/>
    <mergeCell ref="B38:C38"/>
    <mergeCell ref="B39:C39"/>
    <mergeCell ref="B40:C40"/>
    <mergeCell ref="B41:C41"/>
    <mergeCell ref="B23:C23"/>
    <mergeCell ref="B5:H5"/>
    <mergeCell ref="B15:C15"/>
    <mergeCell ref="B16:C16"/>
    <mergeCell ref="B17:C17"/>
    <mergeCell ref="B18:C18"/>
    <mergeCell ref="B22:C2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Janeth Muñoz Castaño</dc:creator>
  <cp:lastModifiedBy>Muñoz Castaño Sandra Janeth</cp:lastModifiedBy>
  <dcterms:created xsi:type="dcterms:W3CDTF">2024-08-05T22:57:06Z</dcterms:created>
  <dcterms:modified xsi:type="dcterms:W3CDTF">2024-09-18T17:32:35Z</dcterms:modified>
</cp:coreProperties>
</file>