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OneDrive\Escritorio\ALCALDIA DE PEREIRA\PROCESO CPADULTO MAYOR\ESTUDIOS SEPTIEMBRE-DICIEMBRE 2024\PROCESO OCTUBRE DICIEMBRE\"/>
    </mc:Choice>
  </mc:AlternateContent>
  <xr:revisionPtr revIDLastSave="0" documentId="13_ncr:1_{E289832E-7317-442F-BBC0-58749B37AB53}" xr6:coauthVersionLast="47" xr6:coauthVersionMax="47" xr10:uidLastSave="{00000000-0000-0000-0000-000000000000}"/>
  <bookViews>
    <workbookView xWindow="-110" yWindow="-110" windowWidth="19420" windowHeight="10420" tabRatio="801" firstSheet="1" activeTab="2" xr2:uid="{48DE28B4-0B2A-48B3-863F-F310C18D0A41}"/>
  </bookViews>
  <sheets>
    <sheet name="cotizacion" sheetId="5" state="hidden" r:id="rId1"/>
    <sheet name="FICHA TECNICA " sheetId="20" r:id="rId2"/>
    <sheet name="ESQUEMA DE PERSONAL" sheetId="12" r:id="rId3"/>
    <sheet name="RECARGOS PERSONAL" sheetId="17" r:id="rId4"/>
    <sheet name="COSTOS FIJOS" sheetId="8" r:id="rId5"/>
    <sheet name="SUMINISTROS Y ALOJAMIENTO" sheetId="18" r:id="rId6"/>
    <sheet name="COSTO CUPO " sheetId="13" r:id="rId7"/>
    <sheet name="FACTOR MULTIPLICADOR FM" sheetId="14" r:id="rId8"/>
    <sheet name="AM USO DE PAÑAL " sheetId="21" r:id="rId9"/>
  </sheets>
  <definedNames>
    <definedName name="______xlnm._FilterDatabase">"#REF!"</definedName>
    <definedName name="____xlnm._FilterDatabase">"#REF!"</definedName>
    <definedName name="___INDEX_SHEET___ASAP_Utilities" localSheetId="7">#REF!</definedName>
    <definedName name="___INDEX_SHEET___ASAP_Utilities" localSheetId="1">#REF!</definedName>
    <definedName name="___INDEX_SHEET___ASAP_Utilities" localSheetId="5">#REF!</definedName>
    <definedName name="___INDEX_SHEET___ASAP_Utilities">#REF!</definedName>
    <definedName name="___xlnm._FilterDatabase">"#REF!"</definedName>
    <definedName name="__xlnm._FilterDatabase_1" localSheetId="7">#REF!</definedName>
    <definedName name="__xlnm._FilterDatabase_1" localSheetId="1">#REF!</definedName>
    <definedName name="__xlnm._FilterDatabase_1" localSheetId="5">#REF!</definedName>
    <definedName name="__xlnm._FilterDatabase_1">#REF!</definedName>
    <definedName name="_1__123Graph_Aｸﾞﾗﾌ_7" localSheetId="7" hidden="1">#REF!</definedName>
    <definedName name="_1__123Graph_Aｸﾞﾗﾌ_7" localSheetId="1" hidden="1">#REF!</definedName>
    <definedName name="_1__123Graph_Aｸﾞﾗﾌ_7" localSheetId="5" hidden="1">#REF!</definedName>
    <definedName name="_1__123Graph_Aｸﾞﾗﾌ_7" hidden="1">#REF!</definedName>
    <definedName name="_112233" localSheetId="7" hidden="1">#REF!</definedName>
    <definedName name="_112233" localSheetId="1" hidden="1">#REF!</definedName>
    <definedName name="_112233" localSheetId="5" hidden="1">#REF!</definedName>
    <definedName name="_112233" hidden="1">#REF!</definedName>
    <definedName name="_112277" hidden="1">#REF!</definedName>
    <definedName name="_12__123Graph_BCHART_5" hidden="1">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localSheetId="7" hidden="1">{0,#N/A,FALSE,0;0,#N/A,FALSE,0;0,#N/A,FALSE,0;0,#N/A,FALSE,0;0,#N/A,FALSE,0;0,#N/A,FALSE,0}</definedName>
    <definedName name="_456" localSheetId="1" hidden="1">{0,#N/A,FALSE,0;0,#N/A,FALSE,0;0,#N/A,FALSE,0;0,#N/A,FALSE,0;0,#N/A,FALSE,0;0,#N/A,FALSE,0}</definedName>
    <definedName name="_456" localSheetId="5" hidden="1">{0,#N/A,FALSE,0;0,#N/A,FALSE,0;0,#N/A,FALSE,0;0,#N/A,FALSE,0;0,#N/A,FALSE,0;0,#N/A,FALSE,0}</definedName>
    <definedName name="_456" hidden="1">{0,#N/A,FALSE,0;0,#N/A,FALSE,0;0,#N/A,FALSE,0;0,#N/A,FALSE,0;0,#N/A,FALSE,0;0,#N/A,FALSE,0}</definedName>
    <definedName name="_Fill" localSheetId="7" hidden="1">#REF!</definedName>
    <definedName name="_Fill" localSheetId="1" hidden="1">#REF!</definedName>
    <definedName name="_Fill" localSheetId="5" hidden="1">#REF!</definedName>
    <definedName name="_Fill" hidden="1">#REF!</definedName>
    <definedName name="_xlnm._FilterDatabase" localSheetId="7" hidden="1">#REF!</definedName>
    <definedName name="_xlnm._FilterDatabase" localSheetId="1" hidden="1">#REF!</definedName>
    <definedName name="_xlnm._FilterDatabase" localSheetId="5" hidden="1">#REF!</definedName>
    <definedName name="_xlnm._FilterDatabase" hidden="1">#REF!</definedName>
    <definedName name="_NDC1" localSheetId="7" hidden="1">{"'内訳表'!$B$2:$N$64"}</definedName>
    <definedName name="_NDC1" localSheetId="1" hidden="1">{"'内訳表'!$B$2:$N$64"}</definedName>
    <definedName name="_NDC1" localSheetId="5" hidden="1">{"'内訳表'!$B$2:$N$64"}</definedName>
    <definedName name="_NDC1" hidden="1">{"'内訳表'!$B$2:$N$64"}</definedName>
    <definedName name="_Order1" hidden="1">0</definedName>
    <definedName name="_Order2" hidden="1">255</definedName>
    <definedName name="_r3d" localSheetId="7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localSheetId="1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localSheetId="5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´p" localSheetId="7" hidden="1">#REF!</definedName>
    <definedName name="´p" localSheetId="1" hidden="1">#REF!</definedName>
    <definedName name="´p" localSheetId="5" hidden="1">#REF!</definedName>
    <definedName name="´p" hidden="1">#REF!</definedName>
    <definedName name="¿Quiénes_están_inscritos_dentro_del_sistema__incluye_desinscr___" localSheetId="7">#REF!</definedName>
    <definedName name="¿Quiénes_están_inscritos_dentro_del_sistema__incluye_desinscr___" localSheetId="1">#REF!</definedName>
    <definedName name="¿Quiénes_están_inscritos_dentro_del_sistema__incluye_desinscr___" localSheetId="5">#REF!</definedName>
    <definedName name="¿Quiénes_están_inscritos_dentro_del_sistema__incluye_desinscr___">#REF!</definedName>
    <definedName name="a1_Y1" localSheetId="7">#REF!</definedName>
    <definedName name="a1_Y1" localSheetId="1">#REF!</definedName>
    <definedName name="a1_Y1" localSheetId="5">#REF!</definedName>
    <definedName name="a1_Y1">#REF!</definedName>
    <definedName name="a1_Y2">#REF!</definedName>
    <definedName name="a10_Y10">#REF!</definedName>
    <definedName name="a10_Y11">#REF!</definedName>
    <definedName name="a2_Y2">#REF!</definedName>
    <definedName name="a2_Y3">#REF!</definedName>
    <definedName name="a3_Y3">#REF!</definedName>
    <definedName name="a3_Y4">#REF!</definedName>
    <definedName name="a4_Y4">#REF!</definedName>
    <definedName name="a4_Y5">#REF!</definedName>
    <definedName name="a5_Y5">#REF!</definedName>
    <definedName name="a5_Y6">#REF!</definedName>
    <definedName name="a6_Y6">#REF!</definedName>
    <definedName name="a6_Y7">#REF!</definedName>
    <definedName name="a7_Y7">#REF!</definedName>
    <definedName name="a7_Y8">#REF!</definedName>
    <definedName name="a8_Y8">#REF!</definedName>
    <definedName name="a8_Y9">#REF!</definedName>
    <definedName name="a9_Y10">#REF!</definedName>
    <definedName name="a9_Y9">#REF!</definedName>
    <definedName name="aaaa" hidden="1">#REF!</definedName>
    <definedName name="ABF" hidden="1">#REF!</definedName>
    <definedName name="AccessDatabase" hidden="1">"C:\My Documents\New MMR\INPUT.mdb"</definedName>
    <definedName name="ACCV" localSheetId="7" hidden="1">#REF!</definedName>
    <definedName name="ACCV" localSheetId="1" hidden="1">#REF!</definedName>
    <definedName name="ACCV" localSheetId="5" hidden="1">#REF!</definedName>
    <definedName name="ACCV" hidden="1">#REF!</definedName>
    <definedName name="ActividadRE" localSheetId="7">#REF!</definedName>
    <definedName name="ActividadRE" localSheetId="1">#REF!</definedName>
    <definedName name="ActividadRE" localSheetId="5">#REF!</definedName>
    <definedName name="ActividadRE">#REF!</definedName>
    <definedName name="ADSF" localSheetId="7" hidden="1">#REF!</definedName>
    <definedName name="ADSF" localSheetId="1" hidden="1">#REF!</definedName>
    <definedName name="ADSF" localSheetId="5" hidden="1">#REF!</definedName>
    <definedName name="ADSF" hidden="1">#REF!</definedName>
    <definedName name="afdgbva" localSheetId="7" hidden="1">{#N/A,#N/A,TRUE,"Report"}</definedName>
    <definedName name="afdgbva" localSheetId="1" hidden="1">{#N/A,#N/A,TRUE,"Report"}</definedName>
    <definedName name="afdgbva" localSheetId="5" hidden="1">{#N/A,#N/A,TRUE,"Report"}</definedName>
    <definedName name="afdgbva" hidden="1">{#N/A,#N/A,TRUE,"Report"}</definedName>
    <definedName name="aga" localSheetId="7" hidden="1">{#N/A,#N/A,TRUE,"Report"}</definedName>
    <definedName name="aga" localSheetId="1" hidden="1">{#N/A,#N/A,TRUE,"Report"}</definedName>
    <definedName name="aga" localSheetId="5" hidden="1">{#N/A,#N/A,TRUE,"Report"}</definedName>
    <definedName name="aga" hidden="1">{#N/A,#N/A,TRUE,"Report"}</definedName>
    <definedName name="AGHFD" localSheetId="7" hidden="1">#REF!</definedName>
    <definedName name="AGHFD" localSheetId="1" hidden="1">#REF!</definedName>
    <definedName name="AGHFD" localSheetId="5" hidden="1">#REF!</definedName>
    <definedName name="AGHFD" hidden="1">#REF!</definedName>
    <definedName name="alejo" localSheetId="7" hidden="1">#REF!</definedName>
    <definedName name="alejo" localSheetId="1" hidden="1">#REF!</definedName>
    <definedName name="alejo" localSheetId="5" hidden="1">#REF!</definedName>
    <definedName name="alejo" hidden="1">#REF!</definedName>
    <definedName name="ALMUERZO" localSheetId="7">#REF!</definedName>
    <definedName name="ALMUERZO" localSheetId="1">#REF!</definedName>
    <definedName name="ALMUERZO" localSheetId="5">#REF!</definedName>
    <definedName name="ALMUERZO">#REF!</definedName>
    <definedName name="almuerzocena">#REF!</definedName>
    <definedName name="AMAZONAS">#REF!</definedName>
    <definedName name="ANSSR">#REF!</definedName>
    <definedName name="ANSSRV2">#REF!</definedName>
    <definedName name="ANSSRV3">#REF!</definedName>
    <definedName name="ANTIOQUIA">#REF!</definedName>
    <definedName name="año1">#REF!</definedName>
    <definedName name="APLICA">#REF!</definedName>
    <definedName name="APLICA.">#REF!</definedName>
    <definedName name="ARAUCA">#REF!</definedName>
    <definedName name="_xlnm.Print_Area" localSheetId="0">cotizacion!$B$1:$L$46</definedName>
    <definedName name="ass2wq2" localSheetId="7" hidden="1">#REF!</definedName>
    <definedName name="ass2wq2" localSheetId="1" hidden="1">#REF!</definedName>
    <definedName name="ass2wq2" localSheetId="5" hidden="1">#REF!</definedName>
    <definedName name="ass2wq2" hidden="1">#REF!</definedName>
    <definedName name="ATGHH" localSheetId="1" hidden="1">#REF!</definedName>
    <definedName name="ATGHH" localSheetId="5" hidden="1">#REF!</definedName>
    <definedName name="ATGHH" hidden="1">#REF!</definedName>
    <definedName name="ATLANTICO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bb" localSheetId="7">#REF!</definedName>
    <definedName name="bbb" localSheetId="1">#REF!</definedName>
    <definedName name="bbb" localSheetId="5">#REF!</definedName>
    <definedName name="bbb">#REF!</definedName>
    <definedName name="bn" localSheetId="7" hidden="1">{"'内訳表'!$B$2:$N$64"}</definedName>
    <definedName name="bn" localSheetId="1" hidden="1">{"'内訳表'!$B$2:$N$64"}</definedName>
    <definedName name="bn" localSheetId="5" hidden="1">{"'内訳表'!$B$2:$N$64"}</definedName>
    <definedName name="bn" hidden="1">{"'内訳表'!$B$2:$N$64"}</definedName>
    <definedName name="BOLIVAR">#REF!</definedName>
    <definedName name="Ｂグラフ" hidden="1">#REF!</definedName>
    <definedName name="CajaDespacho">#REF!</definedName>
    <definedName name="CALDAS">#REF!</definedName>
    <definedName name="CALENDARIO">#REF!</definedName>
    <definedName name="Calidad">#REF!</definedName>
    <definedName name="Calidad_1">"['file://172.16.9.31/ArchivosICBF/DIRECCION%20TECNICA%20ICBF/Archivos%20FONADE/COSTEO%20DIAGNOSTICOS.xlsm'#$PERSONAL.$P$58]"</definedName>
    <definedName name="Campamento" localSheetId="7">#REF!</definedName>
    <definedName name="Campamento" localSheetId="1">#REF!</definedName>
    <definedName name="Campamento" localSheetId="5">#REF!</definedName>
    <definedName name="Campamento">#REF!</definedName>
    <definedName name="Campamento_1">"['file://172.16.9.31/ArchivosICBF/DIRECCION%20TECNICA%20ICBF/Archivos%20FONADE/COSTEO%20DIAGNOSTICOS.xlsm'#$PERSONAL.$P$122]"</definedName>
    <definedName name="CAQUETÁ" localSheetId="7">#REF!</definedName>
    <definedName name="CAQUETÁ" localSheetId="1">#REF!</definedName>
    <definedName name="CAQUETÁ" localSheetId="5">#REF!</definedName>
    <definedName name="CAQUETÁ">#REF!</definedName>
    <definedName name="CASANARE" localSheetId="7">#REF!</definedName>
    <definedName name="CASANARE" localSheetId="1">#REF!</definedName>
    <definedName name="CASANARE" localSheetId="5">#REF!</definedName>
    <definedName name="CASANARE">#REF!</definedName>
    <definedName name="CAUCA" localSheetId="7">#REF!</definedName>
    <definedName name="CAUCA" localSheetId="1">#REF!</definedName>
    <definedName name="CAUCA" localSheetId="5">#REF!</definedName>
    <definedName name="CAUCA">#REF!</definedName>
    <definedName name="CESAR">#REF!</definedName>
    <definedName name="CHOCO">#REF!</definedName>
    <definedName name="CIUDADES">#REF!</definedName>
    <definedName name="CÓRDOBA">#REF!</definedName>
    <definedName name="CostoDirectoObra">#REF!</definedName>
    <definedName name="CuantostieneEdSuperior">#REF!</definedName>
    <definedName name="Ｃグラフ" hidden="1">#REF!</definedName>
    <definedName name="dasd" hidden="1">#REF!</definedName>
    <definedName name="datos">#REF!</definedName>
    <definedName name="Decision">#REF!</definedName>
    <definedName name="Dedicacion">#REF!</definedName>
    <definedName name="DEPARTAMENTOS">#REF!</definedName>
    <definedName name="dependencia">#REF!</definedName>
    <definedName name="desayuno">#REF!</definedName>
    <definedName name="DESAYUNOS">#REF!</definedName>
    <definedName name="DeseanCapacitacionEn">#REF!</definedName>
    <definedName name="DESINSCRITOS">#REF!</definedName>
    <definedName name="DFG" hidden="1">#REF!</definedName>
    <definedName name="dfgd56" localSheetId="7" hidden="1">{0,#N/A,FALSE,0;0,#N/A,FALSE,0;0,#N/A,FALSE,0;0,#N/A,FALSE,0;0,#N/A,FALSE,0;0,#N/A,FALSE,0}</definedName>
    <definedName name="dfgd56" localSheetId="1" hidden="1">{0,#N/A,FALSE,0;0,#N/A,FALSE,0;0,#N/A,FALSE,0;0,#N/A,FALSE,0;0,#N/A,FALSE,0;0,#N/A,FALSE,0}</definedName>
    <definedName name="dfgd56" localSheetId="5" hidden="1">{0,#N/A,FALSE,0;0,#N/A,FALSE,0;0,#N/A,FALSE,0;0,#N/A,FALSE,0;0,#N/A,FALSE,0;0,#N/A,FALSE,0}</definedName>
    <definedName name="dfgd56" hidden="1">{0,#N/A,FALSE,0;0,#N/A,FALSE,0;0,#N/A,FALSE,0;0,#N/A,FALSE,0;0,#N/A,FALSE,0;0,#N/A,FALSE,0}</definedName>
    <definedName name="DFGH" localSheetId="7" hidden="1">#REF!</definedName>
    <definedName name="DFGH" localSheetId="1" hidden="1">#REF!</definedName>
    <definedName name="DFGH" localSheetId="5" hidden="1">#REF!</definedName>
    <definedName name="DFGH" hidden="1">#REF!</definedName>
    <definedName name="dfhdf" localSheetId="7" hidden="1">#REF!</definedName>
    <definedName name="dfhdf" localSheetId="1" hidden="1">#REF!</definedName>
    <definedName name="dfhdf" localSheetId="5" hidden="1">#REF!</definedName>
    <definedName name="dfhdf" hidden="1">#REF!</definedName>
    <definedName name="DFSG" localSheetId="7" hidden="1">#REF!</definedName>
    <definedName name="DFSG" localSheetId="1" hidden="1">#REF!</definedName>
    <definedName name="DFSG" localSheetId="5" hidden="1">#REF!</definedName>
    <definedName name="DFSG" hidden="1">#REF!</definedName>
    <definedName name="dgb" localSheetId="7" hidden="1">{"'内訳表'!$B$2:$N$64"}</definedName>
    <definedName name="dgb" localSheetId="1" hidden="1">{"'内訳表'!$B$2:$N$64"}</definedName>
    <definedName name="dgb" localSheetId="5" hidden="1">{"'内訳表'!$B$2:$N$64"}</definedName>
    <definedName name="dgb" hidden="1">{"'内訳表'!$B$2:$N$64"}</definedName>
    <definedName name="dhb" localSheetId="7" hidden="1">{"'内訳表'!$B$2:$N$64"}</definedName>
    <definedName name="dhb" localSheetId="1" hidden="1">{"'内訳表'!$B$2:$N$64"}</definedName>
    <definedName name="dhb" localSheetId="5" hidden="1">{"'内訳表'!$B$2:$N$64"}</definedName>
    <definedName name="dhb" hidden="1">{"'内訳表'!$B$2:$N$64"}</definedName>
    <definedName name="DISTRIBUCIONPORTIPOCONTRATO">#REF!</definedName>
    <definedName name="dszgre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localSheetId="7" hidden="1">#REF!</definedName>
    <definedName name="Ｄグラフ" localSheetId="1" hidden="1">#REF!</definedName>
    <definedName name="Ｄグラフ" localSheetId="5" hidden="1">#REF!</definedName>
    <definedName name="Ｄグラフ" hidden="1">#REF!</definedName>
    <definedName name="eagrbve" localSheetId="7" hidden="1">{"'内訳表'!$B$2:$N$64"}</definedName>
    <definedName name="eagrbve" localSheetId="1" hidden="1">{"'内訳表'!$B$2:$N$64"}</definedName>
    <definedName name="eagrbve" localSheetId="5" hidden="1">{"'内訳表'!$B$2:$N$64"}</definedName>
    <definedName name="eagrbve" hidden="1">{"'内訳表'!$B$2:$N$64"}</definedName>
    <definedName name="eargbwrg" localSheetId="7" hidden="1">{"'内訳表'!$B$2:$N$64"}</definedName>
    <definedName name="eargbwrg" localSheetId="1" hidden="1">{"'内訳表'!$B$2:$N$64"}</definedName>
    <definedName name="eargbwrg" localSheetId="5" hidden="1">{"'内訳表'!$B$2:$N$64"}</definedName>
    <definedName name="eargbwrg" hidden="1">{"'内訳表'!$B$2:$N$64"}</definedName>
    <definedName name="Ed_cons_empr_CodEntidad">#REF!</definedName>
    <definedName name="Ed_emp_codemp">#REF!</definedName>
    <definedName name="EdSuperior2">#REF!</definedName>
    <definedName name="EdSuperior3">#REF!</definedName>
    <definedName name="EE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mpresa" localSheetId="7">#REF!</definedName>
    <definedName name="Empresa" localSheetId="1">#REF!</definedName>
    <definedName name="Empresa" localSheetId="5">#REF!</definedName>
    <definedName name="Empresa">#REF!</definedName>
    <definedName name="Ensayos" localSheetId="7">#REF!</definedName>
    <definedName name="Ensayos" localSheetId="1">#REF!</definedName>
    <definedName name="Ensayos" localSheetId="5">#REF!</definedName>
    <definedName name="Ensayos">#REF!</definedName>
    <definedName name="Ensayos_1">"['file://172.16.9.31/ArchivosICBF/DIRECCION%20TECNICA%20ICBF/Archivos%20FONADE/COSTEO%20DIAGNOSTICOS.xlsm'#$PERSONAL.$P$100]"</definedName>
    <definedName name="EstadoMadCabFamilia" localSheetId="7">#REF!</definedName>
    <definedName name="EstadoMadCabFamilia" localSheetId="1">#REF!</definedName>
    <definedName name="EstadoMadCabFamilia" localSheetId="5">#REF!</definedName>
    <definedName name="EstadoMadCabFamilia">#REF!</definedName>
    <definedName name="Estrategia" localSheetId="7">#REF!</definedName>
    <definedName name="Estrategia" localSheetId="1">#REF!</definedName>
    <definedName name="Estrategia" localSheetId="5">#REF!</definedName>
    <definedName name="Estrategia">#REF!</definedName>
    <definedName name="ET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 localSheetId="7">#REF!</definedName>
    <definedName name="EUR" localSheetId="1">#REF!</definedName>
    <definedName name="EUR" localSheetId="5">#REF!</definedName>
    <definedName name="EUR">#REF!</definedName>
    <definedName name="Ｅグラフ" localSheetId="7" hidden="1">#REF!</definedName>
    <definedName name="Ｅグラフ" localSheetId="1" hidden="1">#REF!</definedName>
    <definedName name="Ｅグラフ" localSheetId="5" hidden="1">#REF!</definedName>
    <definedName name="Ｅグラフ" hidden="1">#REF!</definedName>
    <definedName name="fbvdv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localSheetId="7" hidden="1">#REF!</definedName>
    <definedName name="FDG" localSheetId="1" hidden="1">#REF!</definedName>
    <definedName name="FDG" localSheetId="5" hidden="1">#REF!</definedName>
    <definedName name="FDG" hidden="1">#REF!</definedName>
    <definedName name="fecha_fin_servicio" localSheetId="7">#REF!</definedName>
    <definedName name="fecha_fin_servicio" localSheetId="1">#REF!</definedName>
    <definedName name="fecha_fin_servicio" localSheetId="5">#REF!</definedName>
    <definedName name="fecha_fin_servicio">#REF!</definedName>
    <definedName name="fecha_inicio_servicio" localSheetId="7">#REF!</definedName>
    <definedName name="fecha_inicio_servicio" localSheetId="1">#REF!</definedName>
    <definedName name="fecha_inicio_servicio" localSheetId="5">#REF!</definedName>
    <definedName name="fecha_inicio_servicio">#REF!</definedName>
    <definedName name="ff" localSheetId="7" hidden="1">{#N/A,#N/A,TRUE,"Report"}</definedName>
    <definedName name="ff" localSheetId="1" hidden="1">{#N/A,#N/A,TRUE,"Report"}</definedName>
    <definedName name="ff" localSheetId="5" hidden="1">{#N/A,#N/A,TRUE,"Report"}</definedName>
    <definedName name="ff" hidden="1">{#N/A,#N/A,TRUE,"Report"}</definedName>
    <definedName name="FFF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localSheetId="7" hidden="1">{"'内訳表'!$B$2:$N$64"}</definedName>
    <definedName name="fgsznzfd" localSheetId="1" hidden="1">{"'内訳表'!$B$2:$N$64"}</definedName>
    <definedName name="fgsznzfd" localSheetId="5" hidden="1">{"'内訳表'!$B$2:$N$64"}</definedName>
    <definedName name="fgsznzfd" hidden="1">{"'内訳表'!$B$2:$N$64"}</definedName>
    <definedName name="fgxnbf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romOrganiz_1">_xlfn.ANCHORARRAY(#REF!)</definedName>
    <definedName name="FromOrganiz_2">_xlfn.ANCHORARRAY(#REF!)</definedName>
    <definedName name="FSDFSD" localSheetId="7" hidden="1">{0,#N/A,FALSE,0;0,#N/A,FALSE,0;0,#N/A,FALSE,0;0,#N/A,FALSE,0;0,#N/A,FALSE,0;0,#N/A,FALSE,0}</definedName>
    <definedName name="FSDFSD" localSheetId="1" hidden="1">{0,#N/A,FALSE,0;0,#N/A,FALSE,0;0,#N/A,FALSE,0;0,#N/A,FALSE,0;0,#N/A,FALSE,0;0,#N/A,FALSE,0}</definedName>
    <definedName name="FSDFSD" localSheetId="5" hidden="1">{0,#N/A,FALSE,0;0,#N/A,FALSE,0;0,#N/A,FALSE,0;0,#N/A,FALSE,0;0,#N/A,FALSE,0;0,#N/A,FALSE,0}</definedName>
    <definedName name="FSDFSD" hidden="1">{0,#N/A,FALSE,0;0,#N/A,FALSE,0;0,#N/A,FALSE,0;0,#N/A,FALSE,0;0,#N/A,FALSE,0;0,#N/A,FALSE,0}</definedName>
    <definedName name="FSFSF" localSheetId="7">#REF!</definedName>
    <definedName name="FSFSF" localSheetId="1">#REF!</definedName>
    <definedName name="FSFSF" localSheetId="5">#REF!</definedName>
    <definedName name="FSFSF">#REF!</definedName>
    <definedName name="fsmnfs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" localSheetId="7">#REF!</definedName>
    <definedName name="Fuente" localSheetId="1">#REF!</definedName>
    <definedName name="Fuente" localSheetId="5">#REF!</definedName>
    <definedName name="Fuente">#REF!</definedName>
    <definedName name="FUENTES" localSheetId="7">#REF!</definedName>
    <definedName name="FUENTES" localSheetId="1">#REF!</definedName>
    <definedName name="FUENTES" localSheetId="5">#REF!</definedName>
    <definedName name="FUENTES">#REF!</definedName>
    <definedName name="Funcionario" localSheetId="7">#REF!</definedName>
    <definedName name="Funcionario" localSheetId="1">#REF!</definedName>
    <definedName name="Funcionario" localSheetId="5">#REF!</definedName>
    <definedName name="Funcionario">#REF!</definedName>
    <definedName name="Ｆグラフ" hidden="1">#REF!</definedName>
    <definedName name="gbvREDSAb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localSheetId="7" hidden="1">#REF!</definedName>
    <definedName name="GFH" localSheetId="1" hidden="1">#REF!</definedName>
    <definedName name="GFH" localSheetId="5" hidden="1">#REF!</definedName>
    <definedName name="GFH" hidden="1">#REF!</definedName>
    <definedName name="gfhh" localSheetId="7">#REF!</definedName>
    <definedName name="gfhh" localSheetId="1">#REF!</definedName>
    <definedName name="gfhh" localSheetId="5">#REF!</definedName>
    <definedName name="gfhh">#REF!</definedName>
    <definedName name="GiasCertificado" localSheetId="7">#REF!</definedName>
    <definedName name="GiasCertificado" localSheetId="1">#REF!</definedName>
    <definedName name="GiasCertificado" localSheetId="5">#REF!</definedName>
    <definedName name="GiasCertificado">#REF!</definedName>
    <definedName name="GRUPO">#REF!</definedName>
    <definedName name="GruporUPS">#REF!</definedName>
    <definedName name="GUAINÍA">#REF!</definedName>
    <definedName name="GUAVIARE">#REF!</definedName>
    <definedName name="HFGHGFH3">#REF!</definedName>
    <definedName name="hhjn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localSheetId="7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localSheetId="1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localSheetId="5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localSheetId="7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localSheetId="1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localSheetId="5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localSheetId="7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localSheetId="1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localSheetId="5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localSheetId="7" hidden="1">{#N/A,#N/A,TRUE,"Report"}</definedName>
    <definedName name="hmstj" localSheetId="1" hidden="1">{#N/A,#N/A,TRUE,"Report"}</definedName>
    <definedName name="hmstj" localSheetId="5" hidden="1">{#N/A,#N/A,TRUE,"Report"}</definedName>
    <definedName name="hmstj" hidden="1">{#N/A,#N/A,TRUE,"Report"}</definedName>
    <definedName name="hnfg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" localSheetId="7">#REF!</definedName>
    <definedName name="Horas" localSheetId="1">#REF!</definedName>
    <definedName name="Horas" localSheetId="5">#REF!</definedName>
    <definedName name="Horas">#REF!</definedName>
    <definedName name="Horas_Disponibles" localSheetId="7">#REF!</definedName>
    <definedName name="Horas_Disponibles" localSheetId="1">#REF!</definedName>
    <definedName name="Horas_Disponibles" localSheetId="5">#REF!</definedName>
    <definedName name="Horas_Disponibles">#REF!</definedName>
    <definedName name="horas_jornada" localSheetId="7">#REF!</definedName>
    <definedName name="horas_jornada" localSheetId="1">#REF!</definedName>
    <definedName name="horas_jornada" localSheetId="5">#REF!</definedName>
    <definedName name="horas_jornada">#REF!</definedName>
    <definedName name="horas_ubicacion1">#REF!</definedName>
    <definedName name="horas_ubicacion2">#REF!</definedName>
    <definedName name="horas_ubicacion3">#REF!</definedName>
    <definedName name="horas_ubicacion4">#REF!</definedName>
    <definedName name="horas_ubicacion5">#REF!</definedName>
    <definedName name="horas_ubicacion6">#REF!</definedName>
    <definedName name="horas_ubicacion7">#REF!</definedName>
    <definedName name="hrgc">#REF!</definedName>
    <definedName name="hsf" localSheetId="7" hidden="1">{"'内訳表'!$B$2:$N$64"}</definedName>
    <definedName name="hsf" localSheetId="1" hidden="1">{"'内訳表'!$B$2:$N$64"}</definedName>
    <definedName name="hsf" localSheetId="5" hidden="1">{"'内訳表'!$B$2:$N$64"}</definedName>
    <definedName name="hsf" hidden="1">{"'内訳表'!$B$2:$N$64"}</definedName>
    <definedName name="HTML_CodePage" hidden="1">932</definedName>
    <definedName name="HTML_Control" localSheetId="7" hidden="1">{"'内訳表'!$B$2:$N$64"}</definedName>
    <definedName name="HTML_Control" localSheetId="1" hidden="1">{"'内訳表'!$B$2:$N$64"}</definedName>
    <definedName name="HTML_Control" localSheetId="5" hidden="1">{"'内訳表'!$B$2:$N$64"}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LastUpdate" hidden="1">"99/12/27"</definedName>
    <definedName name="HTML_LineAfter" hidden="1">FALSE</definedName>
    <definedName name="HTML_LineBefore" hidden="1">FALSE</definedName>
    <definedName name="HTML_Name" hidden="1">"Kenji Fujimori"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HUILA" localSheetId="7">#REF!</definedName>
    <definedName name="HUILA" localSheetId="1">#REF!</definedName>
    <definedName name="HUILA" localSheetId="5">#REF!</definedName>
    <definedName name="HUILA">#REF!</definedName>
    <definedName name="ii" localSheetId="7" hidden="1">{"'内訳表'!$B$2:$N$64"}</definedName>
    <definedName name="ii" localSheetId="1" hidden="1">{"'内訳表'!$B$2:$N$64"}</definedName>
    <definedName name="ii" localSheetId="5" hidden="1">{"'内訳表'!$B$2:$N$64"}</definedName>
    <definedName name="ii" hidden="1">{"'内訳表'!$B$2:$N$64"}</definedName>
    <definedName name="Incre">#REF!</definedName>
    <definedName name="INCREMENTO">#REF!</definedName>
    <definedName name="INCREMENTOS">#REF!</definedName>
    <definedName name="Indemnizacion">#REF!</definedName>
    <definedName name="Índice">#REF!</definedName>
    <definedName name="InfLaboral">#REF!</definedName>
    <definedName name="InfLabrl">#REF!</definedName>
    <definedName name="Info_Prazo_do_contrato">#REF!</definedName>
    <definedName name="Inicio10">#REF!</definedName>
    <definedName name="Inicio11">#REF!</definedName>
    <definedName name="Inicio12">#REF!</definedName>
    <definedName name="Inicio13">#REF!</definedName>
    <definedName name="Inicio14">#REF!</definedName>
    <definedName name="Inicio15">#REF!</definedName>
    <definedName name="Inicio16">#REF!</definedName>
    <definedName name="Inicio17">#REF!</definedName>
    <definedName name="Inicio18">#REF!</definedName>
    <definedName name="Inicio19">#REF!</definedName>
    <definedName name="Inicio2">#REF!</definedName>
    <definedName name="Inicio20">#REF!</definedName>
    <definedName name="Inicio21">#REF!</definedName>
    <definedName name="Inicio22">#REF!</definedName>
    <definedName name="Inicio23">#REF!</definedName>
    <definedName name="Inicio24">#REF!</definedName>
    <definedName name="Inicio25">#REF!</definedName>
    <definedName name="Inicio26">#REF!</definedName>
    <definedName name="Inicio27">#REF!</definedName>
    <definedName name="Inicio28">#REF!</definedName>
    <definedName name="Inicio29">#REF!</definedName>
    <definedName name="Inicio3">#REF!</definedName>
    <definedName name="Inicio30">#REF!</definedName>
    <definedName name="Inicio31">#REF!</definedName>
    <definedName name="Inicio4">#REF!</definedName>
    <definedName name="Inicio5">#REF!</definedName>
    <definedName name="Inicio6">#REF!</definedName>
    <definedName name="Inicio7">#REF!</definedName>
    <definedName name="Inicio8">#REF!</definedName>
    <definedName name="Inicio9">#REF!</definedName>
    <definedName name="Ins">#REF!</definedName>
    <definedName name="InsEnt">#REF!</definedName>
    <definedName name="InsFisMag">#REF!</definedName>
    <definedName name="INTERNACIONAL">#REF!</definedName>
    <definedName name="IVASobreUtilidad">#REF!</definedName>
    <definedName name="IVASobreUtilidad_1">"['file://172.16.9.31/ArchivosICBF/DIRECCION%20TECNICA%20ICBF/Archivos%20FONADE/COSTEO%20DIAGNOSTICOS.xlsm'#$IMPUESTOS.$E$16]"</definedName>
    <definedName name="j" localSheetId="7" hidden="1">#REF!</definedName>
    <definedName name="j" localSheetId="1" hidden="1">#REF!</definedName>
    <definedName name="j" localSheetId="5" hidden="1">#REF!</definedName>
    <definedName name="j" hidden="1">#REF!</definedName>
    <definedName name="JGJ" localSheetId="7" hidden="1">{0,#N/A,FALSE,0;0,#N/A,FALSE,0;0,#N/A,FALSE,0;0,#N/A,FALSE,0;0,#N/A,FALSE,0;0,#N/A,FALSE,0}</definedName>
    <definedName name="JGJ" localSheetId="1" hidden="1">{0,#N/A,FALSE,0;0,#N/A,FALSE,0;0,#N/A,FALSE,0;0,#N/A,FALSE,0;0,#N/A,FALSE,0;0,#N/A,FALSE,0}</definedName>
    <definedName name="JGJ" localSheetId="5" hidden="1">{0,#N/A,FALSE,0;0,#N/A,FALSE,0;0,#N/A,FALSE,0;0,#N/A,FALSE,0;0,#N/A,FALSE,0;0,#N/A,FALSE,0}</definedName>
    <definedName name="JGJ" hidden="1">{0,#N/A,FALSE,0;0,#N/A,FALSE,0;0,#N/A,FALSE,0;0,#N/A,FALSE,0;0,#N/A,FALSE,0;0,#N/A,FALSE,0}</definedName>
    <definedName name="l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A_GUAJIRA" localSheetId="7">#REF!</definedName>
    <definedName name="LA_GUAJIRA" localSheetId="1">#REF!</definedName>
    <definedName name="LA_GUAJIRA" localSheetId="5">#REF!</definedName>
    <definedName name="LA_GUAJIRA">#REF!</definedName>
    <definedName name="LimitacionAuditiva" localSheetId="7">#REF!</definedName>
    <definedName name="LimitacionAuditiva" localSheetId="1">#REF!</definedName>
    <definedName name="LimitacionAuditiva" localSheetId="5">#REF!</definedName>
    <definedName name="LimitacionAuditiva">#REF!</definedName>
    <definedName name="LimitacionFisicaOMental" localSheetId="7">#REF!</definedName>
    <definedName name="LimitacionFisicaOMental" localSheetId="1">#REF!</definedName>
    <definedName name="LimitacionFisicaOMental" localSheetId="5">#REF!</definedName>
    <definedName name="LimitacionFisicaOMental">#REF!</definedName>
    <definedName name="LimitacionVisual">#REF!</definedName>
    <definedName name="LISTA_1">#REF!</definedName>
    <definedName name="LISTA_2">#REF!</definedName>
    <definedName name="lista_hnp">#REF!</definedName>
    <definedName name="lista_lineas_reparto">#REF!</definedName>
    <definedName name="lista_localizaciones">#REF!</definedName>
    <definedName name="lista_paises">#REF!</definedName>
    <definedName name="lista_perfiles_esp">#REF!</definedName>
    <definedName name="lista_perfiles_resto">#REF!</definedName>
    <definedName name="LISTA_PROM">#REF!</definedName>
    <definedName name="LISTA_TASAS">#REF!</definedName>
    <definedName name="macro" hidden="1">#REF!</definedName>
    <definedName name="MadreCabezaFamilia">#REF!</definedName>
    <definedName name="MAGDALENA">#REF!</definedName>
    <definedName name="margen">#REF!</definedName>
    <definedName name="markup_infra">#REF!</definedName>
    <definedName name="Mas_Bajo_Adminstración">#REF!</definedName>
    <definedName name="Mas_Bajo_Imprevistos">#REF!</definedName>
    <definedName name="mdgh" localSheetId="7" hidden="1">{"'内訳表'!$B$2:$N$64"}</definedName>
    <definedName name="mdgh" localSheetId="1" hidden="1">{"'内訳表'!$B$2:$N$64"}</definedName>
    <definedName name="mdgh" localSheetId="5" hidden="1">{"'内訳表'!$B$2:$N$64"}</definedName>
    <definedName name="mdgh" hidden="1">{"'内訳表'!$B$2:$N$64"}</definedName>
    <definedName name="mes_inicio_servicio">MONTH(#REF!)</definedName>
    <definedName name="meses_a1">#REF!</definedName>
    <definedName name="meses_a10">#REF!</definedName>
    <definedName name="meses_a11">#REF!</definedName>
    <definedName name="meses_a2">#REF!</definedName>
    <definedName name="meses_a3">#REF!</definedName>
    <definedName name="meses_a4">#REF!</definedName>
    <definedName name="meses_a5">#REF!</definedName>
    <definedName name="meses_a6">#REF!</definedName>
    <definedName name="meses_a7">#REF!</definedName>
    <definedName name="meses_a8">#REF!</definedName>
    <definedName name="meses_a9">#REF!</definedName>
    <definedName name="meses_servicio">#REF!</definedName>
    <definedName name="META">#REF!</definedName>
    <definedName name="mfhjgjhg" localSheetId="7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localSheetId="1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localSheetId="5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ExcelLinker_A12B55A7_9F67_4A31_8ABE_1C1F4218B5AF" localSheetId="7">BASE DE #REF!</definedName>
    <definedName name="MmExcelLinker_A12B55A7_9F67_4A31_8ABE_1C1F4218B5AF" localSheetId="1">BASE DE #REF!</definedName>
    <definedName name="MmExcelLinker_A12B55A7_9F67_4A31_8ABE_1C1F4218B5AF" localSheetId="5">BASE DE #REF!</definedName>
    <definedName name="MmExcelLinker_A12B55A7_9F67_4A31_8ABE_1C1F4218B5AF">BASE DE #REF!</definedName>
    <definedName name="mmm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 localSheetId="7">#REF!</definedName>
    <definedName name="MTC" localSheetId="1">#REF!</definedName>
    <definedName name="MTC" localSheetId="5">#REF!</definedName>
    <definedName name="MTC">#REF!</definedName>
    <definedName name="NARIÑO" localSheetId="7">#REF!</definedName>
    <definedName name="NARIÑO" localSheetId="1">#REF!</definedName>
    <definedName name="NARIÑO" localSheetId="5">#REF!</definedName>
    <definedName name="NARIÑO">#REF!</definedName>
    <definedName name="ndc" localSheetId="7" hidden="1">{"'内訳表'!$B$2:$N$64"}</definedName>
    <definedName name="ndc" localSheetId="1" hidden="1">{"'内訳表'!$B$2:$N$64"}</definedName>
    <definedName name="ndc" localSheetId="5" hidden="1">{"'内訳表'!$B$2:$N$64"}</definedName>
    <definedName name="ndc" hidden="1">{"'内訳表'!$B$2:$N$64"}</definedName>
    <definedName name="NivelEducacionBasica">#REF!</definedName>
    <definedName name="NIVELEDUCACIONSUP">#REF!</definedName>
    <definedName name="NivelEducacionSuperior">#REF!</definedName>
    <definedName name="NO_APLICA">#REF!</definedName>
    <definedName name="NoFacturable">#REF!</definedName>
    <definedName name="NoFacturable_1">"['file://172.16.9.31/ArchivosICBF/DIRECCION%20TECNICA%20ICBF/Archivos%20FONADE/COSTEO%20DIAGNOSTICOS.xlsm'#$PERSONAL.$P$46]"</definedName>
    <definedName name="NoNOInscritos" localSheetId="7">#REF!</definedName>
    <definedName name="NoNOInscritos" localSheetId="1">#REF!</definedName>
    <definedName name="NoNOInscritos" localSheetId="5">#REF!</definedName>
    <definedName name="NoNOInscritos">#REF!</definedName>
    <definedName name="normal" localSheetId="7" hidden="1">#REF!</definedName>
    <definedName name="normal" localSheetId="1" hidden="1">#REF!</definedName>
    <definedName name="normal" localSheetId="5" hidden="1">#REF!</definedName>
    <definedName name="normal" hidden="1">#REF!</definedName>
    <definedName name="normal2" localSheetId="7" hidden="1">#REF!</definedName>
    <definedName name="normal2" localSheetId="1" hidden="1">#REF!</definedName>
    <definedName name="normal2" localSheetId="5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NSANTANDER">#REF!</definedName>
    <definedName name="NSSRV2">#REF!</definedName>
    <definedName name="nueva">#REF!</definedName>
    <definedName name="NUMERO">#REF!</definedName>
    <definedName name="Objetivos">#REF!</definedName>
    <definedName name="Oficina">#REF!</definedName>
    <definedName name="Oficina_1">"['file://172.16.9.31/ArchivosICBF/DIRECCION%20TECNICA%20ICBF/Archivos%20FONADE/COSTEO%20DIAGNOSTICOS.xlsm'#$PERSONAL.$P$69]"</definedName>
    <definedName name="oo" localSheetId="7" hidden="1">{"'内訳表'!$B$2:$N$64"}</definedName>
    <definedName name="oo" localSheetId="1" hidden="1">{"'内訳表'!$B$2:$N$64"}</definedName>
    <definedName name="oo" localSheetId="5" hidden="1">{"'内訳表'!$B$2:$N$64"}</definedName>
    <definedName name="oo" hidden="1">{"'内訳表'!$B$2:$N$64"}</definedName>
    <definedName name="PagoRE">#REF!</definedName>
    <definedName name="PARTICIPACION">#REF!</definedName>
    <definedName name="pejis" hidden="1">#REF!</definedName>
    <definedName name="penal_1">#REF!</definedName>
    <definedName name="penal_10">#REF!</definedName>
    <definedName name="penal_2">#REF!</definedName>
    <definedName name="penal_3">#REF!</definedName>
    <definedName name="penal_4">#REF!</definedName>
    <definedName name="penal_5">#REF!</definedName>
    <definedName name="penal_6">#REF!</definedName>
    <definedName name="penal_7">#REF!</definedName>
    <definedName name="penal_8">#REF!</definedName>
    <definedName name="penal_9">#REF!</definedName>
    <definedName name="penal_global">#REF!</definedName>
    <definedName name="perfil">#REF!</definedName>
    <definedName name="perfiles">#REF!</definedName>
    <definedName name="pilares">#REF!</definedName>
    <definedName name="PMCL">#REF!</definedName>
    <definedName name="Procedencia">#REF!</definedName>
    <definedName name="Producto">#REF!</definedName>
    <definedName name="PRODUCTOS">#REF!</definedName>
    <definedName name="productosdef">#REF!</definedName>
    <definedName name="Profesional">#REF!</definedName>
    <definedName name="Profesional_1">"['file://172.16.9.31/ArchivosICBF/DIRECCION%20TECNICA%20ICBF/Archivos%20FONADE/COSTEO%20DIAGNOSTICOS.xlsm'#$PERSONAL.$P$12]"</definedName>
    <definedName name="Promd_Administración" localSheetId="7">#REF!</definedName>
    <definedName name="Promd_Administración" localSheetId="1">#REF!</definedName>
    <definedName name="Promd_Administración" localSheetId="5">#REF!</definedName>
    <definedName name="Promd_Administración">#REF!</definedName>
    <definedName name="Promd_Adnimistración" localSheetId="7">#REF!</definedName>
    <definedName name="Promd_Adnimistración" localSheetId="1">#REF!</definedName>
    <definedName name="Promd_Adnimistración" localSheetId="5">#REF!</definedName>
    <definedName name="Promd_Adnimistración">#REF!</definedName>
    <definedName name="Promd_Imprevistos" localSheetId="7">#REF!</definedName>
    <definedName name="Promd_Imprevistos" localSheetId="1">#REF!</definedName>
    <definedName name="Promd_Imprevistos" localSheetId="5">#REF!</definedName>
    <definedName name="Promd_Imprevistos">#REF!</definedName>
    <definedName name="Promd_Utilidad">#REF!</definedName>
    <definedName name="promedios">#REF!</definedName>
    <definedName name="Proporcionalidad">#REF!</definedName>
    <definedName name="ProximoPension">#REF!</definedName>
    <definedName name="PUTUMAYO">#REF!</definedName>
    <definedName name="QUINDÍO">#REF!</definedName>
    <definedName name="reahgbaerg" localSheetId="7" hidden="1">{"'内訳表'!$B$2:$N$64"}</definedName>
    <definedName name="reahgbaerg" localSheetId="1" hidden="1">{"'内訳表'!$B$2:$N$64"}</definedName>
    <definedName name="reahgbaerg" localSheetId="5" hidden="1">{"'内訳表'!$B$2:$N$64"}</definedName>
    <definedName name="reahgbaerg" hidden="1">{"'内訳表'!$B$2:$N$64"}</definedName>
    <definedName name="RECapacitacion">#REF!</definedName>
    <definedName name="REContPrivada">#REF!</definedName>
    <definedName name="REEXPEDIDO">#REF!</definedName>
    <definedName name="res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 localSheetId="7">#REF!</definedName>
    <definedName name="RESPUESTAS" localSheetId="1">#REF!</definedName>
    <definedName name="RESPUESTAS" localSheetId="5">#REF!</definedName>
    <definedName name="RESPUESTAS">#REF!</definedName>
    <definedName name="rggvs" localSheetId="7" hidden="1">{"'内訳表'!$B$2:$N$64"}</definedName>
    <definedName name="rggvs" localSheetId="1" hidden="1">{"'内訳表'!$B$2:$N$64"}</definedName>
    <definedName name="rggvs" localSheetId="5" hidden="1">{"'内訳表'!$B$2:$N$64"}</definedName>
    <definedName name="rggvs" hidden="1">{"'内訳表'!$B$2:$N$64"}</definedName>
    <definedName name="RISARALDA">#REF!</definedName>
    <definedName name="rnrsy" localSheetId="7" hidden="1">{#N/A,#N/A,TRUE,"Report"}</definedName>
    <definedName name="rnrsy" localSheetId="1" hidden="1">{#N/A,#N/A,TRUE,"Report"}</definedName>
    <definedName name="rnrsy" localSheetId="5" hidden="1">{#N/A,#N/A,TRUE,"Report"}</definedName>
    <definedName name="rnrsy" hidden="1">{#N/A,#N/A,TRUE,"Report"}</definedName>
    <definedName name="rrr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UTAS" localSheetId="7">#REF!</definedName>
    <definedName name="RUTAS" localSheetId="1">#REF!</definedName>
    <definedName name="RUTAS" localSheetId="5">#REF!</definedName>
    <definedName name="RUTAS">#REF!</definedName>
    <definedName name="RY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_2" localSheetId="7">#REF!</definedName>
    <definedName name="S_2" localSheetId="1">#REF!</definedName>
    <definedName name="S_2" localSheetId="5">#REF!</definedName>
    <definedName name="S_2">#REF!</definedName>
    <definedName name="salariosref" localSheetId="7">#REF!</definedName>
    <definedName name="salariosref" localSheetId="1">#REF!</definedName>
    <definedName name="salariosref" localSheetId="5">#REF!</definedName>
    <definedName name="salariosref">#REF!</definedName>
    <definedName name="SalarioSuperora3SMLVMyProfesionalidad" localSheetId="7">#REF!</definedName>
    <definedName name="SalarioSuperora3SMLVMyProfesionalidad" localSheetId="1">#REF!</definedName>
    <definedName name="SalarioSuperora3SMLVMyProfesionalidad" localSheetId="5">#REF!</definedName>
    <definedName name="SalarioSuperora3SMLVMyProfesionalidad">#REF!</definedName>
    <definedName name="SANANDRÉS">#REF!</definedName>
    <definedName name="SANTANDER">#REF!</definedName>
    <definedName name="sdf" localSheetId="7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localSheetId="1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localSheetId="5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localSheetId="7" hidden="1">#REF!</definedName>
    <definedName name="SDFGFH" localSheetId="1" hidden="1">#REF!</definedName>
    <definedName name="SDFGFH" localSheetId="5" hidden="1">#REF!</definedName>
    <definedName name="SDFGFH" hidden="1">#REF!</definedName>
    <definedName name="Seguimiento" localSheetId="7">#REF!</definedName>
    <definedName name="Seguimiento" localSheetId="1">#REF!</definedName>
    <definedName name="Seguimiento" localSheetId="5">#REF!</definedName>
    <definedName name="Seguimiento">#REF!</definedName>
    <definedName name="sencount" hidden="1">2</definedName>
    <definedName name="Sexo" localSheetId="7">#REF!</definedName>
    <definedName name="Sexo" localSheetId="1">#REF!</definedName>
    <definedName name="Sexo" localSheetId="5">#REF!</definedName>
    <definedName name="Sexo">#REF!</definedName>
    <definedName name="sfgm" localSheetId="7" hidden="1">{#N/A,#N/A,TRUE,"Report"}</definedName>
    <definedName name="sfgm" localSheetId="1" hidden="1">{#N/A,#N/A,TRUE,"Report"}</definedName>
    <definedName name="sfgm" localSheetId="5" hidden="1">{#N/A,#N/A,TRUE,"Report"}</definedName>
    <definedName name="sfgm" hidden="1">{#N/A,#N/A,TRUE,"Report"}</definedName>
    <definedName name="Sivis" localSheetId="7">#REF!</definedName>
    <definedName name="Sivis" localSheetId="1">#REF!</definedName>
    <definedName name="Sivis" localSheetId="5">#REF!</definedName>
    <definedName name="Sivis">#REF!</definedName>
    <definedName name="SM" localSheetId="7">#REF!</definedName>
    <definedName name="SM" localSheetId="1">#REF!</definedName>
    <definedName name="SM" localSheetId="5">#REF!</definedName>
    <definedName name="SM">#REF!</definedName>
    <definedName name="sss" localSheetId="7">#REF!</definedName>
    <definedName name="sss" localSheetId="1">#REF!</definedName>
    <definedName name="sss" localSheetId="5">#REF!</definedName>
    <definedName name="sss">#REF!</definedName>
    <definedName name="su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CRE" localSheetId="7">#REF!</definedName>
    <definedName name="SUCRE" localSheetId="1">#REF!</definedName>
    <definedName name="SUCRE" localSheetId="5">#REF!</definedName>
    <definedName name="SUCRE">#REF!</definedName>
    <definedName name="Sueldos" localSheetId="7">#REF!</definedName>
    <definedName name="Sueldos" localSheetId="1">#REF!</definedName>
    <definedName name="Sueldos" localSheetId="5">#REF!</definedName>
    <definedName name="Sueldos">#REF!</definedName>
    <definedName name="sugiura" localSheetId="7" hidden="1">{"'内訳表'!$B$2:$N$64"}</definedName>
    <definedName name="sugiura" localSheetId="1" hidden="1">{"'内訳表'!$B$2:$N$64"}</definedName>
    <definedName name="sugiura" localSheetId="5" hidden="1">{"'内訳表'!$B$2:$N$64"}</definedName>
    <definedName name="sugiura" hidden="1">{"'内訳表'!$B$2:$N$64"}</definedName>
    <definedName name="Tecnico">#REF!</definedName>
    <definedName name="Tecnico_1">"['file://172.16.9.31/ArchivosICBF/DIRECCION%20TECNICA%20ICBF/Archivos%20FONADE/COSTEO%20DIAGNOSTICOS.xlsm'#$PERSONAL.$P$34]"</definedName>
    <definedName name="Telefono" localSheetId="7">#REF!</definedName>
    <definedName name="Telefono" localSheetId="1">#REF!</definedName>
    <definedName name="Telefono" localSheetId="5">#REF!</definedName>
    <definedName name="Telefono">#REF!</definedName>
    <definedName name="tipo" localSheetId="7">#REF!</definedName>
    <definedName name="tipo" localSheetId="1">#REF!</definedName>
    <definedName name="tipo" localSheetId="5">#REF!</definedName>
    <definedName name="tipo">#REF!</definedName>
    <definedName name="TIPOCONT" localSheetId="7">#REF!</definedName>
    <definedName name="TIPOCONT" localSheetId="1">#REF!</definedName>
    <definedName name="TIPOCONT" localSheetId="5">#REF!</definedName>
    <definedName name="TIPOCONT">#REF!</definedName>
    <definedName name="tipodeanalisis">#REF!</definedName>
    <definedName name="TipoEmpresa">#REF!</definedName>
    <definedName name="TipoTarifa">#REF!</definedName>
    <definedName name="TipoTarifaManejo">#REF!</definedName>
    <definedName name="TotalContratoSinIVA">#REF!</definedName>
    <definedName name="TotalImpuestosObra">#REF!</definedName>
    <definedName name="TotalImpuestosObra_1">"['file://172.16.9.31/ArchivosICBF/DIRECCION%20TECNICA%20ICBF/Archivos%20FONADE/COSTEO%20DIAGNOSTICOS.xlsm'#$IMPUESTOS.$F$10]"</definedName>
    <definedName name="Tramite" localSheetId="7">#REF!</definedName>
    <definedName name="Tramite" localSheetId="1">#REF!</definedName>
    <definedName name="Tramite" localSheetId="5">#REF!</definedName>
    <definedName name="Tramite">#REF!</definedName>
    <definedName name="Tramite_1">"['file://172.16.9.31/ArchivosICBF/DIRECCION%20TECNICA%20ICBF/Archivos%20FONADE/COSTEO%20DIAGNOSTICOS.xlsm'#$PERSONAL.$P$88]"</definedName>
    <definedName name="tta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 localSheetId="7">#REF!</definedName>
    <definedName name="USD" localSheetId="1">#REF!</definedName>
    <definedName name="USD" localSheetId="5">#REF!</definedName>
    <definedName name="USD">#REF!</definedName>
    <definedName name="v" localSheetId="7" hidden="1">#REF!</definedName>
    <definedName name="v" localSheetId="1" hidden="1">#REF!</definedName>
    <definedName name="v" localSheetId="5" hidden="1">#REF!</definedName>
    <definedName name="v" hidden="1">#REF!</definedName>
    <definedName name="VALLEDELCAUCA" localSheetId="7">#REF!</definedName>
    <definedName name="VALLEDELCAUCA" localSheetId="1">#REF!</definedName>
    <definedName name="VALLEDELCAUCA" localSheetId="5">#REF!</definedName>
    <definedName name="VALLEDELCAUCA">#REF!</definedName>
    <definedName name="VAUPÉS">#REF!</definedName>
    <definedName name="venc">#REF!</definedName>
    <definedName name="Viajes">#REF!</definedName>
    <definedName name="Viajes_1">"['file://172.16.9.31/ArchivosICBF/DIRECCION%20TECNICA%20ICBF/Archivos%20FONADE/COSTEO%20DIAGNOSTICOS.xlsm'#$PERSONAL.$P$93]"</definedName>
    <definedName name="VICHADA" localSheetId="7">#REF!</definedName>
    <definedName name="VICHADA" localSheetId="1">#REF!</definedName>
    <definedName name="VICHADA" localSheetId="5">#REF!</definedName>
    <definedName name="VICHADA">#REF!</definedName>
    <definedName name="VVV" localSheetId="7" hidden="1">#REF!</definedName>
    <definedName name="VVV" localSheetId="1" hidden="1">#REF!</definedName>
    <definedName name="VVV" localSheetId="5" hidden="1">#REF!</definedName>
    <definedName name="VVV" hidden="1">#REF!</definedName>
    <definedName name="whrt" localSheetId="7" hidden="1">{"'内訳表'!$B$2:$N$64"}</definedName>
    <definedName name="whrt" localSheetId="1" hidden="1">{"'内訳表'!$B$2:$N$64"}</definedName>
    <definedName name="whrt" localSheetId="5" hidden="1">{"'内訳表'!$B$2:$N$64"}</definedName>
    <definedName name="whrt" hidden="1">{"'内訳表'!$B$2:$N$64"}</definedName>
    <definedName name="wrn.100." localSheetId="7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localSheetId="1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localSheetId="5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localSheetId="7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localSheetId="1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localSheetId="5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localSheetId="7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localSheetId="1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localSheetId="5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localSheetId="7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localSheetId="1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localSheetId="5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7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1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5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localSheetId="7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localSheetId="1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localSheetId="5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localSheetId="7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localSheetId="1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localSheetId="5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localSheetId="7" hidden="1">{#N/A,#N/A,FALSE,"KEGELLE 2";#N/A,#N/A,FALSE,"KEGELLE 3";#N/A,#N/A,FALSE,"KEGELLE 4";#N/A,#N/A,FALSE,"KEGELLE 5";#N/A,#N/A,FALSE,"KEGELLE 6";#N/A,#N/A,FALSE,"KEGELLE 7"}</definedName>
    <definedName name="wrn.89." localSheetId="1" hidden="1">{#N/A,#N/A,FALSE,"KEGELLE 2";#N/A,#N/A,FALSE,"KEGELLE 3";#N/A,#N/A,FALSE,"KEGELLE 4";#N/A,#N/A,FALSE,"KEGELLE 5";#N/A,#N/A,FALSE,"KEGELLE 6";#N/A,#N/A,FALSE,"KEGELLE 7"}</definedName>
    <definedName name="wrn.89." localSheetId="5" hidden="1">{#N/A,#N/A,FALSE,"KEGELLE 2";#N/A,#N/A,FALSE,"KEGELLE 3";#N/A,#N/A,FALSE,"KEGELLE 4";#N/A,#N/A,FALSE,"KEGELLE 5";#N/A,#N/A,FALSE,"KEGELLE 6";#N/A,#N/A,FALSE,"KEGELLE 7"}</definedName>
    <definedName name="wrn.89." hidden="1">{#N/A,#N/A,FALSE,"KEGELLE 2";#N/A,#N/A,FALSE,"KEGELLE 3";#N/A,#N/A,FALSE,"KEGELLE 4";#N/A,#N/A,FALSE,"KEGELLE 5";#N/A,#N/A,FALSE,"KEGELLE 6";#N/A,#N/A,FALSE,"KEGELLE 7"}</definedName>
    <definedName name="wrn.90." localSheetId="7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localSheetId="1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localSheetId="5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localSheetId="7" hidden="1">{#N/A,#N/A,TRUE,"Report"}</definedName>
    <definedName name="wrn.Capacity._.Calculations._.for._.FM3." localSheetId="1" hidden="1">{#N/A,#N/A,TRUE,"Report"}</definedName>
    <definedName name="wrn.Capacity._.Calculations._.for._.FM3." localSheetId="5" hidden="1">{#N/A,#N/A,TRUE,"Report"}</definedName>
    <definedName name="wrn.Capacity._.Calculations._.for._.FM3." hidden="1">{#N/A,#N/A,TRUE,"Report"}</definedName>
    <definedName name="wrn.GGP1." localSheetId="7" hidden="1">{#N/A,#N/A,TRUE,"TOT-GGRAL";#N/A,#N/A,TRUE,"G1000";#N/A,#N/A,TRUE,"G1200";#N/A,#N/A,TRUE,"G1400"}</definedName>
    <definedName name="wrn.GGP1." localSheetId="1" hidden="1">{#N/A,#N/A,TRUE,"TOT-GGRAL";#N/A,#N/A,TRUE,"G1000";#N/A,#N/A,TRUE,"G1200";#N/A,#N/A,TRUE,"G1400"}</definedName>
    <definedName name="wrn.GGP1." localSheetId="5" hidden="1">{#N/A,#N/A,TRUE,"TOT-GGRAL";#N/A,#N/A,TRUE,"G1000";#N/A,#N/A,TRUE,"G1200";#N/A,#N/A,TRUE,"G1400"}</definedName>
    <definedName name="wrn.GGP1." hidden="1">{#N/A,#N/A,TRUE,"TOT-GGRAL";#N/A,#N/A,TRUE,"G1000";#N/A,#N/A,TRUE,"G1200";#N/A,#N/A,TRUE,"G1400"}</definedName>
    <definedName name="wrn.GGP2." localSheetId="7" hidden="1">{#N/A,#N/A,TRUE,"TOT-GGRAL";#N/A,#N/A,TRUE,"G1000";#N/A,#N/A,TRUE,"G1200";#N/A,#N/A,TRUE,"G1400"}</definedName>
    <definedName name="wrn.GGP2." localSheetId="1" hidden="1">{#N/A,#N/A,TRUE,"TOT-GGRAL";#N/A,#N/A,TRUE,"G1000";#N/A,#N/A,TRUE,"G1200";#N/A,#N/A,TRUE,"G1400"}</definedName>
    <definedName name="wrn.GGP2." localSheetId="5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localSheetId="7" hidden="1">{#N/A,#N/A,TRUE,"TOT-GGRAL";#N/A,#N/A,TRUE,"G1000";#N/A,#N/A,TRUE,"G1200";#N/A,#N/A,TRUE,"G1400"}</definedName>
    <definedName name="wrn.GGP3." localSheetId="1" hidden="1">{#N/A,#N/A,TRUE,"TOT-GGRAL";#N/A,#N/A,TRUE,"G1000";#N/A,#N/A,TRUE,"G1200";#N/A,#N/A,TRUE,"G1400"}</definedName>
    <definedName name="wrn.GGP3." localSheetId="5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localSheetId="7" hidden="1">{#N/A,#N/A,TRUE,"TOT-GGRAL";#N/A,#N/A,TRUE,"G1000";#N/A,#N/A,TRUE,"G1200";#N/A,#N/A,TRUE,"G1400"}</definedName>
    <definedName name="wrn.GGP4." localSheetId="1" hidden="1">{#N/A,#N/A,TRUE,"TOT-GGRAL";#N/A,#N/A,TRUE,"G1000";#N/A,#N/A,TRUE,"G1200";#N/A,#N/A,TRUE,"G1400"}</definedName>
    <definedName name="wrn.GGP4." localSheetId="5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localSheetId="7" hidden="1">{#N/A,#N/A,TRUE,"TOT-GGRAL"}</definedName>
    <definedName name="wrn.GGP5." localSheetId="1" hidden="1">{#N/A,#N/A,TRUE,"TOT-GGRAL"}</definedName>
    <definedName name="wrn.GGP5." localSheetId="5" hidden="1">{#N/A,#N/A,TRUE,"TOT-GGRAL"}</definedName>
    <definedName name="wrn.GGP5." hidden="1">{#N/A,#N/A,TRUE,"TOT-GGRAL"}</definedName>
    <definedName name="wrn.julio24." localSheetId="7" hidden="1">{#N/A,#N/A,FALSE,"310.1";#N/A,#N/A,FALSE,"321.1";#N/A,#N/A,FALSE,"320.3";#N/A,#N/A,FALSE,"330.1"}</definedName>
    <definedName name="wrn.julio24." localSheetId="1" hidden="1">{#N/A,#N/A,FALSE,"310.1";#N/A,#N/A,FALSE,"321.1";#N/A,#N/A,FALSE,"320.3";#N/A,#N/A,FALSE,"330.1"}</definedName>
    <definedName name="wrn.julio24." localSheetId="5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PU._.MG." localSheetId="7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localSheetId="5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localSheetId="7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localSheetId="1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localSheetId="5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localSheetId="7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localSheetId="1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localSheetId="5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localSheetId="7" hidden="1">{#N/A,#N/A,TRUE,"Report"}</definedName>
    <definedName name="ww" localSheetId="1" hidden="1">{#N/A,#N/A,TRUE,"Report"}</definedName>
    <definedName name="ww" localSheetId="5" hidden="1">{#N/A,#N/A,TRUE,"Report"}</definedName>
    <definedName name="ww" hidden="1">{#N/A,#N/A,TRUE,"Report"}</definedName>
    <definedName name="www" localSheetId="7">#REF!</definedName>
    <definedName name="www" localSheetId="1">#REF!</definedName>
    <definedName name="www" localSheetId="5">#REF!</definedName>
    <definedName name="www">#REF!</definedName>
    <definedName name="x" localSheetId="7">#REF!</definedName>
    <definedName name="x" localSheetId="1">#REF!</definedName>
    <definedName name="x" localSheetId="5">#REF!</definedName>
    <definedName name="x">#REF!</definedName>
    <definedName name="xxxx" localSheetId="7" hidden="1">{"'内訳表'!$B$2:$N$64"}</definedName>
    <definedName name="xxxx" localSheetId="1" hidden="1">{"'内訳表'!$B$2:$N$64"}</definedName>
    <definedName name="xxxx" localSheetId="5" hidden="1">{"'内訳表'!$B$2:$N$64"}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  <definedName name="zzz">#REF!</definedName>
    <definedName name="zzz_1">"['file://172.16.9.31/ArchivosICBF/CONSOLIDADO_GENERAL_SEDES_PAE_15022010.xlsx'#$Listas.$B$2:.$B$34]"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2" i="18" l="1"/>
  <c r="K35" i="18"/>
  <c r="G35" i="18"/>
  <c r="O35" i="18"/>
  <c r="F40" i="8"/>
  <c r="G38" i="8"/>
  <c r="F7" i="21"/>
  <c r="F8" i="21"/>
  <c r="F9" i="21"/>
  <c r="F10" i="21"/>
  <c r="F11" i="21"/>
  <c r="F12" i="21"/>
  <c r="F6" i="21"/>
  <c r="D13" i="21"/>
  <c r="E13" i="21"/>
  <c r="F13" i="21" l="1"/>
  <c r="J38" i="8"/>
  <c r="J21" i="8"/>
  <c r="G21" i="8"/>
  <c r="J4" i="8"/>
  <c r="G4" i="8"/>
  <c r="E7" i="13"/>
  <c r="O52" i="18"/>
  <c r="P52" i="18" s="1"/>
  <c r="Q52" i="18" s="1"/>
  <c r="R52" i="18" s="1"/>
  <c r="K52" i="18"/>
  <c r="L52" i="18" s="1"/>
  <c r="M52" i="18" s="1"/>
  <c r="N52" i="18" s="1"/>
  <c r="G52" i="18"/>
  <c r="H52" i="18" s="1"/>
  <c r="I52" i="18" s="1"/>
  <c r="J52" i="18" s="1"/>
  <c r="G11" i="18" l="1"/>
  <c r="H11" i="18" s="1"/>
  <c r="I11" i="18" s="1"/>
  <c r="J11" i="18" s="1"/>
  <c r="K11" i="18"/>
  <c r="L11" i="18" s="1"/>
  <c r="M11" i="18" s="1"/>
  <c r="N11" i="18" s="1"/>
  <c r="O11" i="18"/>
  <c r="P11" i="18" s="1"/>
  <c r="Q11" i="18" s="1"/>
  <c r="R11" i="18" s="1"/>
  <c r="G12" i="18"/>
  <c r="H12" i="18" s="1"/>
  <c r="I12" i="18" s="1"/>
  <c r="J12" i="18" s="1"/>
  <c r="K12" i="18"/>
  <c r="L12" i="18"/>
  <c r="M12" i="18" s="1"/>
  <c r="N12" i="18" s="1"/>
  <c r="O12" i="18"/>
  <c r="P12" i="18" s="1"/>
  <c r="Q12" i="18" s="1"/>
  <c r="R12" i="18" s="1"/>
  <c r="G13" i="18"/>
  <c r="H13" i="18" s="1"/>
  <c r="I13" i="18" s="1"/>
  <c r="J13" i="18" s="1"/>
  <c r="K13" i="18"/>
  <c r="L13" i="18" s="1"/>
  <c r="M13" i="18" s="1"/>
  <c r="N13" i="18" s="1"/>
  <c r="O13" i="18"/>
  <c r="P13" i="18"/>
  <c r="G14" i="18"/>
  <c r="H14" i="18" s="1"/>
  <c r="I14" i="18" s="1"/>
  <c r="J14" i="18" s="1"/>
  <c r="K14" i="18"/>
  <c r="L14" i="18" s="1"/>
  <c r="M14" i="18" s="1"/>
  <c r="N14" i="18" s="1"/>
  <c r="O14" i="18"/>
  <c r="P14" i="18" s="1"/>
  <c r="Q14" i="18" s="1"/>
  <c r="R14" i="18" s="1"/>
  <c r="G15" i="18"/>
  <c r="H15" i="18" s="1"/>
  <c r="I15" i="18" s="1"/>
  <c r="J15" i="18" s="1"/>
  <c r="K15" i="18"/>
  <c r="L15" i="18" s="1"/>
  <c r="M15" i="18" s="1"/>
  <c r="N15" i="18" s="1"/>
  <c r="O15" i="18"/>
  <c r="P15" i="18" s="1"/>
  <c r="Q15" i="18" s="1"/>
  <c r="R15" i="18" s="1"/>
  <c r="G16" i="18"/>
  <c r="H16" i="18" s="1"/>
  <c r="I16" i="18" s="1"/>
  <c r="J16" i="18" s="1"/>
  <c r="K16" i="18"/>
  <c r="L16" i="18" s="1"/>
  <c r="M16" i="18" s="1"/>
  <c r="N16" i="18" s="1"/>
  <c r="O16" i="18"/>
  <c r="P16" i="18" s="1"/>
  <c r="Q16" i="18" s="1"/>
  <c r="R16" i="18" s="1"/>
  <c r="G17" i="18"/>
  <c r="H17" i="18" s="1"/>
  <c r="I17" i="18" s="1"/>
  <c r="J17" i="18" s="1"/>
  <c r="K17" i="18"/>
  <c r="L17" i="18"/>
  <c r="M17" i="18" s="1"/>
  <c r="N17" i="18" s="1"/>
  <c r="O17" i="18"/>
  <c r="P17" i="18" s="1"/>
  <c r="Q17" i="18" s="1"/>
  <c r="R17" i="18" s="1"/>
  <c r="G18" i="18"/>
  <c r="H18" i="18" s="1"/>
  <c r="I18" i="18" s="1"/>
  <c r="J18" i="18" s="1"/>
  <c r="K18" i="18"/>
  <c r="L18" i="18"/>
  <c r="M18" i="18" s="1"/>
  <c r="N18" i="18" s="1"/>
  <c r="O18" i="18"/>
  <c r="P18" i="18" s="1"/>
  <c r="Q18" i="18" s="1"/>
  <c r="R18" i="18" s="1"/>
  <c r="S16" i="18" l="1"/>
  <c r="S11" i="18"/>
  <c r="Q13" i="18"/>
  <c r="R13" i="18" s="1"/>
  <c r="S13" i="18" s="1"/>
  <c r="S12" i="18"/>
  <c r="S17" i="18"/>
  <c r="S15" i="18"/>
  <c r="S18" i="18"/>
  <c r="S14" i="18"/>
  <c r="B6" i="13" l="1"/>
  <c r="G9" i="14"/>
  <c r="D7" i="13"/>
  <c r="B13" i="13" l="1"/>
  <c r="B5" i="13"/>
  <c r="O42" i="18" l="1"/>
  <c r="P42" i="18" s="1"/>
  <c r="Q42" i="18" s="1"/>
  <c r="R42" i="18" s="1"/>
  <c r="K42" i="18"/>
  <c r="L42" i="18" s="1"/>
  <c r="M42" i="18" s="1"/>
  <c r="N42" i="18" s="1"/>
  <c r="G42" i="18"/>
  <c r="O32" i="18"/>
  <c r="P32" i="18" s="1"/>
  <c r="Q32" i="18" s="1"/>
  <c r="R32" i="18" s="1"/>
  <c r="K32" i="18"/>
  <c r="L32" i="18" s="1"/>
  <c r="M32" i="18" s="1"/>
  <c r="N32" i="18" s="1"/>
  <c r="G32" i="18"/>
  <c r="H32" i="18" s="1"/>
  <c r="I32" i="18" s="1"/>
  <c r="J32" i="18" s="1"/>
  <c r="H42" i="18" l="1"/>
  <c r="I42" i="18" s="1"/>
  <c r="J42" i="18" s="1"/>
  <c r="S42" i="18" s="1"/>
  <c r="S32" i="18"/>
  <c r="S52" i="18" l="1"/>
  <c r="C5" i="13" l="1"/>
  <c r="E5" i="13" s="1"/>
  <c r="N62" i="18"/>
  <c r="J62" i="18"/>
  <c r="S54" i="18"/>
  <c r="O49" i="18"/>
  <c r="P49" i="18" s="1"/>
  <c r="Q49" i="18" s="1"/>
  <c r="R49" i="18" s="1"/>
  <c r="K49" i="18"/>
  <c r="L49" i="18" s="1"/>
  <c r="M49" i="18" s="1"/>
  <c r="N49" i="18" s="1"/>
  <c r="G49" i="18"/>
  <c r="H49" i="18" s="1"/>
  <c r="I49" i="18" s="1"/>
  <c r="J49" i="18" s="1"/>
  <c r="O48" i="18"/>
  <c r="P48" i="18" s="1"/>
  <c r="Q48" i="18" s="1"/>
  <c r="R48" i="18" s="1"/>
  <c r="K48" i="18"/>
  <c r="L48" i="18" s="1"/>
  <c r="M48" i="18" s="1"/>
  <c r="N48" i="18" s="1"/>
  <c r="G48" i="18"/>
  <c r="H48" i="18" s="1"/>
  <c r="I48" i="18" s="1"/>
  <c r="J48" i="18" s="1"/>
  <c r="O47" i="18"/>
  <c r="P47" i="18" s="1"/>
  <c r="Q47" i="18" s="1"/>
  <c r="R47" i="18" s="1"/>
  <c r="K47" i="18"/>
  <c r="L47" i="18" s="1"/>
  <c r="M47" i="18" s="1"/>
  <c r="N47" i="18" s="1"/>
  <c r="G47" i="18"/>
  <c r="H47" i="18" s="1"/>
  <c r="I47" i="18" s="1"/>
  <c r="J47" i="18" s="1"/>
  <c r="S47" i="18" s="1"/>
  <c r="O46" i="18"/>
  <c r="P46" i="18" s="1"/>
  <c r="Q46" i="18" s="1"/>
  <c r="R46" i="18" s="1"/>
  <c r="K46" i="18"/>
  <c r="L46" i="18" s="1"/>
  <c r="M46" i="18" s="1"/>
  <c r="N46" i="18" s="1"/>
  <c r="G46" i="18"/>
  <c r="H46" i="18" s="1"/>
  <c r="I46" i="18" s="1"/>
  <c r="J46" i="18" s="1"/>
  <c r="O45" i="18"/>
  <c r="P45" i="18" s="1"/>
  <c r="Q45" i="18" s="1"/>
  <c r="R45" i="18" s="1"/>
  <c r="K45" i="18"/>
  <c r="L45" i="18" s="1"/>
  <c r="M45" i="18" s="1"/>
  <c r="N45" i="18" s="1"/>
  <c r="G45" i="18"/>
  <c r="H45" i="18" s="1"/>
  <c r="I45" i="18" s="1"/>
  <c r="J45" i="18" s="1"/>
  <c r="O44" i="18"/>
  <c r="P44" i="18" s="1"/>
  <c r="Q44" i="18" s="1"/>
  <c r="R44" i="18" s="1"/>
  <c r="K44" i="18"/>
  <c r="L44" i="18" s="1"/>
  <c r="M44" i="18" s="1"/>
  <c r="N44" i="18" s="1"/>
  <c r="G44" i="18"/>
  <c r="H44" i="18" s="1"/>
  <c r="I44" i="18" s="1"/>
  <c r="J44" i="18" s="1"/>
  <c r="O43" i="18"/>
  <c r="P43" i="18" s="1"/>
  <c r="Q43" i="18" s="1"/>
  <c r="R43" i="18" s="1"/>
  <c r="K43" i="18"/>
  <c r="L43" i="18" s="1"/>
  <c r="M43" i="18" s="1"/>
  <c r="N43" i="18" s="1"/>
  <c r="G43" i="18"/>
  <c r="H43" i="18" s="1"/>
  <c r="I43" i="18" s="1"/>
  <c r="J43" i="18" s="1"/>
  <c r="O41" i="18"/>
  <c r="P41" i="18" s="1"/>
  <c r="Q41" i="18" s="1"/>
  <c r="R41" i="18" s="1"/>
  <c r="K41" i="18"/>
  <c r="L41" i="18" s="1"/>
  <c r="M41" i="18" s="1"/>
  <c r="N41" i="18" s="1"/>
  <c r="G41" i="18"/>
  <c r="H41" i="18" s="1"/>
  <c r="I41" i="18" s="1"/>
  <c r="J41" i="18" s="1"/>
  <c r="O40" i="18"/>
  <c r="P40" i="18" s="1"/>
  <c r="Q40" i="18" s="1"/>
  <c r="R40" i="18" s="1"/>
  <c r="K40" i="18"/>
  <c r="L40" i="18" s="1"/>
  <c r="M40" i="18" s="1"/>
  <c r="N40" i="18" s="1"/>
  <c r="G40" i="18"/>
  <c r="H40" i="18" s="1"/>
  <c r="I40" i="18" s="1"/>
  <c r="J40" i="18" s="1"/>
  <c r="O39" i="18"/>
  <c r="P39" i="18" s="1"/>
  <c r="Q39" i="18" s="1"/>
  <c r="R39" i="18" s="1"/>
  <c r="K39" i="18"/>
  <c r="L39" i="18" s="1"/>
  <c r="M39" i="18" s="1"/>
  <c r="N39" i="18" s="1"/>
  <c r="G39" i="18"/>
  <c r="H39" i="18" s="1"/>
  <c r="I39" i="18" s="1"/>
  <c r="J39" i="18" s="1"/>
  <c r="P35" i="18"/>
  <c r="Q35" i="18" s="1"/>
  <c r="R35" i="18" s="1"/>
  <c r="L35" i="18"/>
  <c r="M35" i="18" s="1"/>
  <c r="N35" i="18" s="1"/>
  <c r="H35" i="18"/>
  <c r="I35" i="18" s="1"/>
  <c r="J35" i="18" s="1"/>
  <c r="O34" i="18"/>
  <c r="P34" i="18" s="1"/>
  <c r="Q34" i="18" s="1"/>
  <c r="R34" i="18" s="1"/>
  <c r="K34" i="18"/>
  <c r="L34" i="18" s="1"/>
  <c r="M34" i="18" s="1"/>
  <c r="N34" i="18" s="1"/>
  <c r="G34" i="18"/>
  <c r="H34" i="18" s="1"/>
  <c r="I34" i="18" s="1"/>
  <c r="J34" i="18" s="1"/>
  <c r="O33" i="18"/>
  <c r="P33" i="18" s="1"/>
  <c r="Q33" i="18" s="1"/>
  <c r="R33" i="18" s="1"/>
  <c r="K33" i="18"/>
  <c r="L33" i="18" s="1"/>
  <c r="M33" i="18" s="1"/>
  <c r="N33" i="18" s="1"/>
  <c r="G33" i="18"/>
  <c r="H33" i="18" s="1"/>
  <c r="I33" i="18" s="1"/>
  <c r="J33" i="18" s="1"/>
  <c r="O27" i="18"/>
  <c r="P27" i="18" s="1"/>
  <c r="Q27" i="18" s="1"/>
  <c r="R27" i="18" s="1"/>
  <c r="K27" i="18"/>
  <c r="L27" i="18" s="1"/>
  <c r="M27" i="18" s="1"/>
  <c r="N27" i="18" s="1"/>
  <c r="G27" i="18"/>
  <c r="H27" i="18" s="1"/>
  <c r="I27" i="18" s="1"/>
  <c r="J27" i="18" s="1"/>
  <c r="O26" i="18"/>
  <c r="P26" i="18" s="1"/>
  <c r="Q26" i="18" s="1"/>
  <c r="R26" i="18" s="1"/>
  <c r="K26" i="18"/>
  <c r="L26" i="18" s="1"/>
  <c r="M26" i="18" s="1"/>
  <c r="N26" i="18" s="1"/>
  <c r="G26" i="18"/>
  <c r="H26" i="18" s="1"/>
  <c r="I26" i="18" s="1"/>
  <c r="J26" i="18" s="1"/>
  <c r="O25" i="18"/>
  <c r="P25" i="18" s="1"/>
  <c r="Q25" i="18" s="1"/>
  <c r="R25" i="18" s="1"/>
  <c r="K25" i="18"/>
  <c r="L25" i="18" s="1"/>
  <c r="M25" i="18" s="1"/>
  <c r="N25" i="18" s="1"/>
  <c r="G25" i="18"/>
  <c r="H25" i="18" s="1"/>
  <c r="I25" i="18" s="1"/>
  <c r="J25" i="18" s="1"/>
  <c r="O24" i="18"/>
  <c r="P24" i="18" s="1"/>
  <c r="Q24" i="18" s="1"/>
  <c r="R24" i="18" s="1"/>
  <c r="K24" i="18"/>
  <c r="L24" i="18" s="1"/>
  <c r="M24" i="18" s="1"/>
  <c r="N24" i="18" s="1"/>
  <c r="G24" i="18"/>
  <c r="H24" i="18" s="1"/>
  <c r="I24" i="18" s="1"/>
  <c r="J24" i="18" s="1"/>
  <c r="O23" i="18"/>
  <c r="K23" i="18"/>
  <c r="L23" i="18" s="1"/>
  <c r="G23" i="18"/>
  <c r="H23" i="18" s="1"/>
  <c r="I23" i="18" s="1"/>
  <c r="J23" i="18" s="1"/>
  <c r="O22" i="18"/>
  <c r="P22" i="18" s="1"/>
  <c r="Q22" i="18" s="1"/>
  <c r="R22" i="18" s="1"/>
  <c r="K22" i="18"/>
  <c r="L22" i="18" s="1"/>
  <c r="M22" i="18" s="1"/>
  <c r="N22" i="18" s="1"/>
  <c r="G22" i="18"/>
  <c r="I22" i="18" s="1"/>
  <c r="J22" i="18" s="1"/>
  <c r="O21" i="18"/>
  <c r="K21" i="18"/>
  <c r="L21" i="18" s="1"/>
  <c r="M21" i="18" s="1"/>
  <c r="N21" i="18" s="1"/>
  <c r="G21" i="18"/>
  <c r="H21" i="18" s="1"/>
  <c r="I21" i="18" s="1"/>
  <c r="J21" i="18" s="1"/>
  <c r="P9" i="18"/>
  <c r="Q9" i="18" s="1"/>
  <c r="R9" i="18" s="1"/>
  <c r="L9" i="18"/>
  <c r="M9" i="18" s="1"/>
  <c r="N9" i="18" s="1"/>
  <c r="H9" i="18"/>
  <c r="I9" i="18" s="1"/>
  <c r="J9" i="18" s="1"/>
  <c r="O4" i="18"/>
  <c r="P4" i="18" s="1"/>
  <c r="Q4" i="18" s="1"/>
  <c r="K4" i="18"/>
  <c r="L4" i="18" s="1"/>
  <c r="M4" i="18" s="1"/>
  <c r="G4" i="18"/>
  <c r="H4" i="18" s="1"/>
  <c r="I4" i="18" s="1"/>
  <c r="D5" i="13" l="1"/>
  <c r="S62" i="18"/>
  <c r="C6" i="13" s="1"/>
  <c r="E6" i="13" s="1"/>
  <c r="S26" i="18"/>
  <c r="S24" i="18"/>
  <c r="S45" i="18"/>
  <c r="S41" i="18"/>
  <c r="S33" i="18"/>
  <c r="S48" i="18"/>
  <c r="S35" i="18"/>
  <c r="S65" i="18"/>
  <c r="C8" i="13" s="1"/>
  <c r="E8" i="13" s="1"/>
  <c r="M23" i="18"/>
  <c r="N23" i="18" s="1"/>
  <c r="P21" i="18"/>
  <c r="Q21" i="18" s="1"/>
  <c r="R21" i="18" s="1"/>
  <c r="S21" i="18" s="1"/>
  <c r="S22" i="18"/>
  <c r="S34" i="18"/>
  <c r="S46" i="18"/>
  <c r="S49" i="18"/>
  <c r="R4" i="18"/>
  <c r="J54" i="8" s="1"/>
  <c r="S25" i="18"/>
  <c r="S39" i="18"/>
  <c r="S27" i="18"/>
  <c r="S44" i="18"/>
  <c r="S9" i="18"/>
  <c r="T9" i="18" s="1"/>
  <c r="S40" i="18"/>
  <c r="S43" i="18"/>
  <c r="P23" i="18"/>
  <c r="Q23" i="18" s="1"/>
  <c r="R23" i="18" s="1"/>
  <c r="C13" i="13" l="1"/>
  <c r="D13" i="13" s="1"/>
  <c r="D6" i="13"/>
  <c r="D8" i="13"/>
  <c r="S50" i="18"/>
  <c r="C14" i="13" s="1"/>
  <c r="D14" i="13" s="1"/>
  <c r="S36" i="18"/>
  <c r="C4" i="13" s="1"/>
  <c r="E4" i="13" s="1"/>
  <c r="S19" i="18"/>
  <c r="S23" i="18"/>
  <c r="S28" i="18" s="1"/>
  <c r="J48" i="8"/>
  <c r="J47" i="8"/>
  <c r="J46" i="8"/>
  <c r="J45" i="8"/>
  <c r="J43" i="8"/>
  <c r="J39" i="8"/>
  <c r="J31" i="8"/>
  <c r="J30" i="8"/>
  <c r="J29" i="8"/>
  <c r="J28" i="8"/>
  <c r="J26" i="8"/>
  <c r="J22" i="8"/>
  <c r="J14" i="8"/>
  <c r="E13" i="13" l="1"/>
  <c r="S29" i="18"/>
  <c r="C3" i="13" s="1"/>
  <c r="E3" i="13" s="1"/>
  <c r="V8" i="17"/>
  <c r="X8" i="17" s="1"/>
  <c r="Y8" i="17" s="1"/>
  <c r="E40" i="8" s="1"/>
  <c r="J40" i="8" s="1"/>
  <c r="T8" i="17"/>
  <c r="U8" i="17" s="1"/>
  <c r="E23" i="8" s="1"/>
  <c r="F23" i="8" s="1"/>
  <c r="J23" i="8" s="1"/>
  <c r="D8" i="17"/>
  <c r="G8" i="17" s="1"/>
  <c r="V7" i="17"/>
  <c r="X7" i="17" s="1"/>
  <c r="Y7" i="17" s="1"/>
  <c r="E41" i="8" s="1"/>
  <c r="F41" i="8" s="1"/>
  <c r="J41" i="8" s="1"/>
  <c r="T7" i="17"/>
  <c r="U7" i="17" s="1"/>
  <c r="E24" i="8" s="1"/>
  <c r="F24" i="8" s="1"/>
  <c r="J24" i="8" s="1"/>
  <c r="D7" i="17"/>
  <c r="F7" i="17" s="1"/>
  <c r="K7" i="17" s="1"/>
  <c r="N7" i="17" s="1"/>
  <c r="P7" i="17" s="1"/>
  <c r="D6" i="17"/>
  <c r="E6" i="17" s="1"/>
  <c r="I6" i="17" s="1"/>
  <c r="D5" i="17"/>
  <c r="G5" i="17" s="1"/>
  <c r="M5" i="17" s="1"/>
  <c r="E9" i="13" l="1"/>
  <c r="D3" i="13"/>
  <c r="D9" i="13" s="1"/>
  <c r="C27" i="13" s="1"/>
  <c r="G6" i="17"/>
  <c r="M6" i="17" s="1"/>
  <c r="E8" i="17"/>
  <c r="F8" i="17"/>
  <c r="K8" i="17" s="1"/>
  <c r="N8" i="17" s="1"/>
  <c r="P8" i="17" s="1"/>
  <c r="F6" i="17"/>
  <c r="K6" i="17" s="1"/>
  <c r="N6" i="17" s="1"/>
  <c r="P6" i="17" s="1"/>
  <c r="AA8" i="17"/>
  <c r="AB8" i="17" s="1"/>
  <c r="AA7" i="17"/>
  <c r="AB7" i="17" s="1"/>
  <c r="G7" i="17"/>
  <c r="E7" i="17"/>
  <c r="E5" i="17"/>
  <c r="I5" i="17" s="1"/>
  <c r="F5" i="17"/>
  <c r="K5" i="17" s="1"/>
  <c r="N5" i="17" l="1"/>
  <c r="P5" i="17" s="1"/>
  <c r="Q8" i="17"/>
  <c r="E6" i="8" s="1"/>
  <c r="F6" i="8" s="1"/>
  <c r="J6" i="8" s="1"/>
  <c r="V5" i="17"/>
  <c r="N9" i="17"/>
  <c r="Q7" i="17"/>
  <c r="E7" i="8" s="1"/>
  <c r="F7" i="8" s="1"/>
  <c r="J7" i="8" s="1"/>
  <c r="V6" i="17"/>
  <c r="X6" i="17" s="1"/>
  <c r="Y6" i="17" s="1"/>
  <c r="E44" i="8" s="1"/>
  <c r="F44" i="8" s="1"/>
  <c r="J44" i="8" s="1"/>
  <c r="R6" i="17"/>
  <c r="T6" i="17" s="1"/>
  <c r="U6" i="17" s="1"/>
  <c r="E27" i="8" s="1"/>
  <c r="F27" i="8" s="1"/>
  <c r="J27" i="8" s="1"/>
  <c r="AA6" i="17"/>
  <c r="AB6" i="17" s="1"/>
  <c r="AA5" i="17" l="1"/>
  <c r="AB5" i="17" s="1"/>
  <c r="R5" i="17"/>
  <c r="T5" i="17" s="1"/>
  <c r="U5" i="17" s="1"/>
  <c r="AB9" i="17"/>
  <c r="Q5" i="17"/>
  <c r="E8" i="8" s="1"/>
  <c r="F8" i="8" s="1"/>
  <c r="J8" i="8" s="1"/>
  <c r="Q6" i="17"/>
  <c r="E10" i="8" s="1"/>
  <c r="F10" i="8" s="1"/>
  <c r="J10" i="8" s="1"/>
  <c r="X5" i="17"/>
  <c r="Y5" i="17" s="1"/>
  <c r="V9" i="17"/>
  <c r="R9" i="17" l="1"/>
  <c r="Y9" i="17"/>
  <c r="E42" i="8"/>
  <c r="F42" i="8" s="1"/>
  <c r="J42" i="8" s="1"/>
  <c r="I49" i="8" s="1"/>
  <c r="U9" i="17"/>
  <c r="E25" i="8"/>
  <c r="F25" i="8" s="1"/>
  <c r="J25" i="8" s="1"/>
  <c r="I32" i="8" s="1"/>
  <c r="Q9" i="17"/>
  <c r="H9" i="14" l="1"/>
  <c r="H25" i="14" s="1"/>
  <c r="H26" i="14" s="1"/>
  <c r="G25" i="14"/>
  <c r="G26" i="14" s="1"/>
  <c r="J5" i="8" l="1"/>
  <c r="J9" i="8"/>
  <c r="J11" i="8"/>
  <c r="J12" i="8"/>
  <c r="J13" i="8"/>
  <c r="I15" i="8" l="1"/>
  <c r="J52" i="8" s="1"/>
  <c r="J53" i="8" s="1"/>
  <c r="J55" i="8" l="1"/>
  <c r="D16" i="13" s="1"/>
  <c r="E16" i="13" s="1"/>
  <c r="E19" i="13" s="1"/>
  <c r="E20" i="13" s="1"/>
  <c r="C9" i="13"/>
  <c r="C26" i="13" s="1"/>
  <c r="A17" i="5"/>
  <c r="A24" i="5"/>
  <c r="A22" i="5"/>
  <c r="A16" i="5"/>
  <c r="A15" i="5"/>
  <c r="A14" i="5"/>
  <c r="A13" i="5"/>
  <c r="A12" i="5"/>
  <c r="A11" i="5"/>
  <c r="A10" i="5"/>
  <c r="A9" i="5"/>
  <c r="A8" i="5"/>
  <c r="E23" i="13" l="1"/>
  <c r="L33" i="5"/>
  <c r="C28" i="13" l="1"/>
</calcChain>
</file>

<file path=xl/sharedStrings.xml><?xml version="1.0" encoding="utf-8"?>
<sst xmlns="http://schemas.openxmlformats.org/spreadsheetml/2006/main" count="714" uniqueCount="308">
  <si>
    <t>CANTIDAD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</si>
  <si>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</si>
  <si>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</si>
  <si>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</si>
  <si>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</si>
  <si>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</si>
  <si>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</si>
  <si>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</si>
  <si>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</si>
  <si>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</si>
  <si>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2.1</t>
  </si>
  <si>
    <t>3.1</t>
  </si>
  <si>
    <t>UNIDAD DE MEDIDA</t>
  </si>
  <si>
    <t>4.1</t>
  </si>
  <si>
    <t>VALOR UNITARIO</t>
  </si>
  <si>
    <t>1.1</t>
  </si>
  <si>
    <t xml:space="preserve"> </t>
  </si>
  <si>
    <t>GASTOS GENERALES</t>
  </si>
  <si>
    <t>KIT DE ASEO</t>
  </si>
  <si>
    <t>ALOJAMIENTO</t>
  </si>
  <si>
    <t>KIT DE ASEO MUJER</t>
  </si>
  <si>
    <t>2.2</t>
  </si>
  <si>
    <t>CREMA ANTIPAÑALITIS</t>
  </si>
  <si>
    <t>PAÑITOS HUMEDOS</t>
  </si>
  <si>
    <t>2.5</t>
  </si>
  <si>
    <t>2.6</t>
  </si>
  <si>
    <t>ALIMENTACION</t>
  </si>
  <si>
    <t>2.7</t>
  </si>
  <si>
    <t>INSUMOS PARA MANUALIDADES</t>
  </si>
  <si>
    <t>2.8</t>
  </si>
  <si>
    <t>COTIZACION</t>
  </si>
  <si>
    <t>EMPRESA QUE COTIZA:</t>
  </si>
  <si>
    <t>CANTIDAD DE BENFICIARIOS</t>
  </si>
  <si>
    <t>Anexo ficha técnica</t>
  </si>
  <si>
    <t>ITEM</t>
  </si>
  <si>
    <t>MES 1</t>
  </si>
  <si>
    <t>MES 2</t>
  </si>
  <si>
    <t>MES 3</t>
  </si>
  <si>
    <t>MES 4</t>
  </si>
  <si>
    <t>MES 5</t>
  </si>
  <si>
    <t>MES 6</t>
  </si>
  <si>
    <t xml:space="preserve">TOTAL </t>
  </si>
  <si>
    <t>PERSONAL REQUERIDO</t>
  </si>
  <si>
    <t>DIRECTOR TECNICO</t>
  </si>
  <si>
    <t>MENSUAL</t>
  </si>
  <si>
    <t>NUTRICIONISTA</t>
  </si>
  <si>
    <t>AUXILIARES DE SERVICIO</t>
  </si>
  <si>
    <t>MANIPULADORAS DE ALIMENTOS</t>
  </si>
  <si>
    <t>AUXILIAR DE ENFERMERIA</t>
  </si>
  <si>
    <t>PROFESIONAL EDU FISICA O TERAPEUTA OCUPACIONAL</t>
  </si>
  <si>
    <t>CUIDADORAS</t>
  </si>
  <si>
    <t>PERSONAL DE ASEO Y ROPERIA</t>
  </si>
  <si>
    <t>PSICOLOGA</t>
  </si>
  <si>
    <t>ELEMENTOS ENTREGABLES Y DE USO</t>
  </si>
  <si>
    <t xml:space="preserve">TOALLA  70 * 140 </t>
  </si>
  <si>
    <t>TRIMESTRAL</t>
  </si>
  <si>
    <t>PAÑAL ADULTO</t>
  </si>
  <si>
    <t xml:space="preserve">KIT DE VESTUARIO </t>
  </si>
  <si>
    <t xml:space="preserve">BOTIQUIN </t>
  </si>
  <si>
    <t>GUANTES DE VINILO CAJA X 100 UNID.</t>
  </si>
  <si>
    <t>GERONTOLOGO</t>
  </si>
  <si>
    <t>NOMBRE REPRESENTANTE LEGAL</t>
  </si>
  <si>
    <t>CC.</t>
  </si>
  <si>
    <t>RAZON SOCIAL</t>
  </si>
  <si>
    <t>NIT</t>
  </si>
  <si>
    <t>DESCRIPCION</t>
  </si>
  <si>
    <t>TRANSPORTE</t>
  </si>
  <si>
    <t>UNIDAD/PERSONA</t>
  </si>
  <si>
    <t>Shampoo x 200mil</t>
  </si>
  <si>
    <t>Crema Humectante x 120 gr</t>
  </si>
  <si>
    <t>Unidad</t>
  </si>
  <si>
    <t>Crema Dental 75 ml</t>
  </si>
  <si>
    <t>Jabón De Baño, barra x 110 gr.</t>
  </si>
  <si>
    <t>Cuchillas  paquete x 2 unidades</t>
  </si>
  <si>
    <t>Papel Higiénico paquete x 4 rollos</t>
  </si>
  <si>
    <t>Talco Para Pies x 150 gr.</t>
  </si>
  <si>
    <t>Crema Humectante X 120 gr</t>
  </si>
  <si>
    <t>Jabón De Baño barra x 110 gr</t>
  </si>
  <si>
    <t xml:space="preserve">Desodorante en roll on x 50 ml </t>
  </si>
  <si>
    <t>Desodorante roll on x 50 ml</t>
  </si>
  <si>
    <t>KIT</t>
  </si>
  <si>
    <t xml:space="preserve">Shampoo X 200 </t>
  </si>
  <si>
    <t>3.2</t>
  </si>
  <si>
    <t>OTROS ELEMENTOS DE HIGIENE</t>
  </si>
  <si>
    <t>4.2</t>
  </si>
  <si>
    <t>Esparadrapo 1/2 x 5 yds</t>
  </si>
  <si>
    <t>ITEMS</t>
  </si>
  <si>
    <t>AUXILIAR DE SERVICIOS GENERALES</t>
  </si>
  <si>
    <t>CUIDADORES</t>
  </si>
  <si>
    <t>TOTALES SEGÚN NUMERO DE USUARIOS</t>
  </si>
  <si>
    <t>BACHILLER PARA ENSEÑANZA DE DANZA Y MUSICA</t>
  </si>
  <si>
    <t>%</t>
  </si>
  <si>
    <t xml:space="preserve"> 65 ADULTOS M ATENDIDOS</t>
  </si>
  <si>
    <t>85 ADULTOS MAYORES ATENDIDOS</t>
  </si>
  <si>
    <t xml:space="preserve"> UNIDAD/PERSONA </t>
  </si>
  <si>
    <t>CANTIDAD HASTA 45 AM ATENDIDOS</t>
  </si>
  <si>
    <t>PROFESIONAL EDU FISICA O FISIOTERAPEUTA</t>
  </si>
  <si>
    <t>Salario Mínimo Mensual Legal Vigente año 2024</t>
  </si>
  <si>
    <t>Subsidio de Transporte (salario &lt;= 2 SMMLV)</t>
  </si>
  <si>
    <t>FACTOR MULTIPLICADOR TALENTO HUMANO</t>
  </si>
  <si>
    <t>FM1 SALARIO &lt;= 2 SMMLV</t>
  </si>
  <si>
    <t>FM2               SALARIO &gt; 2 SMMLV</t>
  </si>
  <si>
    <t>A.</t>
  </si>
  <si>
    <t>VALOR BASE (Sueldo)</t>
  </si>
  <si>
    <t>B.</t>
  </si>
  <si>
    <t>PRESTACIONES SOCIALES, APORTES y GATOS</t>
  </si>
  <si>
    <t>Cesantías</t>
  </si>
  <si>
    <t>(A/12)</t>
  </si>
  <si>
    <t>Intereses sobre cesantía</t>
  </si>
  <si>
    <t>(a*12%)</t>
  </si>
  <si>
    <t>Prima anual</t>
  </si>
  <si>
    <t>Vacaciones  (1)</t>
  </si>
  <si>
    <t>(15/360*100)</t>
  </si>
  <si>
    <t>Dotación  (2)</t>
  </si>
  <si>
    <t>APORTES  A SEGURIDAD SOCIAL</t>
  </si>
  <si>
    <t>Sistema de seguridad social : Salud (EGM) (3)</t>
  </si>
  <si>
    <t>% A</t>
  </si>
  <si>
    <t>Sistema de seguridad social : Pensiòn (I.V.M) (4)</t>
  </si>
  <si>
    <t>Accidentes de Trabajo y Enf Profes ATEP (5)</t>
  </si>
  <si>
    <t>APORTES PARAFISCALES</t>
  </si>
  <si>
    <t xml:space="preserve">Caja de Compensación </t>
  </si>
  <si>
    <t>SENA (6)</t>
  </si>
  <si>
    <t xml:space="preserve">ICBF (7) </t>
  </si>
  <si>
    <t>SUBSIDIOS</t>
  </si>
  <si>
    <t>Subsidiio de Transporte</t>
  </si>
  <si>
    <t>C.</t>
  </si>
  <si>
    <t>SUMA (A + B )</t>
  </si>
  <si>
    <t>FACTOR MULTIPLICADOR  C/100</t>
  </si>
  <si>
    <t>%A+B/100</t>
  </si>
  <si>
    <t>(1) Son 15 días hábiles, que corresponden a 18 días calendario.</t>
  </si>
  <si>
    <t>(2) Se provisiona hasta completar el valor de la dotación o dotaciones efectivamente entregadas según la ley</t>
  </si>
  <si>
    <t>(4) IVM Seguro  Invalidez, Vejez y Muerte (pensión)</t>
  </si>
  <si>
    <t>(5) ATEP Accidentes Trabajo y Enfermedades Profesionales o aporte a ARL</t>
  </si>
  <si>
    <t>(6) y (7) Para entidades del RTO, se encuentran exoneradas la entidades que tiene personal con salarios inferiores a 10 SMMLV (Art.114-1 del estatuto tributario)</t>
  </si>
  <si>
    <t>(8) Aplicable solo al personal que por la naturaleza de sus actividades lo requieran y se presente evidencia de ello.</t>
  </si>
  <si>
    <t>(3) EGM- o Salud- Para entidades del RTO, se encuentran exoneradas la entidades que tiene personal con salarios inferiores a 10 SMMLV (Art.114-1 del estatuto tributario)</t>
  </si>
  <si>
    <t>Nota1:NO se reconocerán valores que no tengan soporte verificable.</t>
  </si>
  <si>
    <t>Nota2: Las ESAL no están exoneradas de salud y Parafiscales</t>
  </si>
  <si>
    <t>Nota3 : En caso de estar exonerados de Parafiscales, el Municipio, no pagará estos estos conceptos, por tanto se deben deducir del Factor Multiplicador.</t>
  </si>
  <si>
    <t xml:space="preserve"> Unidad </t>
  </si>
  <si>
    <t>FRECUENCIA</t>
  </si>
  <si>
    <r>
      <t>Cepillo de diente:</t>
    </r>
    <r>
      <rPr>
        <sz val="11"/>
        <color theme="1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El cepillo de dientes será entregado cada tres meses, siguiendo las recomendaciones de la Federación Odontológica Colombiana (FOC) y otras entidades internacionales de salud dental. Estas organizaciones sugieren un cambio trimestral debido al desgaste de las cerdas, lo cual reduce su efectividad para remover placa y mantener una adecuada higiene bucal. </t>
    </r>
  </si>
  <si>
    <t xml:space="preserve"> Unidad/paquete </t>
  </si>
  <si>
    <t>Papel Higiénico paquete xB38:B39 4 rollos</t>
  </si>
  <si>
    <t>PAÑAL ADULTO Paca x 30 Pañales  (4 pacas mensuales x AM, 120 pañales al mes, 4 diarios)</t>
  </si>
  <si>
    <t>Mensual</t>
  </si>
  <si>
    <t>3.3</t>
  </si>
  <si>
    <t>PAÑITOS HUMEDOS pqte x 70 unidades  (7 pqtes mes por AM, 490 al mes,  16 diarios)</t>
  </si>
  <si>
    <t>GUANTES DE LATEX CAJA X 100 UNID.  ( 2,4 cajas x AM, 240 mes, 8 diarios)</t>
  </si>
  <si>
    <t>Alcohol x700 ml</t>
  </si>
  <si>
    <t>Bajalenguas  Paquete x 20 Und</t>
  </si>
  <si>
    <t>Curas Caja x 20 Und</t>
  </si>
  <si>
    <t>Guantes látex Caja x 100 Und</t>
  </si>
  <si>
    <t>Lágrimas artificiales x 15 ml</t>
  </si>
  <si>
    <t>Suero fisiológico Bolsa x 500 ml</t>
  </si>
  <si>
    <t>Venda elástica 1 Und de 5" x 5 yds</t>
  </si>
  <si>
    <t>Yodopovidona solución 60 ml</t>
  </si>
  <si>
    <t>Gasa estéril 4" x 4"24 Und</t>
  </si>
  <si>
    <t xml:space="preserve"> Unidad/Paquete </t>
  </si>
  <si>
    <t xml:space="preserve">Termómetro digital </t>
  </si>
  <si>
    <t xml:space="preserve">ALIMENTACION: La alimentación está compuesta por: </t>
  </si>
  <si>
    <t xml:space="preserve">un (1) desayuno, </t>
  </si>
  <si>
    <t>dos (2) refrigerios (mañana y tarde),</t>
  </si>
  <si>
    <t xml:space="preserve">un (1) almuerzo, </t>
  </si>
  <si>
    <t xml:space="preserve">una (1) cena </t>
  </si>
  <si>
    <t xml:space="preserve">una (1) merienda. </t>
  </si>
  <si>
    <t>La minuta de alimentación debe contener los requerimientos de componentes de salud y nutrición para la población objeto. Para construcción del ciclo de menús y sus anexos, El Profesional de nutrición y dietética del CPSAM usará la minuta patrón de ICBF para la población mayor de 60 años, con un ciclo de 30 días, y dando aplicación a la resolución 2674 de 2013 del ministerio de salud. El profesional de nutrición y dietética del CPSAM podrá realizar modificaciones a la minuta de alimentación sin previo aviso, siempre dentro del marco de sus funciones y respetando las normativas legales vigentes. Estos ajustes garantizarán que la alimentación continúe cumpliendo con los requerimientos nutricionales establecidos para la población adulta mayor, conforme a la minuta patrón del ICBF.</t>
  </si>
  <si>
    <t xml:space="preserve"> ALIMENTACION </t>
  </si>
  <si>
    <t xml:space="preserve">URBANO Trayecto ida y regreso </t>
  </si>
  <si>
    <t xml:space="preserve"> UNIDA/PERSONA </t>
  </si>
  <si>
    <t>TRES VECES X MES</t>
  </si>
  <si>
    <t>RURAL Trayecto ida y regreso</t>
  </si>
  <si>
    <t>IVA</t>
  </si>
  <si>
    <t>VALOR INCLUIDO IVA</t>
  </si>
  <si>
    <t>VALOR TOTAL</t>
  </si>
  <si>
    <t>VALOR ANTES DE IVA</t>
  </si>
  <si>
    <t>Seguro exequial por adulto mayor, para sufragar los gastos funerarios ante el eventual deceso de un adulto mayor</t>
  </si>
  <si>
    <t xml:space="preserve">ALOJAMIENTO: </t>
  </si>
  <si>
    <t>ITEM </t>
  </si>
  <si>
    <t> UNIDAD DE MEDIDA</t>
  </si>
  <si>
    <t>CANTIDAD </t>
  </si>
  <si>
    <t xml:space="preserve"> MES X persona</t>
  </si>
  <si>
    <t>VALOR</t>
  </si>
  <si>
    <t>VALOR MAS IVA</t>
  </si>
  <si>
    <t>VLAOR TOTAL</t>
  </si>
  <si>
    <t>PROYECCION DE RECARGOS POR CARGO Y TOTAL DEVENGADO</t>
  </si>
  <si>
    <t xml:space="preserve">PERFIL </t>
  </si>
  <si>
    <t xml:space="preserve">BÁSICO </t>
  </si>
  <si>
    <t>Valor hora ordinaria</t>
  </si>
  <si>
    <t>VALOR RECARGO NOCTURNO  (35%)</t>
  </si>
  <si>
    <t>VALOR RECARGO DIURNO DOMINICAL Y FESTIVO DIURNO (75%)</t>
  </si>
  <si>
    <t xml:space="preserve">VALOR RECARGO NOCTURNO DOMINICAL Y FESTIVO (110%) </t>
  </si>
  <si>
    <t xml:space="preserve">NÚMERO DE HORAS RECARGOS NOCTURNO AL MES </t>
  </si>
  <si>
    <t>VALOR TOTAL MES DE RECARGO NOCTURNOS</t>
  </si>
  <si>
    <t>NÚMERO DE HORAS RECARGOS DIURNO DOMINICALES Y FESTIVOS</t>
  </si>
  <si>
    <t>VALOR TOTAL MES DE RECARGO  DIURNO DOMINICAL Y FESTIVO</t>
  </si>
  <si>
    <t xml:space="preserve">NÚMERO DE HORAS RECARGOS NOCTURNO DOMINICAL Y FESTIVO </t>
  </si>
  <si>
    <t>VALOR TOTAL MES DE RECARGO NOCTURNOS DOMINICAL Y FESTIVO</t>
  </si>
  <si>
    <t>VALOR AL MES TOTAL DE RECARGOS CUPO 45 hasta 64</t>
  </si>
  <si>
    <t>Personal requerido</t>
  </si>
  <si>
    <t xml:space="preserve">Valor estimado recargos x persona mes </t>
  </si>
  <si>
    <t>Total Devengado estimado</t>
  </si>
  <si>
    <t>VALOR AL MES TOTAL DE RECARGOS CUPO 65</t>
  </si>
  <si>
    <t>Personal requerido cupo 65</t>
  </si>
  <si>
    <t>VALOR AL MES TOTAL DE RECARGOS CUPO 85 o +</t>
  </si>
  <si>
    <t>Personal requerido cupo 85</t>
  </si>
  <si>
    <t>Personal requeirdo para Cupos de 25 a 44</t>
  </si>
  <si>
    <t xml:space="preserve">Recargo estimado </t>
  </si>
  <si>
    <t>Total Devengado  básico mas recargos</t>
  </si>
  <si>
    <t>AUXILIAR DE ENFERMERÍA</t>
  </si>
  <si>
    <t xml:space="preserve">MANIPULADOR DE ALIMENTOS </t>
  </si>
  <si>
    <t>SERVICIOS GENERALES</t>
  </si>
  <si>
    <t xml:space="preserve">*número de horas RNM promedio </t>
  </si>
  <si>
    <t>24.5*9=220.5 horas</t>
  </si>
  <si>
    <t>*Número de horas RNDF mes</t>
  </si>
  <si>
    <t>5.5*9= 49,5 horas</t>
  </si>
  <si>
    <t>*Número de horas RDDF mes</t>
  </si>
  <si>
    <t>5.5*24=132 horas</t>
  </si>
  <si>
    <t>*Los recargos nocturnos son de 9:00 pm. A 6:00 am</t>
  </si>
  <si>
    <t>*Los recargos dominicales y festivos son las 24 horas del día</t>
  </si>
  <si>
    <t>1.11</t>
  </si>
  <si>
    <t xml:space="preserve">ASISTENTE ADMINISTRATIVO </t>
  </si>
  <si>
    <t>* FM se aplica a Auxiliare de servicios, manipuladora de alimentos, cuidadoras y auxiliares de enfermería</t>
  </si>
  <si>
    <t>**Total devengado: Incluye proyección de recargos en turnos rotativos del personal  24/7, Según proyección estimada.</t>
  </si>
  <si>
    <t>FM (1.62) Personal con dedicación  100%</t>
  </si>
  <si>
    <t>Auxilio de Transporte 2024</t>
  </si>
  <si>
    <t>Total Devengado* (solo personal con dedicación 100% )</t>
  </si>
  <si>
    <t xml:space="preserve">SUELDO BASICO/HONORARIOS </t>
  </si>
  <si>
    <t>VALOR  MENSUAL SEGÚN REQUERIMIENTO DE PERSONAL PARA ATENDER ENTRE 45 a 64 USUARIOS</t>
  </si>
  <si>
    <t>PROYECCION PERSONAL PARA ATENDER ENTRE 45 Y 64 USUARIOS</t>
  </si>
  <si>
    <t>PROYECCION PERSONAL PARA ATENDER ENTRE 64 Y 84 USUARIOS</t>
  </si>
  <si>
    <t>PROYECCION PERSONAL PARA ATENDER ENTRE 84 + USUARIOS</t>
  </si>
  <si>
    <t>* FM se aplica a Auxiliares de servicios, manipuladora de alimentos, cuidadoras y auxiliares de enfermería</t>
  </si>
  <si>
    <t>Promedio TH</t>
  </si>
  <si>
    <t>Promedio costo TH x AM</t>
  </si>
  <si>
    <t>COORDINADOR</t>
  </si>
  <si>
    <t>CIUDAD FUTURO</t>
  </si>
  <si>
    <t>DIVINO PASTOR</t>
  </si>
  <si>
    <t>CANES</t>
  </si>
  <si>
    <t xml:space="preserve">PROMEDIO </t>
  </si>
  <si>
    <t>Alojamiento que incluye mobiliario: (Cama, colchón), ropa de cama (Protector de colchón, sábanas, fundas de almohada, cobijas), por adulto mayor, servicios públicos, y demás especificaciones técnicas descritas en el documetno Técncio</t>
  </si>
  <si>
    <t>ALOJAMIENTO según descripción técnica</t>
  </si>
  <si>
    <t>PROMEDIO MENSUAL COSTO FIJO X AM</t>
  </si>
  <si>
    <t>*Total devengado, es la sumatoria del sueldo basico +promedio de recargos x cargo mes</t>
  </si>
  <si>
    <t>*El promedio de recargo x cargo, se da en dividir el total de recargos durante el mes /número de personas que cubren los turnos</t>
  </si>
  <si>
    <t>*A mas personas menor valor de recargos y a menos personas este valor aumenta.</t>
  </si>
  <si>
    <t>*Manipuladores y servi generales no tienen recargos nocturnos al mes.</t>
  </si>
  <si>
    <t>*Para hallar el valor de recargos mes según #cupos, se multiplica x 2 para 65 cupos, (2 enfermeras y 2 cuidadores en un turno) , para 85 son 3 enfermeras y 3 cuidadores, razón por la cual se multiplica x3.</t>
  </si>
  <si>
    <t>No hace parte del estudio, pero se calcula en caso que se presente un proponente, sus costos se salen de la media.</t>
  </si>
  <si>
    <t>* Para todos los 4 cargos, la variante de incremento de personal se da en 1 por cada 20 AM atendidos, como punto de partida 45</t>
  </si>
  <si>
    <t>TOTAL KIT HOMBRE</t>
  </si>
  <si>
    <t>TOTAL KIT MUJER</t>
  </si>
  <si>
    <t>PROMEDIO KIT DE ASEO</t>
  </si>
  <si>
    <t>PROMEDIO INCLUIDO IVA</t>
  </si>
  <si>
    <t>TOTAL COMPONENTE DE HIGIENE</t>
  </si>
  <si>
    <t>TOTAL BOTIQUIN</t>
  </si>
  <si>
    <t>TRIMESTRAL (Se entrega 1 vez a cada centro)</t>
  </si>
  <si>
    <t xml:space="preserve">TRANSPORTE: El desplazamiento por usuario con un acompañante, esta contemplado en un tope de tres veces por mes, a citas medicas o cumplir con obligaciones inaplazables. </t>
  </si>
  <si>
    <t>TRIMESTRAL (Se entregará 1 VEZ)</t>
  </si>
  <si>
    <t>SUMINISTROS DE ENTREGA MENSUAL</t>
  </si>
  <si>
    <t>KIT DE ASEO CEPILLO DE DIENTES</t>
  </si>
  <si>
    <t>KIT DE ASEO HOMBRE</t>
  </si>
  <si>
    <t>CREMA ANTIPAÑALITIS x 500 gr contiene el 25% de oxido de zinc y contiene Karité y pantenol  (1 unidad mensual x AM)</t>
  </si>
  <si>
    <t>Insumos para manualidades x adulto mayor</t>
  </si>
  <si>
    <t xml:space="preserve">3.1 </t>
  </si>
  <si>
    <t>4.3</t>
  </si>
  <si>
    <t>4.4</t>
  </si>
  <si>
    <t>VALOR TOTAL INCLUIDO IVA</t>
  </si>
  <si>
    <t>COMPONENTE DE HIGIENE</t>
  </si>
  <si>
    <t xml:space="preserve">TOTAL VALOR MENSUAL SUMINISTROS </t>
  </si>
  <si>
    <t>INSUMOS DE UNA SOLA ENTREGA</t>
  </si>
  <si>
    <t>VALOR COMPONENTE</t>
  </si>
  <si>
    <t>V/R MENSUAL INSUMOS SIN COMPONENTE DE HIGIENE</t>
  </si>
  <si>
    <t>V/R MENSUAL INSUMOS CON COMPONENTE DE HIGIENE</t>
  </si>
  <si>
    <t>VALOR TOTAL UNA ENTRGA 511 AM</t>
  </si>
  <si>
    <t>SEGURO EXEQUIAL</t>
  </si>
  <si>
    <t>Botiquin por centro</t>
  </si>
  <si>
    <t>i</t>
  </si>
  <si>
    <t>Una Entrega</t>
  </si>
  <si>
    <t>Una entrega</t>
  </si>
  <si>
    <t>VALOR  MENSUAL  SUMNISTROS  511 AM</t>
  </si>
  <si>
    <t xml:space="preserve">VALOR TOTAL SUMINISTROS 1 Entrega 511 AM </t>
  </si>
  <si>
    <t>VALOR TALENTO HUMANO + ALOJAMIENTO MES</t>
  </si>
  <si>
    <t>TOTAL PROYECTO X 2 MESES</t>
  </si>
  <si>
    <t>FM (1.54) Personal con dedicación  100%</t>
  </si>
  <si>
    <t>ADULTOS MAYORES QUE REQUIEREN EL USO DE PAÑAL EN CPSAM PEREIRA</t>
  </si>
  <si>
    <t>*Reportados por los CPSAM al 18/09/2024</t>
  </si>
  <si>
    <t>CPSAM</t>
  </si>
  <si>
    <t>NRO AM QUE USAN PAÑAL</t>
  </si>
  <si>
    <t>Validación frente a Hisoria Clínica (se validará en campo)</t>
  </si>
  <si>
    <t>ARCA DE NOE</t>
  </si>
  <si>
    <t>ALEGRIA DE SERVIR</t>
  </si>
  <si>
    <t>SAN JOSE</t>
  </si>
  <si>
    <t>VIDA CON PROPOSITO</t>
  </si>
  <si>
    <t>AM REPORTADOS X LOS CPSAM</t>
  </si>
  <si>
    <t>*167 AM utilizan el componente de Higiene</t>
  </si>
  <si>
    <t>Nota: el Componente de Higiene, solo se presupuesta para 167 AM que utilizan pañal</t>
  </si>
  <si>
    <t xml:space="preserve">TOTAL MENSUAL SUMINISTROS </t>
  </si>
  <si>
    <t>VALOR MESNUAL SUMINISTROS (INCUYE COMPONENTE HIGIENE (167)</t>
  </si>
  <si>
    <t>VALOR MENSUAL SUMIN SIN COMPONENTE DE HIENE (344)</t>
  </si>
  <si>
    <t>VALOR PROMEDIO TH x AM</t>
  </si>
  <si>
    <t>VALOR TOTAL x 511 AM INCLUIDO IVA</t>
  </si>
  <si>
    <t>PROMEDIO UNITARIO INCLUIDO IVA</t>
  </si>
  <si>
    <t>PROMEDIO MES INCLUIDO IVA</t>
  </si>
  <si>
    <t>VALOR PROMEDIO ESTIMADO CUPO MENSUAL X AM</t>
  </si>
  <si>
    <t>NRO CUPOS ACTUALES</t>
  </si>
  <si>
    <t>SIRVIENDO PAZ</t>
  </si>
  <si>
    <t>En el item 4.4 se tomaron los precios unitarios cotizados en el item 5 (guantes latex caja x 100 Und) y se multiplica x 2.4 cajas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</si>
</sst>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\ #,##0;\-&quot;$&quot;\ #,##0"/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_(&quot;$&quot;* #,##0.00_);_(&quot;$&quot;* \(#,##0.00\);_(&quot;$&quot;* &quot;-&quot;??_);_(@_)"/>
    <numFmt numFmtId="167" formatCode="&quot;$&quot;\ #,##0"/>
    <numFmt numFmtId="168" formatCode="_-&quot;$&quot;\ * #,##0_-;\-&quot;$&quot;\ * #,##0_-;_-&quot;$&quot;\ * &quot;-&quot;??_-;_-@_-"/>
    <numFmt numFmtId="169" formatCode="#,##0_ ;\-#,##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Arial"/>
      <family val="2"/>
    </font>
    <font>
      <sz val="1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9"/>
      <color rgb="FF000000"/>
      <name val="Calibri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A6A6A6"/>
        <bgColor indexed="64"/>
      </patternFill>
    </fill>
    <fill>
      <patternFill patternType="solid">
        <fgColor rgb="FF8EAAD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  <xf numFmtId="44" fontId="1" fillId="0" borderId="0" applyFont="0" applyFill="0" applyBorder="0" applyAlignment="0" applyProtection="0"/>
  </cellStyleXfs>
  <cellXfs count="389">
    <xf numFmtId="0" fontId="0" fillId="0" borderId="0" xfId="0"/>
    <xf numFmtId="0" fontId="2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3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0" borderId="8" xfId="0" applyFont="1" applyBorder="1"/>
    <xf numFmtId="0" fontId="3" fillId="0" borderId="0" xfId="0" applyFont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41" fontId="4" fillId="0" borderId="1" xfId="0" applyNumberFormat="1" applyFont="1" applyBorder="1" applyAlignment="1">
      <alignment horizontal="center"/>
    </xf>
    <xf numFmtId="41" fontId="4" fillId="0" borderId="1" xfId="2" applyFont="1" applyBorder="1"/>
    <xf numFmtId="0" fontId="4" fillId="0" borderId="1" xfId="0" applyFont="1" applyBorder="1" applyAlignment="1">
      <alignment horizontal="left"/>
    </xf>
    <xf numFmtId="1" fontId="4" fillId="0" borderId="1" xfId="0" applyNumberFormat="1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41" fontId="4" fillId="5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2" applyNumberFormat="1" applyFont="1" applyBorder="1" applyAlignment="1">
      <alignment horizontal="center"/>
    </xf>
    <xf numFmtId="41" fontId="3" fillId="0" borderId="1" xfId="2" applyFont="1" applyBorder="1" applyAlignment="1">
      <alignment horizontal="center"/>
    </xf>
    <xf numFmtId="41" fontId="2" fillId="2" borderId="0" xfId="0" applyNumberFormat="1" applyFont="1" applyFill="1"/>
    <xf numFmtId="41" fontId="2" fillId="0" borderId="1" xfId="2" applyFont="1" applyBorder="1" applyAlignment="1">
      <alignment horizontal="center"/>
    </xf>
    <xf numFmtId="41" fontId="2" fillId="0" borderId="0" xfId="2" applyFont="1" applyBorder="1"/>
    <xf numFmtId="0" fontId="2" fillId="5" borderId="1" xfId="0" applyFont="1" applyFill="1" applyBorder="1" applyAlignment="1">
      <alignment horizontal="center" vertical="center"/>
    </xf>
    <xf numFmtId="0" fontId="2" fillId="5" borderId="1" xfId="2" applyNumberFormat="1" applyFont="1" applyFill="1" applyBorder="1" applyAlignment="1">
      <alignment horizontal="center"/>
    </xf>
    <xf numFmtId="41" fontId="2" fillId="5" borderId="1" xfId="2" applyFont="1" applyFill="1" applyBorder="1" applyAlignment="1">
      <alignment horizontal="center"/>
    </xf>
    <xf numFmtId="41" fontId="3" fillId="5" borderId="1" xfId="2" applyFont="1" applyFill="1" applyBorder="1" applyAlignment="1">
      <alignment horizontal="center"/>
    </xf>
    <xf numFmtId="165" fontId="3" fillId="0" borderId="1" xfId="2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41" fontId="2" fillId="0" borderId="0" xfId="0" applyNumberFormat="1" applyFont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41" fontId="2" fillId="0" borderId="1" xfId="2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0" xfId="0" applyFont="1"/>
    <xf numFmtId="41" fontId="4" fillId="5" borderId="1" xfId="2" applyFont="1" applyFill="1" applyBorder="1"/>
    <xf numFmtId="41" fontId="3" fillId="0" borderId="1" xfId="0" applyNumberFormat="1" applyFont="1" applyBorder="1" applyAlignment="1">
      <alignment horizontal="center" vertical="center"/>
    </xf>
    <xf numFmtId="41" fontId="3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/>
    <xf numFmtId="0" fontId="2" fillId="5" borderId="1" xfId="0" applyFont="1" applyFill="1" applyBorder="1"/>
    <xf numFmtId="0" fontId="2" fillId="4" borderId="1" xfId="0" applyFont="1" applyFill="1" applyBorder="1" applyAlignment="1">
      <alignment horizontal="center" wrapText="1"/>
    </xf>
    <xf numFmtId="0" fontId="6" fillId="3" borderId="1" xfId="0" applyFont="1" applyFill="1" applyBorder="1"/>
    <xf numFmtId="165" fontId="3" fillId="5" borderId="1" xfId="2" applyNumberFormat="1" applyFont="1" applyFill="1" applyBorder="1" applyAlignment="1">
      <alignment horizontal="center"/>
    </xf>
    <xf numFmtId="0" fontId="2" fillId="0" borderId="1" xfId="2" applyNumberFormat="1" applyFont="1" applyFill="1" applyBorder="1" applyAlignment="1">
      <alignment horizontal="center"/>
    </xf>
    <xf numFmtId="165" fontId="3" fillId="0" borderId="1" xfId="2" applyNumberFormat="1" applyFont="1" applyFill="1" applyBorder="1" applyAlignment="1">
      <alignment horizontal="center"/>
    </xf>
    <xf numFmtId="41" fontId="3" fillId="0" borderId="1" xfId="2" applyFont="1" applyFill="1" applyBorder="1" applyAlignment="1">
      <alignment horizontal="center"/>
    </xf>
    <xf numFmtId="41" fontId="2" fillId="0" borderId="0" xfId="2" applyFont="1" applyFill="1" applyBorder="1"/>
    <xf numFmtId="164" fontId="3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2" fillId="0" borderId="22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41" fontId="0" fillId="0" borderId="0" xfId="0" applyNumberFormat="1"/>
    <xf numFmtId="41" fontId="4" fillId="0" borderId="2" xfId="0" applyNumberFormat="1" applyFont="1" applyBorder="1" applyAlignment="1">
      <alignment horizontal="center"/>
    </xf>
    <xf numFmtId="44" fontId="0" fillId="0" borderId="0" xfId="0" applyNumberFormat="1"/>
    <xf numFmtId="0" fontId="11" fillId="0" borderId="0" xfId="0" applyFont="1"/>
    <xf numFmtId="5" fontId="8" fillId="0" borderId="1" xfId="0" applyNumberFormat="1" applyFont="1" applyBorder="1"/>
    <xf numFmtId="41" fontId="4" fillId="0" borderId="32" xfId="0" applyNumberFormat="1" applyFont="1" applyBorder="1" applyAlignment="1">
      <alignment horizontal="center"/>
    </xf>
    <xf numFmtId="41" fontId="10" fillId="0" borderId="0" xfId="0" applyNumberFormat="1" applyFont="1" applyAlignment="1">
      <alignment wrapText="1"/>
    </xf>
    <xf numFmtId="0" fontId="8" fillId="0" borderId="0" xfId="0" applyFont="1"/>
    <xf numFmtId="41" fontId="4" fillId="0" borderId="6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0" fillId="0" borderId="4" xfId="0" applyBorder="1"/>
    <xf numFmtId="0" fontId="2" fillId="4" borderId="33" xfId="0" applyFont="1" applyFill="1" applyBorder="1" applyAlignment="1">
      <alignment horizontal="center" vertical="center" wrapText="1"/>
    </xf>
    <xf numFmtId="0" fontId="4" fillId="0" borderId="4" xfId="0" applyFont="1" applyBorder="1"/>
    <xf numFmtId="41" fontId="4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wrapText="1"/>
    </xf>
    <xf numFmtId="0" fontId="0" fillId="0" borderId="2" xfId="0" applyBorder="1"/>
    <xf numFmtId="9" fontId="0" fillId="0" borderId="0" xfId="0" applyNumberFormat="1"/>
    <xf numFmtId="3" fontId="0" fillId="0" borderId="0" xfId="0" applyNumberFormat="1"/>
    <xf numFmtId="3" fontId="12" fillId="0" borderId="1" xfId="0" applyNumberFormat="1" applyFont="1" applyBorder="1" applyAlignment="1">
      <alignment horizontal="right" vertical="center"/>
    </xf>
    <xf numFmtId="0" fontId="13" fillId="8" borderId="38" xfId="0" applyFont="1" applyFill="1" applyBorder="1" applyAlignment="1">
      <alignment horizontal="center" vertical="center" wrapText="1"/>
    </xf>
    <xf numFmtId="0" fontId="14" fillId="8" borderId="39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wrapText="1"/>
    </xf>
    <xf numFmtId="167" fontId="7" fillId="0" borderId="18" xfId="0" applyNumberFormat="1" applyFont="1" applyBorder="1" applyAlignment="1">
      <alignment wrapText="1"/>
    </xf>
    <xf numFmtId="0" fontId="16" fillId="0" borderId="0" xfId="5"/>
    <xf numFmtId="6" fontId="0" fillId="0" borderId="0" xfId="0" applyNumberFormat="1"/>
    <xf numFmtId="0" fontId="17" fillId="0" borderId="0" xfId="0" applyFont="1"/>
    <xf numFmtId="0" fontId="18" fillId="0" borderId="0" xfId="0" applyFont="1"/>
    <xf numFmtId="0" fontId="19" fillId="9" borderId="43" xfId="0" applyFont="1" applyFill="1" applyBorder="1" applyAlignment="1">
      <alignment horizontal="center"/>
    </xf>
    <xf numFmtId="0" fontId="21" fillId="0" borderId="0" xfId="0" applyFont="1"/>
    <xf numFmtId="0" fontId="19" fillId="9" borderId="47" xfId="0" applyFont="1" applyFill="1" applyBorder="1" applyAlignment="1">
      <alignment horizontal="center"/>
    </xf>
    <xf numFmtId="168" fontId="17" fillId="0" borderId="0" xfId="4" applyNumberFormat="1" applyFont="1"/>
    <xf numFmtId="168" fontId="21" fillId="0" borderId="0" xfId="4" applyNumberFormat="1" applyFont="1"/>
    <xf numFmtId="0" fontId="19" fillId="0" borderId="48" xfId="0" applyFont="1" applyBorder="1"/>
    <xf numFmtId="0" fontId="22" fillId="0" borderId="0" xfId="0" applyFont="1"/>
    <xf numFmtId="0" fontId="19" fillId="0" borderId="0" xfId="0" applyFont="1"/>
    <xf numFmtId="0" fontId="22" fillId="0" borderId="0" xfId="0" applyFont="1" applyAlignment="1">
      <alignment horizontal="center"/>
    </xf>
    <xf numFmtId="0" fontId="22" fillId="0" borderId="1" xfId="0" applyFont="1" applyBorder="1"/>
    <xf numFmtId="0" fontId="22" fillId="0" borderId="1" xfId="0" applyFont="1" applyBorder="1" applyAlignment="1">
      <alignment horizontal="right"/>
    </xf>
    <xf numFmtId="168" fontId="17" fillId="0" borderId="0" xfId="0" applyNumberFormat="1" applyFont="1"/>
    <xf numFmtId="168" fontId="0" fillId="0" borderId="0" xfId="0" applyNumberFormat="1"/>
    <xf numFmtId="0" fontId="17" fillId="0" borderId="1" xfId="0" applyFont="1" applyBorder="1"/>
    <xf numFmtId="1" fontId="19" fillId="0" borderId="1" xfId="0" applyNumberFormat="1" applyFont="1" applyBorder="1" applyAlignment="1">
      <alignment horizontal="right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center"/>
    </xf>
    <xf numFmtId="168" fontId="8" fillId="0" borderId="0" xfId="0" applyNumberFormat="1" applyFont="1"/>
    <xf numFmtId="168" fontId="17" fillId="0" borderId="0" xfId="4" applyNumberFormat="1" applyFont="1" applyFill="1"/>
    <xf numFmtId="2" fontId="22" fillId="0" borderId="1" xfId="0" applyNumberFormat="1" applyFont="1" applyBorder="1" applyAlignment="1">
      <alignment horizontal="right"/>
    </xf>
    <xf numFmtId="6" fontId="0" fillId="0" borderId="1" xfId="0" applyNumberFormat="1" applyBorder="1"/>
    <xf numFmtId="168" fontId="21" fillId="0" borderId="0" xfId="4" applyNumberFormat="1" applyFont="1" applyFill="1"/>
    <xf numFmtId="0" fontId="19" fillId="6" borderId="50" xfId="0" applyFont="1" applyFill="1" applyBorder="1"/>
    <xf numFmtId="0" fontId="22" fillId="6" borderId="51" xfId="0" applyFont="1" applyFill="1" applyBorder="1"/>
    <xf numFmtId="0" fontId="19" fillId="6" borderId="51" xfId="0" applyFont="1" applyFill="1" applyBorder="1"/>
    <xf numFmtId="0" fontId="22" fillId="6" borderId="52" xfId="0" applyFont="1" applyFill="1" applyBorder="1" applyAlignment="1">
      <alignment horizontal="center"/>
    </xf>
    <xf numFmtId="0" fontId="19" fillId="6" borderId="52" xfId="0" applyFont="1" applyFill="1" applyBorder="1" applyAlignment="1">
      <alignment horizontal="center"/>
    </xf>
    <xf numFmtId="2" fontId="19" fillId="6" borderId="52" xfId="0" applyNumberFormat="1" applyFont="1" applyFill="1" applyBorder="1"/>
    <xf numFmtId="164" fontId="17" fillId="0" borderId="0" xfId="1" applyNumberFormat="1" applyFont="1"/>
    <xf numFmtId="168" fontId="21" fillId="0" borderId="0" xfId="0" applyNumberFormat="1" applyFont="1"/>
    <xf numFmtId="0" fontId="23" fillId="0" borderId="0" xfId="0" applyFont="1"/>
    <xf numFmtId="0" fontId="15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0" fillId="0" borderId="13" xfId="0" applyBorder="1"/>
    <xf numFmtId="0" fontId="25" fillId="0" borderId="41" xfId="0" applyFont="1" applyBorder="1" applyAlignment="1">
      <alignment vertical="center" wrapText="1"/>
    </xf>
    <xf numFmtId="0" fontId="25" fillId="0" borderId="41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42" xfId="0" applyFont="1" applyBorder="1" applyAlignment="1">
      <alignment vertical="center" wrapText="1"/>
    </xf>
    <xf numFmtId="0" fontId="25" fillId="0" borderId="55" xfId="0" applyFont="1" applyBorder="1" applyAlignment="1">
      <alignment horizontal="center" vertical="center" wrapText="1"/>
    </xf>
    <xf numFmtId="0" fontId="5" fillId="0" borderId="41" xfId="0" applyFont="1" applyBorder="1" applyAlignment="1">
      <alignment vertical="center" wrapText="1"/>
    </xf>
    <xf numFmtId="0" fontId="27" fillId="8" borderId="1" xfId="0" applyFont="1" applyFill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7" fillId="8" borderId="1" xfId="0" applyFont="1" applyFill="1" applyBorder="1" applyAlignment="1">
      <alignment horizontal="center" vertical="center" wrapText="1"/>
    </xf>
    <xf numFmtId="0" fontId="27" fillId="7" borderId="41" xfId="0" applyFont="1" applyFill="1" applyBorder="1" applyAlignment="1">
      <alignment vertical="center" wrapText="1"/>
    </xf>
    <xf numFmtId="0" fontId="25" fillId="0" borderId="6" xfId="0" applyFont="1" applyBorder="1" applyAlignment="1">
      <alignment vertical="center" wrapText="1"/>
    </xf>
    <xf numFmtId="0" fontId="25" fillId="0" borderId="28" xfId="0" applyFont="1" applyBorder="1" applyAlignment="1">
      <alignment horizontal="center" vertical="center" wrapText="1"/>
    </xf>
    <xf numFmtId="0" fontId="27" fillId="11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3" fillId="12" borderId="1" xfId="0" applyFont="1" applyFill="1" applyBorder="1" applyAlignment="1">
      <alignment vertical="center" wrapText="1"/>
    </xf>
    <xf numFmtId="0" fontId="3" fillId="12" borderId="1" xfId="0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vertical="center" wrapText="1"/>
    </xf>
    <xf numFmtId="0" fontId="3" fillId="13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 wrapText="1"/>
    </xf>
    <xf numFmtId="0" fontId="3" fillId="0" borderId="4" xfId="0" applyFont="1" applyBorder="1"/>
    <xf numFmtId="44" fontId="2" fillId="0" borderId="4" xfId="4" applyFont="1" applyBorder="1"/>
    <xf numFmtId="42" fontId="2" fillId="0" borderId="0" xfId="0" applyNumberFormat="1" applyFont="1"/>
    <xf numFmtId="0" fontId="2" fillId="13" borderId="1" xfId="4" applyNumberFormat="1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4" applyNumberFormat="1" applyFont="1" applyFill="1" applyBorder="1" applyAlignment="1">
      <alignment horizontal="center"/>
    </xf>
    <xf numFmtId="42" fontId="2" fillId="0" borderId="1" xfId="0" applyNumberFormat="1" applyFont="1" applyBorder="1"/>
    <xf numFmtId="44" fontId="2" fillId="0" borderId="1" xfId="0" applyNumberFormat="1" applyFont="1" applyBorder="1"/>
    <xf numFmtId="42" fontId="15" fillId="0" borderId="0" xfId="0" applyNumberFormat="1" applyFont="1"/>
    <xf numFmtId="44" fontId="2" fillId="0" borderId="1" xfId="4" applyFont="1" applyBorder="1"/>
    <xf numFmtId="0" fontId="3" fillId="0" borderId="2" xfId="0" applyFont="1" applyBorder="1"/>
    <xf numFmtId="44" fontId="2" fillId="0" borderId="2" xfId="4" applyFont="1" applyBorder="1"/>
    <xf numFmtId="0" fontId="2" fillId="13" borderId="2" xfId="4" applyNumberFormat="1" applyFont="1" applyFill="1" applyBorder="1" applyAlignment="1">
      <alignment horizontal="center"/>
    </xf>
    <xf numFmtId="0" fontId="28" fillId="0" borderId="0" xfId="0" applyFont="1" applyAlignment="1">
      <alignment vertical="center"/>
    </xf>
    <xf numFmtId="0" fontId="0" fillId="0" borderId="0" xfId="0" applyAlignment="1">
      <alignment vertical="center" wrapText="1"/>
    </xf>
    <xf numFmtId="44" fontId="0" fillId="0" borderId="0" xfId="4" applyFont="1"/>
    <xf numFmtId="42" fontId="2" fillId="0" borderId="7" xfId="0" applyNumberFormat="1" applyFont="1" applyBorder="1"/>
    <xf numFmtId="0" fontId="3" fillId="1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24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0" fillId="0" borderId="32" xfId="0" applyBorder="1"/>
    <xf numFmtId="0" fontId="0" fillId="0" borderId="61" xfId="0" applyBorder="1"/>
    <xf numFmtId="0" fontId="7" fillId="0" borderId="0" xfId="0" applyFont="1" applyAlignment="1">
      <alignment horizontal="center" wrapText="1"/>
    </xf>
    <xf numFmtId="167" fontId="7" fillId="0" borderId="0" xfId="0" applyNumberFormat="1" applyFont="1" applyAlignment="1">
      <alignment wrapText="1"/>
    </xf>
    <xf numFmtId="0" fontId="3" fillId="4" borderId="16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wrapText="1"/>
    </xf>
    <xf numFmtId="167" fontId="7" fillId="0" borderId="0" xfId="0" applyNumberFormat="1" applyFont="1"/>
    <xf numFmtId="167" fontId="7" fillId="0" borderId="1" xfId="0" applyNumberFormat="1" applyFont="1" applyBorder="1"/>
    <xf numFmtId="44" fontId="0" fillId="0" borderId="4" xfId="4" applyFont="1" applyBorder="1"/>
    <xf numFmtId="44" fontId="0" fillId="0" borderId="1" xfId="4" applyFont="1" applyBorder="1"/>
    <xf numFmtId="44" fontId="0" fillId="0" borderId="1" xfId="0" applyNumberFormat="1" applyBorder="1"/>
    <xf numFmtId="44" fontId="0" fillId="0" borderId="1" xfId="4" applyFont="1" applyFill="1" applyBorder="1"/>
    <xf numFmtId="0" fontId="0" fillId="0" borderId="3" xfId="0" applyBorder="1"/>
    <xf numFmtId="44" fontId="0" fillId="0" borderId="1" xfId="4" applyFont="1" applyBorder="1" applyAlignment="1">
      <alignment horizontal="center" vertical="center"/>
    </xf>
    <xf numFmtId="44" fontId="0" fillId="0" borderId="4" xfId="4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42" fontId="2" fillId="17" borderId="1" xfId="0" applyNumberFormat="1" applyFont="1" applyFill="1" applyBorder="1"/>
    <xf numFmtId="0" fontId="15" fillId="0" borderId="0" xfId="0" applyFont="1" applyAlignment="1">
      <alignment wrapText="1"/>
    </xf>
    <xf numFmtId="0" fontId="15" fillId="15" borderId="1" xfId="0" applyFont="1" applyFill="1" applyBorder="1" applyAlignment="1">
      <alignment vertical="center"/>
    </xf>
    <xf numFmtId="42" fontId="15" fillId="15" borderId="1" xfId="0" applyNumberFormat="1" applyFont="1" applyFill="1" applyBorder="1"/>
    <xf numFmtId="44" fontId="15" fillId="15" borderId="1" xfId="0" applyNumberFormat="1" applyFont="1" applyFill="1" applyBorder="1"/>
    <xf numFmtId="0" fontId="15" fillId="15" borderId="1" xfId="0" applyFont="1" applyFill="1" applyBorder="1"/>
    <xf numFmtId="0" fontId="25" fillId="0" borderId="2" xfId="0" applyFont="1" applyBorder="1" applyAlignment="1">
      <alignment vertical="center" wrapText="1"/>
    </xf>
    <xf numFmtId="0" fontId="25" fillId="0" borderId="2" xfId="0" applyFont="1" applyBorder="1" applyAlignment="1">
      <alignment horizontal="center" vertical="center" wrapText="1"/>
    </xf>
    <xf numFmtId="169" fontId="0" fillId="0" borderId="1" xfId="0" applyNumberFormat="1" applyBorder="1" applyAlignment="1">
      <alignment horizontal="center" vertical="center" wrapText="1"/>
    </xf>
    <xf numFmtId="44" fontId="0" fillId="0" borderId="2" xfId="4" applyFont="1" applyBorder="1"/>
    <xf numFmtId="169" fontId="0" fillId="0" borderId="2" xfId="0" applyNumberFormat="1" applyBorder="1" applyAlignment="1">
      <alignment horizontal="center" vertical="center" wrapText="1"/>
    </xf>
    <xf numFmtId="44" fontId="0" fillId="0" borderId="37" xfId="4" applyFont="1" applyBorder="1"/>
    <xf numFmtId="44" fontId="0" fillId="0" borderId="12" xfId="4" applyFont="1" applyBorder="1"/>
    <xf numFmtId="44" fontId="0" fillId="0" borderId="36" xfId="4" applyFont="1" applyBorder="1"/>
    <xf numFmtId="0" fontId="25" fillId="8" borderId="1" xfId="0" applyFont="1" applyFill="1" applyBorder="1" applyAlignment="1">
      <alignment vertical="center" wrapText="1"/>
    </xf>
    <xf numFmtId="169" fontId="8" fillId="0" borderId="31" xfId="0" applyNumberFormat="1" applyFont="1" applyBorder="1" applyAlignment="1">
      <alignment horizontal="center" vertical="center" wrapText="1"/>
    </xf>
    <xf numFmtId="0" fontId="27" fillId="7" borderId="42" xfId="0" applyFont="1" applyFill="1" applyBorder="1" applyAlignment="1">
      <alignment vertical="center" wrapText="1"/>
    </xf>
    <xf numFmtId="0" fontId="27" fillId="7" borderId="42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wrapText="1"/>
    </xf>
    <xf numFmtId="0" fontId="27" fillId="10" borderId="59" xfId="0" applyFont="1" applyFill="1" applyBorder="1" applyAlignment="1">
      <alignment horizontal="center" vertical="center" wrapText="1"/>
    </xf>
    <xf numFmtId="44" fontId="0" fillId="0" borderId="0" xfId="4" applyFont="1" applyFill="1"/>
    <xf numFmtId="0" fontId="15" fillId="0" borderId="1" xfId="0" applyFont="1" applyBorder="1" applyAlignment="1">
      <alignment wrapText="1"/>
    </xf>
    <xf numFmtId="0" fontId="8" fillId="4" borderId="0" xfId="0" applyFont="1" applyFill="1"/>
    <xf numFmtId="5" fontId="8" fillId="0" borderId="0" xfId="0" applyNumberFormat="1" applyFont="1"/>
    <xf numFmtId="5" fontId="0" fillId="0" borderId="7" xfId="0" applyNumberFormat="1" applyBorder="1"/>
    <xf numFmtId="5" fontId="0" fillId="0" borderId="32" xfId="0" applyNumberFormat="1" applyBorder="1"/>
    <xf numFmtId="5" fontId="8" fillId="0" borderId="37" xfId="0" applyNumberFormat="1" applyFont="1" applyBorder="1"/>
    <xf numFmtId="5" fontId="0" fillId="0" borderId="1" xfId="0" applyNumberFormat="1" applyBorder="1"/>
    <xf numFmtId="44" fontId="8" fillId="0" borderId="0" xfId="0" applyNumberFormat="1" applyFont="1"/>
    <xf numFmtId="5" fontId="0" fillId="0" borderId="0" xfId="0" applyNumberFormat="1"/>
    <xf numFmtId="0" fontId="8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13" fillId="0" borderId="58" xfId="0" applyFont="1" applyBorder="1" applyAlignment="1">
      <alignment horizontal="center" vertical="center" wrapText="1"/>
    </xf>
    <xf numFmtId="0" fontId="14" fillId="8" borderId="65" xfId="0" applyFont="1" applyFill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/>
    </xf>
    <xf numFmtId="0" fontId="1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5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wrapText="1"/>
    </xf>
    <xf numFmtId="169" fontId="0" fillId="0" borderId="0" xfId="0" applyNumberFormat="1"/>
    <xf numFmtId="0" fontId="27" fillId="0" borderId="0" xfId="0" applyFont="1" applyAlignment="1">
      <alignment horizontal="center" vertical="center" wrapText="1"/>
    </xf>
    <xf numFmtId="44" fontId="0" fillId="0" borderId="0" xfId="4" applyFont="1" applyFill="1" applyBorder="1"/>
    <xf numFmtId="0" fontId="27" fillId="0" borderId="1" xfId="0" applyFont="1" applyBorder="1" applyAlignment="1">
      <alignment vertical="center" wrapText="1"/>
    </xf>
    <xf numFmtId="0" fontId="25" fillId="8" borderId="1" xfId="0" applyFont="1" applyFill="1" applyBorder="1" applyAlignment="1">
      <alignment horizontal="center" vertical="center" wrapText="1"/>
    </xf>
    <xf numFmtId="0" fontId="27" fillId="7" borderId="1" xfId="0" applyFont="1" applyFill="1" applyBorder="1" applyAlignment="1">
      <alignment vertical="center" wrapText="1"/>
    </xf>
    <xf numFmtId="0" fontId="11" fillId="7" borderId="1" xfId="0" applyFont="1" applyFill="1" applyBorder="1"/>
    <xf numFmtId="0" fontId="27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8" fillId="0" borderId="7" xfId="0" applyFont="1" applyBorder="1"/>
    <xf numFmtId="0" fontId="0" fillId="0" borderId="22" xfId="0" applyBorder="1"/>
    <xf numFmtId="0" fontId="11" fillId="0" borderId="22" xfId="0" applyFont="1" applyBorder="1"/>
    <xf numFmtId="0" fontId="0" fillId="0" borderId="24" xfId="0" applyBorder="1"/>
    <xf numFmtId="0" fontId="8" fillId="0" borderId="30" xfId="0" applyFont="1" applyBorder="1"/>
    <xf numFmtId="0" fontId="8" fillId="4" borderId="1" xfId="0" applyFont="1" applyFill="1" applyBorder="1" applyAlignment="1">
      <alignment vertical="center"/>
    </xf>
    <xf numFmtId="5" fontId="8" fillId="0" borderId="7" xfId="0" applyNumberFormat="1" applyFont="1" applyBorder="1"/>
    <xf numFmtId="3" fontId="12" fillId="0" borderId="0" xfId="0" applyNumberFormat="1" applyFont="1" applyAlignment="1">
      <alignment horizontal="right" vertical="center"/>
    </xf>
    <xf numFmtId="5" fontId="8" fillId="0" borderId="0" xfId="0" applyNumberFormat="1" applyFont="1" applyAlignment="1">
      <alignment horizontal="left"/>
    </xf>
    <xf numFmtId="0" fontId="8" fillId="4" borderId="1" xfId="0" applyFont="1" applyFill="1" applyBorder="1" applyAlignment="1">
      <alignment horizontal="center" wrapText="1"/>
    </xf>
    <xf numFmtId="5" fontId="8" fillId="4" borderId="1" xfId="0" applyNumberFormat="1" applyFont="1" applyFill="1" applyBorder="1" applyAlignment="1">
      <alignment horizontal="center" vertical="center" wrapText="1"/>
    </xf>
    <xf numFmtId="5" fontId="8" fillId="4" borderId="7" xfId="0" applyNumberFormat="1" applyFont="1" applyFill="1" applyBorder="1" applyAlignment="1">
      <alignment horizontal="center" wrapText="1"/>
    </xf>
    <xf numFmtId="0" fontId="8" fillId="4" borderId="1" xfId="0" applyFont="1" applyFill="1" applyBorder="1" applyAlignment="1">
      <alignment wrapText="1"/>
    </xf>
    <xf numFmtId="0" fontId="0" fillId="0" borderId="1" xfId="0" applyBorder="1" applyAlignment="1">
      <alignment horizontal="center"/>
    </xf>
    <xf numFmtId="41" fontId="15" fillId="0" borderId="13" xfId="0" applyNumberFormat="1" applyFont="1" applyBorder="1"/>
    <xf numFmtId="0" fontId="3" fillId="4" borderId="27" xfId="0" applyFont="1" applyFill="1" applyBorder="1" applyAlignment="1">
      <alignment horizontal="center" wrapText="1"/>
    </xf>
    <xf numFmtId="1" fontId="0" fillId="0" borderId="1" xfId="0" applyNumberForma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7" fillId="11" borderId="71" xfId="0" applyFont="1" applyFill="1" applyBorder="1" applyAlignment="1">
      <alignment horizontal="center" vertical="center" wrapText="1"/>
    </xf>
    <xf numFmtId="0" fontId="27" fillId="11" borderId="72" xfId="0" applyFont="1" applyFill="1" applyBorder="1" applyAlignment="1">
      <alignment horizontal="center" vertical="center" wrapText="1"/>
    </xf>
    <xf numFmtId="0" fontId="0" fillId="0" borderId="17" xfId="0" applyBorder="1"/>
    <xf numFmtId="0" fontId="27" fillId="8" borderId="6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vertical="center" wrapText="1"/>
    </xf>
    <xf numFmtId="44" fontId="0" fillId="0" borderId="2" xfId="4" applyFont="1" applyBorder="1" applyAlignment="1">
      <alignment vertical="center"/>
    </xf>
    <xf numFmtId="0" fontId="25" fillId="8" borderId="66" xfId="0" applyFont="1" applyFill="1" applyBorder="1" applyAlignment="1">
      <alignment vertical="center" wrapText="1"/>
    </xf>
    <xf numFmtId="169" fontId="0" fillId="0" borderId="76" xfId="0" applyNumberFormat="1" applyBorder="1" applyAlignment="1">
      <alignment horizontal="center" vertical="center" wrapText="1"/>
    </xf>
    <xf numFmtId="169" fontId="0" fillId="0" borderId="73" xfId="0" applyNumberFormat="1" applyBorder="1" applyAlignment="1">
      <alignment horizontal="center" vertical="center" wrapText="1"/>
    </xf>
    <xf numFmtId="169" fontId="8" fillId="0" borderId="76" xfId="0" applyNumberFormat="1" applyFont="1" applyBorder="1" applyAlignment="1">
      <alignment horizontal="center" vertical="center" wrapText="1"/>
    </xf>
    <xf numFmtId="0" fontId="25" fillId="8" borderId="15" xfId="0" applyFont="1" applyFill="1" applyBorder="1" applyAlignment="1">
      <alignment horizontal="center" vertical="center" wrapText="1"/>
    </xf>
    <xf numFmtId="0" fontId="0" fillId="0" borderId="78" xfId="0" applyBorder="1"/>
    <xf numFmtId="0" fontId="30" fillId="7" borderId="0" xfId="0" applyFont="1" applyFill="1" applyAlignment="1">
      <alignment vertical="center"/>
    </xf>
    <xf numFmtId="0" fontId="25" fillId="0" borderId="80" xfId="0" applyFont="1" applyBorder="1" applyAlignment="1">
      <alignment horizontal="center" vertical="center" wrapText="1"/>
    </xf>
    <xf numFmtId="169" fontId="8" fillId="0" borderId="73" xfId="0" applyNumberFormat="1" applyFont="1" applyBorder="1" applyAlignment="1">
      <alignment horizontal="center" vertical="center" wrapText="1"/>
    </xf>
    <xf numFmtId="0" fontId="27" fillId="11" borderId="76" xfId="0" applyFont="1" applyFill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5" fillId="0" borderId="84" xfId="0" applyFont="1" applyBorder="1" applyAlignment="1">
      <alignment vertical="center" wrapText="1"/>
    </xf>
    <xf numFmtId="0" fontId="25" fillId="0" borderId="84" xfId="0" applyFont="1" applyBorder="1" applyAlignment="1">
      <alignment horizontal="center" vertical="center" wrapText="1"/>
    </xf>
    <xf numFmtId="44" fontId="0" fillId="0" borderId="17" xfId="4" applyFont="1" applyBorder="1"/>
    <xf numFmtId="169" fontId="0" fillId="0" borderId="86" xfId="0" applyNumberFormat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/>
    </xf>
    <xf numFmtId="5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0" fillId="0" borderId="19" xfId="0" applyBorder="1" applyAlignment="1">
      <alignment wrapText="1"/>
    </xf>
    <xf numFmtId="167" fontId="0" fillId="0" borderId="0" xfId="0" applyNumberFormat="1"/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5" borderId="1" xfId="0" applyFont="1" applyFill="1" applyBorder="1" applyAlignment="1">
      <alignment horizontal="left" vertical="center"/>
    </xf>
    <xf numFmtId="0" fontId="27" fillId="11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wrapText="1"/>
    </xf>
    <xf numFmtId="0" fontId="25" fillId="0" borderId="15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0" fontId="2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7" fillId="7" borderId="1" xfId="0" applyFont="1" applyFill="1" applyBorder="1" applyAlignment="1">
      <alignment vertical="center" wrapText="1"/>
    </xf>
    <xf numFmtId="0" fontId="0" fillId="0" borderId="1" xfId="0" applyBorder="1"/>
    <xf numFmtId="0" fontId="5" fillId="0" borderId="1" xfId="0" applyFont="1" applyBorder="1" applyAlignment="1">
      <alignment vertical="center" wrapText="1"/>
    </xf>
    <xf numFmtId="0" fontId="29" fillId="0" borderId="0" xfId="0" applyFont="1" applyAlignment="1">
      <alignment vertical="center"/>
    </xf>
    <xf numFmtId="0" fontId="2" fillId="4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7" fillId="0" borderId="23" xfId="0" applyFont="1" applyBorder="1" applyAlignment="1">
      <alignment horizontal="center" wrapText="1"/>
    </xf>
    <xf numFmtId="0" fontId="7" fillId="0" borderId="17" xfId="0" applyFont="1" applyBorder="1" applyAlignment="1">
      <alignment horizontal="center" wrapText="1"/>
    </xf>
    <xf numFmtId="167" fontId="7" fillId="0" borderId="17" xfId="0" applyNumberFormat="1" applyFont="1" applyBorder="1" applyAlignment="1">
      <alignment wrapText="1"/>
    </xf>
    <xf numFmtId="0" fontId="3" fillId="4" borderId="62" xfId="0" applyFont="1" applyFill="1" applyBorder="1" applyAlignment="1">
      <alignment horizontal="center" vertical="center" wrapText="1"/>
    </xf>
    <xf numFmtId="0" fontId="0" fillId="0" borderId="63" xfId="0" applyBorder="1" applyAlignment="1">
      <alignment wrapText="1"/>
    </xf>
    <xf numFmtId="0" fontId="3" fillId="4" borderId="37" xfId="0" applyFont="1" applyFill="1" applyBorder="1" applyAlignment="1">
      <alignment horizontal="center" vertical="center" wrapText="1"/>
    </xf>
    <xf numFmtId="0" fontId="0" fillId="0" borderId="36" xfId="0" applyBorder="1" applyAlignment="1">
      <alignment wrapText="1"/>
    </xf>
    <xf numFmtId="0" fontId="30" fillId="0" borderId="1" xfId="0" applyFont="1" applyBorder="1" applyAlignment="1">
      <alignment horizontal="center" wrapText="1"/>
    </xf>
    <xf numFmtId="44" fontId="0" fillId="0" borderId="73" xfId="0" applyNumberFormat="1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27" fillId="11" borderId="1" xfId="0" applyFont="1" applyFill="1" applyBorder="1" applyAlignment="1">
      <alignment horizontal="center" vertical="center" wrapText="1"/>
    </xf>
    <xf numFmtId="0" fontId="27" fillId="11" borderId="68" xfId="0" applyFont="1" applyFill="1" applyBorder="1" applyAlignment="1">
      <alignment horizontal="center" vertical="center" wrapText="1"/>
    </xf>
    <xf numFmtId="0" fontId="27" fillId="11" borderId="69" xfId="0" applyFont="1" applyFill="1" applyBorder="1" applyAlignment="1">
      <alignment horizontal="center" vertical="center" wrapText="1"/>
    </xf>
    <xf numFmtId="0" fontId="27" fillId="11" borderId="70" xfId="0" applyFont="1" applyFill="1" applyBorder="1" applyAlignment="1">
      <alignment horizontal="center" vertical="center" wrapText="1"/>
    </xf>
    <xf numFmtId="0" fontId="27" fillId="11" borderId="71" xfId="0" applyFont="1" applyFill="1" applyBorder="1" applyAlignment="1">
      <alignment horizontal="center" vertical="center" wrapText="1"/>
    </xf>
    <xf numFmtId="0" fontId="27" fillId="11" borderId="72" xfId="0" applyFont="1" applyFill="1" applyBorder="1" applyAlignment="1">
      <alignment horizontal="center" vertical="center" wrapText="1"/>
    </xf>
    <xf numFmtId="0" fontId="26" fillId="10" borderId="5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center" wrapText="1"/>
    </xf>
    <xf numFmtId="44" fontId="0" fillId="0" borderId="1" xfId="4" applyFont="1" applyBorder="1" applyAlignment="1">
      <alignment horizontal="center" vertical="center"/>
    </xf>
    <xf numFmtId="0" fontId="27" fillId="11" borderId="5" xfId="0" applyFont="1" applyFill="1" applyBorder="1" applyAlignment="1">
      <alignment horizontal="center" vertical="center" wrapText="1"/>
    </xf>
    <xf numFmtId="0" fontId="27" fillId="11" borderId="51" xfId="0" applyFont="1" applyFill="1" applyBorder="1" applyAlignment="1">
      <alignment horizontal="center" vertical="center" wrapText="1"/>
    </xf>
    <xf numFmtId="0" fontId="27" fillId="11" borderId="13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>
      <alignment vertical="center" wrapText="1"/>
    </xf>
    <xf numFmtId="0" fontId="0" fillId="0" borderId="9" xfId="0" applyBorder="1"/>
    <xf numFmtId="0" fontId="0" fillId="0" borderId="6" xfId="0" applyBorder="1"/>
    <xf numFmtId="0" fontId="25" fillId="0" borderId="32" xfId="0" applyFon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19" xfId="0" applyBorder="1" applyAlignment="1">
      <alignment wrapText="1"/>
    </xf>
    <xf numFmtId="0" fontId="27" fillId="0" borderId="15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7" fillId="11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11" fillId="7" borderId="66" xfId="0" applyFont="1" applyFill="1" applyBorder="1" applyAlignment="1">
      <alignment horizontal="center" vertical="center"/>
    </xf>
    <xf numFmtId="0" fontId="11" fillId="7" borderId="67" xfId="0" applyFont="1" applyFill="1" applyBorder="1" applyAlignment="1">
      <alignment wrapText="1"/>
    </xf>
    <xf numFmtId="0" fontId="11" fillId="7" borderId="5" xfId="0" applyFont="1" applyFill="1" applyBorder="1" applyAlignment="1">
      <alignment wrapText="1"/>
    </xf>
    <xf numFmtId="0" fontId="25" fillId="0" borderId="77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5" fillId="0" borderId="10" xfId="0" applyFont="1" applyBorder="1" applyAlignment="1">
      <alignment vertical="center" wrapText="1"/>
    </xf>
    <xf numFmtId="0" fontId="25" fillId="0" borderId="11" xfId="0" applyFont="1" applyBorder="1" applyAlignment="1">
      <alignment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25" fillId="0" borderId="74" xfId="0" applyFont="1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25" fillId="0" borderId="83" xfId="0" applyFont="1" applyBorder="1" applyAlignment="1">
      <alignment horizontal="center" vertical="center" wrapText="1"/>
    </xf>
    <xf numFmtId="0" fontId="5" fillId="0" borderId="58" xfId="0" applyFont="1" applyBorder="1" applyAlignment="1">
      <alignment vertical="center" wrapText="1"/>
    </xf>
    <xf numFmtId="0" fontId="5" fillId="0" borderId="55" xfId="0" applyFont="1" applyBorder="1" applyAlignment="1">
      <alignment vertical="center" wrapText="1"/>
    </xf>
    <xf numFmtId="0" fontId="25" fillId="0" borderId="56" xfId="0" applyFont="1" applyBorder="1" applyAlignment="1">
      <alignment horizontal="center" vertical="center" wrapText="1"/>
    </xf>
    <xf numFmtId="0" fontId="25" fillId="0" borderId="85" xfId="0" applyFont="1" applyBorder="1" applyAlignment="1">
      <alignment horizontal="center" vertical="center" wrapText="1"/>
    </xf>
    <xf numFmtId="0" fontId="25" fillId="0" borderId="82" xfId="0" applyFont="1" applyBorder="1" applyAlignment="1">
      <alignment horizontal="center" vertical="center" wrapText="1"/>
    </xf>
    <xf numFmtId="0" fontId="0" fillId="0" borderId="77" xfId="0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5" fillId="0" borderId="54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center" wrapText="1"/>
    </xf>
    <xf numFmtId="0" fontId="25" fillId="0" borderId="57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169" fontId="8" fillId="0" borderId="73" xfId="0" applyNumberFormat="1" applyFont="1" applyBorder="1" applyAlignment="1">
      <alignment horizontal="center" vertical="center" wrapText="1"/>
    </xf>
    <xf numFmtId="0" fontId="8" fillId="0" borderId="72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60" xfId="0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169" fontId="8" fillId="7" borderId="73" xfId="0" applyNumberFormat="1" applyFont="1" applyFill="1" applyBorder="1" applyAlignment="1">
      <alignment horizontal="center" vertical="center" wrapText="1"/>
    </xf>
    <xf numFmtId="0" fontId="0" fillId="7" borderId="79" xfId="0" applyFill="1" applyBorder="1" applyAlignment="1">
      <alignment horizontal="center" vertical="center" wrapText="1"/>
    </xf>
    <xf numFmtId="5" fontId="8" fillId="0" borderId="1" xfId="0" applyNumberFormat="1" applyFont="1" applyBorder="1" applyAlignment="1">
      <alignment wrapText="1"/>
    </xf>
    <xf numFmtId="0" fontId="8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9" fillId="9" borderId="25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vertical="center" wrapText="1"/>
    </xf>
    <xf numFmtId="0" fontId="20" fillId="0" borderId="43" xfId="0" applyFont="1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34" xfId="0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19" fillId="9" borderId="44" xfId="0" applyFont="1" applyFill="1" applyBorder="1" applyAlignment="1">
      <alignment horizontal="center" wrapText="1"/>
    </xf>
    <xf numFmtId="0" fontId="20" fillId="0" borderId="48" xfId="0" applyFont="1" applyBorder="1" applyAlignment="1">
      <alignment wrapText="1"/>
    </xf>
    <xf numFmtId="0" fontId="19" fillId="9" borderId="45" xfId="0" applyFont="1" applyFill="1" applyBorder="1" applyAlignment="1">
      <alignment horizontal="center" wrapText="1"/>
    </xf>
    <xf numFmtId="0" fontId="20" fillId="0" borderId="49" xfId="0" applyFont="1" applyBorder="1" applyAlignment="1">
      <alignment wrapText="1"/>
    </xf>
  </cellXfs>
  <cellStyles count="7">
    <cellStyle name="Millares" xfId="1" builtinId="3"/>
    <cellStyle name="Millares [0]" xfId="2" builtinId="6"/>
    <cellStyle name="Moneda" xfId="4" builtinId="4"/>
    <cellStyle name="Moneda 2" xfId="3" xr:uid="{B3D4EE19-81FD-4F8E-B676-576F046082C5}"/>
    <cellStyle name="Moneda 3" xfId="6" xr:uid="{35206B34-93AD-4C5E-90D1-DC764429C164}"/>
    <cellStyle name="Normal" xfId="0" builtinId="0"/>
    <cellStyle name="Normal 4 2" xfId="5" xr:uid="{90EE2778-4ADA-414F-A9BE-BC5F481413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BE975-F720-4457-ABF2-52E71B9458CF}">
  <dimension ref="A1:AC43"/>
  <sheetViews>
    <sheetView topLeftCell="A3" workbookViewId="0">
      <selection activeCell="D17" sqref="D17:D26"/>
    </sheetView>
  </sheetViews>
  <sheetFormatPr baseColWidth="10" defaultColWidth="11.453125" defaultRowHeight="10.5" x14ac:dyDescent="0.25"/>
  <cols>
    <col min="1" max="1" width="11.453125" style="1"/>
    <col min="2" max="2" width="36.26953125" style="1" bestFit="1" customWidth="1"/>
    <col min="3" max="3" width="13.81640625" style="1" bestFit="1" customWidth="1"/>
    <col min="4" max="4" width="11.1796875" style="1" bestFit="1" customWidth="1"/>
    <col min="5" max="5" width="11.7265625" style="1" customWidth="1"/>
    <col min="6" max="6" width="13.81640625" style="1" bestFit="1" customWidth="1"/>
    <col min="7" max="11" width="14.1796875" style="1" customWidth="1"/>
    <col min="12" max="12" width="13.81640625" style="1" bestFit="1" customWidth="1"/>
    <col min="13" max="13" width="11.453125" style="1"/>
    <col min="14" max="14" width="12" style="1" bestFit="1" customWidth="1"/>
    <col min="15" max="15" width="12.54296875" style="1" bestFit="1" customWidth="1"/>
    <col min="16" max="257" width="11.453125" style="1"/>
    <col min="258" max="258" width="36.26953125" style="1" bestFit="1" customWidth="1"/>
    <col min="259" max="259" width="13.81640625" style="1" bestFit="1" customWidth="1"/>
    <col min="260" max="260" width="11.1796875" style="1" bestFit="1" customWidth="1"/>
    <col min="261" max="261" width="11.7265625" style="1" customWidth="1"/>
    <col min="262" max="262" width="13.81640625" style="1" bestFit="1" customWidth="1"/>
    <col min="263" max="267" width="14.1796875" style="1" customWidth="1"/>
    <col min="268" max="268" width="13.81640625" style="1" bestFit="1" customWidth="1"/>
    <col min="269" max="269" width="11.453125" style="1"/>
    <col min="270" max="270" width="12" style="1" bestFit="1" customWidth="1"/>
    <col min="271" max="271" width="12.54296875" style="1" bestFit="1" customWidth="1"/>
    <col min="272" max="513" width="11.453125" style="1"/>
    <col min="514" max="514" width="36.26953125" style="1" bestFit="1" customWidth="1"/>
    <col min="515" max="515" width="13.81640625" style="1" bestFit="1" customWidth="1"/>
    <col min="516" max="516" width="11.1796875" style="1" bestFit="1" customWidth="1"/>
    <col min="517" max="517" width="11.7265625" style="1" customWidth="1"/>
    <col min="518" max="518" width="13.81640625" style="1" bestFit="1" customWidth="1"/>
    <col min="519" max="523" width="14.1796875" style="1" customWidth="1"/>
    <col min="524" max="524" width="13.81640625" style="1" bestFit="1" customWidth="1"/>
    <col min="525" max="525" width="11.453125" style="1"/>
    <col min="526" max="526" width="12" style="1" bestFit="1" customWidth="1"/>
    <col min="527" max="527" width="12.54296875" style="1" bestFit="1" customWidth="1"/>
    <col min="528" max="769" width="11.453125" style="1"/>
    <col min="770" max="770" width="36.26953125" style="1" bestFit="1" customWidth="1"/>
    <col min="771" max="771" width="13.81640625" style="1" bestFit="1" customWidth="1"/>
    <col min="772" max="772" width="11.1796875" style="1" bestFit="1" customWidth="1"/>
    <col min="773" max="773" width="11.7265625" style="1" customWidth="1"/>
    <col min="774" max="774" width="13.81640625" style="1" bestFit="1" customWidth="1"/>
    <col min="775" max="779" width="14.1796875" style="1" customWidth="1"/>
    <col min="780" max="780" width="13.81640625" style="1" bestFit="1" customWidth="1"/>
    <col min="781" max="781" width="11.453125" style="1"/>
    <col min="782" max="782" width="12" style="1" bestFit="1" customWidth="1"/>
    <col min="783" max="783" width="12.54296875" style="1" bestFit="1" customWidth="1"/>
    <col min="784" max="1025" width="11.453125" style="1"/>
    <col min="1026" max="1026" width="36.26953125" style="1" bestFit="1" customWidth="1"/>
    <col min="1027" max="1027" width="13.81640625" style="1" bestFit="1" customWidth="1"/>
    <col min="1028" max="1028" width="11.1796875" style="1" bestFit="1" customWidth="1"/>
    <col min="1029" max="1029" width="11.7265625" style="1" customWidth="1"/>
    <col min="1030" max="1030" width="13.81640625" style="1" bestFit="1" customWidth="1"/>
    <col min="1031" max="1035" width="14.1796875" style="1" customWidth="1"/>
    <col min="1036" max="1036" width="13.81640625" style="1" bestFit="1" customWidth="1"/>
    <col min="1037" max="1037" width="11.453125" style="1"/>
    <col min="1038" max="1038" width="12" style="1" bestFit="1" customWidth="1"/>
    <col min="1039" max="1039" width="12.54296875" style="1" bestFit="1" customWidth="1"/>
    <col min="1040" max="1281" width="11.453125" style="1"/>
    <col min="1282" max="1282" width="36.26953125" style="1" bestFit="1" customWidth="1"/>
    <col min="1283" max="1283" width="13.81640625" style="1" bestFit="1" customWidth="1"/>
    <col min="1284" max="1284" width="11.1796875" style="1" bestFit="1" customWidth="1"/>
    <col min="1285" max="1285" width="11.7265625" style="1" customWidth="1"/>
    <col min="1286" max="1286" width="13.81640625" style="1" bestFit="1" customWidth="1"/>
    <col min="1287" max="1291" width="14.1796875" style="1" customWidth="1"/>
    <col min="1292" max="1292" width="13.81640625" style="1" bestFit="1" customWidth="1"/>
    <col min="1293" max="1293" width="11.453125" style="1"/>
    <col min="1294" max="1294" width="12" style="1" bestFit="1" customWidth="1"/>
    <col min="1295" max="1295" width="12.54296875" style="1" bestFit="1" customWidth="1"/>
    <col min="1296" max="1537" width="11.453125" style="1"/>
    <col min="1538" max="1538" width="36.26953125" style="1" bestFit="1" customWidth="1"/>
    <col min="1539" max="1539" width="13.81640625" style="1" bestFit="1" customWidth="1"/>
    <col min="1540" max="1540" width="11.1796875" style="1" bestFit="1" customWidth="1"/>
    <col min="1541" max="1541" width="11.7265625" style="1" customWidth="1"/>
    <col min="1542" max="1542" width="13.81640625" style="1" bestFit="1" customWidth="1"/>
    <col min="1543" max="1547" width="14.1796875" style="1" customWidth="1"/>
    <col min="1548" max="1548" width="13.81640625" style="1" bestFit="1" customWidth="1"/>
    <col min="1549" max="1549" width="11.453125" style="1"/>
    <col min="1550" max="1550" width="12" style="1" bestFit="1" customWidth="1"/>
    <col min="1551" max="1551" width="12.54296875" style="1" bestFit="1" customWidth="1"/>
    <col min="1552" max="1793" width="11.453125" style="1"/>
    <col min="1794" max="1794" width="36.26953125" style="1" bestFit="1" customWidth="1"/>
    <col min="1795" max="1795" width="13.81640625" style="1" bestFit="1" customWidth="1"/>
    <col min="1796" max="1796" width="11.1796875" style="1" bestFit="1" customWidth="1"/>
    <col min="1797" max="1797" width="11.7265625" style="1" customWidth="1"/>
    <col min="1798" max="1798" width="13.81640625" style="1" bestFit="1" customWidth="1"/>
    <col min="1799" max="1803" width="14.1796875" style="1" customWidth="1"/>
    <col min="1804" max="1804" width="13.81640625" style="1" bestFit="1" customWidth="1"/>
    <col min="1805" max="1805" width="11.453125" style="1"/>
    <col min="1806" max="1806" width="12" style="1" bestFit="1" customWidth="1"/>
    <col min="1807" max="1807" width="12.54296875" style="1" bestFit="1" customWidth="1"/>
    <col min="1808" max="2049" width="11.453125" style="1"/>
    <col min="2050" max="2050" width="36.26953125" style="1" bestFit="1" customWidth="1"/>
    <col min="2051" max="2051" width="13.81640625" style="1" bestFit="1" customWidth="1"/>
    <col min="2052" max="2052" width="11.1796875" style="1" bestFit="1" customWidth="1"/>
    <col min="2053" max="2053" width="11.7265625" style="1" customWidth="1"/>
    <col min="2054" max="2054" width="13.81640625" style="1" bestFit="1" customWidth="1"/>
    <col min="2055" max="2059" width="14.1796875" style="1" customWidth="1"/>
    <col min="2060" max="2060" width="13.81640625" style="1" bestFit="1" customWidth="1"/>
    <col min="2061" max="2061" width="11.453125" style="1"/>
    <col min="2062" max="2062" width="12" style="1" bestFit="1" customWidth="1"/>
    <col min="2063" max="2063" width="12.54296875" style="1" bestFit="1" customWidth="1"/>
    <col min="2064" max="2305" width="11.453125" style="1"/>
    <col min="2306" max="2306" width="36.26953125" style="1" bestFit="1" customWidth="1"/>
    <col min="2307" max="2307" width="13.81640625" style="1" bestFit="1" customWidth="1"/>
    <col min="2308" max="2308" width="11.1796875" style="1" bestFit="1" customWidth="1"/>
    <col min="2309" max="2309" width="11.7265625" style="1" customWidth="1"/>
    <col min="2310" max="2310" width="13.81640625" style="1" bestFit="1" customWidth="1"/>
    <col min="2311" max="2315" width="14.1796875" style="1" customWidth="1"/>
    <col min="2316" max="2316" width="13.81640625" style="1" bestFit="1" customWidth="1"/>
    <col min="2317" max="2317" width="11.453125" style="1"/>
    <col min="2318" max="2318" width="12" style="1" bestFit="1" customWidth="1"/>
    <col min="2319" max="2319" width="12.54296875" style="1" bestFit="1" customWidth="1"/>
    <col min="2320" max="2561" width="11.453125" style="1"/>
    <col min="2562" max="2562" width="36.26953125" style="1" bestFit="1" customWidth="1"/>
    <col min="2563" max="2563" width="13.81640625" style="1" bestFit="1" customWidth="1"/>
    <col min="2564" max="2564" width="11.1796875" style="1" bestFit="1" customWidth="1"/>
    <col min="2565" max="2565" width="11.7265625" style="1" customWidth="1"/>
    <col min="2566" max="2566" width="13.81640625" style="1" bestFit="1" customWidth="1"/>
    <col min="2567" max="2571" width="14.1796875" style="1" customWidth="1"/>
    <col min="2572" max="2572" width="13.81640625" style="1" bestFit="1" customWidth="1"/>
    <col min="2573" max="2573" width="11.453125" style="1"/>
    <col min="2574" max="2574" width="12" style="1" bestFit="1" customWidth="1"/>
    <col min="2575" max="2575" width="12.54296875" style="1" bestFit="1" customWidth="1"/>
    <col min="2576" max="2817" width="11.453125" style="1"/>
    <col min="2818" max="2818" width="36.26953125" style="1" bestFit="1" customWidth="1"/>
    <col min="2819" max="2819" width="13.81640625" style="1" bestFit="1" customWidth="1"/>
    <col min="2820" max="2820" width="11.1796875" style="1" bestFit="1" customWidth="1"/>
    <col min="2821" max="2821" width="11.7265625" style="1" customWidth="1"/>
    <col min="2822" max="2822" width="13.81640625" style="1" bestFit="1" customWidth="1"/>
    <col min="2823" max="2827" width="14.1796875" style="1" customWidth="1"/>
    <col min="2828" max="2828" width="13.81640625" style="1" bestFit="1" customWidth="1"/>
    <col min="2829" max="2829" width="11.453125" style="1"/>
    <col min="2830" max="2830" width="12" style="1" bestFit="1" customWidth="1"/>
    <col min="2831" max="2831" width="12.54296875" style="1" bestFit="1" customWidth="1"/>
    <col min="2832" max="3073" width="11.453125" style="1"/>
    <col min="3074" max="3074" width="36.26953125" style="1" bestFit="1" customWidth="1"/>
    <col min="3075" max="3075" width="13.81640625" style="1" bestFit="1" customWidth="1"/>
    <col min="3076" max="3076" width="11.1796875" style="1" bestFit="1" customWidth="1"/>
    <col min="3077" max="3077" width="11.7265625" style="1" customWidth="1"/>
    <col min="3078" max="3078" width="13.81640625" style="1" bestFit="1" customWidth="1"/>
    <col min="3079" max="3083" width="14.1796875" style="1" customWidth="1"/>
    <col min="3084" max="3084" width="13.81640625" style="1" bestFit="1" customWidth="1"/>
    <col min="3085" max="3085" width="11.453125" style="1"/>
    <col min="3086" max="3086" width="12" style="1" bestFit="1" customWidth="1"/>
    <col min="3087" max="3087" width="12.54296875" style="1" bestFit="1" customWidth="1"/>
    <col min="3088" max="3329" width="11.453125" style="1"/>
    <col min="3330" max="3330" width="36.26953125" style="1" bestFit="1" customWidth="1"/>
    <col min="3331" max="3331" width="13.81640625" style="1" bestFit="1" customWidth="1"/>
    <col min="3332" max="3332" width="11.1796875" style="1" bestFit="1" customWidth="1"/>
    <col min="3333" max="3333" width="11.7265625" style="1" customWidth="1"/>
    <col min="3334" max="3334" width="13.81640625" style="1" bestFit="1" customWidth="1"/>
    <col min="3335" max="3339" width="14.1796875" style="1" customWidth="1"/>
    <col min="3340" max="3340" width="13.81640625" style="1" bestFit="1" customWidth="1"/>
    <col min="3341" max="3341" width="11.453125" style="1"/>
    <col min="3342" max="3342" width="12" style="1" bestFit="1" customWidth="1"/>
    <col min="3343" max="3343" width="12.54296875" style="1" bestFit="1" customWidth="1"/>
    <col min="3344" max="3585" width="11.453125" style="1"/>
    <col min="3586" max="3586" width="36.26953125" style="1" bestFit="1" customWidth="1"/>
    <col min="3587" max="3587" width="13.81640625" style="1" bestFit="1" customWidth="1"/>
    <col min="3588" max="3588" width="11.1796875" style="1" bestFit="1" customWidth="1"/>
    <col min="3589" max="3589" width="11.7265625" style="1" customWidth="1"/>
    <col min="3590" max="3590" width="13.81640625" style="1" bestFit="1" customWidth="1"/>
    <col min="3591" max="3595" width="14.1796875" style="1" customWidth="1"/>
    <col min="3596" max="3596" width="13.81640625" style="1" bestFit="1" customWidth="1"/>
    <col min="3597" max="3597" width="11.453125" style="1"/>
    <col min="3598" max="3598" width="12" style="1" bestFit="1" customWidth="1"/>
    <col min="3599" max="3599" width="12.54296875" style="1" bestFit="1" customWidth="1"/>
    <col min="3600" max="3841" width="11.453125" style="1"/>
    <col min="3842" max="3842" width="36.26953125" style="1" bestFit="1" customWidth="1"/>
    <col min="3843" max="3843" width="13.81640625" style="1" bestFit="1" customWidth="1"/>
    <col min="3844" max="3844" width="11.1796875" style="1" bestFit="1" customWidth="1"/>
    <col min="3845" max="3845" width="11.7265625" style="1" customWidth="1"/>
    <col min="3846" max="3846" width="13.81640625" style="1" bestFit="1" customWidth="1"/>
    <col min="3847" max="3851" width="14.1796875" style="1" customWidth="1"/>
    <col min="3852" max="3852" width="13.81640625" style="1" bestFit="1" customWidth="1"/>
    <col min="3853" max="3853" width="11.453125" style="1"/>
    <col min="3854" max="3854" width="12" style="1" bestFit="1" customWidth="1"/>
    <col min="3855" max="3855" width="12.54296875" style="1" bestFit="1" customWidth="1"/>
    <col min="3856" max="4097" width="11.453125" style="1"/>
    <col min="4098" max="4098" width="36.26953125" style="1" bestFit="1" customWidth="1"/>
    <col min="4099" max="4099" width="13.81640625" style="1" bestFit="1" customWidth="1"/>
    <col min="4100" max="4100" width="11.1796875" style="1" bestFit="1" customWidth="1"/>
    <col min="4101" max="4101" width="11.7265625" style="1" customWidth="1"/>
    <col min="4102" max="4102" width="13.81640625" style="1" bestFit="1" customWidth="1"/>
    <col min="4103" max="4107" width="14.1796875" style="1" customWidth="1"/>
    <col min="4108" max="4108" width="13.81640625" style="1" bestFit="1" customWidth="1"/>
    <col min="4109" max="4109" width="11.453125" style="1"/>
    <col min="4110" max="4110" width="12" style="1" bestFit="1" customWidth="1"/>
    <col min="4111" max="4111" width="12.54296875" style="1" bestFit="1" customWidth="1"/>
    <col min="4112" max="4353" width="11.453125" style="1"/>
    <col min="4354" max="4354" width="36.26953125" style="1" bestFit="1" customWidth="1"/>
    <col min="4355" max="4355" width="13.81640625" style="1" bestFit="1" customWidth="1"/>
    <col min="4356" max="4356" width="11.1796875" style="1" bestFit="1" customWidth="1"/>
    <col min="4357" max="4357" width="11.7265625" style="1" customWidth="1"/>
    <col min="4358" max="4358" width="13.81640625" style="1" bestFit="1" customWidth="1"/>
    <col min="4359" max="4363" width="14.1796875" style="1" customWidth="1"/>
    <col min="4364" max="4364" width="13.81640625" style="1" bestFit="1" customWidth="1"/>
    <col min="4365" max="4365" width="11.453125" style="1"/>
    <col min="4366" max="4366" width="12" style="1" bestFit="1" customWidth="1"/>
    <col min="4367" max="4367" width="12.54296875" style="1" bestFit="1" customWidth="1"/>
    <col min="4368" max="4609" width="11.453125" style="1"/>
    <col min="4610" max="4610" width="36.26953125" style="1" bestFit="1" customWidth="1"/>
    <col min="4611" max="4611" width="13.81640625" style="1" bestFit="1" customWidth="1"/>
    <col min="4612" max="4612" width="11.1796875" style="1" bestFit="1" customWidth="1"/>
    <col min="4613" max="4613" width="11.7265625" style="1" customWidth="1"/>
    <col min="4614" max="4614" width="13.81640625" style="1" bestFit="1" customWidth="1"/>
    <col min="4615" max="4619" width="14.1796875" style="1" customWidth="1"/>
    <col min="4620" max="4620" width="13.81640625" style="1" bestFit="1" customWidth="1"/>
    <col min="4621" max="4621" width="11.453125" style="1"/>
    <col min="4622" max="4622" width="12" style="1" bestFit="1" customWidth="1"/>
    <col min="4623" max="4623" width="12.54296875" style="1" bestFit="1" customWidth="1"/>
    <col min="4624" max="4865" width="11.453125" style="1"/>
    <col min="4866" max="4866" width="36.26953125" style="1" bestFit="1" customWidth="1"/>
    <col min="4867" max="4867" width="13.81640625" style="1" bestFit="1" customWidth="1"/>
    <col min="4868" max="4868" width="11.1796875" style="1" bestFit="1" customWidth="1"/>
    <col min="4869" max="4869" width="11.7265625" style="1" customWidth="1"/>
    <col min="4870" max="4870" width="13.81640625" style="1" bestFit="1" customWidth="1"/>
    <col min="4871" max="4875" width="14.1796875" style="1" customWidth="1"/>
    <col min="4876" max="4876" width="13.81640625" style="1" bestFit="1" customWidth="1"/>
    <col min="4877" max="4877" width="11.453125" style="1"/>
    <col min="4878" max="4878" width="12" style="1" bestFit="1" customWidth="1"/>
    <col min="4879" max="4879" width="12.54296875" style="1" bestFit="1" customWidth="1"/>
    <col min="4880" max="5121" width="11.453125" style="1"/>
    <col min="5122" max="5122" width="36.26953125" style="1" bestFit="1" customWidth="1"/>
    <col min="5123" max="5123" width="13.81640625" style="1" bestFit="1" customWidth="1"/>
    <col min="5124" max="5124" width="11.1796875" style="1" bestFit="1" customWidth="1"/>
    <col min="5125" max="5125" width="11.7265625" style="1" customWidth="1"/>
    <col min="5126" max="5126" width="13.81640625" style="1" bestFit="1" customWidth="1"/>
    <col min="5127" max="5131" width="14.1796875" style="1" customWidth="1"/>
    <col min="5132" max="5132" width="13.81640625" style="1" bestFit="1" customWidth="1"/>
    <col min="5133" max="5133" width="11.453125" style="1"/>
    <col min="5134" max="5134" width="12" style="1" bestFit="1" customWidth="1"/>
    <col min="5135" max="5135" width="12.54296875" style="1" bestFit="1" customWidth="1"/>
    <col min="5136" max="5377" width="11.453125" style="1"/>
    <col min="5378" max="5378" width="36.26953125" style="1" bestFit="1" customWidth="1"/>
    <col min="5379" max="5379" width="13.81640625" style="1" bestFit="1" customWidth="1"/>
    <col min="5380" max="5380" width="11.1796875" style="1" bestFit="1" customWidth="1"/>
    <col min="5381" max="5381" width="11.7265625" style="1" customWidth="1"/>
    <col min="5382" max="5382" width="13.81640625" style="1" bestFit="1" customWidth="1"/>
    <col min="5383" max="5387" width="14.1796875" style="1" customWidth="1"/>
    <col min="5388" max="5388" width="13.81640625" style="1" bestFit="1" customWidth="1"/>
    <col min="5389" max="5389" width="11.453125" style="1"/>
    <col min="5390" max="5390" width="12" style="1" bestFit="1" customWidth="1"/>
    <col min="5391" max="5391" width="12.54296875" style="1" bestFit="1" customWidth="1"/>
    <col min="5392" max="5633" width="11.453125" style="1"/>
    <col min="5634" max="5634" width="36.26953125" style="1" bestFit="1" customWidth="1"/>
    <col min="5635" max="5635" width="13.81640625" style="1" bestFit="1" customWidth="1"/>
    <col min="5636" max="5636" width="11.1796875" style="1" bestFit="1" customWidth="1"/>
    <col min="5637" max="5637" width="11.7265625" style="1" customWidth="1"/>
    <col min="5638" max="5638" width="13.81640625" style="1" bestFit="1" customWidth="1"/>
    <col min="5639" max="5643" width="14.1796875" style="1" customWidth="1"/>
    <col min="5644" max="5644" width="13.81640625" style="1" bestFit="1" customWidth="1"/>
    <col min="5645" max="5645" width="11.453125" style="1"/>
    <col min="5646" max="5646" width="12" style="1" bestFit="1" customWidth="1"/>
    <col min="5647" max="5647" width="12.54296875" style="1" bestFit="1" customWidth="1"/>
    <col min="5648" max="5889" width="11.453125" style="1"/>
    <col min="5890" max="5890" width="36.26953125" style="1" bestFit="1" customWidth="1"/>
    <col min="5891" max="5891" width="13.81640625" style="1" bestFit="1" customWidth="1"/>
    <col min="5892" max="5892" width="11.1796875" style="1" bestFit="1" customWidth="1"/>
    <col min="5893" max="5893" width="11.7265625" style="1" customWidth="1"/>
    <col min="5894" max="5894" width="13.81640625" style="1" bestFit="1" customWidth="1"/>
    <col min="5895" max="5899" width="14.1796875" style="1" customWidth="1"/>
    <col min="5900" max="5900" width="13.81640625" style="1" bestFit="1" customWidth="1"/>
    <col min="5901" max="5901" width="11.453125" style="1"/>
    <col min="5902" max="5902" width="12" style="1" bestFit="1" customWidth="1"/>
    <col min="5903" max="5903" width="12.54296875" style="1" bestFit="1" customWidth="1"/>
    <col min="5904" max="6145" width="11.453125" style="1"/>
    <col min="6146" max="6146" width="36.26953125" style="1" bestFit="1" customWidth="1"/>
    <col min="6147" max="6147" width="13.81640625" style="1" bestFit="1" customWidth="1"/>
    <col min="6148" max="6148" width="11.1796875" style="1" bestFit="1" customWidth="1"/>
    <col min="6149" max="6149" width="11.7265625" style="1" customWidth="1"/>
    <col min="6150" max="6150" width="13.81640625" style="1" bestFit="1" customWidth="1"/>
    <col min="6151" max="6155" width="14.1796875" style="1" customWidth="1"/>
    <col min="6156" max="6156" width="13.81640625" style="1" bestFit="1" customWidth="1"/>
    <col min="6157" max="6157" width="11.453125" style="1"/>
    <col min="6158" max="6158" width="12" style="1" bestFit="1" customWidth="1"/>
    <col min="6159" max="6159" width="12.54296875" style="1" bestFit="1" customWidth="1"/>
    <col min="6160" max="6401" width="11.453125" style="1"/>
    <col min="6402" max="6402" width="36.26953125" style="1" bestFit="1" customWidth="1"/>
    <col min="6403" max="6403" width="13.81640625" style="1" bestFit="1" customWidth="1"/>
    <col min="6404" max="6404" width="11.1796875" style="1" bestFit="1" customWidth="1"/>
    <col min="6405" max="6405" width="11.7265625" style="1" customWidth="1"/>
    <col min="6406" max="6406" width="13.81640625" style="1" bestFit="1" customWidth="1"/>
    <col min="6407" max="6411" width="14.1796875" style="1" customWidth="1"/>
    <col min="6412" max="6412" width="13.81640625" style="1" bestFit="1" customWidth="1"/>
    <col min="6413" max="6413" width="11.453125" style="1"/>
    <col min="6414" max="6414" width="12" style="1" bestFit="1" customWidth="1"/>
    <col min="6415" max="6415" width="12.54296875" style="1" bestFit="1" customWidth="1"/>
    <col min="6416" max="6657" width="11.453125" style="1"/>
    <col min="6658" max="6658" width="36.26953125" style="1" bestFit="1" customWidth="1"/>
    <col min="6659" max="6659" width="13.81640625" style="1" bestFit="1" customWidth="1"/>
    <col min="6660" max="6660" width="11.1796875" style="1" bestFit="1" customWidth="1"/>
    <col min="6661" max="6661" width="11.7265625" style="1" customWidth="1"/>
    <col min="6662" max="6662" width="13.81640625" style="1" bestFit="1" customWidth="1"/>
    <col min="6663" max="6667" width="14.1796875" style="1" customWidth="1"/>
    <col min="6668" max="6668" width="13.81640625" style="1" bestFit="1" customWidth="1"/>
    <col min="6669" max="6669" width="11.453125" style="1"/>
    <col min="6670" max="6670" width="12" style="1" bestFit="1" customWidth="1"/>
    <col min="6671" max="6671" width="12.54296875" style="1" bestFit="1" customWidth="1"/>
    <col min="6672" max="6913" width="11.453125" style="1"/>
    <col min="6914" max="6914" width="36.26953125" style="1" bestFit="1" customWidth="1"/>
    <col min="6915" max="6915" width="13.81640625" style="1" bestFit="1" customWidth="1"/>
    <col min="6916" max="6916" width="11.1796875" style="1" bestFit="1" customWidth="1"/>
    <col min="6917" max="6917" width="11.7265625" style="1" customWidth="1"/>
    <col min="6918" max="6918" width="13.81640625" style="1" bestFit="1" customWidth="1"/>
    <col min="6919" max="6923" width="14.1796875" style="1" customWidth="1"/>
    <col min="6924" max="6924" width="13.81640625" style="1" bestFit="1" customWidth="1"/>
    <col min="6925" max="6925" width="11.453125" style="1"/>
    <col min="6926" max="6926" width="12" style="1" bestFit="1" customWidth="1"/>
    <col min="6927" max="6927" width="12.54296875" style="1" bestFit="1" customWidth="1"/>
    <col min="6928" max="7169" width="11.453125" style="1"/>
    <col min="7170" max="7170" width="36.26953125" style="1" bestFit="1" customWidth="1"/>
    <col min="7171" max="7171" width="13.81640625" style="1" bestFit="1" customWidth="1"/>
    <col min="7172" max="7172" width="11.1796875" style="1" bestFit="1" customWidth="1"/>
    <col min="7173" max="7173" width="11.7265625" style="1" customWidth="1"/>
    <col min="7174" max="7174" width="13.81640625" style="1" bestFit="1" customWidth="1"/>
    <col min="7175" max="7179" width="14.1796875" style="1" customWidth="1"/>
    <col min="7180" max="7180" width="13.81640625" style="1" bestFit="1" customWidth="1"/>
    <col min="7181" max="7181" width="11.453125" style="1"/>
    <col min="7182" max="7182" width="12" style="1" bestFit="1" customWidth="1"/>
    <col min="7183" max="7183" width="12.54296875" style="1" bestFit="1" customWidth="1"/>
    <col min="7184" max="7425" width="11.453125" style="1"/>
    <col min="7426" max="7426" width="36.26953125" style="1" bestFit="1" customWidth="1"/>
    <col min="7427" max="7427" width="13.81640625" style="1" bestFit="1" customWidth="1"/>
    <col min="7428" max="7428" width="11.1796875" style="1" bestFit="1" customWidth="1"/>
    <col min="7429" max="7429" width="11.7265625" style="1" customWidth="1"/>
    <col min="7430" max="7430" width="13.81640625" style="1" bestFit="1" customWidth="1"/>
    <col min="7431" max="7435" width="14.1796875" style="1" customWidth="1"/>
    <col min="7436" max="7436" width="13.81640625" style="1" bestFit="1" customWidth="1"/>
    <col min="7437" max="7437" width="11.453125" style="1"/>
    <col min="7438" max="7438" width="12" style="1" bestFit="1" customWidth="1"/>
    <col min="7439" max="7439" width="12.54296875" style="1" bestFit="1" customWidth="1"/>
    <col min="7440" max="7681" width="11.453125" style="1"/>
    <col min="7682" max="7682" width="36.26953125" style="1" bestFit="1" customWidth="1"/>
    <col min="7683" max="7683" width="13.81640625" style="1" bestFit="1" customWidth="1"/>
    <col min="7684" max="7684" width="11.1796875" style="1" bestFit="1" customWidth="1"/>
    <col min="7685" max="7685" width="11.7265625" style="1" customWidth="1"/>
    <col min="7686" max="7686" width="13.81640625" style="1" bestFit="1" customWidth="1"/>
    <col min="7687" max="7691" width="14.1796875" style="1" customWidth="1"/>
    <col min="7692" max="7692" width="13.81640625" style="1" bestFit="1" customWidth="1"/>
    <col min="7693" max="7693" width="11.453125" style="1"/>
    <col min="7694" max="7694" width="12" style="1" bestFit="1" customWidth="1"/>
    <col min="7695" max="7695" width="12.54296875" style="1" bestFit="1" customWidth="1"/>
    <col min="7696" max="7937" width="11.453125" style="1"/>
    <col min="7938" max="7938" width="36.26953125" style="1" bestFit="1" customWidth="1"/>
    <col min="7939" max="7939" width="13.81640625" style="1" bestFit="1" customWidth="1"/>
    <col min="7940" max="7940" width="11.1796875" style="1" bestFit="1" customWidth="1"/>
    <col min="7941" max="7941" width="11.7265625" style="1" customWidth="1"/>
    <col min="7942" max="7942" width="13.81640625" style="1" bestFit="1" customWidth="1"/>
    <col min="7943" max="7947" width="14.1796875" style="1" customWidth="1"/>
    <col min="7948" max="7948" width="13.81640625" style="1" bestFit="1" customWidth="1"/>
    <col min="7949" max="7949" width="11.453125" style="1"/>
    <col min="7950" max="7950" width="12" style="1" bestFit="1" customWidth="1"/>
    <col min="7951" max="7951" width="12.54296875" style="1" bestFit="1" customWidth="1"/>
    <col min="7952" max="8193" width="11.453125" style="1"/>
    <col min="8194" max="8194" width="36.26953125" style="1" bestFit="1" customWidth="1"/>
    <col min="8195" max="8195" width="13.81640625" style="1" bestFit="1" customWidth="1"/>
    <col min="8196" max="8196" width="11.1796875" style="1" bestFit="1" customWidth="1"/>
    <col min="8197" max="8197" width="11.7265625" style="1" customWidth="1"/>
    <col min="8198" max="8198" width="13.81640625" style="1" bestFit="1" customWidth="1"/>
    <col min="8199" max="8203" width="14.1796875" style="1" customWidth="1"/>
    <col min="8204" max="8204" width="13.81640625" style="1" bestFit="1" customWidth="1"/>
    <col min="8205" max="8205" width="11.453125" style="1"/>
    <col min="8206" max="8206" width="12" style="1" bestFit="1" customWidth="1"/>
    <col min="8207" max="8207" width="12.54296875" style="1" bestFit="1" customWidth="1"/>
    <col min="8208" max="8449" width="11.453125" style="1"/>
    <col min="8450" max="8450" width="36.26953125" style="1" bestFit="1" customWidth="1"/>
    <col min="8451" max="8451" width="13.81640625" style="1" bestFit="1" customWidth="1"/>
    <col min="8452" max="8452" width="11.1796875" style="1" bestFit="1" customWidth="1"/>
    <col min="8453" max="8453" width="11.7265625" style="1" customWidth="1"/>
    <col min="8454" max="8454" width="13.81640625" style="1" bestFit="1" customWidth="1"/>
    <col min="8455" max="8459" width="14.1796875" style="1" customWidth="1"/>
    <col min="8460" max="8460" width="13.81640625" style="1" bestFit="1" customWidth="1"/>
    <col min="8461" max="8461" width="11.453125" style="1"/>
    <col min="8462" max="8462" width="12" style="1" bestFit="1" customWidth="1"/>
    <col min="8463" max="8463" width="12.54296875" style="1" bestFit="1" customWidth="1"/>
    <col min="8464" max="8705" width="11.453125" style="1"/>
    <col min="8706" max="8706" width="36.26953125" style="1" bestFit="1" customWidth="1"/>
    <col min="8707" max="8707" width="13.81640625" style="1" bestFit="1" customWidth="1"/>
    <col min="8708" max="8708" width="11.1796875" style="1" bestFit="1" customWidth="1"/>
    <col min="8709" max="8709" width="11.7265625" style="1" customWidth="1"/>
    <col min="8710" max="8710" width="13.81640625" style="1" bestFit="1" customWidth="1"/>
    <col min="8711" max="8715" width="14.1796875" style="1" customWidth="1"/>
    <col min="8716" max="8716" width="13.81640625" style="1" bestFit="1" customWidth="1"/>
    <col min="8717" max="8717" width="11.453125" style="1"/>
    <col min="8718" max="8718" width="12" style="1" bestFit="1" customWidth="1"/>
    <col min="8719" max="8719" width="12.54296875" style="1" bestFit="1" customWidth="1"/>
    <col min="8720" max="8961" width="11.453125" style="1"/>
    <col min="8962" max="8962" width="36.26953125" style="1" bestFit="1" customWidth="1"/>
    <col min="8963" max="8963" width="13.81640625" style="1" bestFit="1" customWidth="1"/>
    <col min="8964" max="8964" width="11.1796875" style="1" bestFit="1" customWidth="1"/>
    <col min="8965" max="8965" width="11.7265625" style="1" customWidth="1"/>
    <col min="8966" max="8966" width="13.81640625" style="1" bestFit="1" customWidth="1"/>
    <col min="8967" max="8971" width="14.1796875" style="1" customWidth="1"/>
    <col min="8972" max="8972" width="13.81640625" style="1" bestFit="1" customWidth="1"/>
    <col min="8973" max="8973" width="11.453125" style="1"/>
    <col min="8974" max="8974" width="12" style="1" bestFit="1" customWidth="1"/>
    <col min="8975" max="8975" width="12.54296875" style="1" bestFit="1" customWidth="1"/>
    <col min="8976" max="9217" width="11.453125" style="1"/>
    <col min="9218" max="9218" width="36.26953125" style="1" bestFit="1" customWidth="1"/>
    <col min="9219" max="9219" width="13.81640625" style="1" bestFit="1" customWidth="1"/>
    <col min="9220" max="9220" width="11.1796875" style="1" bestFit="1" customWidth="1"/>
    <col min="9221" max="9221" width="11.7265625" style="1" customWidth="1"/>
    <col min="9222" max="9222" width="13.81640625" style="1" bestFit="1" customWidth="1"/>
    <col min="9223" max="9227" width="14.1796875" style="1" customWidth="1"/>
    <col min="9228" max="9228" width="13.81640625" style="1" bestFit="1" customWidth="1"/>
    <col min="9229" max="9229" width="11.453125" style="1"/>
    <col min="9230" max="9230" width="12" style="1" bestFit="1" customWidth="1"/>
    <col min="9231" max="9231" width="12.54296875" style="1" bestFit="1" customWidth="1"/>
    <col min="9232" max="9473" width="11.453125" style="1"/>
    <col min="9474" max="9474" width="36.26953125" style="1" bestFit="1" customWidth="1"/>
    <col min="9475" max="9475" width="13.81640625" style="1" bestFit="1" customWidth="1"/>
    <col min="9476" max="9476" width="11.1796875" style="1" bestFit="1" customWidth="1"/>
    <col min="9477" max="9477" width="11.7265625" style="1" customWidth="1"/>
    <col min="9478" max="9478" width="13.81640625" style="1" bestFit="1" customWidth="1"/>
    <col min="9479" max="9483" width="14.1796875" style="1" customWidth="1"/>
    <col min="9484" max="9484" width="13.81640625" style="1" bestFit="1" customWidth="1"/>
    <col min="9485" max="9485" width="11.453125" style="1"/>
    <col min="9486" max="9486" width="12" style="1" bestFit="1" customWidth="1"/>
    <col min="9487" max="9487" width="12.54296875" style="1" bestFit="1" customWidth="1"/>
    <col min="9488" max="9729" width="11.453125" style="1"/>
    <col min="9730" max="9730" width="36.26953125" style="1" bestFit="1" customWidth="1"/>
    <col min="9731" max="9731" width="13.81640625" style="1" bestFit="1" customWidth="1"/>
    <col min="9732" max="9732" width="11.1796875" style="1" bestFit="1" customWidth="1"/>
    <col min="9733" max="9733" width="11.7265625" style="1" customWidth="1"/>
    <col min="9734" max="9734" width="13.81640625" style="1" bestFit="1" customWidth="1"/>
    <col min="9735" max="9739" width="14.1796875" style="1" customWidth="1"/>
    <col min="9740" max="9740" width="13.81640625" style="1" bestFit="1" customWidth="1"/>
    <col min="9741" max="9741" width="11.453125" style="1"/>
    <col min="9742" max="9742" width="12" style="1" bestFit="1" customWidth="1"/>
    <col min="9743" max="9743" width="12.54296875" style="1" bestFit="1" customWidth="1"/>
    <col min="9744" max="9985" width="11.453125" style="1"/>
    <col min="9986" max="9986" width="36.26953125" style="1" bestFit="1" customWidth="1"/>
    <col min="9987" max="9987" width="13.81640625" style="1" bestFit="1" customWidth="1"/>
    <col min="9988" max="9988" width="11.1796875" style="1" bestFit="1" customWidth="1"/>
    <col min="9989" max="9989" width="11.7265625" style="1" customWidth="1"/>
    <col min="9990" max="9990" width="13.81640625" style="1" bestFit="1" customWidth="1"/>
    <col min="9991" max="9995" width="14.1796875" style="1" customWidth="1"/>
    <col min="9996" max="9996" width="13.81640625" style="1" bestFit="1" customWidth="1"/>
    <col min="9997" max="9997" width="11.453125" style="1"/>
    <col min="9998" max="9998" width="12" style="1" bestFit="1" customWidth="1"/>
    <col min="9999" max="9999" width="12.54296875" style="1" bestFit="1" customWidth="1"/>
    <col min="10000" max="10241" width="11.453125" style="1"/>
    <col min="10242" max="10242" width="36.26953125" style="1" bestFit="1" customWidth="1"/>
    <col min="10243" max="10243" width="13.81640625" style="1" bestFit="1" customWidth="1"/>
    <col min="10244" max="10244" width="11.1796875" style="1" bestFit="1" customWidth="1"/>
    <col min="10245" max="10245" width="11.7265625" style="1" customWidth="1"/>
    <col min="10246" max="10246" width="13.81640625" style="1" bestFit="1" customWidth="1"/>
    <col min="10247" max="10251" width="14.1796875" style="1" customWidth="1"/>
    <col min="10252" max="10252" width="13.81640625" style="1" bestFit="1" customWidth="1"/>
    <col min="10253" max="10253" width="11.453125" style="1"/>
    <col min="10254" max="10254" width="12" style="1" bestFit="1" customWidth="1"/>
    <col min="10255" max="10255" width="12.54296875" style="1" bestFit="1" customWidth="1"/>
    <col min="10256" max="10497" width="11.453125" style="1"/>
    <col min="10498" max="10498" width="36.26953125" style="1" bestFit="1" customWidth="1"/>
    <col min="10499" max="10499" width="13.81640625" style="1" bestFit="1" customWidth="1"/>
    <col min="10500" max="10500" width="11.1796875" style="1" bestFit="1" customWidth="1"/>
    <col min="10501" max="10501" width="11.7265625" style="1" customWidth="1"/>
    <col min="10502" max="10502" width="13.81640625" style="1" bestFit="1" customWidth="1"/>
    <col min="10503" max="10507" width="14.1796875" style="1" customWidth="1"/>
    <col min="10508" max="10508" width="13.81640625" style="1" bestFit="1" customWidth="1"/>
    <col min="10509" max="10509" width="11.453125" style="1"/>
    <col min="10510" max="10510" width="12" style="1" bestFit="1" customWidth="1"/>
    <col min="10511" max="10511" width="12.54296875" style="1" bestFit="1" customWidth="1"/>
    <col min="10512" max="10753" width="11.453125" style="1"/>
    <col min="10754" max="10754" width="36.26953125" style="1" bestFit="1" customWidth="1"/>
    <col min="10755" max="10755" width="13.81640625" style="1" bestFit="1" customWidth="1"/>
    <col min="10756" max="10756" width="11.1796875" style="1" bestFit="1" customWidth="1"/>
    <col min="10757" max="10757" width="11.7265625" style="1" customWidth="1"/>
    <col min="10758" max="10758" width="13.81640625" style="1" bestFit="1" customWidth="1"/>
    <col min="10759" max="10763" width="14.1796875" style="1" customWidth="1"/>
    <col min="10764" max="10764" width="13.81640625" style="1" bestFit="1" customWidth="1"/>
    <col min="10765" max="10765" width="11.453125" style="1"/>
    <col min="10766" max="10766" width="12" style="1" bestFit="1" customWidth="1"/>
    <col min="10767" max="10767" width="12.54296875" style="1" bestFit="1" customWidth="1"/>
    <col min="10768" max="11009" width="11.453125" style="1"/>
    <col min="11010" max="11010" width="36.26953125" style="1" bestFit="1" customWidth="1"/>
    <col min="11011" max="11011" width="13.81640625" style="1" bestFit="1" customWidth="1"/>
    <col min="11012" max="11012" width="11.1796875" style="1" bestFit="1" customWidth="1"/>
    <col min="11013" max="11013" width="11.7265625" style="1" customWidth="1"/>
    <col min="11014" max="11014" width="13.81640625" style="1" bestFit="1" customWidth="1"/>
    <col min="11015" max="11019" width="14.1796875" style="1" customWidth="1"/>
    <col min="11020" max="11020" width="13.81640625" style="1" bestFit="1" customWidth="1"/>
    <col min="11021" max="11021" width="11.453125" style="1"/>
    <col min="11022" max="11022" width="12" style="1" bestFit="1" customWidth="1"/>
    <col min="11023" max="11023" width="12.54296875" style="1" bestFit="1" customWidth="1"/>
    <col min="11024" max="11265" width="11.453125" style="1"/>
    <col min="11266" max="11266" width="36.26953125" style="1" bestFit="1" customWidth="1"/>
    <col min="11267" max="11267" width="13.81640625" style="1" bestFit="1" customWidth="1"/>
    <col min="11268" max="11268" width="11.1796875" style="1" bestFit="1" customWidth="1"/>
    <col min="11269" max="11269" width="11.7265625" style="1" customWidth="1"/>
    <col min="11270" max="11270" width="13.81640625" style="1" bestFit="1" customWidth="1"/>
    <col min="11271" max="11275" width="14.1796875" style="1" customWidth="1"/>
    <col min="11276" max="11276" width="13.81640625" style="1" bestFit="1" customWidth="1"/>
    <col min="11277" max="11277" width="11.453125" style="1"/>
    <col min="11278" max="11278" width="12" style="1" bestFit="1" customWidth="1"/>
    <col min="11279" max="11279" width="12.54296875" style="1" bestFit="1" customWidth="1"/>
    <col min="11280" max="11521" width="11.453125" style="1"/>
    <col min="11522" max="11522" width="36.26953125" style="1" bestFit="1" customWidth="1"/>
    <col min="11523" max="11523" width="13.81640625" style="1" bestFit="1" customWidth="1"/>
    <col min="11524" max="11524" width="11.1796875" style="1" bestFit="1" customWidth="1"/>
    <col min="11525" max="11525" width="11.7265625" style="1" customWidth="1"/>
    <col min="11526" max="11526" width="13.81640625" style="1" bestFit="1" customWidth="1"/>
    <col min="11527" max="11531" width="14.1796875" style="1" customWidth="1"/>
    <col min="11532" max="11532" width="13.81640625" style="1" bestFit="1" customWidth="1"/>
    <col min="11533" max="11533" width="11.453125" style="1"/>
    <col min="11534" max="11534" width="12" style="1" bestFit="1" customWidth="1"/>
    <col min="11535" max="11535" width="12.54296875" style="1" bestFit="1" customWidth="1"/>
    <col min="11536" max="11777" width="11.453125" style="1"/>
    <col min="11778" max="11778" width="36.26953125" style="1" bestFit="1" customWidth="1"/>
    <col min="11779" max="11779" width="13.81640625" style="1" bestFit="1" customWidth="1"/>
    <col min="11780" max="11780" width="11.1796875" style="1" bestFit="1" customWidth="1"/>
    <col min="11781" max="11781" width="11.7265625" style="1" customWidth="1"/>
    <col min="11782" max="11782" width="13.81640625" style="1" bestFit="1" customWidth="1"/>
    <col min="11783" max="11787" width="14.1796875" style="1" customWidth="1"/>
    <col min="11788" max="11788" width="13.81640625" style="1" bestFit="1" customWidth="1"/>
    <col min="11789" max="11789" width="11.453125" style="1"/>
    <col min="11790" max="11790" width="12" style="1" bestFit="1" customWidth="1"/>
    <col min="11791" max="11791" width="12.54296875" style="1" bestFit="1" customWidth="1"/>
    <col min="11792" max="12033" width="11.453125" style="1"/>
    <col min="12034" max="12034" width="36.26953125" style="1" bestFit="1" customWidth="1"/>
    <col min="12035" max="12035" width="13.81640625" style="1" bestFit="1" customWidth="1"/>
    <col min="12036" max="12036" width="11.1796875" style="1" bestFit="1" customWidth="1"/>
    <col min="12037" max="12037" width="11.7265625" style="1" customWidth="1"/>
    <col min="12038" max="12038" width="13.81640625" style="1" bestFit="1" customWidth="1"/>
    <col min="12039" max="12043" width="14.1796875" style="1" customWidth="1"/>
    <col min="12044" max="12044" width="13.81640625" style="1" bestFit="1" customWidth="1"/>
    <col min="12045" max="12045" width="11.453125" style="1"/>
    <col min="12046" max="12046" width="12" style="1" bestFit="1" customWidth="1"/>
    <col min="12047" max="12047" width="12.54296875" style="1" bestFit="1" customWidth="1"/>
    <col min="12048" max="12289" width="11.453125" style="1"/>
    <col min="12290" max="12290" width="36.26953125" style="1" bestFit="1" customWidth="1"/>
    <col min="12291" max="12291" width="13.81640625" style="1" bestFit="1" customWidth="1"/>
    <col min="12292" max="12292" width="11.1796875" style="1" bestFit="1" customWidth="1"/>
    <col min="12293" max="12293" width="11.7265625" style="1" customWidth="1"/>
    <col min="12294" max="12294" width="13.81640625" style="1" bestFit="1" customWidth="1"/>
    <col min="12295" max="12299" width="14.1796875" style="1" customWidth="1"/>
    <col min="12300" max="12300" width="13.81640625" style="1" bestFit="1" customWidth="1"/>
    <col min="12301" max="12301" width="11.453125" style="1"/>
    <col min="12302" max="12302" width="12" style="1" bestFit="1" customWidth="1"/>
    <col min="12303" max="12303" width="12.54296875" style="1" bestFit="1" customWidth="1"/>
    <col min="12304" max="12545" width="11.453125" style="1"/>
    <col min="12546" max="12546" width="36.26953125" style="1" bestFit="1" customWidth="1"/>
    <col min="12547" max="12547" width="13.81640625" style="1" bestFit="1" customWidth="1"/>
    <col min="12548" max="12548" width="11.1796875" style="1" bestFit="1" customWidth="1"/>
    <col min="12549" max="12549" width="11.7265625" style="1" customWidth="1"/>
    <col min="12550" max="12550" width="13.81640625" style="1" bestFit="1" customWidth="1"/>
    <col min="12551" max="12555" width="14.1796875" style="1" customWidth="1"/>
    <col min="12556" max="12556" width="13.81640625" style="1" bestFit="1" customWidth="1"/>
    <col min="12557" max="12557" width="11.453125" style="1"/>
    <col min="12558" max="12558" width="12" style="1" bestFit="1" customWidth="1"/>
    <col min="12559" max="12559" width="12.54296875" style="1" bestFit="1" customWidth="1"/>
    <col min="12560" max="12801" width="11.453125" style="1"/>
    <col min="12802" max="12802" width="36.26953125" style="1" bestFit="1" customWidth="1"/>
    <col min="12803" max="12803" width="13.81640625" style="1" bestFit="1" customWidth="1"/>
    <col min="12804" max="12804" width="11.1796875" style="1" bestFit="1" customWidth="1"/>
    <col min="12805" max="12805" width="11.7265625" style="1" customWidth="1"/>
    <col min="12806" max="12806" width="13.81640625" style="1" bestFit="1" customWidth="1"/>
    <col min="12807" max="12811" width="14.1796875" style="1" customWidth="1"/>
    <col min="12812" max="12812" width="13.81640625" style="1" bestFit="1" customWidth="1"/>
    <col min="12813" max="12813" width="11.453125" style="1"/>
    <col min="12814" max="12814" width="12" style="1" bestFit="1" customWidth="1"/>
    <col min="12815" max="12815" width="12.54296875" style="1" bestFit="1" customWidth="1"/>
    <col min="12816" max="13057" width="11.453125" style="1"/>
    <col min="13058" max="13058" width="36.26953125" style="1" bestFit="1" customWidth="1"/>
    <col min="13059" max="13059" width="13.81640625" style="1" bestFit="1" customWidth="1"/>
    <col min="13060" max="13060" width="11.1796875" style="1" bestFit="1" customWidth="1"/>
    <col min="13061" max="13061" width="11.7265625" style="1" customWidth="1"/>
    <col min="13062" max="13062" width="13.81640625" style="1" bestFit="1" customWidth="1"/>
    <col min="13063" max="13067" width="14.1796875" style="1" customWidth="1"/>
    <col min="13068" max="13068" width="13.81640625" style="1" bestFit="1" customWidth="1"/>
    <col min="13069" max="13069" width="11.453125" style="1"/>
    <col min="13070" max="13070" width="12" style="1" bestFit="1" customWidth="1"/>
    <col min="13071" max="13071" width="12.54296875" style="1" bestFit="1" customWidth="1"/>
    <col min="13072" max="13313" width="11.453125" style="1"/>
    <col min="13314" max="13314" width="36.26953125" style="1" bestFit="1" customWidth="1"/>
    <col min="13315" max="13315" width="13.81640625" style="1" bestFit="1" customWidth="1"/>
    <col min="13316" max="13316" width="11.1796875" style="1" bestFit="1" customWidth="1"/>
    <col min="13317" max="13317" width="11.7265625" style="1" customWidth="1"/>
    <col min="13318" max="13318" width="13.81640625" style="1" bestFit="1" customWidth="1"/>
    <col min="13319" max="13323" width="14.1796875" style="1" customWidth="1"/>
    <col min="13324" max="13324" width="13.81640625" style="1" bestFit="1" customWidth="1"/>
    <col min="13325" max="13325" width="11.453125" style="1"/>
    <col min="13326" max="13326" width="12" style="1" bestFit="1" customWidth="1"/>
    <col min="13327" max="13327" width="12.54296875" style="1" bestFit="1" customWidth="1"/>
    <col min="13328" max="13569" width="11.453125" style="1"/>
    <col min="13570" max="13570" width="36.26953125" style="1" bestFit="1" customWidth="1"/>
    <col min="13571" max="13571" width="13.81640625" style="1" bestFit="1" customWidth="1"/>
    <col min="13572" max="13572" width="11.1796875" style="1" bestFit="1" customWidth="1"/>
    <col min="13573" max="13573" width="11.7265625" style="1" customWidth="1"/>
    <col min="13574" max="13574" width="13.81640625" style="1" bestFit="1" customWidth="1"/>
    <col min="13575" max="13579" width="14.1796875" style="1" customWidth="1"/>
    <col min="13580" max="13580" width="13.81640625" style="1" bestFit="1" customWidth="1"/>
    <col min="13581" max="13581" width="11.453125" style="1"/>
    <col min="13582" max="13582" width="12" style="1" bestFit="1" customWidth="1"/>
    <col min="13583" max="13583" width="12.54296875" style="1" bestFit="1" customWidth="1"/>
    <col min="13584" max="13825" width="11.453125" style="1"/>
    <col min="13826" max="13826" width="36.26953125" style="1" bestFit="1" customWidth="1"/>
    <col min="13827" max="13827" width="13.81640625" style="1" bestFit="1" customWidth="1"/>
    <col min="13828" max="13828" width="11.1796875" style="1" bestFit="1" customWidth="1"/>
    <col min="13829" max="13829" width="11.7265625" style="1" customWidth="1"/>
    <col min="13830" max="13830" width="13.81640625" style="1" bestFit="1" customWidth="1"/>
    <col min="13831" max="13835" width="14.1796875" style="1" customWidth="1"/>
    <col min="13836" max="13836" width="13.81640625" style="1" bestFit="1" customWidth="1"/>
    <col min="13837" max="13837" width="11.453125" style="1"/>
    <col min="13838" max="13838" width="12" style="1" bestFit="1" customWidth="1"/>
    <col min="13839" max="13839" width="12.54296875" style="1" bestFit="1" customWidth="1"/>
    <col min="13840" max="14081" width="11.453125" style="1"/>
    <col min="14082" max="14082" width="36.26953125" style="1" bestFit="1" customWidth="1"/>
    <col min="14083" max="14083" width="13.81640625" style="1" bestFit="1" customWidth="1"/>
    <col min="14084" max="14084" width="11.1796875" style="1" bestFit="1" customWidth="1"/>
    <col min="14085" max="14085" width="11.7265625" style="1" customWidth="1"/>
    <col min="14086" max="14086" width="13.81640625" style="1" bestFit="1" customWidth="1"/>
    <col min="14087" max="14091" width="14.1796875" style="1" customWidth="1"/>
    <col min="14092" max="14092" width="13.81640625" style="1" bestFit="1" customWidth="1"/>
    <col min="14093" max="14093" width="11.453125" style="1"/>
    <col min="14094" max="14094" width="12" style="1" bestFit="1" customWidth="1"/>
    <col min="14095" max="14095" width="12.54296875" style="1" bestFit="1" customWidth="1"/>
    <col min="14096" max="14337" width="11.453125" style="1"/>
    <col min="14338" max="14338" width="36.26953125" style="1" bestFit="1" customWidth="1"/>
    <col min="14339" max="14339" width="13.81640625" style="1" bestFit="1" customWidth="1"/>
    <col min="14340" max="14340" width="11.1796875" style="1" bestFit="1" customWidth="1"/>
    <col min="14341" max="14341" width="11.7265625" style="1" customWidth="1"/>
    <col min="14342" max="14342" width="13.81640625" style="1" bestFit="1" customWidth="1"/>
    <col min="14343" max="14347" width="14.1796875" style="1" customWidth="1"/>
    <col min="14348" max="14348" width="13.81640625" style="1" bestFit="1" customWidth="1"/>
    <col min="14349" max="14349" width="11.453125" style="1"/>
    <col min="14350" max="14350" width="12" style="1" bestFit="1" customWidth="1"/>
    <col min="14351" max="14351" width="12.54296875" style="1" bestFit="1" customWidth="1"/>
    <col min="14352" max="14593" width="11.453125" style="1"/>
    <col min="14594" max="14594" width="36.26953125" style="1" bestFit="1" customWidth="1"/>
    <col min="14595" max="14595" width="13.81640625" style="1" bestFit="1" customWidth="1"/>
    <col min="14596" max="14596" width="11.1796875" style="1" bestFit="1" customWidth="1"/>
    <col min="14597" max="14597" width="11.7265625" style="1" customWidth="1"/>
    <col min="14598" max="14598" width="13.81640625" style="1" bestFit="1" customWidth="1"/>
    <col min="14599" max="14603" width="14.1796875" style="1" customWidth="1"/>
    <col min="14604" max="14604" width="13.81640625" style="1" bestFit="1" customWidth="1"/>
    <col min="14605" max="14605" width="11.453125" style="1"/>
    <col min="14606" max="14606" width="12" style="1" bestFit="1" customWidth="1"/>
    <col min="14607" max="14607" width="12.54296875" style="1" bestFit="1" customWidth="1"/>
    <col min="14608" max="14849" width="11.453125" style="1"/>
    <col min="14850" max="14850" width="36.26953125" style="1" bestFit="1" customWidth="1"/>
    <col min="14851" max="14851" width="13.81640625" style="1" bestFit="1" customWidth="1"/>
    <col min="14852" max="14852" width="11.1796875" style="1" bestFit="1" customWidth="1"/>
    <col min="14853" max="14853" width="11.7265625" style="1" customWidth="1"/>
    <col min="14854" max="14854" width="13.81640625" style="1" bestFit="1" customWidth="1"/>
    <col min="14855" max="14859" width="14.1796875" style="1" customWidth="1"/>
    <col min="14860" max="14860" width="13.81640625" style="1" bestFit="1" customWidth="1"/>
    <col min="14861" max="14861" width="11.453125" style="1"/>
    <col min="14862" max="14862" width="12" style="1" bestFit="1" customWidth="1"/>
    <col min="14863" max="14863" width="12.54296875" style="1" bestFit="1" customWidth="1"/>
    <col min="14864" max="15105" width="11.453125" style="1"/>
    <col min="15106" max="15106" width="36.26953125" style="1" bestFit="1" customWidth="1"/>
    <col min="15107" max="15107" width="13.81640625" style="1" bestFit="1" customWidth="1"/>
    <col min="15108" max="15108" width="11.1796875" style="1" bestFit="1" customWidth="1"/>
    <col min="15109" max="15109" width="11.7265625" style="1" customWidth="1"/>
    <col min="15110" max="15110" width="13.81640625" style="1" bestFit="1" customWidth="1"/>
    <col min="15111" max="15115" width="14.1796875" style="1" customWidth="1"/>
    <col min="15116" max="15116" width="13.81640625" style="1" bestFit="1" customWidth="1"/>
    <col min="15117" max="15117" width="11.453125" style="1"/>
    <col min="15118" max="15118" width="12" style="1" bestFit="1" customWidth="1"/>
    <col min="15119" max="15119" width="12.54296875" style="1" bestFit="1" customWidth="1"/>
    <col min="15120" max="15361" width="11.453125" style="1"/>
    <col min="15362" max="15362" width="36.26953125" style="1" bestFit="1" customWidth="1"/>
    <col min="15363" max="15363" width="13.81640625" style="1" bestFit="1" customWidth="1"/>
    <col min="15364" max="15364" width="11.1796875" style="1" bestFit="1" customWidth="1"/>
    <col min="15365" max="15365" width="11.7265625" style="1" customWidth="1"/>
    <col min="15366" max="15366" width="13.81640625" style="1" bestFit="1" customWidth="1"/>
    <col min="15367" max="15371" width="14.1796875" style="1" customWidth="1"/>
    <col min="15372" max="15372" width="13.81640625" style="1" bestFit="1" customWidth="1"/>
    <col min="15373" max="15373" width="11.453125" style="1"/>
    <col min="15374" max="15374" width="12" style="1" bestFit="1" customWidth="1"/>
    <col min="15375" max="15375" width="12.54296875" style="1" bestFit="1" customWidth="1"/>
    <col min="15376" max="15617" width="11.453125" style="1"/>
    <col min="15618" max="15618" width="36.26953125" style="1" bestFit="1" customWidth="1"/>
    <col min="15619" max="15619" width="13.81640625" style="1" bestFit="1" customWidth="1"/>
    <col min="15620" max="15620" width="11.1796875" style="1" bestFit="1" customWidth="1"/>
    <col min="15621" max="15621" width="11.7265625" style="1" customWidth="1"/>
    <col min="15622" max="15622" width="13.81640625" style="1" bestFit="1" customWidth="1"/>
    <col min="15623" max="15627" width="14.1796875" style="1" customWidth="1"/>
    <col min="15628" max="15628" width="13.81640625" style="1" bestFit="1" customWidth="1"/>
    <col min="15629" max="15629" width="11.453125" style="1"/>
    <col min="15630" max="15630" width="12" style="1" bestFit="1" customWidth="1"/>
    <col min="15631" max="15631" width="12.54296875" style="1" bestFit="1" customWidth="1"/>
    <col min="15632" max="15873" width="11.453125" style="1"/>
    <col min="15874" max="15874" width="36.26953125" style="1" bestFit="1" customWidth="1"/>
    <col min="15875" max="15875" width="13.81640625" style="1" bestFit="1" customWidth="1"/>
    <col min="15876" max="15876" width="11.1796875" style="1" bestFit="1" customWidth="1"/>
    <col min="15877" max="15877" width="11.7265625" style="1" customWidth="1"/>
    <col min="15878" max="15878" width="13.81640625" style="1" bestFit="1" customWidth="1"/>
    <col min="15879" max="15883" width="14.1796875" style="1" customWidth="1"/>
    <col min="15884" max="15884" width="13.81640625" style="1" bestFit="1" customWidth="1"/>
    <col min="15885" max="15885" width="11.453125" style="1"/>
    <col min="15886" max="15886" width="12" style="1" bestFit="1" customWidth="1"/>
    <col min="15887" max="15887" width="12.54296875" style="1" bestFit="1" customWidth="1"/>
    <col min="15888" max="16129" width="11.453125" style="1"/>
    <col min="16130" max="16130" width="36.26953125" style="1" bestFit="1" customWidth="1"/>
    <col min="16131" max="16131" width="13.81640625" style="1" bestFit="1" customWidth="1"/>
    <col min="16132" max="16132" width="11.1796875" style="1" bestFit="1" customWidth="1"/>
    <col min="16133" max="16133" width="11.7265625" style="1" customWidth="1"/>
    <col min="16134" max="16134" width="13.81640625" style="1" bestFit="1" customWidth="1"/>
    <col min="16135" max="16139" width="14.1796875" style="1" customWidth="1"/>
    <col min="16140" max="16140" width="13.81640625" style="1" bestFit="1" customWidth="1"/>
    <col min="16141" max="16141" width="11.453125" style="1"/>
    <col min="16142" max="16142" width="12" style="1" bestFit="1" customWidth="1"/>
    <col min="16143" max="16143" width="12.54296875" style="1" bestFit="1" customWidth="1"/>
    <col min="16144" max="16384" width="11.453125" style="1"/>
  </cols>
  <sheetData>
    <row r="1" spans="1:29" ht="15.5" x14ac:dyDescent="0.35">
      <c r="B1" s="281" t="s">
        <v>30</v>
      </c>
      <c r="C1" s="281"/>
      <c r="D1" s="281"/>
      <c r="E1" s="281"/>
      <c r="F1" s="281"/>
      <c r="G1" s="281"/>
      <c r="H1" s="281"/>
      <c r="I1" s="281"/>
      <c r="J1" s="281"/>
      <c r="K1" s="281"/>
      <c r="L1" s="281"/>
    </row>
    <row r="2" spans="1:29" ht="15.5" x14ac:dyDescent="0.35">
      <c r="A2" s="1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9" ht="15.5" x14ac:dyDescent="0.35"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</row>
    <row r="4" spans="1:29" ht="15.5" x14ac:dyDescent="0.35">
      <c r="A4" s="282" t="s">
        <v>32</v>
      </c>
      <c r="B4" s="282"/>
      <c r="C4" s="42"/>
      <c r="D4" s="3"/>
      <c r="E4" s="3"/>
      <c r="F4" s="3"/>
      <c r="G4" s="3"/>
      <c r="H4" s="3"/>
      <c r="I4" s="3"/>
      <c r="J4" s="3"/>
      <c r="K4" s="3"/>
      <c r="L4" s="3"/>
    </row>
    <row r="5" spans="1:29" ht="11" thickBot="1" x14ac:dyDescent="0.3"/>
    <row r="6" spans="1:29" s="6" customFormat="1" ht="21" x14ac:dyDescent="0.25">
      <c r="A6" s="41" t="s">
        <v>33</v>
      </c>
      <c r="B6" s="31" t="s">
        <v>34</v>
      </c>
      <c r="C6" s="31" t="s">
        <v>12</v>
      </c>
      <c r="D6" s="31" t="s">
        <v>0</v>
      </c>
      <c r="E6" s="32" t="s">
        <v>14</v>
      </c>
      <c r="F6" s="32" t="s">
        <v>35</v>
      </c>
      <c r="G6" s="32" t="s">
        <v>36</v>
      </c>
      <c r="H6" s="32" t="s">
        <v>37</v>
      </c>
      <c r="I6" s="32" t="s">
        <v>38</v>
      </c>
      <c r="J6" s="32" t="s">
        <v>39</v>
      </c>
      <c r="K6" s="32" t="s">
        <v>40</v>
      </c>
      <c r="L6" s="31" t="s">
        <v>41</v>
      </c>
      <c r="M6" s="1"/>
      <c r="N6" s="4"/>
      <c r="O6" s="5"/>
      <c r="P6" s="5"/>
      <c r="Q6" s="5"/>
      <c r="R6" s="5"/>
      <c r="S6" s="5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s="8" customFormat="1" ht="9.75" customHeight="1" x14ac:dyDescent="0.25">
      <c r="A7" s="40"/>
      <c r="B7" s="283" t="s">
        <v>42</v>
      </c>
      <c r="C7" s="283"/>
      <c r="D7" s="283"/>
      <c r="E7" s="283"/>
      <c r="F7" s="283"/>
      <c r="G7" s="283"/>
      <c r="H7" s="283"/>
      <c r="I7" s="283"/>
      <c r="J7" s="283"/>
      <c r="K7" s="283"/>
      <c r="L7" s="283"/>
      <c r="M7" s="1"/>
      <c r="N7" s="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s="8" customFormat="1" ht="9.75" customHeight="1" x14ac:dyDescent="0.25">
      <c r="A8" s="8" t="e">
        <f>+#REF!</f>
        <v>#REF!</v>
      </c>
      <c r="B8" s="9" t="s">
        <v>43</v>
      </c>
      <c r="C8" s="21" t="s">
        <v>44</v>
      </c>
      <c r="D8" s="10"/>
      <c r="E8" s="11"/>
      <c r="F8" s="11"/>
      <c r="G8" s="11"/>
      <c r="H8" s="11"/>
      <c r="I8" s="11"/>
      <c r="J8" s="11"/>
      <c r="K8" s="11"/>
      <c r="L8" s="12"/>
      <c r="M8" s="1"/>
      <c r="N8" s="7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s="8" customFormat="1" ht="9.75" customHeight="1" x14ac:dyDescent="0.25">
      <c r="A9" s="8" t="e">
        <f>+#REF!</f>
        <v>#REF!</v>
      </c>
      <c r="B9" s="9" t="s">
        <v>45</v>
      </c>
      <c r="C9" s="21" t="s">
        <v>44</v>
      </c>
      <c r="D9" s="10"/>
      <c r="E9" s="11"/>
      <c r="F9" s="11"/>
      <c r="G9" s="11"/>
      <c r="H9" s="11"/>
      <c r="I9" s="11"/>
      <c r="J9" s="11"/>
      <c r="K9" s="11"/>
      <c r="L9" s="12"/>
      <c r="M9" s="1"/>
      <c r="N9" s="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s="8" customFormat="1" ht="9.75" customHeight="1" x14ac:dyDescent="0.25">
      <c r="A10" s="8" t="e">
        <f>+#REF!</f>
        <v>#REF!</v>
      </c>
      <c r="B10" s="9" t="s">
        <v>46</v>
      </c>
      <c r="C10" s="21" t="s">
        <v>44</v>
      </c>
      <c r="D10" s="10"/>
      <c r="E10" s="11"/>
      <c r="F10" s="11"/>
      <c r="G10" s="11"/>
      <c r="H10" s="11"/>
      <c r="I10" s="11"/>
      <c r="J10" s="11"/>
      <c r="K10" s="11"/>
      <c r="L10" s="12"/>
      <c r="M10" s="1"/>
      <c r="N10" s="7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s="8" customFormat="1" ht="9.75" customHeight="1" x14ac:dyDescent="0.25">
      <c r="A11" s="8" t="e">
        <f>+#REF!</f>
        <v>#REF!</v>
      </c>
      <c r="B11" s="9" t="s">
        <v>47</v>
      </c>
      <c r="C11" s="21" t="s">
        <v>44</v>
      </c>
      <c r="D11" s="10"/>
      <c r="E11" s="11"/>
      <c r="F11" s="11"/>
      <c r="G11" s="11"/>
      <c r="H11" s="11"/>
      <c r="I11" s="11"/>
      <c r="J11" s="11"/>
      <c r="K11" s="11"/>
      <c r="L11" s="12"/>
      <c r="M11" s="1"/>
      <c r="N11" s="7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s="8" customFormat="1" ht="9.75" customHeight="1" x14ac:dyDescent="0.25">
      <c r="A12" s="8" t="e">
        <f>+#REF!</f>
        <v>#REF!</v>
      </c>
      <c r="B12" s="8" t="s">
        <v>48</v>
      </c>
      <c r="C12" s="21" t="s">
        <v>44</v>
      </c>
      <c r="D12" s="10"/>
      <c r="E12" s="11" t="s">
        <v>16</v>
      </c>
      <c r="F12" s="11"/>
      <c r="G12" s="11"/>
      <c r="H12" s="11"/>
      <c r="I12" s="11"/>
      <c r="J12" s="11"/>
      <c r="K12" s="11"/>
      <c r="L12" s="12"/>
      <c r="M12" s="1"/>
      <c r="N12" s="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s="8" customFormat="1" ht="9.75" customHeight="1" x14ac:dyDescent="0.25">
      <c r="A13" s="8" t="e">
        <f>+#REF!</f>
        <v>#REF!</v>
      </c>
      <c r="B13" s="13" t="s">
        <v>49</v>
      </c>
      <c r="C13" s="21" t="s">
        <v>44</v>
      </c>
      <c r="D13" s="10"/>
      <c r="E13" s="11"/>
      <c r="F13" s="11"/>
      <c r="G13" s="11"/>
      <c r="H13" s="11"/>
      <c r="I13" s="11"/>
      <c r="J13" s="11"/>
      <c r="K13" s="11"/>
      <c r="L13" s="12"/>
      <c r="M13" s="1"/>
      <c r="N13" s="7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s="8" customFormat="1" ht="9.75" customHeight="1" x14ac:dyDescent="0.25">
      <c r="A14" s="8" t="e">
        <f>+#REF!</f>
        <v>#REF!</v>
      </c>
      <c r="B14" s="8" t="s">
        <v>50</v>
      </c>
      <c r="C14" s="21" t="s">
        <v>44</v>
      </c>
      <c r="D14" s="10"/>
      <c r="E14" s="11"/>
      <c r="F14" s="11"/>
      <c r="G14" s="11"/>
      <c r="H14" s="11"/>
      <c r="I14" s="11"/>
      <c r="J14" s="11"/>
      <c r="K14" s="11"/>
      <c r="L14" s="12"/>
      <c r="M14" s="1"/>
      <c r="N14" s="7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s="8" customFormat="1" ht="9.75" customHeight="1" x14ac:dyDescent="0.25">
      <c r="A15" s="8" t="e">
        <f>+#REF!</f>
        <v>#REF!</v>
      </c>
      <c r="B15" s="9" t="s">
        <v>51</v>
      </c>
      <c r="C15" s="21" t="s">
        <v>44</v>
      </c>
      <c r="D15" s="14"/>
      <c r="E15" s="11"/>
      <c r="F15" s="11"/>
      <c r="G15" s="11"/>
      <c r="H15" s="11"/>
      <c r="I15" s="11"/>
      <c r="J15" s="11"/>
      <c r="K15" s="11"/>
      <c r="L15" s="12"/>
      <c r="M15" s="1"/>
      <c r="N15" s="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s="8" customFormat="1" ht="9.75" customHeight="1" x14ac:dyDescent="0.25">
      <c r="A16" s="8" t="e">
        <f>+#REF!</f>
        <v>#REF!</v>
      </c>
      <c r="B16" s="9" t="s">
        <v>52</v>
      </c>
      <c r="C16" s="21" t="s">
        <v>44</v>
      </c>
      <c r="D16" s="10"/>
      <c r="E16" s="11"/>
      <c r="F16" s="11"/>
      <c r="G16" s="11"/>
      <c r="H16" s="11"/>
      <c r="I16" s="11"/>
      <c r="J16" s="11"/>
      <c r="K16" s="11"/>
      <c r="L16" s="12"/>
      <c r="M16" s="1"/>
      <c r="N16" s="7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s="8" customFormat="1" ht="9.75" customHeight="1" x14ac:dyDescent="0.25">
      <c r="A17" s="8" t="e">
        <f>+#REF!</f>
        <v>#REF!</v>
      </c>
      <c r="B17" s="34" t="s">
        <v>60</v>
      </c>
      <c r="C17" s="21" t="s">
        <v>44</v>
      </c>
      <c r="D17" s="10"/>
      <c r="E17" s="11"/>
      <c r="F17" s="11"/>
      <c r="G17" s="11"/>
      <c r="H17" s="11"/>
      <c r="I17" s="11"/>
      <c r="J17" s="11"/>
      <c r="K17" s="11"/>
      <c r="L17" s="12"/>
      <c r="M17" s="1"/>
      <c r="N17" s="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s="8" customFormat="1" ht="9.75" customHeight="1" x14ac:dyDescent="0.25">
      <c r="A18" s="40"/>
      <c r="B18" s="39" t="s">
        <v>53</v>
      </c>
      <c r="C18" s="40"/>
      <c r="D18" s="15"/>
      <c r="E18" s="16"/>
      <c r="F18" s="16"/>
      <c r="G18" s="16"/>
      <c r="H18" s="16"/>
      <c r="I18" s="16"/>
      <c r="J18" s="16"/>
      <c r="K18" s="16"/>
      <c r="L18" s="36"/>
      <c r="M18" s="1"/>
      <c r="N18" s="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s="8" customFormat="1" x14ac:dyDescent="0.25">
      <c r="A19" s="8" t="s">
        <v>10</v>
      </c>
      <c r="B19" s="8" t="s">
        <v>18</v>
      </c>
      <c r="C19" s="21" t="s">
        <v>44</v>
      </c>
      <c r="D19" s="17"/>
      <c r="E19" s="18"/>
      <c r="F19" s="19"/>
      <c r="G19" s="19"/>
      <c r="H19" s="19"/>
      <c r="I19" s="19"/>
      <c r="J19" s="19"/>
      <c r="K19" s="19"/>
      <c r="L19" s="37"/>
      <c r="M19" s="1"/>
      <c r="N19" s="20"/>
      <c r="O19" s="280"/>
      <c r="P19" s="280"/>
      <c r="Q19" s="280"/>
      <c r="R19" s="280"/>
      <c r="S19" s="280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x14ac:dyDescent="0.25">
      <c r="A20" s="8"/>
      <c r="B20" s="8" t="s">
        <v>54</v>
      </c>
      <c r="C20" s="21" t="s">
        <v>55</v>
      </c>
      <c r="D20" s="17"/>
      <c r="E20" s="18"/>
      <c r="F20" s="19"/>
      <c r="G20" s="21"/>
      <c r="H20" s="21"/>
      <c r="I20" s="21"/>
      <c r="J20" s="21"/>
      <c r="K20" s="21"/>
      <c r="L20" s="37"/>
      <c r="N20" s="20"/>
      <c r="O20" s="5"/>
      <c r="P20" s="5"/>
      <c r="Q20" s="5"/>
      <c r="R20" s="5"/>
      <c r="S20" s="5"/>
    </row>
    <row r="21" spans="1:29" x14ac:dyDescent="0.25">
      <c r="A21" s="8" t="s">
        <v>21</v>
      </c>
      <c r="B21" s="8" t="s">
        <v>56</v>
      </c>
      <c r="C21" s="21" t="s">
        <v>44</v>
      </c>
      <c r="D21" s="17"/>
      <c r="E21" s="18"/>
      <c r="F21" s="19"/>
      <c r="G21" s="19"/>
      <c r="H21" s="19"/>
      <c r="I21" s="19"/>
      <c r="J21" s="19"/>
      <c r="K21" s="19"/>
      <c r="L21" s="37"/>
      <c r="N21" s="20"/>
      <c r="O21" s="5"/>
      <c r="P21" s="5"/>
      <c r="Q21" s="5"/>
      <c r="R21" s="5"/>
      <c r="S21" s="5"/>
    </row>
    <row r="22" spans="1:29" x14ac:dyDescent="0.25">
      <c r="A22" s="8" t="e">
        <f>+#REF!</f>
        <v>#REF!</v>
      </c>
      <c r="B22" s="8" t="s">
        <v>22</v>
      </c>
      <c r="C22" s="21" t="s">
        <v>44</v>
      </c>
      <c r="D22" s="17"/>
      <c r="E22" s="18"/>
      <c r="F22" s="19"/>
      <c r="G22" s="19"/>
      <c r="H22" s="19"/>
      <c r="I22" s="19"/>
      <c r="J22" s="19"/>
      <c r="K22" s="19"/>
      <c r="L22" s="37"/>
      <c r="N22" s="20"/>
      <c r="O22" s="5"/>
      <c r="P22" s="5"/>
      <c r="Q22" s="5"/>
      <c r="R22" s="5"/>
      <c r="S22" s="5"/>
    </row>
    <row r="23" spans="1:29" x14ac:dyDescent="0.25">
      <c r="A23" s="8" t="s">
        <v>24</v>
      </c>
      <c r="B23" s="9" t="s">
        <v>59</v>
      </c>
      <c r="C23" s="21" t="s">
        <v>44</v>
      </c>
      <c r="D23" s="17"/>
      <c r="E23" s="18"/>
      <c r="F23" s="19"/>
      <c r="G23" s="19"/>
      <c r="H23" s="19"/>
      <c r="I23" s="19"/>
      <c r="J23" s="19"/>
      <c r="K23" s="19"/>
      <c r="L23" s="37"/>
      <c r="N23" s="20"/>
      <c r="O23" s="5"/>
      <c r="P23" s="5"/>
      <c r="Q23" s="5"/>
      <c r="R23" s="5"/>
      <c r="S23" s="5"/>
    </row>
    <row r="24" spans="1:29" x14ac:dyDescent="0.25">
      <c r="A24" s="8" t="e">
        <f>+#REF!</f>
        <v>#REF!</v>
      </c>
      <c r="B24" s="8" t="s">
        <v>23</v>
      </c>
      <c r="C24" s="21" t="s">
        <v>44</v>
      </c>
      <c r="D24" s="17"/>
      <c r="E24" s="18"/>
      <c r="F24" s="19"/>
      <c r="G24" s="19"/>
      <c r="H24" s="19"/>
      <c r="I24" s="19"/>
      <c r="J24" s="19"/>
      <c r="K24" s="19"/>
      <c r="L24" s="37"/>
      <c r="N24" s="20"/>
      <c r="O24" s="5"/>
      <c r="P24" s="5"/>
      <c r="Q24" s="5"/>
      <c r="R24" s="5"/>
      <c r="S24" s="5"/>
    </row>
    <row r="25" spans="1:29" x14ac:dyDescent="0.25">
      <c r="A25" s="8" t="s">
        <v>25</v>
      </c>
      <c r="B25" s="8" t="s">
        <v>57</v>
      </c>
      <c r="C25" s="21" t="s">
        <v>55</v>
      </c>
      <c r="D25" s="17"/>
      <c r="E25" s="18"/>
      <c r="F25" s="21"/>
      <c r="G25" s="19"/>
      <c r="H25" s="19"/>
      <c r="I25" s="19"/>
      <c r="J25" s="19"/>
      <c r="K25" s="19"/>
      <c r="L25" s="37"/>
      <c r="N25" s="22"/>
    </row>
    <row r="26" spans="1:29" x14ac:dyDescent="0.25">
      <c r="A26" s="8" t="s">
        <v>27</v>
      </c>
      <c r="B26" s="8" t="s">
        <v>58</v>
      </c>
      <c r="C26" s="33" t="s">
        <v>55</v>
      </c>
      <c r="D26" s="17"/>
      <c r="E26" s="18"/>
      <c r="F26" s="21"/>
      <c r="G26" s="19"/>
      <c r="H26" s="19"/>
      <c r="I26" s="19"/>
      <c r="J26" s="19"/>
      <c r="K26" s="19"/>
      <c r="L26" s="37"/>
      <c r="N26" s="22"/>
    </row>
    <row r="27" spans="1:29" x14ac:dyDescent="0.25">
      <c r="A27" s="8" t="s">
        <v>29</v>
      </c>
      <c r="B27" s="9" t="s">
        <v>28</v>
      </c>
      <c r="C27" s="33" t="s">
        <v>44</v>
      </c>
      <c r="D27" s="17"/>
      <c r="E27" s="18"/>
      <c r="F27" s="21"/>
      <c r="G27" s="19"/>
      <c r="H27" s="19"/>
      <c r="I27" s="19"/>
      <c r="J27" s="19"/>
      <c r="K27" s="19"/>
      <c r="L27" s="37"/>
      <c r="N27" s="22"/>
    </row>
    <row r="28" spans="1:29" x14ac:dyDescent="0.25">
      <c r="A28" s="40"/>
      <c r="B28" s="40" t="s">
        <v>26</v>
      </c>
      <c r="C28" s="25"/>
      <c r="D28" s="23"/>
      <c r="E28" s="24"/>
      <c r="F28" s="25"/>
      <c r="G28" s="26"/>
      <c r="H28" s="26"/>
      <c r="I28" s="26"/>
      <c r="J28" s="26"/>
      <c r="K28" s="26"/>
      <c r="L28" s="38"/>
      <c r="N28" s="22"/>
    </row>
    <row r="29" spans="1:29" x14ac:dyDescent="0.25">
      <c r="A29" s="8" t="s">
        <v>11</v>
      </c>
      <c r="B29" s="8" t="s">
        <v>26</v>
      </c>
      <c r="C29" s="21" t="s">
        <v>44</v>
      </c>
      <c r="D29" s="17"/>
      <c r="E29" s="18"/>
      <c r="F29" s="27"/>
      <c r="G29" s="19"/>
      <c r="H29" s="19"/>
      <c r="I29" s="19"/>
      <c r="J29" s="19"/>
      <c r="K29" s="19"/>
      <c r="L29" s="37"/>
      <c r="N29" s="22"/>
    </row>
    <row r="30" spans="1:29" x14ac:dyDescent="0.25">
      <c r="A30" s="40"/>
      <c r="B30" s="40" t="s">
        <v>19</v>
      </c>
      <c r="C30" s="25"/>
      <c r="D30" s="23"/>
      <c r="E30" s="24"/>
      <c r="F30" s="43"/>
      <c r="G30" s="26"/>
      <c r="H30" s="26"/>
      <c r="I30" s="26"/>
      <c r="J30" s="26"/>
      <c r="K30" s="26"/>
      <c r="L30" s="38"/>
      <c r="N30" s="22"/>
    </row>
    <row r="31" spans="1:29" x14ac:dyDescent="0.25">
      <c r="A31" s="34">
        <v>4.0999999999999996</v>
      </c>
      <c r="B31" s="8" t="s">
        <v>19</v>
      </c>
      <c r="C31" s="33" t="s">
        <v>44</v>
      </c>
      <c r="D31" s="17"/>
      <c r="E31" s="44"/>
      <c r="F31" s="45"/>
      <c r="G31" s="46"/>
      <c r="H31" s="46"/>
      <c r="I31" s="46"/>
      <c r="J31" s="46"/>
      <c r="K31" s="46"/>
      <c r="L31" s="37"/>
      <c r="N31" s="47"/>
    </row>
    <row r="32" spans="1:29" x14ac:dyDescent="0.25">
      <c r="A32" s="40"/>
      <c r="B32" s="39" t="s">
        <v>17</v>
      </c>
      <c r="C32" s="25"/>
      <c r="D32" s="23"/>
      <c r="E32" s="24"/>
      <c r="F32" s="43"/>
      <c r="G32" s="26"/>
      <c r="H32" s="26"/>
      <c r="I32" s="26"/>
      <c r="J32" s="26"/>
      <c r="K32" s="26"/>
      <c r="L32" s="38"/>
      <c r="N32" s="47"/>
    </row>
    <row r="33" spans="1:13" x14ac:dyDescent="0.25">
      <c r="A33" s="34">
        <v>5.0999999999999996</v>
      </c>
      <c r="B33" s="9" t="s">
        <v>66</v>
      </c>
      <c r="C33" s="21" t="s">
        <v>44</v>
      </c>
      <c r="D33" s="28"/>
      <c r="E33" s="28"/>
      <c r="F33" s="29"/>
      <c r="G33" s="29"/>
      <c r="H33" s="29"/>
      <c r="I33" s="29"/>
      <c r="J33" s="29"/>
      <c r="K33" s="29"/>
      <c r="L33" s="48">
        <f t="shared" ref="L33" si="0">SUM(F33:G33)</f>
        <v>0</v>
      </c>
      <c r="M33" s="30"/>
    </row>
    <row r="34" spans="1:13" x14ac:dyDescent="0.25">
      <c r="A34" s="30"/>
    </row>
    <row r="35" spans="1:13" x14ac:dyDescent="0.25">
      <c r="A35" s="30"/>
    </row>
    <row r="37" spans="1:13" ht="9.65" customHeight="1" x14ac:dyDescent="0.25"/>
    <row r="40" spans="1:13" x14ac:dyDescent="0.25">
      <c r="A40" s="35" t="s">
        <v>61</v>
      </c>
    </row>
    <row r="41" spans="1:13" x14ac:dyDescent="0.25">
      <c r="A41" s="35" t="s">
        <v>62</v>
      </c>
    </row>
    <row r="42" spans="1:13" x14ac:dyDescent="0.25">
      <c r="A42" s="35" t="s">
        <v>63</v>
      </c>
    </row>
    <row r="43" spans="1:13" x14ac:dyDescent="0.25">
      <c r="A43" s="35" t="s">
        <v>64</v>
      </c>
    </row>
  </sheetData>
  <mergeCells count="5">
    <mergeCell ref="O19:S19"/>
    <mergeCell ref="B1:L1"/>
    <mergeCell ref="B3:L3"/>
    <mergeCell ref="A4:B4"/>
    <mergeCell ref="B7:L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70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7CD02-3343-4917-A049-FB6953AADDBC}">
  <dimension ref="B2:F58"/>
  <sheetViews>
    <sheetView topLeftCell="A38" zoomScale="123" workbookViewId="0">
      <selection activeCell="H43" sqref="H43"/>
    </sheetView>
  </sheetViews>
  <sheetFormatPr baseColWidth="10" defaultRowHeight="14.5" x14ac:dyDescent="0.35"/>
  <cols>
    <col min="3" max="3" width="39.1796875" customWidth="1"/>
    <col min="4" max="4" width="11.7265625" bestFit="1" customWidth="1"/>
    <col min="5" max="5" width="8.6328125" customWidth="1"/>
    <col min="6" max="6" width="19.26953125" customWidth="1"/>
  </cols>
  <sheetData>
    <row r="2" spans="2:6" x14ac:dyDescent="0.35">
      <c r="B2" s="284" t="s">
        <v>178</v>
      </c>
      <c r="C2" s="286" t="s">
        <v>177</v>
      </c>
      <c r="D2" s="287" t="s">
        <v>179</v>
      </c>
      <c r="E2" s="287" t="s">
        <v>180</v>
      </c>
      <c r="F2" s="225"/>
    </row>
    <row r="3" spans="2:6" x14ac:dyDescent="0.35">
      <c r="B3" s="285"/>
      <c r="C3" s="286"/>
      <c r="D3" s="287"/>
      <c r="E3" s="287"/>
      <c r="F3" s="225"/>
    </row>
    <row r="4" spans="2:6" ht="25" customHeight="1" x14ac:dyDescent="0.35">
      <c r="B4" s="288">
        <v>2</v>
      </c>
      <c r="C4" s="290" t="s">
        <v>240</v>
      </c>
      <c r="D4" s="291" t="s">
        <v>181</v>
      </c>
      <c r="E4" s="291">
        <v>1</v>
      </c>
      <c r="F4" s="226"/>
    </row>
    <row r="5" spans="2:6" ht="23" customHeight="1" thickBot="1" x14ac:dyDescent="0.4">
      <c r="B5" s="289"/>
      <c r="C5" s="290"/>
      <c r="D5" s="291"/>
      <c r="E5" s="291"/>
    </row>
    <row r="7" spans="2:6" ht="18.5" customHeight="1" x14ac:dyDescent="0.35">
      <c r="B7" s="291" t="s">
        <v>264</v>
      </c>
      <c r="C7" s="123" t="s">
        <v>260</v>
      </c>
      <c r="D7" s="126" t="s">
        <v>12</v>
      </c>
      <c r="E7" s="126" t="s">
        <v>0</v>
      </c>
      <c r="F7" s="126" t="s">
        <v>140</v>
      </c>
    </row>
    <row r="8" spans="2:6" ht="80" customHeight="1" x14ac:dyDescent="0.35">
      <c r="B8" s="292"/>
      <c r="C8" s="227" t="s">
        <v>141</v>
      </c>
      <c r="D8" s="125" t="s">
        <v>139</v>
      </c>
      <c r="E8" s="124">
        <v>1</v>
      </c>
      <c r="F8" s="124" t="s">
        <v>258</v>
      </c>
    </row>
    <row r="9" spans="2:6" ht="37.5" customHeight="1" x14ac:dyDescent="0.35">
      <c r="B9" s="291" t="s">
        <v>82</v>
      </c>
      <c r="C9" s="123" t="s">
        <v>261</v>
      </c>
      <c r="D9" s="196" t="s">
        <v>12</v>
      </c>
      <c r="E9" s="196" t="s">
        <v>0</v>
      </c>
      <c r="F9" s="196" t="s">
        <v>140</v>
      </c>
    </row>
    <row r="10" spans="2:6" ht="15.5" customHeight="1" x14ac:dyDescent="0.35">
      <c r="B10" s="292"/>
      <c r="C10" s="125" t="s">
        <v>68</v>
      </c>
      <c r="D10" s="125" t="s">
        <v>139</v>
      </c>
      <c r="E10" s="124">
        <v>1</v>
      </c>
      <c r="F10" s="291" t="s">
        <v>44</v>
      </c>
    </row>
    <row r="11" spans="2:6" ht="14.5" customHeight="1" x14ac:dyDescent="0.35">
      <c r="B11" s="292"/>
      <c r="C11" s="125" t="s">
        <v>69</v>
      </c>
      <c r="D11" s="125" t="s">
        <v>139</v>
      </c>
      <c r="E11" s="124">
        <v>1</v>
      </c>
      <c r="F11" s="292"/>
    </row>
    <row r="12" spans="2:6" x14ac:dyDescent="0.35">
      <c r="B12" s="292"/>
      <c r="C12" s="125" t="s">
        <v>71</v>
      </c>
      <c r="D12" s="125" t="s">
        <v>139</v>
      </c>
      <c r="E12" s="124">
        <v>1</v>
      </c>
      <c r="F12" s="292"/>
    </row>
    <row r="13" spans="2:6" x14ac:dyDescent="0.35">
      <c r="B13" s="292"/>
      <c r="C13" s="125" t="s">
        <v>72</v>
      </c>
      <c r="D13" s="125" t="s">
        <v>139</v>
      </c>
      <c r="E13" s="124">
        <v>1</v>
      </c>
      <c r="F13" s="292"/>
    </row>
    <row r="14" spans="2:6" ht="24" customHeight="1" x14ac:dyDescent="0.35">
      <c r="B14" s="292"/>
      <c r="C14" s="125" t="s">
        <v>73</v>
      </c>
      <c r="D14" s="125" t="s">
        <v>142</v>
      </c>
      <c r="E14" s="124">
        <v>1</v>
      </c>
      <c r="F14" s="292"/>
    </row>
    <row r="15" spans="2:6" x14ac:dyDescent="0.35">
      <c r="B15" s="292"/>
      <c r="C15" s="125" t="s">
        <v>74</v>
      </c>
      <c r="D15" s="125" t="s">
        <v>142</v>
      </c>
      <c r="E15" s="124">
        <v>1</v>
      </c>
      <c r="F15" s="292"/>
    </row>
    <row r="16" spans="2:6" x14ac:dyDescent="0.35">
      <c r="B16" s="292"/>
      <c r="C16" s="125" t="s">
        <v>79</v>
      </c>
      <c r="D16" s="125" t="s">
        <v>139</v>
      </c>
      <c r="E16" s="124">
        <v>1</v>
      </c>
      <c r="F16" s="292"/>
    </row>
    <row r="17" spans="2:6" x14ac:dyDescent="0.35">
      <c r="B17" s="292"/>
      <c r="C17" s="125" t="s">
        <v>75</v>
      </c>
      <c r="D17" s="125" t="s">
        <v>139</v>
      </c>
      <c r="E17" s="124">
        <v>1</v>
      </c>
      <c r="F17" s="292"/>
    </row>
    <row r="18" spans="2:6" ht="20" customHeight="1" x14ac:dyDescent="0.35">
      <c r="B18" s="291" t="s">
        <v>146</v>
      </c>
      <c r="C18" s="123" t="s">
        <v>20</v>
      </c>
      <c r="D18" s="196" t="s">
        <v>12</v>
      </c>
      <c r="E18" s="196" t="s">
        <v>0</v>
      </c>
      <c r="F18" s="196" t="s">
        <v>140</v>
      </c>
    </row>
    <row r="19" spans="2:6" x14ac:dyDescent="0.35">
      <c r="B19" s="291"/>
      <c r="C19" s="125" t="s">
        <v>81</v>
      </c>
      <c r="D19" s="125" t="s">
        <v>139</v>
      </c>
      <c r="E19" s="124">
        <v>1</v>
      </c>
      <c r="F19" s="291" t="s">
        <v>44</v>
      </c>
    </row>
    <row r="20" spans="2:6" x14ac:dyDescent="0.35">
      <c r="B20" s="291"/>
      <c r="C20" s="125" t="s">
        <v>76</v>
      </c>
      <c r="D20" s="125" t="s">
        <v>139</v>
      </c>
      <c r="E20" s="124">
        <v>1</v>
      </c>
      <c r="F20" s="292"/>
    </row>
    <row r="21" spans="2:6" x14ac:dyDescent="0.35">
      <c r="B21" s="291"/>
      <c r="C21" s="125" t="s">
        <v>71</v>
      </c>
      <c r="D21" s="125" t="s">
        <v>139</v>
      </c>
      <c r="E21" s="124">
        <v>1</v>
      </c>
      <c r="F21" s="292"/>
    </row>
    <row r="22" spans="2:6" x14ac:dyDescent="0.35">
      <c r="B22" s="291"/>
      <c r="C22" s="125" t="s">
        <v>77</v>
      </c>
      <c r="D22" s="125" t="s">
        <v>139</v>
      </c>
      <c r="E22" s="124">
        <v>1</v>
      </c>
      <c r="F22" s="292"/>
    </row>
    <row r="23" spans="2:6" x14ac:dyDescent="0.35">
      <c r="B23" s="291"/>
      <c r="C23" s="125" t="s">
        <v>143</v>
      </c>
      <c r="D23" s="125" t="s">
        <v>142</v>
      </c>
      <c r="E23" s="124">
        <v>1</v>
      </c>
      <c r="F23" s="292"/>
    </row>
    <row r="24" spans="2:6" x14ac:dyDescent="0.35">
      <c r="B24" s="291"/>
      <c r="C24" s="125" t="s">
        <v>78</v>
      </c>
      <c r="D24" s="125" t="s">
        <v>139</v>
      </c>
      <c r="E24" s="124">
        <v>1</v>
      </c>
      <c r="F24" s="292"/>
    </row>
    <row r="25" spans="2:6" x14ac:dyDescent="0.35">
      <c r="B25" s="291"/>
      <c r="C25" s="125" t="s">
        <v>75</v>
      </c>
      <c r="D25" s="125" t="s">
        <v>139</v>
      </c>
      <c r="E25" s="124">
        <v>1</v>
      </c>
      <c r="F25" s="292"/>
    </row>
    <row r="26" spans="2:6" ht="14.5" customHeight="1" x14ac:dyDescent="0.35">
      <c r="B26" s="228">
        <v>4</v>
      </c>
      <c r="C26" s="293" t="s">
        <v>83</v>
      </c>
      <c r="D26" s="294"/>
      <c r="E26" s="294"/>
      <c r="F26" s="294"/>
    </row>
    <row r="27" spans="2:6" ht="27" customHeight="1" x14ac:dyDescent="0.35">
      <c r="B27" s="49"/>
      <c r="C27" s="230" t="s">
        <v>83</v>
      </c>
      <c r="D27" s="200" t="s">
        <v>12</v>
      </c>
      <c r="E27" s="200" t="s">
        <v>0</v>
      </c>
      <c r="F27" s="200" t="s">
        <v>140</v>
      </c>
    </row>
    <row r="28" spans="2:6" ht="25" customHeight="1" x14ac:dyDescent="0.35">
      <c r="B28" s="124" t="s">
        <v>13</v>
      </c>
      <c r="C28" s="125" t="s">
        <v>144</v>
      </c>
      <c r="D28" s="124" t="s">
        <v>139</v>
      </c>
      <c r="E28" s="124">
        <v>1</v>
      </c>
      <c r="F28" s="124" t="s">
        <v>145</v>
      </c>
    </row>
    <row r="29" spans="2:6" ht="33" customHeight="1" x14ac:dyDescent="0.35">
      <c r="B29" s="124" t="s">
        <v>84</v>
      </c>
      <c r="C29" s="125" t="s">
        <v>262</v>
      </c>
      <c r="D29" s="124" t="s">
        <v>139</v>
      </c>
      <c r="E29" s="124">
        <v>1</v>
      </c>
      <c r="F29" s="124" t="s">
        <v>145</v>
      </c>
    </row>
    <row r="30" spans="2:6" ht="27" customHeight="1" x14ac:dyDescent="0.35">
      <c r="B30" s="124" t="s">
        <v>265</v>
      </c>
      <c r="C30" s="125" t="s">
        <v>147</v>
      </c>
      <c r="D30" s="124" t="s">
        <v>139</v>
      </c>
      <c r="E30" s="124">
        <v>1</v>
      </c>
      <c r="F30" s="124" t="s">
        <v>145</v>
      </c>
    </row>
    <row r="31" spans="2:6" ht="28" customHeight="1" x14ac:dyDescent="0.35">
      <c r="B31" s="124" t="s">
        <v>266</v>
      </c>
      <c r="C31" s="125" t="s">
        <v>148</v>
      </c>
      <c r="D31" s="124" t="s">
        <v>139</v>
      </c>
      <c r="E31" s="124">
        <v>1</v>
      </c>
      <c r="F31" s="124" t="s">
        <v>145</v>
      </c>
    </row>
    <row r="32" spans="2:6" ht="21" x14ac:dyDescent="0.35">
      <c r="B32" s="291">
        <v>5</v>
      </c>
      <c r="C32" s="229" t="s">
        <v>58</v>
      </c>
      <c r="D32" s="229" t="s">
        <v>12</v>
      </c>
      <c r="E32" s="229" t="s">
        <v>0</v>
      </c>
      <c r="F32" s="229" t="s">
        <v>140</v>
      </c>
    </row>
    <row r="33" spans="2:6" x14ac:dyDescent="0.35">
      <c r="B33" s="291"/>
      <c r="C33" s="125" t="s">
        <v>149</v>
      </c>
      <c r="D33" s="124" t="s">
        <v>139</v>
      </c>
      <c r="E33" s="124">
        <v>1</v>
      </c>
      <c r="F33" s="291" t="s">
        <v>256</v>
      </c>
    </row>
    <row r="34" spans="2:6" x14ac:dyDescent="0.35">
      <c r="B34" s="291"/>
      <c r="C34" s="125" t="s">
        <v>150</v>
      </c>
      <c r="D34" s="124" t="s">
        <v>139</v>
      </c>
      <c r="E34" s="124">
        <v>1</v>
      </c>
      <c r="F34" s="292"/>
    </row>
    <row r="35" spans="2:6" ht="20.5" customHeight="1" x14ac:dyDescent="0.35">
      <c r="B35" s="291"/>
      <c r="C35" s="125" t="s">
        <v>151</v>
      </c>
      <c r="D35" s="124" t="s">
        <v>142</v>
      </c>
      <c r="E35" s="124">
        <v>1</v>
      </c>
      <c r="F35" s="292"/>
    </row>
    <row r="36" spans="2:6" ht="20.5" customHeight="1" x14ac:dyDescent="0.35">
      <c r="B36" s="291"/>
      <c r="C36" s="125" t="s">
        <v>152</v>
      </c>
      <c r="D36" s="124" t="s">
        <v>142</v>
      </c>
      <c r="E36" s="124">
        <v>1</v>
      </c>
      <c r="F36" s="292"/>
    </row>
    <row r="37" spans="2:6" x14ac:dyDescent="0.35">
      <c r="B37" s="291"/>
      <c r="C37" s="125" t="s">
        <v>153</v>
      </c>
      <c r="D37" s="124" t="s">
        <v>139</v>
      </c>
      <c r="E37" s="124">
        <v>1</v>
      </c>
      <c r="F37" s="292"/>
    </row>
    <row r="38" spans="2:6" x14ac:dyDescent="0.35">
      <c r="B38" s="291"/>
      <c r="C38" s="125" t="s">
        <v>154</v>
      </c>
      <c r="D38" s="124" t="s">
        <v>139</v>
      </c>
      <c r="E38" s="124">
        <v>1</v>
      </c>
      <c r="F38" s="292"/>
    </row>
    <row r="39" spans="2:6" x14ac:dyDescent="0.35">
      <c r="B39" s="291"/>
      <c r="C39" s="125" t="s">
        <v>155</v>
      </c>
      <c r="D39" s="124" t="s">
        <v>139</v>
      </c>
      <c r="E39" s="124">
        <v>1</v>
      </c>
      <c r="F39" s="292"/>
    </row>
    <row r="40" spans="2:6" x14ac:dyDescent="0.35">
      <c r="B40" s="291"/>
      <c r="C40" s="125" t="s">
        <v>156</v>
      </c>
      <c r="D40" s="124" t="s">
        <v>139</v>
      </c>
      <c r="E40" s="124">
        <v>1</v>
      </c>
      <c r="F40" s="292"/>
    </row>
    <row r="41" spans="2:6" ht="19" customHeight="1" x14ac:dyDescent="0.35">
      <c r="B41" s="291"/>
      <c r="C41" s="125" t="s">
        <v>157</v>
      </c>
      <c r="D41" s="124" t="s">
        <v>158</v>
      </c>
      <c r="E41" s="124">
        <v>1</v>
      </c>
      <c r="F41" s="292"/>
    </row>
    <row r="42" spans="2:6" x14ac:dyDescent="0.35">
      <c r="B42" s="291"/>
      <c r="C42" s="125" t="s">
        <v>159</v>
      </c>
      <c r="D42" s="124" t="s">
        <v>139</v>
      </c>
      <c r="E42" s="124">
        <v>1</v>
      </c>
      <c r="F42" s="292"/>
    </row>
    <row r="43" spans="2:6" x14ac:dyDescent="0.35">
      <c r="B43" s="291"/>
      <c r="C43" s="125" t="s">
        <v>85</v>
      </c>
      <c r="D43" s="124" t="s">
        <v>139</v>
      </c>
      <c r="E43" s="124">
        <v>1</v>
      </c>
      <c r="F43" s="292"/>
    </row>
    <row r="44" spans="2:6" ht="24.5" customHeight="1" x14ac:dyDescent="0.35">
      <c r="B44" s="124">
        <v>6</v>
      </c>
      <c r="C44" s="229" t="s">
        <v>28</v>
      </c>
      <c r="D44" s="229" t="s">
        <v>12</v>
      </c>
      <c r="E44" s="229" t="s">
        <v>0</v>
      </c>
      <c r="F44" s="229" t="s">
        <v>140</v>
      </c>
    </row>
    <row r="45" spans="2:6" ht="15.5" customHeight="1" x14ac:dyDescent="0.35">
      <c r="B45" s="248"/>
      <c r="C45" s="203" t="s">
        <v>263</v>
      </c>
      <c r="D45" s="49" t="s">
        <v>80</v>
      </c>
      <c r="E45" s="49">
        <v>1</v>
      </c>
      <c r="F45" s="49" t="s">
        <v>44</v>
      </c>
    </row>
    <row r="46" spans="2:6" ht="21" x14ac:dyDescent="0.35">
      <c r="B46" s="291">
        <v>7</v>
      </c>
      <c r="C46" s="229" t="s">
        <v>26</v>
      </c>
      <c r="D46" s="229" t="s">
        <v>12</v>
      </c>
      <c r="E46" s="229" t="s">
        <v>0</v>
      </c>
      <c r="F46" s="229" t="s">
        <v>140</v>
      </c>
    </row>
    <row r="47" spans="2:6" x14ac:dyDescent="0.35">
      <c r="B47" s="292"/>
      <c r="C47" s="125" t="s">
        <v>160</v>
      </c>
      <c r="D47" s="291" t="s">
        <v>167</v>
      </c>
      <c r="E47" s="291">
        <v>1</v>
      </c>
      <c r="F47" s="291" t="s">
        <v>44</v>
      </c>
    </row>
    <row r="48" spans="2:6" x14ac:dyDescent="0.35">
      <c r="B48" s="292"/>
      <c r="C48" s="125" t="s">
        <v>161</v>
      </c>
      <c r="D48" s="291"/>
      <c r="E48" s="291"/>
      <c r="F48" s="291"/>
    </row>
    <row r="49" spans="2:6" x14ac:dyDescent="0.35">
      <c r="B49" s="292"/>
      <c r="C49" s="125" t="s">
        <v>162</v>
      </c>
      <c r="D49" s="291"/>
      <c r="E49" s="291"/>
      <c r="F49" s="291"/>
    </row>
    <row r="50" spans="2:6" x14ac:dyDescent="0.35">
      <c r="B50" s="292"/>
      <c r="C50" s="125" t="s">
        <v>163</v>
      </c>
      <c r="D50" s="291"/>
      <c r="E50" s="291"/>
      <c r="F50" s="291"/>
    </row>
    <row r="51" spans="2:6" x14ac:dyDescent="0.35">
      <c r="B51" s="292"/>
      <c r="C51" s="125" t="s">
        <v>164</v>
      </c>
      <c r="D51" s="291"/>
      <c r="E51" s="291"/>
      <c r="F51" s="291"/>
    </row>
    <row r="52" spans="2:6" x14ac:dyDescent="0.35">
      <c r="B52" s="292"/>
      <c r="C52" s="125" t="s">
        <v>165</v>
      </c>
      <c r="D52" s="291"/>
      <c r="E52" s="291"/>
      <c r="F52" s="291"/>
    </row>
    <row r="53" spans="2:6" ht="156" customHeight="1" x14ac:dyDescent="0.35">
      <c r="B53" s="292"/>
      <c r="C53" s="125" t="s">
        <v>166</v>
      </c>
      <c r="D53" s="291"/>
      <c r="E53" s="291"/>
      <c r="F53" s="291"/>
    </row>
    <row r="54" spans="2:6" ht="29.5" customHeight="1" x14ac:dyDescent="0.35">
      <c r="B54" s="124">
        <v>8</v>
      </c>
      <c r="C54" s="229" t="s">
        <v>275</v>
      </c>
      <c r="D54" s="229" t="s">
        <v>12</v>
      </c>
      <c r="E54" s="229" t="s">
        <v>0</v>
      </c>
      <c r="F54" s="231" t="s">
        <v>140</v>
      </c>
    </row>
    <row r="55" spans="2:6" ht="26" customHeight="1" x14ac:dyDescent="0.35">
      <c r="B55" s="124">
        <v>9</v>
      </c>
      <c r="C55" s="125" t="s">
        <v>176</v>
      </c>
      <c r="D55" s="124" t="s">
        <v>70</v>
      </c>
      <c r="E55" s="124">
        <v>1</v>
      </c>
      <c r="F55" s="124" t="s">
        <v>44</v>
      </c>
    </row>
    <row r="56" spans="2:6" ht="30.5" customHeight="1" x14ac:dyDescent="0.35">
      <c r="B56" s="291">
        <v>10</v>
      </c>
      <c r="C56" s="295" t="s">
        <v>257</v>
      </c>
      <c r="D56" s="295"/>
      <c r="E56" s="295"/>
      <c r="F56" s="295"/>
    </row>
    <row r="57" spans="2:6" ht="30" x14ac:dyDescent="0.35">
      <c r="B57" s="291"/>
      <c r="C57" s="232" t="s">
        <v>168</v>
      </c>
      <c r="D57" s="124" t="s">
        <v>169</v>
      </c>
      <c r="E57" s="124">
        <v>1</v>
      </c>
      <c r="F57" s="291" t="s">
        <v>170</v>
      </c>
    </row>
    <row r="58" spans="2:6" ht="30" x14ac:dyDescent="0.35">
      <c r="B58" s="291"/>
      <c r="C58" s="232" t="s">
        <v>171</v>
      </c>
      <c r="D58" s="124" t="s">
        <v>94</v>
      </c>
      <c r="E58" s="124">
        <v>1</v>
      </c>
      <c r="F58" s="291"/>
    </row>
  </sheetData>
  <mergeCells count="23">
    <mergeCell ref="B46:B53"/>
    <mergeCell ref="D47:D53"/>
    <mergeCell ref="E47:E53"/>
    <mergeCell ref="F47:F53"/>
    <mergeCell ref="B56:B58"/>
    <mergeCell ref="C56:F56"/>
    <mergeCell ref="F57:F58"/>
    <mergeCell ref="B32:B43"/>
    <mergeCell ref="F33:F43"/>
    <mergeCell ref="B7:B8"/>
    <mergeCell ref="B9:B17"/>
    <mergeCell ref="F10:F17"/>
    <mergeCell ref="B18:B25"/>
    <mergeCell ref="F19:F25"/>
    <mergeCell ref="C26:F26"/>
    <mergeCell ref="B2:B3"/>
    <mergeCell ref="C2:C3"/>
    <mergeCell ref="D2:D3"/>
    <mergeCell ref="E2:E3"/>
    <mergeCell ref="B4:B5"/>
    <mergeCell ref="C4:C5"/>
    <mergeCell ref="D4:D5"/>
    <mergeCell ref="E4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9FAC3-4808-4CD0-BC91-4DE31B9C10BA}">
  <dimension ref="B1:H13"/>
  <sheetViews>
    <sheetView tabSelected="1" zoomScale="123" workbookViewId="0">
      <selection activeCell="I9" sqref="I9"/>
    </sheetView>
  </sheetViews>
  <sheetFormatPr baseColWidth="10" defaultRowHeight="14.5" x14ac:dyDescent="0.35"/>
  <cols>
    <col min="2" max="2" width="8" customWidth="1"/>
    <col min="3" max="3" width="22.08984375" customWidth="1"/>
    <col min="4" max="4" width="12.453125" customWidth="1"/>
    <col min="5" max="5" width="7.90625" customWidth="1"/>
    <col min="6" max="6" width="8.7265625" customWidth="1"/>
    <col min="7" max="7" width="8.08984375" customWidth="1"/>
  </cols>
  <sheetData>
    <row r="1" spans="2:8" ht="15" thickBot="1" x14ac:dyDescent="0.4"/>
    <row r="2" spans="2:8" ht="53.5" customHeight="1" thickBot="1" x14ac:dyDescent="0.4">
      <c r="B2" s="74" t="s">
        <v>86</v>
      </c>
      <c r="C2" s="215" t="s">
        <v>65</v>
      </c>
      <c r="D2" s="75" t="s">
        <v>12</v>
      </c>
      <c r="E2" s="215" t="s">
        <v>95</v>
      </c>
      <c r="F2" s="215" t="s">
        <v>92</v>
      </c>
      <c r="G2" s="215" t="s">
        <v>93</v>
      </c>
    </row>
    <row r="3" spans="2:8" ht="15" thickBot="1" x14ac:dyDescent="0.4">
      <c r="B3" s="214" t="s">
        <v>15</v>
      </c>
      <c r="C3" s="9" t="s">
        <v>235</v>
      </c>
      <c r="D3" s="220" t="s">
        <v>94</v>
      </c>
      <c r="E3" s="61">
        <v>1</v>
      </c>
      <c r="F3" s="219">
        <v>1</v>
      </c>
      <c r="G3" s="219">
        <v>1</v>
      </c>
    </row>
    <row r="4" spans="2:8" ht="15" thickBot="1" x14ac:dyDescent="0.4">
      <c r="B4" s="214" t="s">
        <v>1</v>
      </c>
      <c r="C4" s="9" t="s">
        <v>45</v>
      </c>
      <c r="D4" s="220" t="s">
        <v>94</v>
      </c>
      <c r="E4" s="61">
        <v>1</v>
      </c>
      <c r="F4" s="219">
        <v>1</v>
      </c>
      <c r="G4" s="219">
        <v>1</v>
      </c>
    </row>
    <row r="5" spans="2:8" ht="15" thickBot="1" x14ac:dyDescent="0.4">
      <c r="B5" s="214" t="s">
        <v>2</v>
      </c>
      <c r="C5" s="9" t="s">
        <v>87</v>
      </c>
      <c r="D5" s="220" t="s">
        <v>94</v>
      </c>
      <c r="E5" s="61">
        <v>2</v>
      </c>
      <c r="F5" s="219">
        <v>3</v>
      </c>
      <c r="G5" s="219">
        <v>4</v>
      </c>
      <c r="H5" s="76"/>
    </row>
    <row r="6" spans="2:8" ht="15" thickBot="1" x14ac:dyDescent="0.4">
      <c r="B6" s="214" t="s">
        <v>3</v>
      </c>
      <c r="C6" s="9" t="s">
        <v>47</v>
      </c>
      <c r="D6" s="220" t="s">
        <v>94</v>
      </c>
      <c r="E6" s="61">
        <v>2</v>
      </c>
      <c r="F6" s="219">
        <v>3</v>
      </c>
      <c r="G6" s="219">
        <v>4</v>
      </c>
    </row>
    <row r="7" spans="2:8" ht="15" thickBot="1" x14ac:dyDescent="0.4">
      <c r="B7" s="214" t="s">
        <v>4</v>
      </c>
      <c r="C7" s="8" t="s">
        <v>48</v>
      </c>
      <c r="D7" s="220" t="s">
        <v>94</v>
      </c>
      <c r="E7" s="61">
        <v>5</v>
      </c>
      <c r="F7" s="219">
        <v>6</v>
      </c>
      <c r="G7" s="219">
        <v>7</v>
      </c>
    </row>
    <row r="8" spans="2:8" x14ac:dyDescent="0.35">
      <c r="B8" s="216" t="s">
        <v>5</v>
      </c>
      <c r="C8" s="217" t="s">
        <v>96</v>
      </c>
      <c r="D8" s="221" t="s">
        <v>94</v>
      </c>
      <c r="E8" s="61">
        <v>1</v>
      </c>
      <c r="F8" s="219">
        <v>1</v>
      </c>
      <c r="G8" s="219">
        <v>1</v>
      </c>
    </row>
    <row r="9" spans="2:8" x14ac:dyDescent="0.35">
      <c r="B9" s="218" t="s">
        <v>6</v>
      </c>
      <c r="C9" s="8" t="s">
        <v>88</v>
      </c>
      <c r="D9" s="222" t="s">
        <v>94</v>
      </c>
      <c r="E9" s="61">
        <v>5</v>
      </c>
      <c r="F9" s="219">
        <v>6</v>
      </c>
      <c r="G9" s="219">
        <v>7</v>
      </c>
    </row>
    <row r="10" spans="2:8" ht="32.5" x14ac:dyDescent="0.35">
      <c r="B10" s="218" t="s">
        <v>7</v>
      </c>
      <c r="C10" s="51" t="s">
        <v>90</v>
      </c>
      <c r="D10" s="222" t="s">
        <v>67</v>
      </c>
      <c r="E10" s="61">
        <v>1</v>
      </c>
      <c r="F10" s="219">
        <v>1</v>
      </c>
      <c r="G10" s="219">
        <v>1</v>
      </c>
    </row>
    <row r="11" spans="2:8" x14ac:dyDescent="0.35">
      <c r="B11" s="218" t="s">
        <v>8</v>
      </c>
      <c r="C11" s="9" t="s">
        <v>52</v>
      </c>
      <c r="D11" s="222" t="s">
        <v>94</v>
      </c>
      <c r="E11" s="61">
        <v>1</v>
      </c>
      <c r="F11" s="219">
        <v>1</v>
      </c>
      <c r="G11" s="219">
        <v>1</v>
      </c>
    </row>
    <row r="12" spans="2:8" x14ac:dyDescent="0.35">
      <c r="B12" s="218" t="s">
        <v>9</v>
      </c>
      <c r="C12" s="34" t="s">
        <v>60</v>
      </c>
      <c r="D12" s="222" t="s">
        <v>94</v>
      </c>
      <c r="E12" s="61">
        <v>1</v>
      </c>
      <c r="F12" s="219">
        <v>1</v>
      </c>
      <c r="G12" s="219">
        <v>1</v>
      </c>
    </row>
    <row r="13" spans="2:8" ht="22" x14ac:dyDescent="0.35">
      <c r="B13" s="218" t="s">
        <v>220</v>
      </c>
      <c r="C13" s="51" t="s">
        <v>221</v>
      </c>
      <c r="D13" s="222" t="s">
        <v>94</v>
      </c>
      <c r="E13" s="61">
        <v>1</v>
      </c>
      <c r="F13" s="219">
        <v>1</v>
      </c>
      <c r="G13" s="219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53CC3-61DC-41C6-B31E-EE1373669DD8}">
  <dimension ref="B2:AB23"/>
  <sheetViews>
    <sheetView topLeftCell="H4" zoomScale="121" workbookViewId="0">
      <selection activeCell="S12" sqref="S12"/>
    </sheetView>
  </sheetViews>
  <sheetFormatPr baseColWidth="10" defaultRowHeight="14.5" x14ac:dyDescent="0.35"/>
  <cols>
    <col min="2" max="2" width="27.08984375" customWidth="1"/>
    <col min="3" max="3" width="15.6328125" customWidth="1"/>
    <col min="4" max="4" width="9.26953125" customWidth="1"/>
    <col min="5" max="5" width="7.81640625" bestFit="1" customWidth="1"/>
    <col min="6" max="6" width="8.453125" customWidth="1"/>
    <col min="7" max="7" width="9.08984375" customWidth="1"/>
    <col min="8" max="8" width="12.08984375" customWidth="1"/>
    <col min="9" max="9" width="11.453125" customWidth="1"/>
    <col min="10" max="10" width="8.453125" customWidth="1"/>
    <col min="11" max="11" width="10.453125" customWidth="1"/>
    <col min="12" max="12" width="8" customWidth="1"/>
    <col min="13" max="13" width="9.453125" customWidth="1"/>
    <col min="14" max="14" width="11.26953125" customWidth="1"/>
    <col min="15" max="15" width="5.54296875" customWidth="1"/>
    <col min="16" max="16" width="8.1796875" customWidth="1"/>
    <col min="17" max="17" width="9.26953125" customWidth="1"/>
    <col min="18" max="18" width="10.36328125" customWidth="1"/>
    <col min="19" max="19" width="5.1796875" customWidth="1"/>
    <col min="20" max="20" width="9.08984375" customWidth="1"/>
    <col min="21" max="21" width="10.36328125" customWidth="1"/>
    <col min="22" max="22" width="10.6328125" customWidth="1"/>
    <col min="23" max="23" width="6.453125" customWidth="1"/>
    <col min="24" max="24" width="8.36328125" customWidth="1"/>
    <col min="25" max="25" width="12.453125" customWidth="1"/>
    <col min="26" max="26" width="9.1796875" customWidth="1"/>
    <col min="28" max="28" width="14.6328125" bestFit="1" customWidth="1"/>
  </cols>
  <sheetData>
    <row r="2" spans="2:28" x14ac:dyDescent="0.35">
      <c r="B2" t="s">
        <v>185</v>
      </c>
    </row>
    <row r="3" spans="2:28" x14ac:dyDescent="0.35">
      <c r="Z3" s="1" t="s">
        <v>248</v>
      </c>
    </row>
    <row r="4" spans="2:28" ht="75.5" customHeight="1" x14ac:dyDescent="0.35">
      <c r="B4" s="114" t="s">
        <v>186</v>
      </c>
      <c r="C4" s="159" t="s">
        <v>187</v>
      </c>
      <c r="D4" s="132" t="s">
        <v>188</v>
      </c>
      <c r="E4" s="133" t="s">
        <v>189</v>
      </c>
      <c r="F4" s="132" t="s">
        <v>190</v>
      </c>
      <c r="G4" s="132" t="s">
        <v>191</v>
      </c>
      <c r="H4" s="134" t="s">
        <v>192</v>
      </c>
      <c r="I4" s="135" t="s">
        <v>193</v>
      </c>
      <c r="J4" s="136" t="s">
        <v>194</v>
      </c>
      <c r="K4" s="137" t="s">
        <v>195</v>
      </c>
      <c r="L4" s="138" t="s">
        <v>196</v>
      </c>
      <c r="M4" s="139" t="s">
        <v>197</v>
      </c>
      <c r="N4" s="158" t="s">
        <v>198</v>
      </c>
      <c r="O4" s="158" t="s">
        <v>199</v>
      </c>
      <c r="P4" s="158" t="s">
        <v>200</v>
      </c>
      <c r="Q4" s="158" t="s">
        <v>201</v>
      </c>
      <c r="R4" s="158" t="s">
        <v>202</v>
      </c>
      <c r="S4" s="158" t="s">
        <v>203</v>
      </c>
      <c r="T4" s="158" t="s">
        <v>200</v>
      </c>
      <c r="U4" s="158" t="s">
        <v>201</v>
      </c>
      <c r="V4" s="158" t="s">
        <v>204</v>
      </c>
      <c r="W4" s="158" t="s">
        <v>205</v>
      </c>
      <c r="X4" s="158" t="s">
        <v>200</v>
      </c>
      <c r="Y4" s="158" t="s">
        <v>201</v>
      </c>
      <c r="Z4" s="140" t="s">
        <v>206</v>
      </c>
      <c r="AA4" s="140" t="s">
        <v>207</v>
      </c>
      <c r="AB4" s="140" t="s">
        <v>208</v>
      </c>
    </row>
    <row r="5" spans="2:28" x14ac:dyDescent="0.35">
      <c r="B5" s="141" t="s">
        <v>209</v>
      </c>
      <c r="C5" s="142">
        <v>1465053</v>
      </c>
      <c r="D5" s="143">
        <f>C5/230</f>
        <v>6369.7956521739134</v>
      </c>
      <c r="E5" s="143">
        <f>D5*35%</f>
        <v>2229.4284782608697</v>
      </c>
      <c r="F5" s="143">
        <f>D5*75%</f>
        <v>4777.3467391304348</v>
      </c>
      <c r="G5" s="143">
        <f>D5*110%</f>
        <v>7006.775217391305</v>
      </c>
      <c r="H5" s="144">
        <v>220.5</v>
      </c>
      <c r="I5" s="182">
        <f>+H5*E5</f>
        <v>491588.97945652175</v>
      </c>
      <c r="J5" s="145">
        <v>132</v>
      </c>
      <c r="K5" s="147">
        <f>J5*F5</f>
        <v>630609.76956521743</v>
      </c>
      <c r="L5" s="146">
        <v>49.5</v>
      </c>
      <c r="M5" s="147">
        <f>L5*G5</f>
        <v>346835.37326086959</v>
      </c>
      <c r="N5" s="143">
        <f>+K5+M5+I5</f>
        <v>1469034.1222826089</v>
      </c>
      <c r="O5" s="1">
        <v>5</v>
      </c>
      <c r="P5" s="143">
        <f>N5/O5</f>
        <v>293806.82445652178</v>
      </c>
      <c r="Q5" s="143">
        <f>C5+P5</f>
        <v>1758859.8244565218</v>
      </c>
      <c r="R5" s="143">
        <f>+(N5+J5+L5)*2</f>
        <v>2938431.2445652178</v>
      </c>
      <c r="S5" s="1">
        <v>6</v>
      </c>
      <c r="T5" s="143">
        <f>R5/S5</f>
        <v>489738.54076086963</v>
      </c>
      <c r="U5" s="143">
        <f>C5+T5</f>
        <v>1954791.5407608696</v>
      </c>
      <c r="V5" s="147">
        <f>+N5*3</f>
        <v>4407102.3668478262</v>
      </c>
      <c r="W5" s="17">
        <v>7</v>
      </c>
      <c r="X5" s="147">
        <f>V5/W5</f>
        <v>629586.05240683234</v>
      </c>
      <c r="Y5" s="148">
        <f>C5+X5</f>
        <v>2094639.0524068323</v>
      </c>
      <c r="Z5" s="184">
        <v>3</v>
      </c>
      <c r="AA5" s="185">
        <f>N5/Z5</f>
        <v>489678.04076086963</v>
      </c>
      <c r="AB5" s="186">
        <f>C5+AA5</f>
        <v>1954731.0407608696</v>
      </c>
    </row>
    <row r="6" spans="2:28" x14ac:dyDescent="0.35">
      <c r="B6" s="115" t="s">
        <v>88</v>
      </c>
      <c r="C6" s="150">
        <v>1300000</v>
      </c>
      <c r="D6" s="143">
        <f>C6/230</f>
        <v>5652.173913043478</v>
      </c>
      <c r="E6" s="143">
        <f>D6*35%</f>
        <v>1978.2608695652173</v>
      </c>
      <c r="F6" s="143">
        <f>D6*75%</f>
        <v>4239.1304347826081</v>
      </c>
      <c r="G6" s="143">
        <f>D6*110%</f>
        <v>6217.391304347826</v>
      </c>
      <c r="H6" s="144">
        <v>220.5</v>
      </c>
      <c r="I6" s="182">
        <f>+H6*E6</f>
        <v>436206.52173913043</v>
      </c>
      <c r="J6" s="145">
        <v>132</v>
      </c>
      <c r="K6" s="147">
        <f>J6*F6</f>
        <v>559565.21739130421</v>
      </c>
      <c r="L6" s="146">
        <v>49.5</v>
      </c>
      <c r="M6" s="147">
        <f>L6*G6</f>
        <v>307760.86956521741</v>
      </c>
      <c r="N6" s="143">
        <f>+K6+M6+I6</f>
        <v>1303532.6086956521</v>
      </c>
      <c r="O6" s="1">
        <v>5</v>
      </c>
      <c r="P6" s="143">
        <f t="shared" ref="P6:P8" si="0">N6/O6</f>
        <v>260706.52173913043</v>
      </c>
      <c r="Q6" s="143">
        <f>C6+P6</f>
        <v>1560706.5217391304</v>
      </c>
      <c r="R6" s="143">
        <f>+(N6+J6+L6)*2</f>
        <v>2607428.2173913042</v>
      </c>
      <c r="S6" s="1">
        <v>6</v>
      </c>
      <c r="T6" s="143">
        <f t="shared" ref="T6:T8" si="1">R6/S6</f>
        <v>434571.36956521735</v>
      </c>
      <c r="U6" s="143">
        <f t="shared" ref="U6:U8" si="2">C6+T6</f>
        <v>1734571.3695652173</v>
      </c>
      <c r="V6" s="147">
        <f>+N6*3</f>
        <v>3910597.8260869561</v>
      </c>
      <c r="W6" s="17">
        <v>7</v>
      </c>
      <c r="X6" s="147">
        <f>V6/W6</f>
        <v>558656.83229813655</v>
      </c>
      <c r="Y6" s="148">
        <f t="shared" ref="Y6:Y8" si="3">C6+X6</f>
        <v>1858656.8322981365</v>
      </c>
      <c r="Z6" s="184">
        <v>3</v>
      </c>
      <c r="AA6" s="185">
        <f>N6/Z6</f>
        <v>434510.86956521735</v>
      </c>
      <c r="AB6" s="186">
        <f>C6+AA6</f>
        <v>1734510.8695652173</v>
      </c>
    </row>
    <row r="7" spans="2:28" x14ac:dyDescent="0.35">
      <c r="B7" s="115" t="s">
        <v>210</v>
      </c>
      <c r="C7" s="150">
        <v>1300000</v>
      </c>
      <c r="D7" s="143">
        <f>C7/230</f>
        <v>5652.173913043478</v>
      </c>
      <c r="E7" s="143">
        <f t="shared" ref="E7:E8" si="4">D7*35%</f>
        <v>1978.2608695652173</v>
      </c>
      <c r="F7" s="143">
        <f t="shared" ref="F7:F8" si="5">D7*75%</f>
        <v>4239.1304347826081</v>
      </c>
      <c r="G7" s="143">
        <f t="shared" ref="G7:G8" si="6">D7*110%</f>
        <v>6217.391304347826</v>
      </c>
      <c r="H7" s="144">
        <v>0</v>
      </c>
      <c r="I7" s="144">
        <v>0</v>
      </c>
      <c r="J7" s="145">
        <v>132</v>
      </c>
      <c r="K7" s="147">
        <f t="shared" ref="K7:K8" si="7">J7*F7</f>
        <v>559565.21739130421</v>
      </c>
      <c r="L7" s="8"/>
      <c r="M7" s="8"/>
      <c r="N7" s="143">
        <f t="shared" ref="N7:N8" si="8">+K7+M7+I7</f>
        <v>559565.21739130421</v>
      </c>
      <c r="O7" s="1">
        <v>2</v>
      </c>
      <c r="P7" s="143">
        <f t="shared" si="0"/>
        <v>279782.6086956521</v>
      </c>
      <c r="Q7" s="143">
        <f t="shared" ref="Q7:Q8" si="9">C7+P7</f>
        <v>1579782.6086956521</v>
      </c>
      <c r="R7" s="143">
        <v>559565.21739130421</v>
      </c>
      <c r="S7" s="1">
        <v>3</v>
      </c>
      <c r="T7" s="143">
        <f t="shared" si="1"/>
        <v>186521.73913043473</v>
      </c>
      <c r="U7" s="143">
        <f t="shared" si="2"/>
        <v>1486521.7391304348</v>
      </c>
      <c r="V7" s="147">
        <f>+R7</f>
        <v>559565.21739130421</v>
      </c>
      <c r="W7" s="17">
        <v>4</v>
      </c>
      <c r="X7" s="147">
        <f t="shared" ref="X7:X8" si="10">V7/W7</f>
        <v>139891.30434782605</v>
      </c>
      <c r="Y7" s="148">
        <f t="shared" si="3"/>
        <v>1439891.3043478262</v>
      </c>
      <c r="Z7" s="184">
        <v>1</v>
      </c>
      <c r="AA7" s="185">
        <f>N7/Z7</f>
        <v>559565.21739130421</v>
      </c>
      <c r="AB7" s="186">
        <f>C7+AA7</f>
        <v>1859565.2173913042</v>
      </c>
    </row>
    <row r="8" spans="2:28" x14ac:dyDescent="0.35">
      <c r="B8" s="151" t="s">
        <v>211</v>
      </c>
      <c r="C8" s="152">
        <v>1300000</v>
      </c>
      <c r="D8" s="143">
        <f>C8/230</f>
        <v>5652.173913043478</v>
      </c>
      <c r="E8" s="143">
        <f t="shared" si="4"/>
        <v>1978.2608695652173</v>
      </c>
      <c r="F8" s="143">
        <f t="shared" si="5"/>
        <v>4239.1304347826081</v>
      </c>
      <c r="G8" s="143">
        <f t="shared" si="6"/>
        <v>6217.391304347826</v>
      </c>
      <c r="H8" s="153">
        <v>0</v>
      </c>
      <c r="I8" s="153">
        <v>0</v>
      </c>
      <c r="J8" s="145">
        <v>132</v>
      </c>
      <c r="K8" s="147">
        <f t="shared" si="7"/>
        <v>559565.21739130421</v>
      </c>
      <c r="L8" s="8"/>
      <c r="M8" s="8"/>
      <c r="N8" s="143">
        <f t="shared" si="8"/>
        <v>559565.21739130421</v>
      </c>
      <c r="O8" s="1">
        <v>2</v>
      </c>
      <c r="P8" s="143">
        <f t="shared" si="0"/>
        <v>279782.6086956521</v>
      </c>
      <c r="Q8" s="143">
        <f t="shared" si="9"/>
        <v>1579782.6086956521</v>
      </c>
      <c r="R8" s="143">
        <v>559565.21739130421</v>
      </c>
      <c r="S8" s="1">
        <v>3</v>
      </c>
      <c r="T8" s="143">
        <f t="shared" si="1"/>
        <v>186521.73913043473</v>
      </c>
      <c r="U8" s="143">
        <f t="shared" si="2"/>
        <v>1486521.7391304348</v>
      </c>
      <c r="V8" s="147">
        <f>+R8</f>
        <v>559565.21739130421</v>
      </c>
      <c r="W8" s="17">
        <v>4</v>
      </c>
      <c r="X8" s="147">
        <f t="shared" si="10"/>
        <v>139891.30434782605</v>
      </c>
      <c r="Y8" s="148">
        <f t="shared" si="3"/>
        <v>1439891.3043478262</v>
      </c>
      <c r="Z8" s="184">
        <v>1</v>
      </c>
      <c r="AA8" s="185">
        <f>N8/Z8</f>
        <v>559565.21739130421</v>
      </c>
      <c r="AB8" s="186">
        <f>C8+AA8</f>
        <v>1859565.2173913042</v>
      </c>
    </row>
    <row r="9" spans="2:28" x14ac:dyDescent="0.35">
      <c r="B9" s="115" t="s">
        <v>41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147">
        <f>SUM(N5:N8)</f>
        <v>3891697.1657608692</v>
      </c>
      <c r="O9" s="147"/>
      <c r="P9" s="147"/>
      <c r="Q9" s="147">
        <f>SUM(Q5:Q8)</f>
        <v>6479131.5635869568</v>
      </c>
      <c r="R9" s="147">
        <f>SUM(R5:R8)</f>
        <v>6664989.8967391308</v>
      </c>
      <c r="S9" s="147"/>
      <c r="T9" s="147"/>
      <c r="U9" s="157">
        <f>SUM(U5:U8)</f>
        <v>6662406.3885869561</v>
      </c>
      <c r="V9" s="147">
        <f>SUM(V5:V8)</f>
        <v>9436830.6277173907</v>
      </c>
      <c r="W9" s="147"/>
      <c r="X9" s="8"/>
      <c r="Y9" s="148">
        <f>SUM(Y5:Y8)</f>
        <v>6833078.4934006212</v>
      </c>
      <c r="Z9" s="187"/>
      <c r="AA9" s="187"/>
      <c r="AB9" s="186">
        <f>SUM(AB5:AB8)</f>
        <v>7408372.3451086953</v>
      </c>
    </row>
    <row r="10" spans="2:28" x14ac:dyDescent="0.35">
      <c r="B10" s="1"/>
      <c r="C10" s="1"/>
      <c r="D10" s="1"/>
      <c r="E10" s="1"/>
      <c r="F10" s="1"/>
      <c r="G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2:28" x14ac:dyDescent="0.35">
      <c r="B11" s="1"/>
      <c r="C11" s="1"/>
      <c r="D11" s="1"/>
      <c r="E11" s="1"/>
      <c r="F11" s="1"/>
      <c r="G11" s="1"/>
      <c r="H11" s="113" t="s">
        <v>249</v>
      </c>
      <c r="I11" s="113"/>
      <c r="J11" s="113"/>
      <c r="K11" s="113"/>
      <c r="L11" s="113"/>
      <c r="M11" s="113"/>
      <c r="N11" s="113"/>
      <c r="U11" s="113"/>
      <c r="V11" s="113"/>
      <c r="W11" s="113"/>
      <c r="X11" s="113"/>
      <c r="Y11" s="113"/>
      <c r="Z11" s="113"/>
      <c r="AA11" s="113"/>
    </row>
    <row r="12" spans="2:28" ht="16" customHeight="1" x14ac:dyDescent="0.35">
      <c r="B12" s="160" t="s">
        <v>212</v>
      </c>
      <c r="C12" s="160"/>
      <c r="H12" s="113" t="s">
        <v>246</v>
      </c>
      <c r="I12" s="113"/>
      <c r="J12" s="113"/>
      <c r="K12" s="113"/>
      <c r="L12" s="113"/>
      <c r="M12" s="113"/>
      <c r="N12" s="113"/>
      <c r="U12" s="113"/>
      <c r="V12" s="113"/>
      <c r="W12" s="113"/>
      <c r="X12" s="113"/>
      <c r="Y12" s="113"/>
      <c r="Z12" s="113"/>
      <c r="AA12" s="113"/>
    </row>
    <row r="13" spans="2:28" ht="11.5" customHeight="1" x14ac:dyDescent="0.35">
      <c r="B13" s="160"/>
      <c r="C13" s="160"/>
      <c r="H13" s="113" t="s">
        <v>247</v>
      </c>
      <c r="I13" s="113"/>
      <c r="J13" s="113"/>
      <c r="K13" s="113"/>
      <c r="L13" s="113"/>
      <c r="M13" s="113"/>
      <c r="N13" s="113"/>
      <c r="U13" s="113"/>
      <c r="V13" s="113"/>
      <c r="W13" s="113"/>
      <c r="X13" s="113"/>
      <c r="Y13" s="113"/>
      <c r="Z13" s="113"/>
      <c r="AA13" s="113"/>
    </row>
    <row r="14" spans="2:28" x14ac:dyDescent="0.35">
      <c r="B14" s="160" t="s">
        <v>213</v>
      </c>
      <c r="C14" s="161"/>
      <c r="H14" s="113" t="s">
        <v>243</v>
      </c>
      <c r="I14" s="113"/>
      <c r="J14" s="183"/>
      <c r="K14" s="113"/>
      <c r="L14" s="183"/>
      <c r="M14" s="113"/>
      <c r="N14" s="183"/>
      <c r="U14" s="113"/>
      <c r="V14" s="113"/>
      <c r="W14" s="113"/>
      <c r="X14" s="113"/>
      <c r="Y14" s="113"/>
      <c r="Z14" s="113"/>
      <c r="AA14" s="113"/>
    </row>
    <row r="15" spans="2:28" x14ac:dyDescent="0.35">
      <c r="B15" s="160" t="s">
        <v>214</v>
      </c>
      <c r="C15" s="160"/>
      <c r="H15" s="113" t="s">
        <v>244</v>
      </c>
      <c r="I15" s="113"/>
      <c r="J15" s="149"/>
      <c r="K15" s="113"/>
      <c r="L15" s="149"/>
      <c r="M15" s="113"/>
      <c r="N15" s="149"/>
      <c r="U15" s="113"/>
      <c r="V15" s="113"/>
      <c r="W15" s="113"/>
      <c r="X15" s="113"/>
      <c r="Y15" s="113"/>
      <c r="Z15" s="113"/>
      <c r="AA15" s="113"/>
    </row>
    <row r="16" spans="2:28" x14ac:dyDescent="0.35">
      <c r="B16" s="160" t="s">
        <v>215</v>
      </c>
      <c r="C16" s="161"/>
      <c r="D16" s="1"/>
      <c r="H16" s="149" t="s">
        <v>245</v>
      </c>
      <c r="I16" s="113"/>
      <c r="J16" s="113"/>
      <c r="K16" s="113"/>
      <c r="L16" s="113"/>
      <c r="M16" s="113"/>
      <c r="N16" s="113"/>
      <c r="U16" s="113"/>
      <c r="V16" s="113"/>
      <c r="W16" s="113"/>
      <c r="X16" s="113"/>
      <c r="Y16" s="113"/>
      <c r="Z16" s="113"/>
      <c r="AA16" s="113"/>
    </row>
    <row r="17" spans="2:27" x14ac:dyDescent="0.35">
      <c r="B17" s="160" t="s">
        <v>216</v>
      </c>
      <c r="C17" s="160"/>
      <c r="D17" s="1"/>
      <c r="J17" s="154"/>
      <c r="K17" s="154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</row>
    <row r="18" spans="2:27" x14ac:dyDescent="0.35">
      <c r="B18" s="160" t="s">
        <v>217</v>
      </c>
      <c r="C18" s="161"/>
      <c r="D18" s="1"/>
      <c r="J18" s="154"/>
      <c r="K18" s="155"/>
    </row>
    <row r="19" spans="2:27" x14ac:dyDescent="0.35">
      <c r="B19" s="1"/>
      <c r="C19" s="1"/>
      <c r="D19" s="1"/>
    </row>
    <row r="20" spans="2:27" x14ac:dyDescent="0.35">
      <c r="B20" s="296" t="s">
        <v>218</v>
      </c>
      <c r="C20" s="296"/>
      <c r="H20" s="154"/>
      <c r="I20" s="154"/>
    </row>
    <row r="21" spans="2:27" x14ac:dyDescent="0.35">
      <c r="B21" s="160" t="s">
        <v>219</v>
      </c>
      <c r="C21" s="1"/>
      <c r="G21" s="54"/>
      <c r="H21" s="154"/>
      <c r="I21" s="155"/>
    </row>
    <row r="22" spans="2:27" x14ac:dyDescent="0.35">
      <c r="B22" s="1"/>
      <c r="G22" s="156"/>
      <c r="H22" s="154"/>
      <c r="I22" s="154"/>
    </row>
    <row r="23" spans="2:27" x14ac:dyDescent="0.35">
      <c r="B23" s="55"/>
      <c r="C23" s="55"/>
      <c r="D23" s="55"/>
    </row>
  </sheetData>
  <mergeCells count="1">
    <mergeCell ref="B20:C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FBF68-86F0-4812-AD08-04795374B25D}">
  <dimension ref="B2:L55"/>
  <sheetViews>
    <sheetView topLeftCell="B47" zoomScale="142" workbookViewId="0">
      <selection activeCell="E52" sqref="E52:J53"/>
    </sheetView>
  </sheetViews>
  <sheetFormatPr baseColWidth="10" defaultRowHeight="14.5" x14ac:dyDescent="0.35"/>
  <cols>
    <col min="2" max="2" width="5.453125" customWidth="1"/>
    <col min="3" max="3" width="28.453125" customWidth="1"/>
    <col min="4" max="4" width="8.54296875" customWidth="1"/>
    <col min="5" max="5" width="8.1796875" customWidth="1"/>
    <col min="6" max="6" width="8.453125" customWidth="1"/>
    <col min="7" max="7" width="11.08984375" customWidth="1"/>
    <col min="8" max="8" width="7.26953125" customWidth="1"/>
    <col min="9" max="9" width="5.7265625" customWidth="1"/>
    <col min="10" max="10" width="9.81640625" customWidth="1"/>
    <col min="11" max="11" width="12.26953125" customWidth="1"/>
    <col min="12" max="12" width="14.54296875" customWidth="1"/>
    <col min="13" max="13" width="13.26953125" customWidth="1"/>
    <col min="14" max="14" width="15.54296875" customWidth="1"/>
  </cols>
  <sheetData>
    <row r="2" spans="2:11" ht="15" thickBot="1" x14ac:dyDescent="0.4">
      <c r="C2" s="306" t="s">
        <v>229</v>
      </c>
      <c r="D2" s="306"/>
      <c r="E2" s="306"/>
      <c r="F2" s="306"/>
      <c r="G2" s="306"/>
      <c r="H2" s="306"/>
      <c r="I2" s="306"/>
      <c r="J2" s="306"/>
    </row>
    <row r="3" spans="2:11" ht="66" customHeight="1" thickBot="1" x14ac:dyDescent="0.4">
      <c r="B3" s="63" t="s">
        <v>86</v>
      </c>
      <c r="C3" s="169" t="s">
        <v>65</v>
      </c>
      <c r="D3" s="170" t="s">
        <v>227</v>
      </c>
      <c r="E3" s="170" t="s">
        <v>226</v>
      </c>
      <c r="F3" s="171" t="s">
        <v>224</v>
      </c>
      <c r="G3" s="250" t="s">
        <v>284</v>
      </c>
      <c r="H3" s="171" t="s">
        <v>225</v>
      </c>
      <c r="I3" s="302" t="s">
        <v>228</v>
      </c>
      <c r="J3" s="303"/>
    </row>
    <row r="4" spans="2:11" x14ac:dyDescent="0.35">
      <c r="B4" s="50" t="s">
        <v>15</v>
      </c>
      <c r="C4" s="64" t="s">
        <v>235</v>
      </c>
      <c r="D4" s="65">
        <v>3600000</v>
      </c>
      <c r="E4" s="65"/>
      <c r="F4" s="62"/>
      <c r="G4" s="249">
        <f>D4*1.54</f>
        <v>5544000</v>
      </c>
      <c r="H4" s="116"/>
      <c r="I4" s="66">
        <v>1</v>
      </c>
      <c r="J4" s="65">
        <f>G4</f>
        <v>5544000</v>
      </c>
      <c r="K4" s="52"/>
    </row>
    <row r="5" spans="2:11" x14ac:dyDescent="0.35">
      <c r="B5" s="50" t="s">
        <v>1</v>
      </c>
      <c r="C5" s="9" t="s">
        <v>45</v>
      </c>
      <c r="D5" s="11">
        <v>3600000</v>
      </c>
      <c r="E5" s="11"/>
      <c r="F5" s="49"/>
      <c r="G5" s="131"/>
      <c r="H5" s="131"/>
      <c r="I5" s="61">
        <v>1</v>
      </c>
      <c r="J5" s="11">
        <f>D5*I5</f>
        <v>3600000</v>
      </c>
      <c r="K5" s="52"/>
    </row>
    <row r="6" spans="2:11" x14ac:dyDescent="0.35">
      <c r="B6" s="50" t="s">
        <v>2</v>
      </c>
      <c r="C6" s="9" t="s">
        <v>87</v>
      </c>
      <c r="D6" s="11">
        <v>1300000</v>
      </c>
      <c r="E6" s="11">
        <f>'RECARGOS PERSONAL'!Q8</f>
        <v>1579782.6086956521</v>
      </c>
      <c r="F6" s="11">
        <f>E6*1.62</f>
        <v>2559247.8260869565</v>
      </c>
      <c r="G6" s="60"/>
      <c r="H6" s="60">
        <v>162000</v>
      </c>
      <c r="I6" s="61">
        <v>2</v>
      </c>
      <c r="J6" s="11">
        <f>(F6+H6)*I6</f>
        <v>5442495.6521739131</v>
      </c>
      <c r="K6" s="52"/>
    </row>
    <row r="7" spans="2:11" x14ac:dyDescent="0.35">
      <c r="B7" s="50" t="s">
        <v>3</v>
      </c>
      <c r="C7" s="9" t="s">
        <v>47</v>
      </c>
      <c r="D7" s="11">
        <v>1300000</v>
      </c>
      <c r="E7" s="11">
        <f>'RECARGOS PERSONAL'!Q7</f>
        <v>1579782.6086956521</v>
      </c>
      <c r="F7" s="11">
        <f t="shared" ref="F7:F8" si="0">E7*1.62</f>
        <v>2559247.8260869565</v>
      </c>
      <c r="G7" s="60"/>
      <c r="H7" s="60">
        <v>162000</v>
      </c>
      <c r="I7" s="61">
        <v>2</v>
      </c>
      <c r="J7" s="11">
        <f t="shared" ref="J7:J10" si="1">(F7+H7)*I7</f>
        <v>5442495.6521739131</v>
      </c>
      <c r="K7" s="52"/>
    </row>
    <row r="8" spans="2:11" x14ac:dyDescent="0.35">
      <c r="B8" s="50" t="s">
        <v>4</v>
      </c>
      <c r="C8" s="8" t="s">
        <v>48</v>
      </c>
      <c r="D8" s="11">
        <v>1465053</v>
      </c>
      <c r="E8" s="11">
        <f>'RECARGOS PERSONAL'!Q5</f>
        <v>1758859.8244565218</v>
      </c>
      <c r="F8" s="11">
        <f t="shared" si="0"/>
        <v>2849352.9156195656</v>
      </c>
      <c r="G8" s="60"/>
      <c r="H8" s="60">
        <v>162000</v>
      </c>
      <c r="I8" s="61">
        <v>5</v>
      </c>
      <c r="J8" s="11">
        <f t="shared" si="1"/>
        <v>15056764.578097828</v>
      </c>
      <c r="K8" s="52"/>
    </row>
    <row r="9" spans="2:11" x14ac:dyDescent="0.35">
      <c r="B9" s="50" t="s">
        <v>5</v>
      </c>
      <c r="C9" s="13" t="s">
        <v>96</v>
      </c>
      <c r="D9" s="11">
        <v>3600000</v>
      </c>
      <c r="E9" s="11"/>
      <c r="F9" s="49"/>
      <c r="G9" s="131"/>
      <c r="H9" s="131"/>
      <c r="I9" s="61">
        <v>1</v>
      </c>
      <c r="J9" s="11">
        <f>D9*I9</f>
        <v>3600000</v>
      </c>
      <c r="K9" s="52"/>
    </row>
    <row r="10" spans="2:11" x14ac:dyDescent="0.35">
      <c r="B10" s="50" t="s">
        <v>6</v>
      </c>
      <c r="C10" s="8" t="s">
        <v>88</v>
      </c>
      <c r="D10" s="11">
        <v>1300000</v>
      </c>
      <c r="E10" s="11">
        <f>'RECARGOS PERSONAL'!Q6</f>
        <v>1560706.5217391304</v>
      </c>
      <c r="F10" s="11">
        <f>E10*1.62</f>
        <v>2528344.5652173916</v>
      </c>
      <c r="G10" s="60"/>
      <c r="H10" s="60">
        <v>162000</v>
      </c>
      <c r="I10" s="61">
        <v>5</v>
      </c>
      <c r="J10" s="11">
        <f t="shared" si="1"/>
        <v>13451722.826086957</v>
      </c>
      <c r="K10" s="52"/>
    </row>
    <row r="11" spans="2:11" ht="22" x14ac:dyDescent="0.35">
      <c r="B11" s="50" t="s">
        <v>7</v>
      </c>
      <c r="C11" s="51" t="s">
        <v>90</v>
      </c>
      <c r="D11" s="11">
        <v>1800000</v>
      </c>
      <c r="E11" s="11"/>
      <c r="F11" s="49"/>
      <c r="G11" s="131"/>
      <c r="H11" s="131"/>
      <c r="I11" s="61">
        <v>1</v>
      </c>
      <c r="J11" s="11">
        <f>D11*I11</f>
        <v>1800000</v>
      </c>
      <c r="K11" s="52"/>
    </row>
    <row r="12" spans="2:11" x14ac:dyDescent="0.35">
      <c r="B12" s="50" t="s">
        <v>8</v>
      </c>
      <c r="C12" s="9" t="s">
        <v>52</v>
      </c>
      <c r="D12" s="11">
        <v>3600000</v>
      </c>
      <c r="E12" s="11"/>
      <c r="F12" s="49"/>
      <c r="G12" s="131"/>
      <c r="H12" s="131"/>
      <c r="I12" s="61">
        <v>1</v>
      </c>
      <c r="J12" s="11">
        <f>D12*I12</f>
        <v>3600000</v>
      </c>
      <c r="K12" s="52"/>
    </row>
    <row r="13" spans="2:11" x14ac:dyDescent="0.35">
      <c r="B13" s="50" t="s">
        <v>9</v>
      </c>
      <c r="C13" s="34" t="s">
        <v>60</v>
      </c>
      <c r="D13" s="11">
        <v>3600000</v>
      </c>
      <c r="E13" s="11"/>
      <c r="F13" s="49"/>
      <c r="G13" s="131"/>
      <c r="H13" s="131"/>
      <c r="I13" s="61">
        <v>1</v>
      </c>
      <c r="J13" s="11">
        <f>D13*I13</f>
        <v>3600000</v>
      </c>
      <c r="K13" s="52"/>
    </row>
    <row r="14" spans="2:11" x14ac:dyDescent="0.35">
      <c r="B14" s="162" t="s">
        <v>220</v>
      </c>
      <c r="C14" s="163" t="s">
        <v>221</v>
      </c>
      <c r="D14" s="53">
        <v>2700000</v>
      </c>
      <c r="E14" s="57"/>
      <c r="F14" s="165"/>
      <c r="G14" s="166"/>
      <c r="H14" s="166"/>
      <c r="I14" s="164">
        <v>1</v>
      </c>
      <c r="J14" s="53">
        <f>D14*I14</f>
        <v>2700000</v>
      </c>
      <c r="K14" s="52"/>
    </row>
    <row r="15" spans="2:11" ht="15" thickBot="1" x14ac:dyDescent="0.4">
      <c r="B15" s="299" t="s">
        <v>89</v>
      </c>
      <c r="C15" s="300"/>
      <c r="D15" s="300"/>
      <c r="E15" s="77"/>
      <c r="F15" s="77"/>
      <c r="G15" s="77"/>
      <c r="H15" s="77"/>
      <c r="I15" s="301">
        <f>SUM(J4:J14)</f>
        <v>63837478.708532616</v>
      </c>
      <c r="J15" s="301"/>
      <c r="K15" s="52"/>
    </row>
    <row r="16" spans="2:11" x14ac:dyDescent="0.35">
      <c r="B16" s="167"/>
      <c r="C16" s="1" t="s">
        <v>222</v>
      </c>
      <c r="D16" s="167"/>
      <c r="E16" s="168"/>
      <c r="F16" s="168"/>
      <c r="G16" s="168"/>
      <c r="H16" s="168"/>
      <c r="I16" s="168"/>
      <c r="J16" s="168"/>
      <c r="K16" s="52"/>
    </row>
    <row r="17" spans="2:12" x14ac:dyDescent="0.35">
      <c r="B17" s="167"/>
      <c r="C17" s="1" t="s">
        <v>223</v>
      </c>
      <c r="D17" s="167"/>
      <c r="E17" s="168"/>
      <c r="F17" s="168"/>
      <c r="G17" s="168"/>
      <c r="H17" s="168"/>
      <c r="I17" s="168"/>
      <c r="J17" s="168"/>
      <c r="K17" s="52"/>
    </row>
    <row r="18" spans="2:12" x14ac:dyDescent="0.35">
      <c r="B18" s="167"/>
      <c r="C18" s="1"/>
      <c r="D18" s="167"/>
      <c r="E18" s="168"/>
      <c r="F18" s="168"/>
      <c r="G18" s="168"/>
      <c r="H18" s="168"/>
      <c r="I18" s="168"/>
      <c r="J18" s="168"/>
      <c r="K18" s="52"/>
    </row>
    <row r="19" spans="2:12" ht="15" customHeight="1" thickBot="1" x14ac:dyDescent="0.4">
      <c r="C19" s="306" t="s">
        <v>230</v>
      </c>
      <c r="D19" s="306"/>
      <c r="E19" s="306"/>
      <c r="F19" s="306"/>
      <c r="G19" s="306"/>
      <c r="H19" s="306"/>
      <c r="I19" s="306"/>
      <c r="J19" s="306"/>
      <c r="K19" s="52"/>
      <c r="L19" s="58"/>
    </row>
    <row r="20" spans="2:12" ht="66.5" customHeight="1" thickBot="1" x14ac:dyDescent="0.4">
      <c r="B20" s="63" t="s">
        <v>86</v>
      </c>
      <c r="C20" s="67" t="s">
        <v>65</v>
      </c>
      <c r="D20" s="68" t="s">
        <v>227</v>
      </c>
      <c r="E20" s="68" t="s">
        <v>226</v>
      </c>
      <c r="F20" s="69" t="s">
        <v>224</v>
      </c>
      <c r="G20" s="250" t="s">
        <v>284</v>
      </c>
      <c r="H20" s="69" t="s">
        <v>225</v>
      </c>
      <c r="I20" s="304" t="s">
        <v>228</v>
      </c>
      <c r="J20" s="305"/>
      <c r="L20" s="58"/>
    </row>
    <row r="21" spans="2:12" x14ac:dyDescent="0.35">
      <c r="B21" s="50" t="s">
        <v>15</v>
      </c>
      <c r="C21" s="64" t="s">
        <v>235</v>
      </c>
      <c r="D21" s="65">
        <v>3600000</v>
      </c>
      <c r="E21" s="65"/>
      <c r="F21" s="62"/>
      <c r="G21" s="249">
        <f>D21*1.54</f>
        <v>5544000</v>
      </c>
      <c r="H21" s="116"/>
      <c r="I21" s="66">
        <v>1</v>
      </c>
      <c r="J21" s="65">
        <f>G21</f>
        <v>5544000</v>
      </c>
      <c r="L21" s="58"/>
    </row>
    <row r="22" spans="2:12" x14ac:dyDescent="0.35">
      <c r="B22" s="50" t="s">
        <v>1</v>
      </c>
      <c r="C22" s="9" t="s">
        <v>45</v>
      </c>
      <c r="D22" s="11">
        <v>3600000</v>
      </c>
      <c r="E22" s="11"/>
      <c r="F22" s="49"/>
      <c r="G22" s="131"/>
      <c r="H22" s="131"/>
      <c r="I22" s="61">
        <v>1</v>
      </c>
      <c r="J22" s="11">
        <f>D22*I22</f>
        <v>3600000</v>
      </c>
      <c r="L22" s="58"/>
    </row>
    <row r="23" spans="2:12" x14ac:dyDescent="0.35">
      <c r="B23" s="50" t="s">
        <v>2</v>
      </c>
      <c r="C23" s="9" t="s">
        <v>87</v>
      </c>
      <c r="D23" s="11">
        <v>1300000</v>
      </c>
      <c r="E23" s="11">
        <f>'RECARGOS PERSONAL'!U8</f>
        <v>1486521.7391304348</v>
      </c>
      <c r="F23" s="11">
        <f>E23*1.62</f>
        <v>2408165.2173913047</v>
      </c>
      <c r="G23" s="60"/>
      <c r="H23" s="60">
        <v>162000</v>
      </c>
      <c r="I23" s="61">
        <v>3</v>
      </c>
      <c r="J23" s="11">
        <f>(F23+H23)*I23</f>
        <v>7710495.652173914</v>
      </c>
      <c r="L23" s="58"/>
    </row>
    <row r="24" spans="2:12" x14ac:dyDescent="0.35">
      <c r="B24" s="50" t="s">
        <v>3</v>
      </c>
      <c r="C24" s="9" t="s">
        <v>47</v>
      </c>
      <c r="D24" s="11">
        <v>1300000</v>
      </c>
      <c r="E24" s="11">
        <f>'RECARGOS PERSONAL'!U7</f>
        <v>1486521.7391304348</v>
      </c>
      <c r="F24" s="11">
        <f t="shared" ref="F24:F25" si="2">E24*1.62</f>
        <v>2408165.2173913047</v>
      </c>
      <c r="G24" s="60"/>
      <c r="H24" s="60">
        <v>162000</v>
      </c>
      <c r="I24" s="61">
        <v>3</v>
      </c>
      <c r="J24" s="11">
        <f t="shared" ref="J24:J25" si="3">(F24+H24)*I24</f>
        <v>7710495.652173914</v>
      </c>
      <c r="L24" s="58"/>
    </row>
    <row r="25" spans="2:12" x14ac:dyDescent="0.35">
      <c r="B25" s="50" t="s">
        <v>4</v>
      </c>
      <c r="C25" s="8" t="s">
        <v>48</v>
      </c>
      <c r="D25" s="11">
        <v>1465053</v>
      </c>
      <c r="E25" s="11">
        <f>'RECARGOS PERSONAL'!U5</f>
        <v>1954791.5407608696</v>
      </c>
      <c r="F25" s="11">
        <f t="shared" si="2"/>
        <v>3166762.296032609</v>
      </c>
      <c r="G25" s="60"/>
      <c r="H25" s="60">
        <v>162000</v>
      </c>
      <c r="I25" s="61">
        <v>6</v>
      </c>
      <c r="J25" s="11">
        <f t="shared" si="3"/>
        <v>19972573.776195653</v>
      </c>
      <c r="L25" s="58"/>
    </row>
    <row r="26" spans="2:12" ht="17.5" customHeight="1" x14ac:dyDescent="0.35">
      <c r="B26" s="50" t="s">
        <v>5</v>
      </c>
      <c r="C26" s="13" t="s">
        <v>96</v>
      </c>
      <c r="D26" s="11">
        <v>3600000</v>
      </c>
      <c r="E26" s="11"/>
      <c r="F26" s="49"/>
      <c r="G26" s="131"/>
      <c r="H26" s="131"/>
      <c r="I26" s="61">
        <v>1</v>
      </c>
      <c r="J26" s="11">
        <f>D26*I26</f>
        <v>3600000</v>
      </c>
    </row>
    <row r="27" spans="2:12" x14ac:dyDescent="0.35">
      <c r="B27" s="50" t="s">
        <v>6</v>
      </c>
      <c r="C27" s="8" t="s">
        <v>88</v>
      </c>
      <c r="D27" s="11">
        <v>1300000</v>
      </c>
      <c r="E27" s="11">
        <f>'RECARGOS PERSONAL'!U6</f>
        <v>1734571.3695652173</v>
      </c>
      <c r="F27" s="11">
        <f>E27*1.62</f>
        <v>2810005.6186956521</v>
      </c>
      <c r="G27" s="60"/>
      <c r="H27" s="60">
        <v>162000</v>
      </c>
      <c r="I27" s="61">
        <v>6</v>
      </c>
      <c r="J27" s="11">
        <f t="shared" ref="J27" si="4">(F27+H27)*I27</f>
        <v>17832033.712173913</v>
      </c>
    </row>
    <row r="28" spans="2:12" ht="24.5" customHeight="1" x14ac:dyDescent="0.35">
      <c r="B28" s="50" t="s">
        <v>7</v>
      </c>
      <c r="C28" s="51" t="s">
        <v>90</v>
      </c>
      <c r="D28" s="11">
        <v>1800000</v>
      </c>
      <c r="E28" s="11"/>
      <c r="F28" s="49"/>
      <c r="G28" s="131"/>
      <c r="H28" s="131"/>
      <c r="I28" s="61">
        <v>1</v>
      </c>
      <c r="J28" s="11">
        <f>D28*I28</f>
        <v>1800000</v>
      </c>
    </row>
    <row r="29" spans="2:12" ht="15.5" customHeight="1" x14ac:dyDescent="0.35">
      <c r="B29" s="50" t="s">
        <v>8</v>
      </c>
      <c r="C29" s="9" t="s">
        <v>52</v>
      </c>
      <c r="D29" s="11">
        <v>3600000</v>
      </c>
      <c r="E29" s="11"/>
      <c r="F29" s="49"/>
      <c r="G29" s="131"/>
      <c r="H29" s="131"/>
      <c r="I29" s="61">
        <v>1</v>
      </c>
      <c r="J29" s="11">
        <f>D29*I29</f>
        <v>3600000</v>
      </c>
    </row>
    <row r="30" spans="2:12" x14ac:dyDescent="0.35">
      <c r="B30" s="50" t="s">
        <v>9</v>
      </c>
      <c r="C30" s="34" t="s">
        <v>60</v>
      </c>
      <c r="D30" s="11">
        <v>3600000</v>
      </c>
      <c r="E30" s="11"/>
      <c r="F30" s="49"/>
      <c r="G30" s="131"/>
      <c r="H30" s="131"/>
      <c r="I30" s="61">
        <v>1</v>
      </c>
      <c r="J30" s="11">
        <f>D30*I30</f>
        <v>3600000</v>
      </c>
    </row>
    <row r="31" spans="2:12" ht="15" customHeight="1" x14ac:dyDescent="0.35">
      <c r="B31" s="162" t="s">
        <v>220</v>
      </c>
      <c r="C31" s="163" t="s">
        <v>221</v>
      </c>
      <c r="D31" s="53">
        <v>2700000</v>
      </c>
      <c r="E31" s="57"/>
      <c r="F31" s="165"/>
      <c r="G31" s="166"/>
      <c r="H31" s="166"/>
      <c r="I31" s="164">
        <v>1</v>
      </c>
      <c r="J31" s="53">
        <f>D31*I31</f>
        <v>2700000</v>
      </c>
    </row>
    <row r="32" spans="2:12" ht="15" customHeight="1" thickBot="1" x14ac:dyDescent="0.4">
      <c r="B32" s="299" t="s">
        <v>89</v>
      </c>
      <c r="C32" s="300"/>
      <c r="D32" s="300"/>
      <c r="E32" s="77"/>
      <c r="F32" s="77"/>
      <c r="G32" s="77"/>
      <c r="H32" s="77"/>
      <c r="I32" s="301">
        <f>SUM(J21:J31)</f>
        <v>77669598.792717397</v>
      </c>
      <c r="J32" s="301"/>
    </row>
    <row r="33" spans="2:10" x14ac:dyDescent="0.35">
      <c r="B33" s="1" t="s">
        <v>222</v>
      </c>
    </row>
    <row r="34" spans="2:10" x14ac:dyDescent="0.35">
      <c r="B34" s="1" t="s">
        <v>223</v>
      </c>
    </row>
    <row r="35" spans="2:10" x14ac:dyDescent="0.35">
      <c r="B35" s="1"/>
    </row>
    <row r="36" spans="2:10" ht="15" customHeight="1" thickBot="1" x14ac:dyDescent="0.4">
      <c r="B36" s="167"/>
      <c r="C36" s="306" t="s">
        <v>231</v>
      </c>
      <c r="D36" s="306"/>
      <c r="E36" s="306"/>
      <c r="F36" s="306"/>
      <c r="G36" s="306"/>
      <c r="H36" s="306"/>
      <c r="I36" s="306"/>
      <c r="J36" s="306"/>
    </row>
    <row r="37" spans="2:10" ht="67.5" customHeight="1" thickBot="1" x14ac:dyDescent="0.4">
      <c r="B37" s="63" t="s">
        <v>86</v>
      </c>
      <c r="C37" s="67" t="s">
        <v>65</v>
      </c>
      <c r="D37" s="68" t="s">
        <v>227</v>
      </c>
      <c r="E37" s="68" t="s">
        <v>226</v>
      </c>
      <c r="F37" s="69" t="s">
        <v>224</v>
      </c>
      <c r="G37" s="250" t="s">
        <v>284</v>
      </c>
      <c r="H37" s="69" t="s">
        <v>225</v>
      </c>
      <c r="I37" s="304" t="s">
        <v>228</v>
      </c>
      <c r="J37" s="305"/>
    </row>
    <row r="38" spans="2:10" ht="14" customHeight="1" x14ac:dyDescent="0.35">
      <c r="B38" s="50" t="s">
        <v>15</v>
      </c>
      <c r="C38" s="64" t="s">
        <v>235</v>
      </c>
      <c r="D38" s="65">
        <v>3600000</v>
      </c>
      <c r="E38" s="65"/>
      <c r="F38" s="62"/>
      <c r="G38" s="249">
        <f>D38*1.54</f>
        <v>5544000</v>
      </c>
      <c r="H38" s="116"/>
      <c r="I38" s="66">
        <v>1</v>
      </c>
      <c r="J38" s="65">
        <f>G38</f>
        <v>5544000</v>
      </c>
    </row>
    <row r="39" spans="2:10" x14ac:dyDescent="0.35">
      <c r="B39" s="50" t="s">
        <v>1</v>
      </c>
      <c r="C39" s="9" t="s">
        <v>45</v>
      </c>
      <c r="D39" s="11">
        <v>3600000</v>
      </c>
      <c r="E39" s="11"/>
      <c r="F39" s="49"/>
      <c r="G39" s="131"/>
      <c r="H39" s="131"/>
      <c r="I39" s="61">
        <v>1</v>
      </c>
      <c r="J39" s="11">
        <f>D39*I39</f>
        <v>3600000</v>
      </c>
    </row>
    <row r="40" spans="2:10" x14ac:dyDescent="0.35">
      <c r="B40" s="50" t="s">
        <v>2</v>
      </c>
      <c r="C40" s="9" t="s">
        <v>87</v>
      </c>
      <c r="D40" s="11">
        <v>1300000</v>
      </c>
      <c r="E40" s="11">
        <f>'RECARGOS PERSONAL'!Y8</f>
        <v>1439891.3043478262</v>
      </c>
      <c r="F40" s="11">
        <f>E40*1.62</f>
        <v>2332623.9130434785</v>
      </c>
      <c r="G40" s="60"/>
      <c r="H40" s="60">
        <v>162000</v>
      </c>
      <c r="I40" s="61">
        <v>4</v>
      </c>
      <c r="J40" s="11">
        <f>(F40+H40)*I40</f>
        <v>9978495.652173914</v>
      </c>
    </row>
    <row r="41" spans="2:10" x14ac:dyDescent="0.35">
      <c r="B41" s="50" t="s">
        <v>3</v>
      </c>
      <c r="C41" s="9" t="s">
        <v>47</v>
      </c>
      <c r="D41" s="11">
        <v>1300000</v>
      </c>
      <c r="E41" s="11">
        <f>'RECARGOS PERSONAL'!Y7</f>
        <v>1439891.3043478262</v>
      </c>
      <c r="F41" s="11">
        <f t="shared" ref="F41:F42" si="5">E41*1.62</f>
        <v>2332623.9130434785</v>
      </c>
      <c r="G41" s="60"/>
      <c r="H41" s="60">
        <v>162000</v>
      </c>
      <c r="I41" s="61">
        <v>4</v>
      </c>
      <c r="J41" s="11">
        <f t="shared" ref="J41:J42" si="6">(F41+H41)*I41</f>
        <v>9978495.652173914</v>
      </c>
    </row>
    <row r="42" spans="2:10" x14ac:dyDescent="0.35">
      <c r="B42" s="50" t="s">
        <v>4</v>
      </c>
      <c r="C42" s="8" t="s">
        <v>48</v>
      </c>
      <c r="D42" s="11">
        <v>1465053</v>
      </c>
      <c r="E42" s="11">
        <f>'RECARGOS PERSONAL'!Y5</f>
        <v>2094639.0524068323</v>
      </c>
      <c r="F42" s="11">
        <f t="shared" si="5"/>
        <v>3393315.2648990685</v>
      </c>
      <c r="G42" s="60"/>
      <c r="H42" s="60">
        <v>162000</v>
      </c>
      <c r="I42" s="61">
        <v>7</v>
      </c>
      <c r="J42" s="11">
        <f t="shared" si="6"/>
        <v>24887206.854293481</v>
      </c>
    </row>
    <row r="43" spans="2:10" x14ac:dyDescent="0.35">
      <c r="B43" s="50" t="s">
        <v>5</v>
      </c>
      <c r="C43" s="13" t="s">
        <v>96</v>
      </c>
      <c r="D43" s="11">
        <v>3600000</v>
      </c>
      <c r="E43" s="11"/>
      <c r="F43" s="49"/>
      <c r="G43" s="131"/>
      <c r="H43" s="131"/>
      <c r="I43" s="61">
        <v>1</v>
      </c>
      <c r="J43" s="11">
        <f>D43*I43</f>
        <v>3600000</v>
      </c>
    </row>
    <row r="44" spans="2:10" x14ac:dyDescent="0.35">
      <c r="B44" s="50" t="s">
        <v>6</v>
      </c>
      <c r="C44" s="8" t="s">
        <v>88</v>
      </c>
      <c r="D44" s="11">
        <v>1300000</v>
      </c>
      <c r="E44" s="11">
        <f>'RECARGOS PERSONAL'!Y6</f>
        <v>1858656.8322981365</v>
      </c>
      <c r="F44" s="11">
        <f>E44*1.62</f>
        <v>3011024.0683229812</v>
      </c>
      <c r="G44" s="60"/>
      <c r="H44" s="60">
        <v>162000</v>
      </c>
      <c r="I44" s="61">
        <v>7</v>
      </c>
      <c r="J44" s="11">
        <f t="shared" ref="J44" si="7">(F44+H44)*I44</f>
        <v>22211168.478260867</v>
      </c>
    </row>
    <row r="45" spans="2:10" ht="22" x14ac:dyDescent="0.35">
      <c r="B45" s="50" t="s">
        <v>7</v>
      </c>
      <c r="C45" s="51" t="s">
        <v>90</v>
      </c>
      <c r="D45" s="11">
        <v>1800000</v>
      </c>
      <c r="E45" s="11"/>
      <c r="F45" s="49"/>
      <c r="G45" s="131"/>
      <c r="H45" s="131"/>
      <c r="I45" s="61">
        <v>1</v>
      </c>
      <c r="J45" s="11">
        <f>D45*I45</f>
        <v>1800000</v>
      </c>
    </row>
    <row r="46" spans="2:10" x14ac:dyDescent="0.35">
      <c r="B46" s="50" t="s">
        <v>8</v>
      </c>
      <c r="C46" s="9" t="s">
        <v>52</v>
      </c>
      <c r="D46" s="11">
        <v>3600000</v>
      </c>
      <c r="E46" s="11"/>
      <c r="F46" s="49"/>
      <c r="G46" s="131"/>
      <c r="H46" s="131"/>
      <c r="I46" s="61">
        <v>1</v>
      </c>
      <c r="J46" s="11">
        <f>D46*I46</f>
        <v>3600000</v>
      </c>
    </row>
    <row r="47" spans="2:10" x14ac:dyDescent="0.35">
      <c r="B47" s="50" t="s">
        <v>9</v>
      </c>
      <c r="C47" s="34" t="s">
        <v>60</v>
      </c>
      <c r="D47" s="11">
        <v>3600000</v>
      </c>
      <c r="E47" s="11"/>
      <c r="F47" s="49"/>
      <c r="G47" s="131"/>
      <c r="H47" s="131"/>
      <c r="I47" s="61">
        <v>1</v>
      </c>
      <c r="J47" s="11">
        <f>D47*I47</f>
        <v>3600000</v>
      </c>
    </row>
    <row r="48" spans="2:10" ht="14" customHeight="1" x14ac:dyDescent="0.35">
      <c r="B48" s="162" t="s">
        <v>220</v>
      </c>
      <c r="C48" s="163" t="s">
        <v>221</v>
      </c>
      <c r="D48" s="53">
        <v>2700000</v>
      </c>
      <c r="E48" s="57"/>
      <c r="F48" s="165"/>
      <c r="G48" s="166"/>
      <c r="H48" s="166"/>
      <c r="I48" s="164">
        <v>1</v>
      </c>
      <c r="J48" s="53">
        <f>D48*I48</f>
        <v>2700000</v>
      </c>
    </row>
    <row r="49" spans="2:12" ht="15" customHeight="1" thickBot="1" x14ac:dyDescent="0.4">
      <c r="B49" s="299" t="s">
        <v>89</v>
      </c>
      <c r="C49" s="300"/>
      <c r="D49" s="300"/>
      <c r="E49" s="77"/>
      <c r="F49" s="77"/>
      <c r="G49" s="77"/>
      <c r="H49" s="77"/>
      <c r="I49" s="301">
        <f>SUM(J38:J48)</f>
        <v>91499366.636902183</v>
      </c>
      <c r="J49" s="301"/>
    </row>
    <row r="50" spans="2:12" x14ac:dyDescent="0.35">
      <c r="B50" s="1" t="s">
        <v>232</v>
      </c>
    </row>
    <row r="51" spans="2:12" x14ac:dyDescent="0.35">
      <c r="B51" s="1" t="s">
        <v>223</v>
      </c>
    </row>
    <row r="52" spans="2:12" x14ac:dyDescent="0.35">
      <c r="B52" s="1"/>
      <c r="F52" t="s">
        <v>233</v>
      </c>
      <c r="J52" s="172">
        <f>AVERAGE(I15,I32,I49)</f>
        <v>77668814.712717399</v>
      </c>
    </row>
    <row r="53" spans="2:12" x14ac:dyDescent="0.35">
      <c r="B53" s="1"/>
      <c r="E53" s="297" t="s">
        <v>300</v>
      </c>
      <c r="F53" s="298" t="s">
        <v>234</v>
      </c>
      <c r="G53" s="298"/>
      <c r="H53" s="298"/>
      <c r="I53" s="298"/>
      <c r="J53" s="173">
        <f>J52/65</f>
        <v>1194904.8417341139</v>
      </c>
      <c r="L53" s="279"/>
    </row>
    <row r="54" spans="2:12" x14ac:dyDescent="0.35">
      <c r="B54" s="1"/>
      <c r="E54" s="297" t="s">
        <v>241</v>
      </c>
      <c r="F54" s="298"/>
      <c r="G54" s="298"/>
      <c r="H54" s="298"/>
      <c r="I54" s="298"/>
      <c r="J54" s="173">
        <f>'SUMINISTROS Y ALOJAMIENTO'!R4</f>
        <v>431375</v>
      </c>
      <c r="L54" s="279"/>
    </row>
    <row r="55" spans="2:12" x14ac:dyDescent="0.35">
      <c r="D55" s="181"/>
      <c r="E55" s="297" t="s">
        <v>242</v>
      </c>
      <c r="F55" s="298"/>
      <c r="G55" s="298"/>
      <c r="H55" s="298"/>
      <c r="I55" s="298"/>
      <c r="J55" s="173">
        <f>SUM(J53+J54)</f>
        <v>1626279.8417341139</v>
      </c>
    </row>
  </sheetData>
  <mergeCells count="15">
    <mergeCell ref="C2:J2"/>
    <mergeCell ref="C19:J19"/>
    <mergeCell ref="C36:J36"/>
    <mergeCell ref="B32:D32"/>
    <mergeCell ref="I32:J32"/>
    <mergeCell ref="E54:I54"/>
    <mergeCell ref="E55:I55"/>
    <mergeCell ref="B49:D49"/>
    <mergeCell ref="I49:J49"/>
    <mergeCell ref="I3:J3"/>
    <mergeCell ref="B15:D15"/>
    <mergeCell ref="I20:J20"/>
    <mergeCell ref="I37:J37"/>
    <mergeCell ref="I15:J15"/>
    <mergeCell ref="E53:I53"/>
  </mergeCells>
  <pageMargins left="0.7" right="0.7" top="0.75" bottom="0.75" header="0.3" footer="0.3"/>
  <pageSetup orientation="portrait" horizontalDpi="360" verticalDpi="360" r:id="rId1"/>
  <ignoredErrors>
    <ignoredError sqref="J9:J10 J26:J27" 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C6BC2-4D9B-4994-BA1E-A34B70F80A3E}">
  <dimension ref="B1:U67"/>
  <sheetViews>
    <sheetView zoomScale="95" workbookViewId="0">
      <selection activeCell="J9" sqref="J9"/>
    </sheetView>
  </sheetViews>
  <sheetFormatPr baseColWidth="10" defaultRowHeight="14.5" x14ac:dyDescent="0.35"/>
  <cols>
    <col min="3" max="3" width="39.1796875" customWidth="1"/>
    <col min="4" max="4" width="11.7265625" bestFit="1" customWidth="1"/>
    <col min="5" max="5" width="9.26953125" customWidth="1"/>
    <col min="6" max="6" width="15.81640625" customWidth="1"/>
    <col min="7" max="7" width="16.54296875" hidden="1" customWidth="1"/>
    <col min="8" max="8" width="12.7265625" hidden="1" customWidth="1"/>
    <col min="9" max="9" width="16.1796875" hidden="1" customWidth="1"/>
    <col min="10" max="10" width="14.453125" bestFit="1" customWidth="1"/>
    <col min="11" max="11" width="16.54296875" bestFit="1" customWidth="1"/>
    <col min="12" max="12" width="12.90625" bestFit="1" customWidth="1"/>
    <col min="13" max="13" width="16.1796875" bestFit="1" customWidth="1"/>
    <col min="14" max="14" width="14.453125" bestFit="1" customWidth="1"/>
    <col min="15" max="15" width="16.54296875" bestFit="1" customWidth="1"/>
    <col min="16" max="16" width="12.90625" bestFit="1" customWidth="1"/>
    <col min="17" max="17" width="16.1796875" bestFit="1" customWidth="1"/>
    <col min="18" max="18" width="14.453125" bestFit="1" customWidth="1"/>
    <col min="19" max="19" width="18.54296875" customWidth="1"/>
    <col min="20" max="20" width="16.08984375" customWidth="1"/>
  </cols>
  <sheetData>
    <row r="1" spans="2:20" ht="15" thickBot="1" x14ac:dyDescent="0.4"/>
    <row r="2" spans="2:20" x14ac:dyDescent="0.35">
      <c r="B2" s="332" t="s">
        <v>178</v>
      </c>
      <c r="C2" s="334" t="s">
        <v>177</v>
      </c>
      <c r="D2" s="335" t="s">
        <v>179</v>
      </c>
      <c r="E2" s="335" t="s">
        <v>180</v>
      </c>
      <c r="F2" s="310" t="s">
        <v>236</v>
      </c>
      <c r="G2" s="311"/>
      <c r="H2" s="311"/>
      <c r="I2" s="312"/>
      <c r="J2" s="310" t="s">
        <v>237</v>
      </c>
      <c r="K2" s="311"/>
      <c r="L2" s="311"/>
      <c r="M2" s="312"/>
      <c r="N2" s="310" t="s">
        <v>306</v>
      </c>
      <c r="O2" s="311"/>
      <c r="P2" s="311"/>
      <c r="Q2" s="312"/>
      <c r="R2" s="313" t="s">
        <v>239</v>
      </c>
    </row>
    <row r="3" spans="2:20" x14ac:dyDescent="0.35">
      <c r="B3" s="333"/>
      <c r="C3" s="286"/>
      <c r="D3" s="336"/>
      <c r="E3" s="336"/>
      <c r="F3" s="130" t="s">
        <v>182</v>
      </c>
      <c r="G3" s="130" t="s">
        <v>172</v>
      </c>
      <c r="H3" s="130" t="s">
        <v>183</v>
      </c>
      <c r="I3" s="130" t="s">
        <v>174</v>
      </c>
      <c r="J3" s="130" t="s">
        <v>182</v>
      </c>
      <c r="K3" s="130" t="s">
        <v>172</v>
      </c>
      <c r="L3" s="130" t="s">
        <v>183</v>
      </c>
      <c r="M3" s="130" t="s">
        <v>184</v>
      </c>
      <c r="N3" s="130" t="s">
        <v>182</v>
      </c>
      <c r="O3" s="130" t="s">
        <v>172</v>
      </c>
      <c r="P3" s="130" t="s">
        <v>183</v>
      </c>
      <c r="Q3" s="130" t="s">
        <v>184</v>
      </c>
      <c r="R3" s="314"/>
    </row>
    <row r="4" spans="2:20" ht="25" customHeight="1" x14ac:dyDescent="0.35">
      <c r="B4" s="338">
        <v>2</v>
      </c>
      <c r="C4" s="340" t="s">
        <v>240</v>
      </c>
      <c r="D4" s="288" t="s">
        <v>181</v>
      </c>
      <c r="E4" s="342">
        <v>1</v>
      </c>
      <c r="F4" s="174">
        <v>385500</v>
      </c>
      <c r="G4" s="174">
        <f>+F4*0.19</f>
        <v>73245</v>
      </c>
      <c r="H4" s="174">
        <f>+G4+F4</f>
        <v>458745</v>
      </c>
      <c r="I4" s="174">
        <f>+H4*E4</f>
        <v>458745</v>
      </c>
      <c r="J4" s="175">
        <v>402000</v>
      </c>
      <c r="K4" s="175">
        <f>+J4*0.19</f>
        <v>76380</v>
      </c>
      <c r="L4" s="175">
        <f>+J4+K4</f>
        <v>478380</v>
      </c>
      <c r="M4" s="175">
        <f>+L4*E4</f>
        <v>478380</v>
      </c>
      <c r="N4" s="175">
        <v>300000</v>
      </c>
      <c r="O4" s="175">
        <f>+N4*0.19</f>
        <v>57000</v>
      </c>
      <c r="P4" s="175">
        <f>+O4+N4</f>
        <v>357000</v>
      </c>
      <c r="Q4" s="175">
        <f>+P4*E4</f>
        <v>357000</v>
      </c>
      <c r="R4" s="307">
        <f>+AVERAGE(I4,M4,Q4)</f>
        <v>431375</v>
      </c>
      <c r="T4" s="54"/>
    </row>
    <row r="5" spans="2:20" ht="23" customHeight="1" thickBot="1" x14ac:dyDescent="0.4">
      <c r="B5" s="339"/>
      <c r="C5" s="341"/>
      <c r="D5" s="289"/>
      <c r="E5" s="343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308"/>
      <c r="T5" t="s">
        <v>277</v>
      </c>
    </row>
    <row r="6" spans="2:20" ht="15" thickBot="1" x14ac:dyDescent="0.4"/>
    <row r="7" spans="2:20" ht="14.4" customHeight="1" x14ac:dyDescent="0.35">
      <c r="B7" s="201" t="s">
        <v>34</v>
      </c>
      <c r="C7" s="315" t="s">
        <v>53</v>
      </c>
      <c r="D7" s="316"/>
      <c r="E7" s="316"/>
      <c r="F7" s="316"/>
      <c r="G7" s="316"/>
      <c r="H7" s="316"/>
      <c r="I7" s="316"/>
      <c r="J7" s="316"/>
      <c r="K7" s="316"/>
      <c r="L7" s="316"/>
      <c r="M7" s="316"/>
      <c r="N7" s="316"/>
      <c r="O7" s="316"/>
      <c r="P7" s="316"/>
      <c r="Q7" s="316"/>
      <c r="R7" s="316"/>
      <c r="S7" s="316"/>
      <c r="T7" s="202"/>
    </row>
    <row r="8" spans="2:20" ht="42.5" customHeight="1" x14ac:dyDescent="0.35">
      <c r="B8" s="291" t="s">
        <v>264</v>
      </c>
      <c r="C8" s="123" t="s">
        <v>260</v>
      </c>
      <c r="D8" s="126" t="s">
        <v>12</v>
      </c>
      <c r="E8" s="126" t="s">
        <v>0</v>
      </c>
      <c r="F8" s="126" t="s">
        <v>140</v>
      </c>
      <c r="G8" s="123" t="s">
        <v>175</v>
      </c>
      <c r="H8" s="126" t="s">
        <v>172</v>
      </c>
      <c r="I8" s="123" t="s">
        <v>173</v>
      </c>
      <c r="J8" s="123" t="s">
        <v>174</v>
      </c>
      <c r="K8" s="123" t="s">
        <v>175</v>
      </c>
      <c r="L8" s="126" t="s">
        <v>172</v>
      </c>
      <c r="M8" s="123" t="s">
        <v>173</v>
      </c>
      <c r="N8" s="123" t="s">
        <v>174</v>
      </c>
      <c r="O8" s="123" t="s">
        <v>175</v>
      </c>
      <c r="P8" s="126" t="s">
        <v>172</v>
      </c>
      <c r="Q8" s="123" t="s">
        <v>173</v>
      </c>
      <c r="R8" s="123" t="s">
        <v>174</v>
      </c>
      <c r="S8" s="126" t="s">
        <v>302</v>
      </c>
      <c r="T8" s="126" t="s">
        <v>301</v>
      </c>
    </row>
    <row r="9" spans="2:20" ht="80" customHeight="1" thickBot="1" x14ac:dyDescent="0.4">
      <c r="B9" s="346"/>
      <c r="C9" s="257" t="s">
        <v>141</v>
      </c>
      <c r="D9" s="188" t="s">
        <v>139</v>
      </c>
      <c r="E9" s="189">
        <v>511</v>
      </c>
      <c r="F9" s="189" t="s">
        <v>279</v>
      </c>
      <c r="G9" s="258">
        <v>2100</v>
      </c>
      <c r="H9" s="258">
        <f t="shared" ref="H9:H18" si="0">+G9*0.19</f>
        <v>399</v>
      </c>
      <c r="I9" s="258">
        <f t="shared" ref="I9:I18" si="1">+H9+G9</f>
        <v>2499</v>
      </c>
      <c r="J9" s="258">
        <f>+I9</f>
        <v>2499</v>
      </c>
      <c r="K9" s="258">
        <v>2200</v>
      </c>
      <c r="L9" s="258">
        <f t="shared" ref="L9:L18" si="2">+K9*0.19</f>
        <v>418</v>
      </c>
      <c r="M9" s="258">
        <f>+K9+L9</f>
        <v>2618</v>
      </c>
      <c r="N9" s="258">
        <f>+M9</f>
        <v>2618</v>
      </c>
      <c r="O9" s="258">
        <v>2190</v>
      </c>
      <c r="P9" s="258">
        <f t="shared" ref="P9:P18" si="3">+O9*0.19</f>
        <v>416.1</v>
      </c>
      <c r="Q9" s="258">
        <f>+O9+P9</f>
        <v>2606.1</v>
      </c>
      <c r="R9" s="258">
        <f>+Q9</f>
        <v>2606.1</v>
      </c>
      <c r="S9" s="192">
        <f>+AVERAGE(J9,N9,R9)</f>
        <v>2574.3666666666668</v>
      </c>
      <c r="T9" s="190">
        <f>S9*E9</f>
        <v>1315501.3666666667</v>
      </c>
    </row>
    <row r="10" spans="2:20" ht="37.5" customHeight="1" x14ac:dyDescent="0.35">
      <c r="B10" s="347" t="s">
        <v>82</v>
      </c>
      <c r="C10" s="259" t="s">
        <v>261</v>
      </c>
      <c r="D10" s="259" t="s">
        <v>12</v>
      </c>
      <c r="E10" s="259" t="s">
        <v>0</v>
      </c>
      <c r="F10" s="259" t="s">
        <v>140</v>
      </c>
      <c r="G10" s="310" t="s">
        <v>236</v>
      </c>
      <c r="H10" s="311"/>
      <c r="I10" s="311"/>
      <c r="J10" s="312"/>
      <c r="K10" s="310" t="s">
        <v>237</v>
      </c>
      <c r="L10" s="311"/>
      <c r="M10" s="311"/>
      <c r="N10" s="312"/>
      <c r="O10" s="310" t="s">
        <v>306</v>
      </c>
      <c r="P10" s="311"/>
      <c r="Q10" s="311"/>
      <c r="R10" s="312"/>
      <c r="S10" s="253" t="s">
        <v>303</v>
      </c>
      <c r="T10" s="256" t="s">
        <v>267</v>
      </c>
    </row>
    <row r="11" spans="2:20" ht="15.5" customHeight="1" x14ac:dyDescent="0.35">
      <c r="B11" s="348"/>
      <c r="C11" s="125" t="s">
        <v>68</v>
      </c>
      <c r="D11" s="125" t="s">
        <v>139</v>
      </c>
      <c r="E11" s="124">
        <v>1</v>
      </c>
      <c r="F11" s="324" t="s">
        <v>44</v>
      </c>
      <c r="G11" s="175">
        <f>12800/1.19</f>
        <v>10756.302521008403</v>
      </c>
      <c r="H11" s="175">
        <f t="shared" si="0"/>
        <v>2043.6974789915967</v>
      </c>
      <c r="I11" s="175">
        <f t="shared" si="1"/>
        <v>12800</v>
      </c>
      <c r="J11" s="175">
        <f t="shared" ref="J11:J18" si="4">+I11*E11</f>
        <v>12800</v>
      </c>
      <c r="K11" s="175">
        <f>15000/1.19</f>
        <v>12605.042016806723</v>
      </c>
      <c r="L11" s="175">
        <f t="shared" si="2"/>
        <v>2394.9579831932774</v>
      </c>
      <c r="M11" s="175">
        <f>+L11+K11</f>
        <v>15000</v>
      </c>
      <c r="N11" s="175">
        <f t="shared" ref="N11:N18" si="5">+M11*E11</f>
        <v>15000</v>
      </c>
      <c r="O11" s="175">
        <f>16200/1.19</f>
        <v>13613.44537815126</v>
      </c>
      <c r="P11" s="175">
        <f t="shared" si="3"/>
        <v>2586.5546218487393</v>
      </c>
      <c r="Q11" s="175">
        <f>+O11+P11</f>
        <v>16200</v>
      </c>
      <c r="R11" s="175">
        <f>+Q11*E11</f>
        <v>16200</v>
      </c>
      <c r="S11" s="260">
        <f>+AVERAGE(J11,N11,R11)</f>
        <v>14666.666666666666</v>
      </c>
    </row>
    <row r="12" spans="2:20" ht="14.5" customHeight="1" x14ac:dyDescent="0.35">
      <c r="B12" s="348"/>
      <c r="C12" s="125" t="s">
        <v>69</v>
      </c>
      <c r="D12" s="125" t="s">
        <v>139</v>
      </c>
      <c r="E12" s="124">
        <v>1</v>
      </c>
      <c r="F12" s="325"/>
      <c r="G12" s="175">
        <f>14800/1.19</f>
        <v>12436.974789915967</v>
      </c>
      <c r="H12" s="175">
        <f t="shared" si="0"/>
        <v>2363.0252100840335</v>
      </c>
      <c r="I12" s="175">
        <f t="shared" si="1"/>
        <v>14800</v>
      </c>
      <c r="J12" s="175">
        <f t="shared" si="4"/>
        <v>14800</v>
      </c>
      <c r="K12" s="175">
        <f>14500/1.19</f>
        <v>12184.873949579833</v>
      </c>
      <c r="L12" s="175">
        <f t="shared" si="2"/>
        <v>2315.1260504201682</v>
      </c>
      <c r="M12" s="175">
        <f>+L12+K12</f>
        <v>14500</v>
      </c>
      <c r="N12" s="175">
        <f t="shared" si="5"/>
        <v>14500</v>
      </c>
      <c r="O12" s="175">
        <f>13800/1.19</f>
        <v>11596.638655462186</v>
      </c>
      <c r="P12" s="175">
        <f t="shared" si="3"/>
        <v>2203.3613445378155</v>
      </c>
      <c r="Q12" s="175">
        <f>+P12+O12</f>
        <v>13800.000000000002</v>
      </c>
      <c r="R12" s="175">
        <f>+Q12*E11</f>
        <v>13800.000000000002</v>
      </c>
      <c r="S12" s="260">
        <f t="shared" ref="S12:S18" si="6">+AVERAGE(J12,N12,R12)</f>
        <v>14366.666666666666</v>
      </c>
    </row>
    <row r="13" spans="2:20" x14ac:dyDescent="0.35">
      <c r="B13" s="348"/>
      <c r="C13" s="125" t="s">
        <v>71</v>
      </c>
      <c r="D13" s="125" t="s">
        <v>139</v>
      </c>
      <c r="E13" s="124">
        <v>1</v>
      </c>
      <c r="F13" s="325"/>
      <c r="G13" s="175">
        <f>8150/1.19</f>
        <v>6848.7394957983197</v>
      </c>
      <c r="H13" s="175">
        <f t="shared" si="0"/>
        <v>1301.2605042016808</v>
      </c>
      <c r="I13" s="175">
        <f t="shared" si="1"/>
        <v>8150</v>
      </c>
      <c r="J13" s="175">
        <f t="shared" si="4"/>
        <v>8150</v>
      </c>
      <c r="K13" s="175">
        <f>7500/1.19</f>
        <v>6302.5210084033615</v>
      </c>
      <c r="L13" s="175">
        <f t="shared" si="2"/>
        <v>1197.4789915966387</v>
      </c>
      <c r="M13" s="175">
        <f>+K13+L13</f>
        <v>7500</v>
      </c>
      <c r="N13" s="175">
        <f t="shared" si="5"/>
        <v>7500</v>
      </c>
      <c r="O13" s="175">
        <f>8200/1.19</f>
        <v>6890.7563025210084</v>
      </c>
      <c r="P13" s="175">
        <f t="shared" si="3"/>
        <v>1309.2436974789916</v>
      </c>
      <c r="Q13" s="175">
        <f>+O13+P13</f>
        <v>8200</v>
      </c>
      <c r="R13" s="175">
        <f t="shared" ref="R13:R18" si="7">+Q13*E13</f>
        <v>8200</v>
      </c>
      <c r="S13" s="260">
        <f t="shared" si="6"/>
        <v>7950</v>
      </c>
    </row>
    <row r="14" spans="2:20" x14ac:dyDescent="0.35">
      <c r="B14" s="348"/>
      <c r="C14" s="125" t="s">
        <v>72</v>
      </c>
      <c r="D14" s="125" t="s">
        <v>139</v>
      </c>
      <c r="E14" s="124">
        <v>1</v>
      </c>
      <c r="F14" s="325"/>
      <c r="G14" s="175">
        <f>3500/1.19</f>
        <v>2941.1764705882356</v>
      </c>
      <c r="H14" s="175">
        <f t="shared" si="0"/>
        <v>558.82352941176475</v>
      </c>
      <c r="I14" s="175">
        <f t="shared" si="1"/>
        <v>3500.0000000000005</v>
      </c>
      <c r="J14" s="175">
        <f t="shared" si="4"/>
        <v>3500.0000000000005</v>
      </c>
      <c r="K14" s="175">
        <f>3200/1.19</f>
        <v>2689.0756302521008</v>
      </c>
      <c r="L14" s="177">
        <f t="shared" si="2"/>
        <v>510.92436974789916</v>
      </c>
      <c r="M14" s="176">
        <f>+L14+K14</f>
        <v>3200</v>
      </c>
      <c r="N14" s="177">
        <f t="shared" si="5"/>
        <v>3200</v>
      </c>
      <c r="O14" s="175">
        <f>3100/1.19</f>
        <v>2605.0420168067226</v>
      </c>
      <c r="P14" s="177">
        <f t="shared" si="3"/>
        <v>494.9579831932773</v>
      </c>
      <c r="Q14" s="176">
        <f>+P14+O14</f>
        <v>3100</v>
      </c>
      <c r="R14" s="175">
        <f t="shared" si="7"/>
        <v>3100</v>
      </c>
      <c r="S14" s="260">
        <f t="shared" si="6"/>
        <v>3266.6666666666665</v>
      </c>
    </row>
    <row r="15" spans="2:20" ht="24" customHeight="1" x14ac:dyDescent="0.35">
      <c r="B15" s="348"/>
      <c r="C15" s="125" t="s">
        <v>73</v>
      </c>
      <c r="D15" s="125" t="s">
        <v>142</v>
      </c>
      <c r="E15" s="124">
        <v>1</v>
      </c>
      <c r="F15" s="325"/>
      <c r="G15" s="175">
        <f>5400/1.19</f>
        <v>4537.8151260504201</v>
      </c>
      <c r="H15" s="175">
        <f t="shared" si="0"/>
        <v>862.18487394957981</v>
      </c>
      <c r="I15" s="175">
        <f t="shared" si="1"/>
        <v>5400</v>
      </c>
      <c r="J15" s="175">
        <f t="shared" si="4"/>
        <v>5400</v>
      </c>
      <c r="K15" s="175">
        <f>5500/1.19</f>
        <v>4621.8487394957983</v>
      </c>
      <c r="L15" s="177">
        <f t="shared" si="2"/>
        <v>878.15126050420167</v>
      </c>
      <c r="M15" s="176">
        <f>+L15+K15</f>
        <v>5500</v>
      </c>
      <c r="N15" s="177">
        <f t="shared" si="5"/>
        <v>5500</v>
      </c>
      <c r="O15" s="175">
        <f>5200/1.19</f>
        <v>4369.7478991596645</v>
      </c>
      <c r="P15" s="175">
        <f t="shared" si="3"/>
        <v>830.25210084033631</v>
      </c>
      <c r="Q15" s="175">
        <f>+P15+O15</f>
        <v>5200.0000000000009</v>
      </c>
      <c r="R15" s="175">
        <f t="shared" si="7"/>
        <v>5200.0000000000009</v>
      </c>
      <c r="S15" s="260">
        <f t="shared" si="6"/>
        <v>5366.666666666667</v>
      </c>
    </row>
    <row r="16" spans="2:20" x14ac:dyDescent="0.35">
      <c r="B16" s="348"/>
      <c r="C16" s="125" t="s">
        <v>74</v>
      </c>
      <c r="D16" s="125" t="s">
        <v>142</v>
      </c>
      <c r="E16" s="124">
        <v>1</v>
      </c>
      <c r="F16" s="325"/>
      <c r="G16" s="175">
        <f>7500/1.19</f>
        <v>6302.5210084033615</v>
      </c>
      <c r="H16" s="175">
        <f t="shared" si="0"/>
        <v>1197.4789915966387</v>
      </c>
      <c r="I16" s="175">
        <f t="shared" si="1"/>
        <v>7500</v>
      </c>
      <c r="J16" s="175">
        <f t="shared" si="4"/>
        <v>7500</v>
      </c>
      <c r="K16" s="175">
        <f>8500/1.19</f>
        <v>7142.8571428571431</v>
      </c>
      <c r="L16" s="175">
        <f t="shared" si="2"/>
        <v>1357.1428571428571</v>
      </c>
      <c r="M16" s="175">
        <f>+L16+K16</f>
        <v>8500</v>
      </c>
      <c r="N16" s="175">
        <f t="shared" si="5"/>
        <v>8500</v>
      </c>
      <c r="O16" s="175">
        <f>9200/1.19</f>
        <v>7731.09243697479</v>
      </c>
      <c r="P16" s="175">
        <f t="shared" si="3"/>
        <v>1468.90756302521</v>
      </c>
      <c r="Q16" s="175">
        <f>+P16+O16</f>
        <v>9200</v>
      </c>
      <c r="R16" s="175">
        <f t="shared" si="7"/>
        <v>9200</v>
      </c>
      <c r="S16" s="260">
        <f t="shared" si="6"/>
        <v>8400</v>
      </c>
    </row>
    <row r="17" spans="2:19" x14ac:dyDescent="0.35">
      <c r="B17" s="348"/>
      <c r="C17" s="125" t="s">
        <v>79</v>
      </c>
      <c r="D17" s="125" t="s">
        <v>139</v>
      </c>
      <c r="E17" s="124">
        <v>1</v>
      </c>
      <c r="F17" s="325"/>
      <c r="G17" s="175">
        <f>14500/1.19</f>
        <v>12184.873949579833</v>
      </c>
      <c r="H17" s="175">
        <f t="shared" si="0"/>
        <v>2315.1260504201682</v>
      </c>
      <c r="I17" s="175">
        <f t="shared" si="1"/>
        <v>14500</v>
      </c>
      <c r="J17" s="175">
        <f t="shared" si="4"/>
        <v>14500</v>
      </c>
      <c r="K17" s="175">
        <f>14800/1.19</f>
        <v>12436.974789915967</v>
      </c>
      <c r="L17" s="175">
        <f t="shared" si="2"/>
        <v>2363.0252100840335</v>
      </c>
      <c r="M17" s="175">
        <f>+L17+K17</f>
        <v>14800</v>
      </c>
      <c r="N17" s="175">
        <f t="shared" si="5"/>
        <v>14800</v>
      </c>
      <c r="O17" s="175">
        <f>14450/1.19</f>
        <v>12142.857142857143</v>
      </c>
      <c r="P17" s="175">
        <f t="shared" si="3"/>
        <v>2307.1428571428573</v>
      </c>
      <c r="Q17" s="175">
        <f>+P17+O17</f>
        <v>14450</v>
      </c>
      <c r="R17" s="175">
        <f t="shared" si="7"/>
        <v>14450</v>
      </c>
      <c r="S17" s="260">
        <f t="shared" si="6"/>
        <v>14583.333333333334</v>
      </c>
    </row>
    <row r="18" spans="2:19" ht="15" thickBot="1" x14ac:dyDescent="0.4">
      <c r="B18" s="349"/>
      <c r="C18" s="188" t="s">
        <v>75</v>
      </c>
      <c r="D18" s="188" t="s">
        <v>139</v>
      </c>
      <c r="E18" s="189">
        <v>1</v>
      </c>
      <c r="F18" s="325"/>
      <c r="G18" s="191">
        <f>13000/1.19</f>
        <v>10924.36974789916</v>
      </c>
      <c r="H18" s="191">
        <f t="shared" si="0"/>
        <v>2075.6302521008406</v>
      </c>
      <c r="I18" s="191">
        <f t="shared" si="1"/>
        <v>13000</v>
      </c>
      <c r="J18" s="191">
        <f t="shared" si="4"/>
        <v>13000</v>
      </c>
      <c r="K18" s="191">
        <f>13800/1.19</f>
        <v>11596.638655462186</v>
      </c>
      <c r="L18" s="191">
        <f t="shared" si="2"/>
        <v>2203.3613445378155</v>
      </c>
      <c r="M18" s="191">
        <f>+L18+K18</f>
        <v>13800.000000000002</v>
      </c>
      <c r="N18" s="191">
        <f t="shared" si="5"/>
        <v>13800.000000000002</v>
      </c>
      <c r="O18" s="191">
        <f>14200/1.19</f>
        <v>11932.773109243699</v>
      </c>
      <c r="P18" s="191">
        <f t="shared" si="3"/>
        <v>2267.226890756303</v>
      </c>
      <c r="Q18" s="191">
        <f>+P18+O18</f>
        <v>14200.000000000002</v>
      </c>
      <c r="R18" s="191">
        <f t="shared" si="7"/>
        <v>14200.000000000002</v>
      </c>
      <c r="S18" s="261">
        <f t="shared" si="6"/>
        <v>13666.666666666666</v>
      </c>
    </row>
    <row r="19" spans="2:19" ht="15" thickBot="1" x14ac:dyDescent="0.4">
      <c r="B19" s="344" t="s">
        <v>250</v>
      </c>
      <c r="C19" s="345"/>
      <c r="D19" s="345"/>
      <c r="E19" s="345"/>
      <c r="F19" s="345"/>
      <c r="G19" s="193"/>
      <c r="H19" s="194"/>
      <c r="I19" s="194"/>
      <c r="J19" s="195"/>
      <c r="K19" s="193"/>
      <c r="L19" s="194"/>
      <c r="M19" s="194"/>
      <c r="N19" s="195"/>
      <c r="O19" s="193"/>
      <c r="P19" s="194"/>
      <c r="Q19" s="194"/>
      <c r="R19" s="195"/>
      <c r="S19" s="197">
        <f>SUM(S11:S18)</f>
        <v>82266.666666666657</v>
      </c>
    </row>
    <row r="20" spans="2:19" ht="20" customHeight="1" x14ac:dyDescent="0.35">
      <c r="B20" s="288" t="s">
        <v>146</v>
      </c>
      <c r="C20" s="123" t="s">
        <v>20</v>
      </c>
      <c r="D20" s="196" t="s">
        <v>12</v>
      </c>
      <c r="E20" s="196" t="s">
        <v>0</v>
      </c>
      <c r="F20" s="196" t="s">
        <v>140</v>
      </c>
      <c r="G20" s="318" t="s">
        <v>236</v>
      </c>
      <c r="H20" s="319"/>
      <c r="I20" s="319"/>
      <c r="J20" s="320"/>
      <c r="K20" s="318" t="s">
        <v>237</v>
      </c>
      <c r="L20" s="319"/>
      <c r="M20" s="319"/>
      <c r="N20" s="320"/>
      <c r="O20" s="318" t="s">
        <v>306</v>
      </c>
      <c r="P20" s="319"/>
      <c r="Q20" s="319"/>
      <c r="R20" s="320"/>
      <c r="S20" s="254" t="s">
        <v>303</v>
      </c>
    </row>
    <row r="21" spans="2:19" ht="15" thickBot="1" x14ac:dyDescent="0.4">
      <c r="B21" s="337"/>
      <c r="C21" s="117" t="s">
        <v>81</v>
      </c>
      <c r="D21" s="117" t="s">
        <v>139</v>
      </c>
      <c r="E21" s="118">
        <v>1</v>
      </c>
      <c r="F21" s="350" t="s">
        <v>44</v>
      </c>
      <c r="G21" s="175">
        <f>12800/1.19</f>
        <v>10756.302521008403</v>
      </c>
      <c r="H21" s="175">
        <f t="shared" ref="H21:H27" si="8">+G21*0.19</f>
        <v>2043.6974789915967</v>
      </c>
      <c r="I21" s="175">
        <f t="shared" ref="I21:I27" si="9">+H21+G21</f>
        <v>12800</v>
      </c>
      <c r="J21" s="175">
        <f t="shared" ref="J21:J27" si="10">+I21*E21</f>
        <v>12800</v>
      </c>
      <c r="K21" s="175">
        <f>15000/1.19</f>
        <v>12605.042016806723</v>
      </c>
      <c r="L21" s="175">
        <f t="shared" ref="L21:L27" si="11">+K21*0.19</f>
        <v>2394.9579831932774</v>
      </c>
      <c r="M21" s="175">
        <f>+L21+K21</f>
        <v>15000</v>
      </c>
      <c r="N21" s="175">
        <f t="shared" ref="N21:N27" si="12">+M21*E21</f>
        <v>15000</v>
      </c>
      <c r="O21" s="175">
        <f>16200/1.19</f>
        <v>13613.44537815126</v>
      </c>
      <c r="P21" s="175">
        <f t="shared" ref="P21:P27" si="13">+O21*0.19</f>
        <v>2586.5546218487393</v>
      </c>
      <c r="Q21" s="175">
        <f>+O21+P21</f>
        <v>16200</v>
      </c>
      <c r="R21" s="175">
        <f>+Q21*E21</f>
        <v>16200</v>
      </c>
      <c r="S21" s="260">
        <f>+AVERAGE(J21,N21,R21)</f>
        <v>14666.666666666666</v>
      </c>
    </row>
    <row r="22" spans="2:19" ht="15" thickBot="1" x14ac:dyDescent="0.4">
      <c r="B22" s="337"/>
      <c r="C22" s="117" t="s">
        <v>76</v>
      </c>
      <c r="D22" s="117" t="s">
        <v>139</v>
      </c>
      <c r="E22" s="118">
        <v>1</v>
      </c>
      <c r="F22" s="351"/>
      <c r="G22" s="175">
        <f>14800/1.19</f>
        <v>12436.974789915967</v>
      </c>
      <c r="H22" s="175">
        <f>+G22*0.19</f>
        <v>2363.0252100840335</v>
      </c>
      <c r="I22" s="175">
        <f t="shared" si="9"/>
        <v>14800</v>
      </c>
      <c r="J22" s="175">
        <f t="shared" si="10"/>
        <v>14800</v>
      </c>
      <c r="K22" s="175">
        <f>14500/1.19</f>
        <v>12184.873949579833</v>
      </c>
      <c r="L22" s="175">
        <f t="shared" si="11"/>
        <v>2315.1260504201682</v>
      </c>
      <c r="M22" s="175">
        <f>+L22+K22</f>
        <v>14500</v>
      </c>
      <c r="N22" s="175">
        <f t="shared" si="12"/>
        <v>14500</v>
      </c>
      <c r="O22" s="175">
        <f>13800/1.19</f>
        <v>11596.638655462186</v>
      </c>
      <c r="P22" s="175">
        <f t="shared" si="13"/>
        <v>2203.3613445378155</v>
      </c>
      <c r="Q22" s="175">
        <f>+P22+O22</f>
        <v>13800.000000000002</v>
      </c>
      <c r="R22" s="175">
        <f>+Q22*E21</f>
        <v>13800.000000000002</v>
      </c>
      <c r="S22" s="260">
        <f t="shared" ref="S22" si="14">+AVERAGE(J22,N22,R22)</f>
        <v>14366.666666666666</v>
      </c>
    </row>
    <row r="23" spans="2:19" ht="15" thickBot="1" x14ac:dyDescent="0.4">
      <c r="B23" s="337"/>
      <c r="C23" s="117" t="s">
        <v>71</v>
      </c>
      <c r="D23" s="117" t="s">
        <v>139</v>
      </c>
      <c r="E23" s="118">
        <v>1</v>
      </c>
      <c r="F23" s="351"/>
      <c r="G23" s="175">
        <f>8150/1.19</f>
        <v>6848.7394957983197</v>
      </c>
      <c r="H23" s="175">
        <f t="shared" si="8"/>
        <v>1301.2605042016808</v>
      </c>
      <c r="I23" s="175">
        <f t="shared" si="9"/>
        <v>8150</v>
      </c>
      <c r="J23" s="175">
        <f t="shared" si="10"/>
        <v>8150</v>
      </c>
      <c r="K23" s="175">
        <f>7500/1.19</f>
        <v>6302.5210084033615</v>
      </c>
      <c r="L23" s="175">
        <f t="shared" si="11"/>
        <v>1197.4789915966387</v>
      </c>
      <c r="M23" s="175">
        <f>+K23+L23</f>
        <v>7500</v>
      </c>
      <c r="N23" s="175">
        <f t="shared" si="12"/>
        <v>7500</v>
      </c>
      <c r="O23" s="175">
        <f>8200/1.19</f>
        <v>6890.7563025210084</v>
      </c>
      <c r="P23" s="175">
        <f t="shared" si="13"/>
        <v>1309.2436974789916</v>
      </c>
      <c r="Q23" s="175">
        <f>+O23+P23</f>
        <v>8200</v>
      </c>
      <c r="R23" s="175">
        <f t="shared" ref="R23:R27" si="15">+Q23*E23</f>
        <v>8200</v>
      </c>
      <c r="S23" s="260">
        <f t="shared" ref="S23:S35" si="16">+AVERAGE(J23,N23,R23)</f>
        <v>7950</v>
      </c>
    </row>
    <row r="24" spans="2:19" ht="15" thickBot="1" x14ac:dyDescent="0.4">
      <c r="B24" s="337"/>
      <c r="C24" s="117" t="s">
        <v>77</v>
      </c>
      <c r="D24" s="117" t="s">
        <v>139</v>
      </c>
      <c r="E24" s="118">
        <v>1</v>
      </c>
      <c r="F24" s="351"/>
      <c r="G24" s="175">
        <f>3500/1.19</f>
        <v>2941.1764705882356</v>
      </c>
      <c r="H24" s="175">
        <f t="shared" si="8"/>
        <v>558.82352941176475</v>
      </c>
      <c r="I24" s="175">
        <f t="shared" si="9"/>
        <v>3500.0000000000005</v>
      </c>
      <c r="J24" s="175">
        <f t="shared" si="10"/>
        <v>3500.0000000000005</v>
      </c>
      <c r="K24" s="175">
        <f>3200/1.19</f>
        <v>2689.0756302521008</v>
      </c>
      <c r="L24" s="177">
        <f t="shared" si="11"/>
        <v>510.92436974789916</v>
      </c>
      <c r="M24" s="176">
        <f>+L24+K24</f>
        <v>3200</v>
      </c>
      <c r="N24" s="177">
        <f t="shared" si="12"/>
        <v>3200</v>
      </c>
      <c r="O24" s="175">
        <f>3100/1.19</f>
        <v>2605.0420168067226</v>
      </c>
      <c r="P24" s="177">
        <f t="shared" si="13"/>
        <v>494.9579831932773</v>
      </c>
      <c r="Q24" s="176">
        <f>+P24+O24</f>
        <v>3100</v>
      </c>
      <c r="R24" s="175">
        <f t="shared" si="15"/>
        <v>3100</v>
      </c>
      <c r="S24" s="260">
        <f t="shared" si="16"/>
        <v>3266.6666666666665</v>
      </c>
    </row>
    <row r="25" spans="2:19" ht="15" thickBot="1" x14ac:dyDescent="0.4">
      <c r="B25" s="337"/>
      <c r="C25" s="117" t="s">
        <v>143</v>
      </c>
      <c r="D25" s="117" t="s">
        <v>142</v>
      </c>
      <c r="E25" s="118">
        <v>1</v>
      </c>
      <c r="F25" s="351"/>
      <c r="G25" s="175">
        <f>7500/1.19</f>
        <v>6302.5210084033615</v>
      </c>
      <c r="H25" s="175">
        <f t="shared" si="8"/>
        <v>1197.4789915966387</v>
      </c>
      <c r="I25" s="175">
        <f t="shared" si="9"/>
        <v>7500</v>
      </c>
      <c r="J25" s="175">
        <f t="shared" si="10"/>
        <v>7500</v>
      </c>
      <c r="K25" s="175">
        <f>8500/1.19</f>
        <v>7142.8571428571431</v>
      </c>
      <c r="L25" s="175">
        <f t="shared" si="11"/>
        <v>1357.1428571428571</v>
      </c>
      <c r="M25" s="175">
        <f>+L25+K25</f>
        <v>8500</v>
      </c>
      <c r="N25" s="175">
        <f t="shared" si="12"/>
        <v>8500</v>
      </c>
      <c r="O25" s="175">
        <f>9200/1.19</f>
        <v>7731.09243697479</v>
      </c>
      <c r="P25" s="175">
        <f t="shared" si="13"/>
        <v>1468.90756302521</v>
      </c>
      <c r="Q25" s="175">
        <f>+P25+O25</f>
        <v>9200</v>
      </c>
      <c r="R25" s="175">
        <f t="shared" si="15"/>
        <v>9200</v>
      </c>
      <c r="S25" s="260">
        <f t="shared" si="16"/>
        <v>8400</v>
      </c>
    </row>
    <row r="26" spans="2:19" ht="15" thickBot="1" x14ac:dyDescent="0.4">
      <c r="B26" s="337"/>
      <c r="C26" s="117" t="s">
        <v>78</v>
      </c>
      <c r="D26" s="117" t="s">
        <v>139</v>
      </c>
      <c r="E26" s="118">
        <v>1</v>
      </c>
      <c r="F26" s="351"/>
      <c r="G26" s="175">
        <f>14500/1.19</f>
        <v>12184.873949579833</v>
      </c>
      <c r="H26" s="175">
        <f t="shared" si="8"/>
        <v>2315.1260504201682</v>
      </c>
      <c r="I26" s="175">
        <f t="shared" si="9"/>
        <v>14500</v>
      </c>
      <c r="J26" s="175">
        <f t="shared" si="10"/>
        <v>14500</v>
      </c>
      <c r="K26" s="175">
        <f>14800/1.19</f>
        <v>12436.974789915967</v>
      </c>
      <c r="L26" s="175">
        <f t="shared" si="11"/>
        <v>2363.0252100840335</v>
      </c>
      <c r="M26" s="175">
        <f>+L26+K26</f>
        <v>14800</v>
      </c>
      <c r="N26" s="175">
        <f t="shared" si="12"/>
        <v>14800</v>
      </c>
      <c r="O26" s="175">
        <f>14450/1.19</f>
        <v>12142.857142857143</v>
      </c>
      <c r="P26" s="175">
        <f t="shared" si="13"/>
        <v>2307.1428571428573</v>
      </c>
      <c r="Q26" s="175">
        <f>+P26+O26</f>
        <v>14450</v>
      </c>
      <c r="R26" s="175">
        <f t="shared" si="15"/>
        <v>14450</v>
      </c>
      <c r="S26" s="260">
        <f t="shared" si="16"/>
        <v>14583.333333333334</v>
      </c>
    </row>
    <row r="27" spans="2:19" x14ac:dyDescent="0.35">
      <c r="B27" s="337"/>
      <c r="C27" s="120" t="s">
        <v>75</v>
      </c>
      <c r="D27" s="120" t="s">
        <v>139</v>
      </c>
      <c r="E27" s="119">
        <v>1</v>
      </c>
      <c r="F27" s="351"/>
      <c r="G27" s="191">
        <f>13000/1.19</f>
        <v>10924.36974789916</v>
      </c>
      <c r="H27" s="191">
        <f t="shared" si="8"/>
        <v>2075.6302521008406</v>
      </c>
      <c r="I27" s="191">
        <f t="shared" si="9"/>
        <v>13000</v>
      </c>
      <c r="J27" s="191">
        <f t="shared" si="10"/>
        <v>13000</v>
      </c>
      <c r="K27" s="191">
        <f>13800/1.19</f>
        <v>11596.638655462186</v>
      </c>
      <c r="L27" s="191">
        <f t="shared" si="11"/>
        <v>2203.3613445378155</v>
      </c>
      <c r="M27" s="191">
        <f>+L27+K27</f>
        <v>13800.000000000002</v>
      </c>
      <c r="N27" s="191">
        <f t="shared" si="12"/>
        <v>13800.000000000002</v>
      </c>
      <c r="O27" s="191">
        <f>14200/1.19</f>
        <v>11932.773109243699</v>
      </c>
      <c r="P27" s="191">
        <f t="shared" si="13"/>
        <v>2267.226890756303</v>
      </c>
      <c r="Q27" s="191">
        <f>+P27+O27</f>
        <v>14200.000000000002</v>
      </c>
      <c r="R27" s="191">
        <f t="shared" si="15"/>
        <v>14200.000000000002</v>
      </c>
      <c r="S27" s="261">
        <f t="shared" si="16"/>
        <v>13666.666666666666</v>
      </c>
    </row>
    <row r="28" spans="2:19" x14ac:dyDescent="0.35">
      <c r="B28" s="368" t="s">
        <v>251</v>
      </c>
      <c r="C28" s="369"/>
      <c r="D28" s="369"/>
      <c r="E28" s="369"/>
      <c r="F28" s="369"/>
      <c r="G28" s="370"/>
      <c r="H28" s="370"/>
      <c r="I28" s="370"/>
      <c r="J28" s="370"/>
      <c r="K28" s="370"/>
      <c r="L28" s="370"/>
      <c r="M28" s="370"/>
      <c r="N28" s="370"/>
      <c r="O28" s="370"/>
      <c r="P28" s="370"/>
      <c r="Q28" s="370"/>
      <c r="R28" s="370"/>
      <c r="S28" s="262">
        <f>SUM(S21:S27)</f>
        <v>76900</v>
      </c>
    </row>
    <row r="29" spans="2:19" ht="14.5" customHeight="1" x14ac:dyDescent="0.35">
      <c r="B29" s="368" t="s">
        <v>252</v>
      </c>
      <c r="C29" s="369"/>
      <c r="D29" s="369"/>
      <c r="E29" s="369"/>
      <c r="F29" s="369"/>
      <c r="G29" s="370"/>
      <c r="H29" s="370"/>
      <c r="I29" s="370"/>
      <c r="J29" s="370"/>
      <c r="K29" s="370"/>
      <c r="L29" s="370"/>
      <c r="M29" s="370"/>
      <c r="N29" s="370"/>
      <c r="O29" s="370"/>
      <c r="P29" s="370"/>
      <c r="Q29" s="370"/>
      <c r="R29" s="370"/>
      <c r="S29" s="262">
        <f>AVERAGE(S19,S28)</f>
        <v>79583.333333333328</v>
      </c>
    </row>
    <row r="30" spans="2:19" ht="14.5" customHeight="1" x14ac:dyDescent="0.35">
      <c r="B30" s="263">
        <v>4</v>
      </c>
      <c r="C30" s="321" t="s">
        <v>83</v>
      </c>
      <c r="D30" s="322"/>
      <c r="E30" s="322"/>
      <c r="F30" s="323"/>
      <c r="G30" s="309" t="s">
        <v>236</v>
      </c>
      <c r="H30" s="309"/>
      <c r="I30" s="309"/>
      <c r="J30" s="309"/>
      <c r="K30" s="309" t="s">
        <v>237</v>
      </c>
      <c r="L30" s="309"/>
      <c r="M30" s="309"/>
      <c r="N30" s="309"/>
      <c r="O30" s="309" t="s">
        <v>306</v>
      </c>
      <c r="P30" s="309"/>
      <c r="Q30" s="309"/>
      <c r="R30" s="309"/>
      <c r="S30" s="373" t="s">
        <v>303</v>
      </c>
    </row>
    <row r="31" spans="2:19" ht="27" customHeight="1" x14ac:dyDescent="0.35">
      <c r="B31" s="264"/>
      <c r="C31" s="265" t="s">
        <v>83</v>
      </c>
      <c r="D31" s="200" t="s">
        <v>12</v>
      </c>
      <c r="E31" s="200" t="s">
        <v>0</v>
      </c>
      <c r="F31" s="200" t="s">
        <v>140</v>
      </c>
      <c r="G31" s="123" t="s">
        <v>175</v>
      </c>
      <c r="H31" s="126" t="s">
        <v>172</v>
      </c>
      <c r="I31" s="123" t="s">
        <v>173</v>
      </c>
      <c r="J31" s="123" t="s">
        <v>174</v>
      </c>
      <c r="K31" s="123" t="s">
        <v>175</v>
      </c>
      <c r="L31" s="126" t="s">
        <v>172</v>
      </c>
      <c r="M31" s="123" t="s">
        <v>173</v>
      </c>
      <c r="N31" s="123" t="s">
        <v>174</v>
      </c>
      <c r="O31" s="123" t="s">
        <v>175</v>
      </c>
      <c r="P31" s="126" t="s">
        <v>172</v>
      </c>
      <c r="Q31" s="123" t="s">
        <v>173</v>
      </c>
      <c r="R31" s="123" t="s">
        <v>174</v>
      </c>
      <c r="S31" s="374"/>
    </row>
    <row r="32" spans="2:19" ht="29.5" customHeight="1" thickBot="1" x14ac:dyDescent="0.4">
      <c r="B32" s="266" t="s">
        <v>13</v>
      </c>
      <c r="C32" s="117" t="s">
        <v>144</v>
      </c>
      <c r="D32" s="118" t="s">
        <v>139</v>
      </c>
      <c r="E32" s="118">
        <v>1</v>
      </c>
      <c r="F32" s="121" t="s">
        <v>145</v>
      </c>
      <c r="G32" s="177">
        <f>290000/1.19</f>
        <v>243697.47899159664</v>
      </c>
      <c r="H32" s="177">
        <f>+G32*0.19</f>
        <v>46302.521008403361</v>
      </c>
      <c r="I32" s="177">
        <f>+H32+G32</f>
        <v>290000</v>
      </c>
      <c r="J32" s="177">
        <f>+I32*E32</f>
        <v>290000</v>
      </c>
      <c r="K32" s="177">
        <f>250000/1.19</f>
        <v>210084.03361344538</v>
      </c>
      <c r="L32" s="177">
        <f>+K32*0.19</f>
        <v>39915.966386554624</v>
      </c>
      <c r="M32" s="177">
        <f>+L32+K32</f>
        <v>250000</v>
      </c>
      <c r="N32" s="177">
        <f>+M32*E32</f>
        <v>250000</v>
      </c>
      <c r="O32" s="177">
        <f>297000/1.19</f>
        <v>249579.83193277312</v>
      </c>
      <c r="P32" s="177">
        <f>+O32*0.19</f>
        <v>47420.168067226892</v>
      </c>
      <c r="Q32" s="177">
        <f>+P32+O32</f>
        <v>297000</v>
      </c>
      <c r="R32" s="177">
        <f>+Q32*E32</f>
        <v>297000</v>
      </c>
      <c r="S32" s="260">
        <f t="shared" ref="S32" si="17">+AVERAGE(J32,N32,R32)</f>
        <v>279000</v>
      </c>
    </row>
    <row r="33" spans="2:20" ht="33" customHeight="1" thickBot="1" x14ac:dyDescent="0.4">
      <c r="B33" s="266" t="s">
        <v>84</v>
      </c>
      <c r="C33" s="117" t="s">
        <v>262</v>
      </c>
      <c r="D33" s="118" t="s">
        <v>139</v>
      </c>
      <c r="E33" s="118">
        <v>1</v>
      </c>
      <c r="F33" s="121" t="s">
        <v>145</v>
      </c>
      <c r="G33" s="175">
        <f>52500/1.19</f>
        <v>44117.647058823532</v>
      </c>
      <c r="H33" s="175">
        <f>+G33*0.19</f>
        <v>8382.3529411764703</v>
      </c>
      <c r="I33" s="175">
        <f>+H33+G33</f>
        <v>52500</v>
      </c>
      <c r="J33" s="175">
        <f>+I33*E33</f>
        <v>52500</v>
      </c>
      <c r="K33" s="175">
        <f>52800/1.19</f>
        <v>44369.747899159665</v>
      </c>
      <c r="L33" s="175">
        <f>+K33*0.19</f>
        <v>8430.2521008403364</v>
      </c>
      <c r="M33" s="175">
        <f>+L33+K33</f>
        <v>52800</v>
      </c>
      <c r="N33" s="175">
        <f>+M33*E33</f>
        <v>52800</v>
      </c>
      <c r="O33" s="175">
        <f>51500/1.19</f>
        <v>43277.310924369747</v>
      </c>
      <c r="P33" s="175">
        <f>+O33*0.19</f>
        <v>8222.6890756302528</v>
      </c>
      <c r="Q33" s="175">
        <f>+P33+O33</f>
        <v>51500</v>
      </c>
      <c r="R33" s="175">
        <f>+Q33*E33</f>
        <v>51500</v>
      </c>
      <c r="S33" s="260">
        <f t="shared" si="16"/>
        <v>52266.666666666664</v>
      </c>
    </row>
    <row r="34" spans="2:20" ht="27" customHeight="1" thickBot="1" x14ac:dyDescent="0.4">
      <c r="B34" s="266" t="s">
        <v>265</v>
      </c>
      <c r="C34" s="117" t="s">
        <v>147</v>
      </c>
      <c r="D34" s="118" t="s">
        <v>139</v>
      </c>
      <c r="E34" s="118">
        <v>1</v>
      </c>
      <c r="F34" s="121" t="s">
        <v>145</v>
      </c>
      <c r="G34" s="175">
        <f>49500/1.19</f>
        <v>41596.638655462186</v>
      </c>
      <c r="H34" s="175">
        <f>+G34*0.19</f>
        <v>7903.3613445378151</v>
      </c>
      <c r="I34" s="175">
        <f>+H34+G34</f>
        <v>49500</v>
      </c>
      <c r="J34" s="175">
        <f>+I34*E34</f>
        <v>49500</v>
      </c>
      <c r="K34" s="175">
        <f>51500/1.19</f>
        <v>43277.310924369747</v>
      </c>
      <c r="L34" s="175">
        <f>+K34*0.19</f>
        <v>8222.6890756302528</v>
      </c>
      <c r="M34" s="175">
        <f>+L34+K34</f>
        <v>51500</v>
      </c>
      <c r="N34" s="175">
        <f>+M34*E34</f>
        <v>51500</v>
      </c>
      <c r="O34" s="175">
        <f>51000/1.19</f>
        <v>42857.142857142862</v>
      </c>
      <c r="P34" s="175">
        <f>+O34*0.19</f>
        <v>8142.857142857144</v>
      </c>
      <c r="Q34" s="175">
        <f>+P34+O34</f>
        <v>51000.000000000007</v>
      </c>
      <c r="R34" s="175">
        <f>+Q34*E34</f>
        <v>51000.000000000007</v>
      </c>
      <c r="S34" s="260">
        <f t="shared" si="16"/>
        <v>50666.666666666664</v>
      </c>
    </row>
    <row r="35" spans="2:20" ht="28" customHeight="1" thickBot="1" x14ac:dyDescent="0.4">
      <c r="B35" s="266" t="s">
        <v>266</v>
      </c>
      <c r="C35" s="117" t="s">
        <v>148</v>
      </c>
      <c r="D35" s="118" t="s">
        <v>139</v>
      </c>
      <c r="E35" s="118">
        <v>1</v>
      </c>
      <c r="F35" s="121" t="s">
        <v>145</v>
      </c>
      <c r="G35" s="175">
        <f>47750/1.19</f>
        <v>40126.050420168067</v>
      </c>
      <c r="H35" s="175">
        <f>+G35*0.19</f>
        <v>7623.9495798319331</v>
      </c>
      <c r="I35" s="175">
        <f>+H35+G35</f>
        <v>47750</v>
      </c>
      <c r="J35" s="175">
        <f>+I35*E35</f>
        <v>47750</v>
      </c>
      <c r="K35" s="175">
        <f>50400/1.19</f>
        <v>42352.941176470587</v>
      </c>
      <c r="L35" s="175">
        <f>+K35*0.19</f>
        <v>8047.0588235294117</v>
      </c>
      <c r="M35" s="175">
        <f>+L35+K35</f>
        <v>50400</v>
      </c>
      <c r="N35" s="175">
        <f>+M35*E35</f>
        <v>50400</v>
      </c>
      <c r="O35" s="175">
        <f>43200/1.19</f>
        <v>36302.521008403361</v>
      </c>
      <c r="P35" s="175">
        <f>+O35*0.19</f>
        <v>6897.4789915966385</v>
      </c>
      <c r="Q35" s="175">
        <f>+P35+O35</f>
        <v>43200</v>
      </c>
      <c r="R35" s="175">
        <f>+Q35*E35</f>
        <v>43200</v>
      </c>
      <c r="S35" s="260">
        <f t="shared" si="16"/>
        <v>47116.666666666664</v>
      </c>
    </row>
    <row r="36" spans="2:20" ht="16" customHeight="1" x14ac:dyDescent="0.35">
      <c r="B36" s="326" t="s">
        <v>254</v>
      </c>
      <c r="C36" s="327"/>
      <c r="D36" s="327"/>
      <c r="E36" s="327"/>
      <c r="F36" s="327"/>
      <c r="G36" s="328"/>
      <c r="H36" s="328"/>
      <c r="I36" s="328"/>
      <c r="J36" s="328"/>
      <c r="K36" s="328"/>
      <c r="L36" s="328"/>
      <c r="M36" s="328"/>
      <c r="N36" s="328"/>
      <c r="O36" s="328"/>
      <c r="P36" s="328"/>
      <c r="Q36" s="328"/>
      <c r="R36" s="329"/>
      <c r="S36" s="267">
        <f>SUM(S32:S35)</f>
        <v>429050.00000000006</v>
      </c>
      <c r="T36" s="72"/>
    </row>
    <row r="37" spans="2:20" ht="16" customHeight="1" x14ac:dyDescent="0.35">
      <c r="B37" s="330" t="s">
        <v>307</v>
      </c>
      <c r="C37" s="331"/>
      <c r="D37" s="331"/>
      <c r="E37" s="331"/>
      <c r="F37" s="331"/>
      <c r="G37" s="328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78"/>
      <c r="S37" s="267"/>
      <c r="T37" s="72"/>
    </row>
    <row r="38" spans="2:20" ht="21.5" thickBot="1" x14ac:dyDescent="0.4">
      <c r="B38" s="372">
        <v>5</v>
      </c>
      <c r="C38" s="127" t="s">
        <v>58</v>
      </c>
      <c r="D38" s="127" t="s">
        <v>12</v>
      </c>
      <c r="E38" s="127" t="s">
        <v>0</v>
      </c>
      <c r="F38" s="127" t="s">
        <v>140</v>
      </c>
      <c r="G38" s="309" t="s">
        <v>236</v>
      </c>
      <c r="H38" s="309"/>
      <c r="I38" s="309"/>
      <c r="J38" s="309"/>
      <c r="K38" s="309" t="s">
        <v>237</v>
      </c>
      <c r="L38" s="309"/>
      <c r="M38" s="309"/>
      <c r="N38" s="309"/>
      <c r="O38" s="309" t="s">
        <v>306</v>
      </c>
      <c r="P38" s="309"/>
      <c r="Q38" s="309"/>
      <c r="R38" s="309"/>
      <c r="S38" s="268" t="s">
        <v>253</v>
      </c>
    </row>
    <row r="39" spans="2:20" ht="15" thickBot="1" x14ac:dyDescent="0.4">
      <c r="B39" s="372"/>
      <c r="C39" s="117" t="s">
        <v>149</v>
      </c>
      <c r="D39" s="118" t="s">
        <v>139</v>
      </c>
      <c r="E39" s="118">
        <v>1</v>
      </c>
      <c r="F39" s="350" t="s">
        <v>278</v>
      </c>
      <c r="G39" s="175">
        <f>8200/1.19</f>
        <v>6890.7563025210084</v>
      </c>
      <c r="H39" s="175">
        <f>+G39*0.19</f>
        <v>1309.2436974789916</v>
      </c>
      <c r="I39" s="175">
        <f>+H39+G39</f>
        <v>8200</v>
      </c>
      <c r="J39" s="175">
        <f>+I39*E39</f>
        <v>8200</v>
      </c>
      <c r="K39" s="175">
        <f>7900/1.19</f>
        <v>6638.6554621848745</v>
      </c>
      <c r="L39" s="175">
        <f>+K39*0.19</f>
        <v>1261.3445378151262</v>
      </c>
      <c r="M39" s="175">
        <f>+L39+K39</f>
        <v>7900.0000000000009</v>
      </c>
      <c r="N39" s="175">
        <f>+M39*E39</f>
        <v>7900.0000000000009</v>
      </c>
      <c r="O39" s="175">
        <f>7500/1.19</f>
        <v>6302.5210084033615</v>
      </c>
      <c r="P39" s="175">
        <f>+O39*0.19</f>
        <v>1197.4789915966387</v>
      </c>
      <c r="Q39" s="175">
        <f>+P39+O39</f>
        <v>7500</v>
      </c>
      <c r="R39" s="175">
        <f>+Q39*E39</f>
        <v>7500</v>
      </c>
      <c r="S39" s="260">
        <f t="shared" ref="S39:S65" si="18">+AVERAGE(J39,N39,R39)</f>
        <v>7866.666666666667</v>
      </c>
    </row>
    <row r="40" spans="2:20" ht="15" thickBot="1" x14ac:dyDescent="0.4">
      <c r="B40" s="372"/>
      <c r="C40" s="117" t="s">
        <v>150</v>
      </c>
      <c r="D40" s="118" t="s">
        <v>139</v>
      </c>
      <c r="E40" s="118">
        <v>1</v>
      </c>
      <c r="F40" s="351"/>
      <c r="G40" s="175">
        <f>2100/1.19</f>
        <v>1764.7058823529412</v>
      </c>
      <c r="H40" s="175">
        <f>+G40*0.19</f>
        <v>335.29411764705884</v>
      </c>
      <c r="I40" s="175">
        <f>+H40+G40</f>
        <v>2100</v>
      </c>
      <c r="J40" s="175">
        <f>+I40*E40</f>
        <v>2100</v>
      </c>
      <c r="K40" s="175">
        <f>1900/1.19</f>
        <v>1596.6386554621849</v>
      </c>
      <c r="L40" s="175">
        <f>+K40*0.19</f>
        <v>303.36134453781517</v>
      </c>
      <c r="M40" s="175">
        <f>+L40+K40</f>
        <v>1900</v>
      </c>
      <c r="N40" s="175">
        <f>+M40*E40</f>
        <v>1900</v>
      </c>
      <c r="O40" s="175">
        <f>2500/1.19</f>
        <v>2100.840336134454</v>
      </c>
      <c r="P40" s="175">
        <f>+O40*0.19</f>
        <v>399.15966386554624</v>
      </c>
      <c r="Q40" s="175">
        <f>+P40+O40</f>
        <v>2500</v>
      </c>
      <c r="R40" s="175">
        <f>+Q40*E40</f>
        <v>2500</v>
      </c>
      <c r="S40" s="260">
        <f t="shared" si="18"/>
        <v>2166.6666666666665</v>
      </c>
    </row>
    <row r="41" spans="2:20" ht="20.5" customHeight="1" thickBot="1" x14ac:dyDescent="0.4">
      <c r="B41" s="372"/>
      <c r="C41" s="117" t="s">
        <v>151</v>
      </c>
      <c r="D41" s="118" t="s">
        <v>142</v>
      </c>
      <c r="E41" s="118">
        <v>1</v>
      </c>
      <c r="F41" s="351"/>
      <c r="G41" s="175">
        <f>8200/1.19</f>
        <v>6890.7563025210084</v>
      </c>
      <c r="H41" s="175">
        <f>+G41*0.19</f>
        <v>1309.2436974789916</v>
      </c>
      <c r="I41" s="175">
        <f>+H41+G41</f>
        <v>8200</v>
      </c>
      <c r="J41" s="175">
        <f>+I41*E41</f>
        <v>8200</v>
      </c>
      <c r="K41" s="175">
        <f>7900/1.19</f>
        <v>6638.6554621848745</v>
      </c>
      <c r="L41" s="175">
        <f>+K41*0.19</f>
        <v>1261.3445378151262</v>
      </c>
      <c r="M41" s="175">
        <f>+L41+K41</f>
        <v>7900.0000000000009</v>
      </c>
      <c r="N41" s="175">
        <f>+M41*E41</f>
        <v>7900.0000000000009</v>
      </c>
      <c r="O41" s="175">
        <f>7800/1.19</f>
        <v>6554.6218487394963</v>
      </c>
      <c r="P41" s="175">
        <f>+O41*0.19</f>
        <v>1245.3781512605044</v>
      </c>
      <c r="Q41" s="175">
        <f>+P41+O41</f>
        <v>7800.0000000000009</v>
      </c>
      <c r="R41" s="175">
        <f>+Q41*E41</f>
        <v>7800.0000000000009</v>
      </c>
      <c r="S41" s="260">
        <f t="shared" si="18"/>
        <v>7966.666666666667</v>
      </c>
    </row>
    <row r="42" spans="2:20" ht="20.5" customHeight="1" thickBot="1" x14ac:dyDescent="0.4">
      <c r="B42" s="372"/>
      <c r="C42" s="117" t="s">
        <v>152</v>
      </c>
      <c r="D42" s="118" t="s">
        <v>142</v>
      </c>
      <c r="E42" s="118">
        <v>1</v>
      </c>
      <c r="F42" s="351"/>
      <c r="G42" s="177">
        <f>19900/1.19</f>
        <v>16722.689075630253</v>
      </c>
      <c r="H42" s="177">
        <f>+G42*0.19</f>
        <v>3177.3109243697481</v>
      </c>
      <c r="I42" s="177">
        <f>+G42+H42</f>
        <v>19900</v>
      </c>
      <c r="J42" s="177">
        <f>+I42*E42</f>
        <v>19900</v>
      </c>
      <c r="K42" s="177">
        <f>21000/1.19</f>
        <v>17647.058823529413</v>
      </c>
      <c r="L42" s="177">
        <f>+K42*0.19</f>
        <v>3352.9411764705883</v>
      </c>
      <c r="M42" s="177">
        <f>+L42+K42</f>
        <v>21000</v>
      </c>
      <c r="N42" s="177">
        <f>+M42*E42</f>
        <v>21000</v>
      </c>
      <c r="O42" s="177">
        <f>18000/1.19</f>
        <v>15126.050420168069</v>
      </c>
      <c r="P42" s="177">
        <f>+O42*0.19</f>
        <v>2873.9495798319331</v>
      </c>
      <c r="Q42" s="177">
        <f>+P42+O42</f>
        <v>18000</v>
      </c>
      <c r="R42" s="177">
        <f>+Q42*E42</f>
        <v>18000</v>
      </c>
      <c r="S42" s="260">
        <f t="shared" si="18"/>
        <v>19633.333333333332</v>
      </c>
    </row>
    <row r="43" spans="2:20" ht="15" thickBot="1" x14ac:dyDescent="0.4">
      <c r="B43" s="372"/>
      <c r="C43" s="117" t="s">
        <v>153</v>
      </c>
      <c r="D43" s="118" t="s">
        <v>139</v>
      </c>
      <c r="E43" s="118">
        <v>1</v>
      </c>
      <c r="F43" s="351"/>
      <c r="G43" s="175">
        <f>25200/1.19</f>
        <v>21176.470588235294</v>
      </c>
      <c r="H43" s="175">
        <f t="shared" ref="H43:H48" si="19">+G43*0.19</f>
        <v>4023.5294117647059</v>
      </c>
      <c r="I43" s="175">
        <f t="shared" ref="I43:I49" si="20">+H43+G43</f>
        <v>25200</v>
      </c>
      <c r="J43" s="175">
        <f t="shared" ref="J43:J49" si="21">+I43*E43</f>
        <v>25200</v>
      </c>
      <c r="K43" s="175">
        <f>24500/1.19</f>
        <v>20588.235294117647</v>
      </c>
      <c r="L43" s="175">
        <f t="shared" ref="L43:L49" si="22">+K43*0.19</f>
        <v>3911.7647058823532</v>
      </c>
      <c r="M43" s="175">
        <f t="shared" ref="M43:M49" si="23">+L43+K43</f>
        <v>24500</v>
      </c>
      <c r="N43" s="175">
        <f t="shared" ref="N43:N49" si="24">+M43*E43</f>
        <v>24500</v>
      </c>
      <c r="O43" s="175">
        <f>23800/1.19</f>
        <v>20000</v>
      </c>
      <c r="P43" s="175">
        <f t="shared" ref="P43:P49" si="25">+O43*0.19</f>
        <v>3800</v>
      </c>
      <c r="Q43" s="175">
        <f t="shared" ref="Q43:Q49" si="26">+P43+O43</f>
        <v>23800</v>
      </c>
      <c r="R43" s="175">
        <f t="shared" ref="R43:R49" si="27">+Q43*E43</f>
        <v>23800</v>
      </c>
      <c r="S43" s="260">
        <f t="shared" si="18"/>
        <v>24500</v>
      </c>
    </row>
    <row r="44" spans="2:20" ht="15" thickBot="1" x14ac:dyDescent="0.4">
      <c r="B44" s="372"/>
      <c r="C44" s="117" t="s">
        <v>154</v>
      </c>
      <c r="D44" s="118" t="s">
        <v>139</v>
      </c>
      <c r="E44" s="118">
        <v>1</v>
      </c>
      <c r="F44" s="351"/>
      <c r="G44" s="175">
        <f>4800/1.19</f>
        <v>4033.6134453781515</v>
      </c>
      <c r="H44" s="175">
        <f t="shared" si="19"/>
        <v>766.38655462184875</v>
      </c>
      <c r="I44" s="175">
        <f t="shared" si="20"/>
        <v>4800</v>
      </c>
      <c r="J44" s="175">
        <f t="shared" si="21"/>
        <v>4800</v>
      </c>
      <c r="K44" s="175">
        <f>4700/1.19</f>
        <v>3949.5798319327732</v>
      </c>
      <c r="L44" s="175">
        <f t="shared" si="22"/>
        <v>750.42016806722688</v>
      </c>
      <c r="M44" s="175">
        <f t="shared" si="23"/>
        <v>4700</v>
      </c>
      <c r="N44" s="175">
        <f t="shared" si="24"/>
        <v>4700</v>
      </c>
      <c r="O44" s="175">
        <f>4850/1.19</f>
        <v>4075.6302521008406</v>
      </c>
      <c r="P44" s="175">
        <f t="shared" si="25"/>
        <v>774.36974789915973</v>
      </c>
      <c r="Q44" s="175">
        <f t="shared" si="26"/>
        <v>4850</v>
      </c>
      <c r="R44" s="175">
        <f t="shared" si="27"/>
        <v>4850</v>
      </c>
      <c r="S44" s="260">
        <f t="shared" si="18"/>
        <v>4783.333333333333</v>
      </c>
    </row>
    <row r="45" spans="2:20" ht="15" thickBot="1" x14ac:dyDescent="0.4">
      <c r="B45" s="372"/>
      <c r="C45" s="117" t="s">
        <v>155</v>
      </c>
      <c r="D45" s="118" t="s">
        <v>139</v>
      </c>
      <c r="E45" s="118">
        <v>1</v>
      </c>
      <c r="F45" s="351"/>
      <c r="G45" s="175">
        <f>3500/1.19</f>
        <v>2941.1764705882356</v>
      </c>
      <c r="H45" s="175">
        <f t="shared" si="19"/>
        <v>558.82352941176475</v>
      </c>
      <c r="I45" s="175">
        <f t="shared" si="20"/>
        <v>3500.0000000000005</v>
      </c>
      <c r="J45" s="175">
        <f t="shared" si="21"/>
        <v>3500.0000000000005</v>
      </c>
      <c r="K45" s="175">
        <f>3200/1.19</f>
        <v>2689.0756302521008</v>
      </c>
      <c r="L45" s="175">
        <f t="shared" si="22"/>
        <v>510.92436974789916</v>
      </c>
      <c r="M45" s="175">
        <f t="shared" si="23"/>
        <v>3200</v>
      </c>
      <c r="N45" s="175">
        <f t="shared" si="24"/>
        <v>3200</v>
      </c>
      <c r="O45" s="175">
        <f>3150/1.19</f>
        <v>2647.0588235294117</v>
      </c>
      <c r="P45" s="175">
        <f t="shared" si="25"/>
        <v>502.94117647058823</v>
      </c>
      <c r="Q45" s="175">
        <f t="shared" si="26"/>
        <v>3150</v>
      </c>
      <c r="R45" s="175">
        <f t="shared" si="27"/>
        <v>3150</v>
      </c>
      <c r="S45" s="260">
        <f t="shared" si="18"/>
        <v>3283.3333333333335</v>
      </c>
    </row>
    <row r="46" spans="2:20" ht="15" thickBot="1" x14ac:dyDescent="0.4">
      <c r="B46" s="372"/>
      <c r="C46" s="117" t="s">
        <v>156</v>
      </c>
      <c r="D46" s="118" t="s">
        <v>139</v>
      </c>
      <c r="E46" s="118">
        <v>1</v>
      </c>
      <c r="F46" s="351"/>
      <c r="G46" s="175">
        <f>9900/1.19</f>
        <v>8319.3277310924368</v>
      </c>
      <c r="H46" s="175">
        <f t="shared" si="19"/>
        <v>1580.672268907563</v>
      </c>
      <c r="I46" s="175">
        <f t="shared" si="20"/>
        <v>9900</v>
      </c>
      <c r="J46" s="175">
        <f t="shared" si="21"/>
        <v>9900</v>
      </c>
      <c r="K46" s="175">
        <f>10200/1.19</f>
        <v>8571.4285714285725</v>
      </c>
      <c r="L46" s="175">
        <f t="shared" si="22"/>
        <v>1628.5714285714289</v>
      </c>
      <c r="M46" s="175">
        <f t="shared" si="23"/>
        <v>10200.000000000002</v>
      </c>
      <c r="N46" s="175">
        <f t="shared" si="24"/>
        <v>10200.000000000002</v>
      </c>
      <c r="O46" s="175">
        <f>11500/1.19</f>
        <v>9663.865546218487</v>
      </c>
      <c r="P46" s="175">
        <f t="shared" si="25"/>
        <v>1836.1344537815125</v>
      </c>
      <c r="Q46" s="175">
        <f t="shared" si="26"/>
        <v>11500</v>
      </c>
      <c r="R46" s="175">
        <f t="shared" si="27"/>
        <v>11500</v>
      </c>
      <c r="S46" s="260">
        <f t="shared" si="18"/>
        <v>10533.333333333334</v>
      </c>
    </row>
    <row r="47" spans="2:20" ht="19" customHeight="1" thickBot="1" x14ac:dyDescent="0.4">
      <c r="B47" s="372"/>
      <c r="C47" s="117" t="s">
        <v>157</v>
      </c>
      <c r="D47" s="118" t="s">
        <v>158</v>
      </c>
      <c r="E47" s="118">
        <v>1</v>
      </c>
      <c r="F47" s="351"/>
      <c r="G47" s="175">
        <f>11500/1.19</f>
        <v>9663.865546218487</v>
      </c>
      <c r="H47" s="175">
        <f t="shared" si="19"/>
        <v>1836.1344537815125</v>
      </c>
      <c r="I47" s="175">
        <f t="shared" si="20"/>
        <v>11500</v>
      </c>
      <c r="J47" s="175">
        <f t="shared" si="21"/>
        <v>11500</v>
      </c>
      <c r="K47" s="175">
        <f>11200/1.19</f>
        <v>9411.7647058823532</v>
      </c>
      <c r="L47" s="175">
        <f t="shared" si="22"/>
        <v>1788.2352941176471</v>
      </c>
      <c r="M47" s="175">
        <f t="shared" si="23"/>
        <v>11200</v>
      </c>
      <c r="N47" s="175">
        <f t="shared" si="24"/>
        <v>11200</v>
      </c>
      <c r="O47" s="175">
        <f>10900/1.19</f>
        <v>9159.6638655462193</v>
      </c>
      <c r="P47" s="175">
        <f t="shared" si="25"/>
        <v>1740.3361344537816</v>
      </c>
      <c r="Q47" s="175">
        <f t="shared" si="26"/>
        <v>10900</v>
      </c>
      <c r="R47" s="175">
        <f t="shared" si="27"/>
        <v>10900</v>
      </c>
      <c r="S47" s="260">
        <f>+AVERAGE(J47,N47,R47)</f>
        <v>11200</v>
      </c>
    </row>
    <row r="48" spans="2:20" ht="15" thickBot="1" x14ac:dyDescent="0.4">
      <c r="B48" s="372"/>
      <c r="C48" s="117" t="s">
        <v>159</v>
      </c>
      <c r="D48" s="118" t="s">
        <v>139</v>
      </c>
      <c r="E48" s="118">
        <v>1</v>
      </c>
      <c r="F48" s="351"/>
      <c r="G48" s="175">
        <f>18500/1.19</f>
        <v>15546.218487394959</v>
      </c>
      <c r="H48" s="175">
        <f t="shared" si="19"/>
        <v>2953.7815126050423</v>
      </c>
      <c r="I48" s="175">
        <f t="shared" si="20"/>
        <v>18500</v>
      </c>
      <c r="J48" s="175">
        <f t="shared" si="21"/>
        <v>18500</v>
      </c>
      <c r="K48" s="175">
        <f>19100/1.19</f>
        <v>16050.420168067227</v>
      </c>
      <c r="L48" s="175">
        <f t="shared" si="22"/>
        <v>3049.5798319327732</v>
      </c>
      <c r="M48" s="175">
        <f t="shared" si="23"/>
        <v>19100</v>
      </c>
      <c r="N48" s="175">
        <f t="shared" si="24"/>
        <v>19100</v>
      </c>
      <c r="O48" s="175">
        <f>19250/1.19</f>
        <v>16176.470588235296</v>
      </c>
      <c r="P48" s="175">
        <f t="shared" si="25"/>
        <v>3073.5294117647063</v>
      </c>
      <c r="Q48" s="175">
        <f t="shared" si="26"/>
        <v>19250</v>
      </c>
      <c r="R48" s="175">
        <f t="shared" si="27"/>
        <v>19250</v>
      </c>
      <c r="S48" s="260">
        <f t="shared" si="18"/>
        <v>18950</v>
      </c>
    </row>
    <row r="49" spans="2:21" ht="15" thickBot="1" x14ac:dyDescent="0.4">
      <c r="B49" s="372"/>
      <c r="C49" s="117" t="s">
        <v>85</v>
      </c>
      <c r="D49" s="118" t="s">
        <v>139</v>
      </c>
      <c r="E49" s="118">
        <v>1</v>
      </c>
      <c r="F49" s="371"/>
      <c r="G49" s="175">
        <f>5800/1.19</f>
        <v>4873.9495798319331</v>
      </c>
      <c r="H49" s="175">
        <f>+G49*0.019</f>
        <v>92.605042016806721</v>
      </c>
      <c r="I49" s="175">
        <f t="shared" si="20"/>
        <v>4966.5546218487398</v>
      </c>
      <c r="J49" s="175">
        <f t="shared" si="21"/>
        <v>4966.5546218487398</v>
      </c>
      <c r="K49" s="175">
        <f>4800/1.19</f>
        <v>4033.6134453781515</v>
      </c>
      <c r="L49" s="175">
        <f t="shared" si="22"/>
        <v>766.38655462184875</v>
      </c>
      <c r="M49" s="175">
        <f t="shared" si="23"/>
        <v>4800</v>
      </c>
      <c r="N49" s="175">
        <f t="shared" si="24"/>
        <v>4800</v>
      </c>
      <c r="O49" s="175">
        <f>5000/1.19</f>
        <v>4201.680672268908</v>
      </c>
      <c r="P49" s="175">
        <f t="shared" si="25"/>
        <v>798.31932773109247</v>
      </c>
      <c r="Q49" s="175">
        <f t="shared" si="26"/>
        <v>5000</v>
      </c>
      <c r="R49" s="175">
        <f t="shared" si="27"/>
        <v>5000</v>
      </c>
      <c r="S49" s="260">
        <f t="shared" si="18"/>
        <v>4922.1848739495799</v>
      </c>
    </row>
    <row r="50" spans="2:21" ht="15" customHeight="1" thickBot="1" x14ac:dyDescent="0.4">
      <c r="B50" s="326" t="s">
        <v>255</v>
      </c>
      <c r="C50" s="327"/>
      <c r="D50" s="327"/>
      <c r="E50" s="327"/>
      <c r="F50" s="327"/>
      <c r="G50" s="328"/>
      <c r="H50" s="328"/>
      <c r="I50" s="328"/>
      <c r="J50" s="328"/>
      <c r="K50" s="328"/>
      <c r="L50" s="328"/>
      <c r="M50" s="328"/>
      <c r="N50" s="328"/>
      <c r="O50" s="328"/>
      <c r="P50" s="328"/>
      <c r="Q50" s="328"/>
      <c r="R50" s="329"/>
      <c r="S50" s="262">
        <f>SUM(S39:S49)</f>
        <v>115805.51820728289</v>
      </c>
    </row>
    <row r="51" spans="2:21" ht="24.5" customHeight="1" x14ac:dyDescent="0.35">
      <c r="B51" s="269">
        <v>6</v>
      </c>
      <c r="C51" s="198" t="s">
        <v>28</v>
      </c>
      <c r="D51" s="198" t="s">
        <v>12</v>
      </c>
      <c r="E51" s="198" t="s">
        <v>0</v>
      </c>
      <c r="F51" s="198" t="s">
        <v>140</v>
      </c>
      <c r="G51" s="309" t="s">
        <v>236</v>
      </c>
      <c r="H51" s="309"/>
      <c r="I51" s="309"/>
      <c r="J51" s="309"/>
      <c r="K51" s="309" t="s">
        <v>237</v>
      </c>
      <c r="L51" s="309"/>
      <c r="M51" s="309"/>
      <c r="N51" s="309"/>
      <c r="O51" s="309" t="s">
        <v>306</v>
      </c>
      <c r="P51" s="309"/>
      <c r="Q51" s="309"/>
      <c r="R51" s="309"/>
      <c r="S51" s="268" t="s">
        <v>253</v>
      </c>
    </row>
    <row r="52" spans="2:21" ht="15.5" customHeight="1" x14ac:dyDescent="0.35">
      <c r="B52" s="236"/>
      <c r="C52" s="203" t="s">
        <v>263</v>
      </c>
      <c r="D52" s="49" t="s">
        <v>80</v>
      </c>
      <c r="E52" s="49">
        <v>1</v>
      </c>
      <c r="F52" s="49" t="s">
        <v>44</v>
      </c>
      <c r="G52" s="177">
        <f>21200/1.19</f>
        <v>17815.126050420167</v>
      </c>
      <c r="H52" s="177">
        <f>+G52*0.19</f>
        <v>3384.8739495798318</v>
      </c>
      <c r="I52" s="177">
        <f t="shared" ref="I52" si="28">+H52+G52</f>
        <v>21200</v>
      </c>
      <c r="J52" s="177">
        <f t="shared" ref="J52" si="29">+I52*E52</f>
        <v>21200</v>
      </c>
      <c r="K52" s="177">
        <f>23900/1.19</f>
        <v>20084.033613445379</v>
      </c>
      <c r="L52" s="177">
        <f t="shared" ref="L52" si="30">+K52*0.19</f>
        <v>3815.9663865546222</v>
      </c>
      <c r="M52" s="177">
        <f t="shared" ref="M52" si="31">+L52+K52</f>
        <v>23900</v>
      </c>
      <c r="N52" s="177">
        <f t="shared" ref="N52" si="32">+M52*E52</f>
        <v>23900</v>
      </c>
      <c r="O52" s="177">
        <f>22500/1.19</f>
        <v>18907.563025210085</v>
      </c>
      <c r="P52" s="177">
        <f t="shared" ref="P52" si="33">+O52*0.19</f>
        <v>3592.4369747899163</v>
      </c>
      <c r="Q52" s="177">
        <f t="shared" ref="Q52" si="34">+P52+O52</f>
        <v>22500</v>
      </c>
      <c r="R52" s="177">
        <f t="shared" ref="R52" si="35">+Q52*E52</f>
        <v>22500</v>
      </c>
      <c r="S52" s="262">
        <f>+AVERAGE(J52,N52,R52)</f>
        <v>22533.333333333332</v>
      </c>
      <c r="U52" s="224"/>
    </row>
    <row r="53" spans="2:21" ht="21.5" thickBot="1" x14ac:dyDescent="0.4">
      <c r="B53" s="357">
        <v>7</v>
      </c>
      <c r="C53" s="198" t="s">
        <v>26</v>
      </c>
      <c r="D53" s="198" t="s">
        <v>12</v>
      </c>
      <c r="E53" s="198" t="s">
        <v>0</v>
      </c>
      <c r="F53" s="198" t="s">
        <v>140</v>
      </c>
      <c r="G53" s="178"/>
      <c r="H53" s="178"/>
      <c r="I53" s="178"/>
      <c r="J53" s="178"/>
      <c r="S53" s="268" t="s">
        <v>303</v>
      </c>
    </row>
    <row r="54" spans="2:21" x14ac:dyDescent="0.35">
      <c r="B54" s="358"/>
      <c r="C54" s="120" t="s">
        <v>160</v>
      </c>
      <c r="D54" s="360" t="s">
        <v>167</v>
      </c>
      <c r="E54" s="360">
        <v>1</v>
      </c>
      <c r="F54" s="355" t="s">
        <v>44</v>
      </c>
      <c r="G54" s="317">
        <v>1120000</v>
      </c>
      <c r="I54" s="317"/>
      <c r="J54" s="317">
        <v>1120000</v>
      </c>
      <c r="K54" s="317">
        <v>1090000</v>
      </c>
      <c r="L54" s="317"/>
      <c r="M54" s="317"/>
      <c r="N54" s="317">
        <v>1090000</v>
      </c>
      <c r="O54" s="317">
        <v>1105000</v>
      </c>
      <c r="P54" s="317"/>
      <c r="Q54" s="317"/>
      <c r="R54" s="317">
        <v>1105000</v>
      </c>
      <c r="S54" s="365">
        <f t="shared" si="18"/>
        <v>1105000</v>
      </c>
    </row>
    <row r="55" spans="2:21" x14ac:dyDescent="0.35">
      <c r="B55" s="358"/>
      <c r="C55" s="120" t="s">
        <v>161</v>
      </c>
      <c r="D55" s="361"/>
      <c r="E55" s="361"/>
      <c r="F55" s="363"/>
      <c r="G55" s="317"/>
      <c r="I55" s="317"/>
      <c r="J55" s="317"/>
      <c r="K55" s="317"/>
      <c r="L55" s="317"/>
      <c r="M55" s="317"/>
      <c r="N55" s="317"/>
      <c r="O55" s="317"/>
      <c r="P55" s="317"/>
      <c r="Q55" s="317"/>
      <c r="R55" s="317"/>
      <c r="S55" s="366"/>
    </row>
    <row r="56" spans="2:21" x14ac:dyDescent="0.35">
      <c r="B56" s="358"/>
      <c r="C56" s="120" t="s">
        <v>162</v>
      </c>
      <c r="D56" s="361"/>
      <c r="E56" s="361"/>
      <c r="F56" s="363"/>
      <c r="G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66"/>
    </row>
    <row r="57" spans="2:21" x14ac:dyDescent="0.35">
      <c r="B57" s="358"/>
      <c r="C57" s="120" t="s">
        <v>163</v>
      </c>
      <c r="D57" s="361"/>
      <c r="E57" s="361"/>
      <c r="F57" s="363"/>
      <c r="G57" s="317"/>
      <c r="I57" s="317"/>
      <c r="J57" s="317"/>
      <c r="K57" s="317"/>
      <c r="L57" s="317"/>
      <c r="M57" s="317"/>
      <c r="N57" s="317"/>
      <c r="O57" s="317"/>
      <c r="P57" s="317"/>
      <c r="Q57" s="317"/>
      <c r="R57" s="317"/>
      <c r="S57" s="366"/>
    </row>
    <row r="58" spans="2:21" x14ac:dyDescent="0.35">
      <c r="B58" s="358"/>
      <c r="C58" s="120" t="s">
        <v>164</v>
      </c>
      <c r="D58" s="361"/>
      <c r="E58" s="361"/>
      <c r="F58" s="363"/>
      <c r="G58" s="317"/>
      <c r="I58" s="317"/>
      <c r="J58" s="317"/>
      <c r="K58" s="317"/>
      <c r="L58" s="317"/>
      <c r="M58" s="317"/>
      <c r="N58" s="317"/>
      <c r="O58" s="317"/>
      <c r="P58" s="317"/>
      <c r="Q58" s="317"/>
      <c r="R58" s="317"/>
      <c r="S58" s="366"/>
    </row>
    <row r="59" spans="2:21" x14ac:dyDescent="0.35">
      <c r="B59" s="358"/>
      <c r="C59" s="120" t="s">
        <v>165</v>
      </c>
      <c r="D59" s="361"/>
      <c r="E59" s="361"/>
      <c r="F59" s="363"/>
      <c r="G59" s="317"/>
      <c r="I59" s="317"/>
      <c r="J59" s="317"/>
      <c r="K59" s="317"/>
      <c r="L59" s="317"/>
      <c r="M59" s="317"/>
      <c r="N59" s="317"/>
      <c r="O59" s="317"/>
      <c r="P59" s="317"/>
      <c r="Q59" s="317"/>
      <c r="R59" s="317"/>
      <c r="S59" s="366"/>
    </row>
    <row r="60" spans="2:21" ht="156" customHeight="1" thickBot="1" x14ac:dyDescent="0.4">
      <c r="B60" s="359"/>
      <c r="C60" s="117" t="s">
        <v>166</v>
      </c>
      <c r="D60" s="362"/>
      <c r="E60" s="362"/>
      <c r="F60" s="364"/>
      <c r="G60" s="317"/>
      <c r="I60" s="317"/>
      <c r="J60" s="317"/>
      <c r="K60" s="317"/>
      <c r="L60" s="317"/>
      <c r="M60" s="317"/>
      <c r="N60" s="317"/>
      <c r="O60" s="317"/>
      <c r="P60" s="317"/>
      <c r="Q60" s="317"/>
      <c r="R60" s="317"/>
      <c r="S60" s="367"/>
      <c r="U60" s="224"/>
    </row>
    <row r="61" spans="2:21" ht="29.5" customHeight="1" thickBot="1" x14ac:dyDescent="0.4">
      <c r="B61" s="269">
        <v>8</v>
      </c>
      <c r="C61" s="198" t="s">
        <v>275</v>
      </c>
      <c r="D61" s="198" t="s">
        <v>12</v>
      </c>
      <c r="E61" s="198" t="s">
        <v>0</v>
      </c>
      <c r="F61" s="199" t="s">
        <v>140</v>
      </c>
      <c r="G61" s="309" t="s">
        <v>236</v>
      </c>
      <c r="H61" s="309"/>
      <c r="I61" s="309"/>
      <c r="J61" s="309"/>
      <c r="K61" s="309" t="s">
        <v>237</v>
      </c>
      <c r="L61" s="309"/>
      <c r="M61" s="309"/>
      <c r="N61" s="309"/>
      <c r="O61" s="309" t="s">
        <v>306</v>
      </c>
      <c r="P61" s="309"/>
      <c r="Q61" s="309"/>
      <c r="R61" s="309"/>
      <c r="S61" s="268" t="s">
        <v>253</v>
      </c>
    </row>
    <row r="62" spans="2:21" ht="26" customHeight="1" thickBot="1" x14ac:dyDescent="0.4">
      <c r="B62" s="129">
        <v>9</v>
      </c>
      <c r="C62" s="128" t="s">
        <v>176</v>
      </c>
      <c r="D62" s="124" t="s">
        <v>70</v>
      </c>
      <c r="E62" s="124">
        <v>1</v>
      </c>
      <c r="F62" s="124" t="s">
        <v>44</v>
      </c>
      <c r="G62" s="180">
        <v>5500</v>
      </c>
      <c r="H62" s="180"/>
      <c r="I62" s="180"/>
      <c r="J62" s="180">
        <f>+G62</f>
        <v>5500</v>
      </c>
      <c r="K62" s="179">
        <v>6800</v>
      </c>
      <c r="L62" s="179"/>
      <c r="M62" s="179"/>
      <c r="N62" s="179">
        <f>+K62</f>
        <v>6800</v>
      </c>
      <c r="O62" s="179">
        <v>5800</v>
      </c>
      <c r="P62" s="179"/>
      <c r="Q62" s="179"/>
      <c r="R62" s="179">
        <v>5800</v>
      </c>
      <c r="S62" s="260">
        <f t="shared" si="18"/>
        <v>6033.333333333333</v>
      </c>
    </row>
    <row r="63" spans="2:21" ht="30.5" customHeight="1" thickBot="1" x14ac:dyDescent="0.4">
      <c r="B63" s="337">
        <v>10</v>
      </c>
      <c r="C63" s="353" t="s">
        <v>257</v>
      </c>
      <c r="D63" s="354"/>
      <c r="E63" s="354"/>
      <c r="F63" s="354"/>
      <c r="G63" s="309" t="s">
        <v>236</v>
      </c>
      <c r="H63" s="309"/>
      <c r="I63" s="309"/>
      <c r="J63" s="309"/>
      <c r="K63" s="309" t="s">
        <v>237</v>
      </c>
      <c r="L63" s="309"/>
      <c r="M63" s="309"/>
      <c r="N63" s="309"/>
      <c r="O63" s="309" t="s">
        <v>306</v>
      </c>
      <c r="P63" s="309"/>
      <c r="Q63" s="309"/>
      <c r="R63" s="309"/>
      <c r="S63" s="268" t="s">
        <v>303</v>
      </c>
    </row>
    <row r="64" spans="2:21" ht="30.5" thickBot="1" x14ac:dyDescent="0.4">
      <c r="B64" s="337"/>
      <c r="C64" s="122" t="s">
        <v>168</v>
      </c>
      <c r="D64" s="118" t="s">
        <v>169</v>
      </c>
      <c r="E64" s="118">
        <v>1</v>
      </c>
      <c r="F64" s="355" t="s">
        <v>170</v>
      </c>
      <c r="G64" s="62" t="s">
        <v>16</v>
      </c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260"/>
    </row>
    <row r="65" spans="2:20" ht="30.5" thickBot="1" x14ac:dyDescent="0.4">
      <c r="B65" s="352"/>
      <c r="C65" s="270" t="s">
        <v>171</v>
      </c>
      <c r="D65" s="271" t="s">
        <v>94</v>
      </c>
      <c r="E65" s="271">
        <v>1</v>
      </c>
      <c r="F65" s="356"/>
      <c r="G65" s="272">
        <v>110924.36974789917</v>
      </c>
      <c r="H65" s="272">
        <v>21075.630252100844</v>
      </c>
      <c r="I65" s="272">
        <v>132000</v>
      </c>
      <c r="J65" s="272">
        <v>132000</v>
      </c>
      <c r="K65" s="272">
        <v>144537.81512605044</v>
      </c>
      <c r="L65" s="272">
        <v>27462.184873949584</v>
      </c>
      <c r="M65" s="272">
        <v>172000.00000000003</v>
      </c>
      <c r="N65" s="272">
        <v>172000.00000000003</v>
      </c>
      <c r="O65" s="272">
        <v>126050.42016806723</v>
      </c>
      <c r="P65" s="272">
        <v>23949.579831932773</v>
      </c>
      <c r="Q65" s="272">
        <v>150000</v>
      </c>
      <c r="R65" s="272">
        <v>150000</v>
      </c>
      <c r="S65" s="273">
        <f t="shared" si="18"/>
        <v>151333.33333333334</v>
      </c>
      <c r="T65" s="224"/>
    </row>
    <row r="67" spans="2:20" x14ac:dyDescent="0.35">
      <c r="T67" s="224"/>
    </row>
  </sheetData>
  <mergeCells count="69">
    <mergeCell ref="S54:S60"/>
    <mergeCell ref="B28:R28"/>
    <mergeCell ref="B29:R29"/>
    <mergeCell ref="F39:F49"/>
    <mergeCell ref="B38:B49"/>
    <mergeCell ref="G30:J30"/>
    <mergeCell ref="K30:N30"/>
    <mergeCell ref="O30:R30"/>
    <mergeCell ref="M54:M60"/>
    <mergeCell ref="N54:N60"/>
    <mergeCell ref="G38:J38"/>
    <mergeCell ref="K38:N38"/>
    <mergeCell ref="O38:R38"/>
    <mergeCell ref="S30:S31"/>
    <mergeCell ref="L54:L60"/>
    <mergeCell ref="B50:R50"/>
    <mergeCell ref="B63:B65"/>
    <mergeCell ref="C63:F63"/>
    <mergeCell ref="F64:F65"/>
    <mergeCell ref="I54:I60"/>
    <mergeCell ref="G61:J61"/>
    <mergeCell ref="G63:J63"/>
    <mergeCell ref="B53:B60"/>
    <mergeCell ref="D54:D60"/>
    <mergeCell ref="E54:E60"/>
    <mergeCell ref="F54:F60"/>
    <mergeCell ref="B37:G37"/>
    <mergeCell ref="B2:B3"/>
    <mergeCell ref="C2:C3"/>
    <mergeCell ref="D2:D3"/>
    <mergeCell ref="E2:E3"/>
    <mergeCell ref="B20:B27"/>
    <mergeCell ref="B4:B5"/>
    <mergeCell ref="C4:C5"/>
    <mergeCell ref="D4:D5"/>
    <mergeCell ref="E4:E5"/>
    <mergeCell ref="B19:F19"/>
    <mergeCell ref="B8:B9"/>
    <mergeCell ref="B10:B18"/>
    <mergeCell ref="F21:F27"/>
    <mergeCell ref="G51:J51"/>
    <mergeCell ref="K51:N51"/>
    <mergeCell ref="O51:R51"/>
    <mergeCell ref="O54:O60"/>
    <mergeCell ref="P54:P60"/>
    <mergeCell ref="J54:J60"/>
    <mergeCell ref="G54:G60"/>
    <mergeCell ref="G20:J20"/>
    <mergeCell ref="K20:N20"/>
    <mergeCell ref="C30:F30"/>
    <mergeCell ref="F11:F18"/>
    <mergeCell ref="B36:R36"/>
    <mergeCell ref="O20:R20"/>
    <mergeCell ref="R4:R5"/>
    <mergeCell ref="O63:R63"/>
    <mergeCell ref="F2:I2"/>
    <mergeCell ref="J2:M2"/>
    <mergeCell ref="N2:Q2"/>
    <mergeCell ref="R2:R3"/>
    <mergeCell ref="G10:J10"/>
    <mergeCell ref="K10:N10"/>
    <mergeCell ref="O10:R10"/>
    <mergeCell ref="K61:N61"/>
    <mergeCell ref="O61:R61"/>
    <mergeCell ref="K63:N63"/>
    <mergeCell ref="C7:S7"/>
    <mergeCell ref="Q54:Q60"/>
    <mergeCell ref="R54:R60"/>
    <mergeCell ref="K54:K60"/>
  </mergeCells>
  <phoneticPr fontId="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26DED-FC9B-4C6F-A550-CB7D601998F9}">
  <dimension ref="A1:G29"/>
  <sheetViews>
    <sheetView topLeftCell="A15" zoomScale="108" workbookViewId="0">
      <selection activeCell="D23" sqref="D23:E23"/>
    </sheetView>
  </sheetViews>
  <sheetFormatPr baseColWidth="10" defaultRowHeight="14.5" x14ac:dyDescent="0.35"/>
  <cols>
    <col min="2" max="2" width="49.26953125" customWidth="1"/>
    <col min="3" max="3" width="22.1796875" customWidth="1"/>
    <col min="4" max="4" width="23" customWidth="1"/>
    <col min="5" max="5" width="17.81640625" customWidth="1"/>
    <col min="6" max="6" width="25.81640625" customWidth="1"/>
    <col min="7" max="7" width="15.7265625" customWidth="1"/>
  </cols>
  <sheetData>
    <row r="1" spans="2:7" ht="15" thickBot="1" x14ac:dyDescent="0.4"/>
    <row r="2" spans="2:7" ht="43.5" x14ac:dyDescent="0.35">
      <c r="B2" s="274" t="s">
        <v>259</v>
      </c>
      <c r="C2" s="244" t="s">
        <v>273</v>
      </c>
      <c r="D2" s="244" t="s">
        <v>272</v>
      </c>
      <c r="E2" s="244" t="s">
        <v>280</v>
      </c>
    </row>
    <row r="3" spans="2:7" x14ac:dyDescent="0.35">
      <c r="B3" s="236" t="s">
        <v>18</v>
      </c>
      <c r="C3" s="206">
        <f>'SUMINISTROS Y ALOJAMIENTO'!S29</f>
        <v>79583.333333333328</v>
      </c>
      <c r="D3" s="206">
        <f>C3</f>
        <v>79583.333333333328</v>
      </c>
      <c r="E3" s="209">
        <f>C3*511</f>
        <v>40667083.333333328</v>
      </c>
      <c r="F3" s="211"/>
      <c r="G3" s="211"/>
    </row>
    <row r="4" spans="2:7" x14ac:dyDescent="0.35">
      <c r="B4" s="237" t="s">
        <v>268</v>
      </c>
      <c r="C4" s="206">
        <f>'SUMINISTROS Y ALOJAMIENTO'!S36</f>
        <v>429050.00000000006</v>
      </c>
      <c r="D4" s="209">
        <v>0</v>
      </c>
      <c r="E4" s="209">
        <f>C4*167</f>
        <v>71651350.000000015</v>
      </c>
      <c r="F4" s="211"/>
      <c r="G4" s="211"/>
    </row>
    <row r="5" spans="2:7" x14ac:dyDescent="0.35">
      <c r="B5" s="236" t="str">
        <f>'SUMINISTROS Y ALOJAMIENTO'!C51</f>
        <v>INSUMOS PARA MANUALIDADES</v>
      </c>
      <c r="C5" s="206">
        <f>'SUMINISTROS Y ALOJAMIENTO'!S52</f>
        <v>22533.333333333332</v>
      </c>
      <c r="D5" s="209">
        <f>C5</f>
        <v>22533.333333333332</v>
      </c>
      <c r="E5" s="209">
        <f>C5*511</f>
        <v>11514533.333333332</v>
      </c>
      <c r="F5" s="211"/>
      <c r="G5" s="211"/>
    </row>
    <row r="6" spans="2:7" x14ac:dyDescent="0.35">
      <c r="B6" s="236" t="str">
        <f>'SUMINISTROS Y ALOJAMIENTO'!C61</f>
        <v>SEGURO EXEQUIAL</v>
      </c>
      <c r="C6" s="206">
        <f>'SUMINISTROS Y ALOJAMIENTO'!S62</f>
        <v>6033.333333333333</v>
      </c>
      <c r="D6" s="209">
        <f t="shared" ref="D6:D8" si="0">C6</f>
        <v>6033.333333333333</v>
      </c>
      <c r="E6" s="209">
        <f t="shared" ref="E6:E8" si="1">C6*511</f>
        <v>3083033.333333333</v>
      </c>
      <c r="F6" s="211"/>
      <c r="G6" s="211"/>
    </row>
    <row r="7" spans="2:7" x14ac:dyDescent="0.35">
      <c r="B7" s="236" t="s">
        <v>26</v>
      </c>
      <c r="C7" s="206">
        <v>1105000</v>
      </c>
      <c r="D7" s="209">
        <f t="shared" si="0"/>
        <v>1105000</v>
      </c>
      <c r="E7" s="209">
        <f t="shared" si="1"/>
        <v>564655000</v>
      </c>
      <c r="F7" s="211"/>
      <c r="G7" s="211"/>
    </row>
    <row r="8" spans="2:7" ht="15" thickBot="1" x14ac:dyDescent="0.4">
      <c r="B8" s="238" t="s">
        <v>66</v>
      </c>
      <c r="C8" s="207">
        <f>'SUMINISTROS Y ALOJAMIENTO'!S65</f>
        <v>151333.33333333334</v>
      </c>
      <c r="D8" s="209">
        <f t="shared" si="0"/>
        <v>151333.33333333334</v>
      </c>
      <c r="E8" s="209">
        <f t="shared" si="1"/>
        <v>77331333.333333343</v>
      </c>
      <c r="F8" s="211"/>
      <c r="G8" s="211"/>
    </row>
    <row r="9" spans="2:7" ht="15" thickBot="1" x14ac:dyDescent="0.4">
      <c r="B9" s="239" t="s">
        <v>269</v>
      </c>
      <c r="C9" s="208">
        <f>SUM(C3:C8)</f>
        <v>1793533.3333333333</v>
      </c>
      <c r="D9" s="56">
        <f>SUM(D3:D8)</f>
        <v>1364483.3333333333</v>
      </c>
      <c r="E9" s="56">
        <f>SUM(E3:E8)</f>
        <v>768902333.33333337</v>
      </c>
      <c r="F9" s="205"/>
      <c r="G9" s="211"/>
    </row>
    <row r="10" spans="2:7" x14ac:dyDescent="0.35">
      <c r="B10" s="59" t="s">
        <v>296</v>
      </c>
      <c r="C10" s="205"/>
      <c r="D10" s="205"/>
      <c r="E10" s="205"/>
    </row>
    <row r="11" spans="2:7" x14ac:dyDescent="0.35">
      <c r="B11" s="59"/>
      <c r="C11" s="205"/>
      <c r="D11" s="205"/>
    </row>
    <row r="12" spans="2:7" ht="43.5" x14ac:dyDescent="0.35">
      <c r="B12" s="240" t="s">
        <v>270</v>
      </c>
      <c r="C12" s="245" t="s">
        <v>271</v>
      </c>
      <c r="D12" s="246" t="s">
        <v>274</v>
      </c>
      <c r="E12" s="247" t="s">
        <v>281</v>
      </c>
    </row>
    <row r="13" spans="2:7" x14ac:dyDescent="0.35">
      <c r="B13" s="235" t="str">
        <f>'SUMINISTROS Y ALOJAMIENTO'!C8</f>
        <v>KIT DE ASEO CEPILLO DE DIENTES</v>
      </c>
      <c r="C13" s="56">
        <f>'SUMINISTROS Y ALOJAMIENTO'!S9</f>
        <v>2574.3666666666668</v>
      </c>
      <c r="D13" s="241">
        <f>C13*511</f>
        <v>1315501.3666666667</v>
      </c>
      <c r="E13" s="375">
        <f>SUM(D13:D14)</f>
        <v>2357751.0305322129</v>
      </c>
    </row>
    <row r="14" spans="2:7" ht="16" customHeight="1" x14ac:dyDescent="0.35">
      <c r="B14" s="223" t="s">
        <v>276</v>
      </c>
      <c r="C14" s="56">
        <f>'SUMINISTROS Y ALOJAMIENTO'!S50</f>
        <v>115805.51820728289</v>
      </c>
      <c r="D14" s="241">
        <f>C14*9</f>
        <v>1042249.663865546</v>
      </c>
      <c r="E14" s="298"/>
      <c r="F14" s="205"/>
    </row>
    <row r="15" spans="2:7" ht="16" customHeight="1" x14ac:dyDescent="0.35">
      <c r="B15" s="212"/>
      <c r="C15" s="205"/>
      <c r="D15" s="205"/>
      <c r="E15" s="234"/>
      <c r="F15" s="205"/>
    </row>
    <row r="16" spans="2:7" ht="16" customHeight="1" x14ac:dyDescent="0.35">
      <c r="B16" s="213" t="s">
        <v>282</v>
      </c>
      <c r="C16" s="233"/>
      <c r="D16" s="73">
        <f>'COSTOS FIJOS'!J55</f>
        <v>1626279.8417341139</v>
      </c>
      <c r="E16" s="56">
        <f>D16*511</f>
        <v>831028999.12613213</v>
      </c>
      <c r="F16" s="242"/>
    </row>
    <row r="17" spans="1:6" ht="16" customHeight="1" x14ac:dyDescent="0.35">
      <c r="B17" s="212"/>
      <c r="C17" s="234"/>
      <c r="D17" s="234"/>
      <c r="E17" s="242"/>
      <c r="F17" s="205"/>
    </row>
    <row r="18" spans="1:6" ht="16" customHeight="1" x14ac:dyDescent="0.35">
      <c r="B18" s="212"/>
      <c r="C18" s="210"/>
      <c r="D18" s="210"/>
      <c r="E18" s="210"/>
      <c r="F18" s="211"/>
    </row>
    <row r="19" spans="1:6" ht="18" customHeight="1" x14ac:dyDescent="0.35">
      <c r="B19" s="376" t="s">
        <v>283</v>
      </c>
      <c r="C19" s="377"/>
      <c r="D19" s="378"/>
      <c r="E19" s="56">
        <f>(E9+E16)*2+E13</f>
        <v>3202220415.9494634</v>
      </c>
      <c r="F19" s="211"/>
    </row>
    <row r="20" spans="1:6" ht="14.5" customHeight="1" x14ac:dyDescent="0.35">
      <c r="D20" s="71">
        <v>0.8</v>
      </c>
      <c r="E20" s="56">
        <f>E19*80%</f>
        <v>2561776332.7595706</v>
      </c>
      <c r="F20" s="211"/>
    </row>
    <row r="21" spans="1:6" x14ac:dyDescent="0.35">
      <c r="D21" s="71"/>
      <c r="E21" s="56"/>
    </row>
    <row r="22" spans="1:6" x14ac:dyDescent="0.35">
      <c r="E22" s="54"/>
    </row>
    <row r="23" spans="1:6" ht="43.5" x14ac:dyDescent="0.35">
      <c r="D23" s="213" t="s">
        <v>304</v>
      </c>
      <c r="E23" s="275">
        <f>E19/511/2</f>
        <v>3133288.0782284378</v>
      </c>
      <c r="F23" s="205"/>
    </row>
    <row r="25" spans="1:6" x14ac:dyDescent="0.35">
      <c r="E25" s="211"/>
    </row>
    <row r="26" spans="1:6" x14ac:dyDescent="0.35">
      <c r="A26" s="204" t="s">
        <v>298</v>
      </c>
      <c r="C26" s="243">
        <f>C9*167</f>
        <v>299520066.66666663</v>
      </c>
    </row>
    <row r="27" spans="1:6" x14ac:dyDescent="0.35">
      <c r="A27" s="59" t="s">
        <v>299</v>
      </c>
      <c r="C27" s="243">
        <f>D9*344</f>
        <v>469382266.66666663</v>
      </c>
      <c r="E27" s="205"/>
    </row>
    <row r="28" spans="1:6" x14ac:dyDescent="0.35">
      <c r="A28" s="59" t="s">
        <v>297</v>
      </c>
      <c r="C28" s="243">
        <f>SUM(C26:C27)</f>
        <v>768902333.33333325</v>
      </c>
      <c r="E28" s="210"/>
    </row>
    <row r="29" spans="1:6" x14ac:dyDescent="0.35">
      <c r="E29" s="54"/>
    </row>
  </sheetData>
  <mergeCells count="2">
    <mergeCell ref="E13:E14"/>
    <mergeCell ref="B19:D1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3641A-B65C-4B08-AA2E-45311E8419F6}">
  <dimension ref="A2:P920"/>
  <sheetViews>
    <sheetView topLeftCell="A24" zoomScale="124" zoomScaleNormal="100" workbookViewId="0">
      <selection activeCell="J30" sqref="J30"/>
    </sheetView>
  </sheetViews>
  <sheetFormatPr baseColWidth="10" defaultColWidth="14.453125" defaultRowHeight="14.5" x14ac:dyDescent="0.35"/>
  <cols>
    <col min="1" max="2" width="4.7265625" customWidth="1"/>
    <col min="3" max="3" width="3.54296875" customWidth="1"/>
    <col min="4" max="4" width="14.08984375" customWidth="1"/>
    <col min="5" max="5" width="27" customWidth="1"/>
    <col min="6" max="6" width="11" customWidth="1"/>
    <col min="7" max="7" width="10.1796875" customWidth="1"/>
    <col min="8" max="8" width="11.26953125" customWidth="1"/>
    <col min="9" max="10" width="12.81640625" customWidth="1"/>
    <col min="11" max="11" width="12" bestFit="1" customWidth="1"/>
    <col min="12" max="12" width="15.6328125" customWidth="1"/>
    <col min="13" max="13" width="16.08984375" customWidth="1"/>
  </cols>
  <sheetData>
    <row r="2" spans="1:16" x14ac:dyDescent="0.35">
      <c r="B2" s="78" t="s">
        <v>97</v>
      </c>
      <c r="C2" s="55"/>
      <c r="D2" s="55"/>
      <c r="E2" s="55"/>
      <c r="F2" s="79">
        <v>1300000</v>
      </c>
    </row>
    <row r="3" spans="1:16" x14ac:dyDescent="0.35">
      <c r="B3" s="78" t="s">
        <v>98</v>
      </c>
      <c r="C3" s="55"/>
      <c r="D3" s="55"/>
      <c r="E3" s="55"/>
      <c r="F3" s="72">
        <v>162000</v>
      </c>
    </row>
    <row r="4" spans="1:16" ht="7.5" customHeight="1" thickBot="1" x14ac:dyDescent="0.4">
      <c r="A4" s="80"/>
      <c r="B4" s="81"/>
      <c r="C4" s="81"/>
      <c r="D4" s="81"/>
      <c r="E4" s="81"/>
      <c r="F4" s="80"/>
      <c r="G4" s="80"/>
      <c r="H4" s="80"/>
      <c r="I4" s="80"/>
      <c r="J4" s="80"/>
      <c r="K4" s="80"/>
      <c r="L4" s="80"/>
      <c r="M4" s="80"/>
      <c r="N4" s="80"/>
    </row>
    <row r="5" spans="1:16" ht="14.5" customHeight="1" x14ac:dyDescent="0.35">
      <c r="A5" s="80"/>
      <c r="B5" s="379" t="s">
        <v>99</v>
      </c>
      <c r="C5" s="380"/>
      <c r="D5" s="380"/>
      <c r="E5" s="381"/>
      <c r="F5" s="82"/>
      <c r="G5" s="385" t="s">
        <v>100</v>
      </c>
      <c r="H5" s="387" t="s">
        <v>101</v>
      </c>
      <c r="I5" s="83"/>
      <c r="J5" s="80"/>
      <c r="K5" s="80"/>
      <c r="L5" s="80"/>
      <c r="M5" s="80"/>
      <c r="N5" s="80"/>
    </row>
    <row r="6" spans="1:16" ht="41" customHeight="1" thickBot="1" x14ac:dyDescent="0.4">
      <c r="A6" s="80"/>
      <c r="B6" s="382"/>
      <c r="C6" s="383"/>
      <c r="D6" s="383"/>
      <c r="E6" s="384"/>
      <c r="F6" s="84"/>
      <c r="G6" s="386"/>
      <c r="H6" s="388"/>
      <c r="I6" s="85"/>
      <c r="J6" s="85"/>
      <c r="K6" s="85"/>
      <c r="L6" s="86"/>
      <c r="M6" s="83"/>
      <c r="N6" s="83"/>
      <c r="O6" s="86"/>
      <c r="P6" s="86"/>
    </row>
    <row r="7" spans="1:16" x14ac:dyDescent="0.35">
      <c r="A7" s="80"/>
      <c r="B7" s="87" t="s">
        <v>102</v>
      </c>
      <c r="C7" s="88"/>
      <c r="D7" s="89" t="s">
        <v>103</v>
      </c>
      <c r="E7" s="90"/>
      <c r="F7" s="91"/>
      <c r="G7" s="92">
        <v>100</v>
      </c>
      <c r="H7" s="92">
        <v>100</v>
      </c>
      <c r="I7" s="85"/>
      <c r="J7" s="85"/>
      <c r="K7" s="85"/>
      <c r="L7" s="85"/>
      <c r="M7" s="93"/>
      <c r="N7" s="93"/>
      <c r="O7" s="94"/>
    </row>
    <row r="8" spans="1:16" x14ac:dyDescent="0.35">
      <c r="A8" s="80"/>
      <c r="B8" s="87"/>
      <c r="C8" s="88"/>
      <c r="F8" s="91"/>
      <c r="G8" s="91"/>
      <c r="H8" s="95"/>
      <c r="I8" s="85"/>
      <c r="J8" s="85"/>
      <c r="K8" s="85"/>
      <c r="L8" s="80"/>
      <c r="M8" s="80"/>
      <c r="N8" s="80"/>
    </row>
    <row r="9" spans="1:16" x14ac:dyDescent="0.35">
      <c r="A9" s="80"/>
      <c r="B9" s="87" t="s">
        <v>104</v>
      </c>
      <c r="C9" s="88"/>
      <c r="D9" s="89" t="s">
        <v>105</v>
      </c>
      <c r="E9" s="90"/>
      <c r="F9" s="91"/>
      <c r="G9" s="96">
        <f>SUM(G10:G24)</f>
        <v>61.69</v>
      </c>
      <c r="H9" s="96">
        <f>SUM(H10:H24)</f>
        <v>53.69</v>
      </c>
      <c r="I9" s="85"/>
      <c r="J9" s="85"/>
      <c r="K9" s="85"/>
      <c r="L9" s="80"/>
      <c r="M9" s="80"/>
      <c r="N9" s="80"/>
    </row>
    <row r="10" spans="1:16" x14ac:dyDescent="0.35">
      <c r="A10" s="80"/>
      <c r="B10" s="87"/>
      <c r="C10" s="97">
        <v>1</v>
      </c>
      <c r="D10" s="88" t="s">
        <v>106</v>
      </c>
      <c r="E10" s="90"/>
      <c r="F10" s="98" t="s">
        <v>107</v>
      </c>
      <c r="G10" s="92">
        <v>8.33</v>
      </c>
      <c r="H10" s="92">
        <v>8.33</v>
      </c>
      <c r="I10" s="85"/>
      <c r="J10" s="85"/>
      <c r="K10" s="85"/>
      <c r="L10" s="93"/>
      <c r="M10" s="93"/>
      <c r="N10" s="93"/>
      <c r="O10" s="94"/>
    </row>
    <row r="11" spans="1:16" x14ac:dyDescent="0.35">
      <c r="A11" s="80"/>
      <c r="B11" s="87"/>
      <c r="C11" s="97">
        <v>2</v>
      </c>
      <c r="D11" s="88" t="s">
        <v>108</v>
      </c>
      <c r="E11" s="90"/>
      <c r="F11" s="98" t="s">
        <v>109</v>
      </c>
      <c r="G11" s="92">
        <v>1</v>
      </c>
      <c r="H11" s="92">
        <v>1</v>
      </c>
      <c r="I11" s="85"/>
      <c r="J11" s="85"/>
      <c r="K11" s="85"/>
      <c r="L11" s="93"/>
      <c r="M11" s="93"/>
      <c r="N11" s="93"/>
      <c r="O11" s="94"/>
    </row>
    <row r="12" spans="1:16" x14ac:dyDescent="0.35">
      <c r="A12" s="80"/>
      <c r="B12" s="87"/>
      <c r="C12" s="97">
        <v>3</v>
      </c>
      <c r="D12" s="88" t="s">
        <v>110</v>
      </c>
      <c r="E12" s="90"/>
      <c r="F12" s="98" t="s">
        <v>107</v>
      </c>
      <c r="G12" s="92">
        <v>8.33</v>
      </c>
      <c r="H12" s="92">
        <v>8.33</v>
      </c>
      <c r="I12" s="85"/>
      <c r="J12" s="85"/>
      <c r="K12" s="85"/>
      <c r="L12" s="93"/>
      <c r="M12" s="93"/>
      <c r="N12" s="93"/>
      <c r="O12" s="94"/>
    </row>
    <row r="13" spans="1:16" x14ac:dyDescent="0.35">
      <c r="A13" s="80"/>
      <c r="B13" s="87"/>
      <c r="C13" s="97">
        <v>4</v>
      </c>
      <c r="D13" s="88" t="s">
        <v>111</v>
      </c>
      <c r="E13" s="90"/>
      <c r="F13" s="98" t="s">
        <v>112</v>
      </c>
      <c r="G13" s="92">
        <v>4.17</v>
      </c>
      <c r="H13" s="92">
        <v>4.17</v>
      </c>
      <c r="I13" s="85"/>
      <c r="J13" s="85"/>
      <c r="K13" s="85"/>
      <c r="L13" s="93"/>
      <c r="M13" s="93"/>
      <c r="N13" s="93"/>
      <c r="O13" s="94"/>
    </row>
    <row r="14" spans="1:16" x14ac:dyDescent="0.35">
      <c r="A14" s="80"/>
      <c r="B14" s="87"/>
      <c r="C14" s="97">
        <v>5</v>
      </c>
      <c r="D14" s="88" t="s">
        <v>113</v>
      </c>
      <c r="E14" s="90"/>
      <c r="F14" s="98"/>
      <c r="G14" s="92">
        <v>8</v>
      </c>
      <c r="H14" s="92">
        <v>0</v>
      </c>
      <c r="I14" s="85"/>
      <c r="J14" s="85"/>
      <c r="K14" s="85"/>
      <c r="L14" s="93"/>
      <c r="M14" s="93"/>
      <c r="N14" s="93"/>
      <c r="O14" s="94"/>
    </row>
    <row r="15" spans="1:16" x14ac:dyDescent="0.35">
      <c r="A15" s="80"/>
      <c r="B15" s="87"/>
      <c r="C15" s="97"/>
      <c r="D15" s="89" t="s">
        <v>114</v>
      </c>
      <c r="E15" s="90"/>
      <c r="F15" s="98"/>
      <c r="G15" s="92"/>
      <c r="H15" s="95"/>
      <c r="I15" s="85"/>
      <c r="J15" s="85"/>
      <c r="K15" s="85"/>
      <c r="L15" s="80"/>
      <c r="M15" s="80"/>
      <c r="N15" s="80"/>
      <c r="P15" s="99"/>
    </row>
    <row r="16" spans="1:16" x14ac:dyDescent="0.35">
      <c r="A16" s="80"/>
      <c r="B16" s="87"/>
      <c r="C16" s="97">
        <v>6</v>
      </c>
      <c r="D16" s="88" t="s">
        <v>115</v>
      </c>
      <c r="E16" s="90"/>
      <c r="F16" s="98" t="s">
        <v>116</v>
      </c>
      <c r="G16" s="92">
        <v>8.5</v>
      </c>
      <c r="H16" s="92">
        <v>8.5</v>
      </c>
      <c r="I16" s="100"/>
      <c r="J16" s="100"/>
      <c r="K16" s="100"/>
      <c r="L16" s="80"/>
      <c r="M16" s="80"/>
      <c r="N16" s="80"/>
    </row>
    <row r="17" spans="1:16" x14ac:dyDescent="0.35">
      <c r="A17" s="80"/>
      <c r="B17" s="87"/>
      <c r="C17" s="97">
        <v>7</v>
      </c>
      <c r="D17" s="88" t="s">
        <v>117</v>
      </c>
      <c r="E17" s="90"/>
      <c r="F17" s="98" t="s">
        <v>116</v>
      </c>
      <c r="G17" s="92">
        <v>12</v>
      </c>
      <c r="H17" s="92">
        <v>12</v>
      </c>
      <c r="I17" s="85"/>
      <c r="J17" s="85"/>
      <c r="K17" s="85"/>
      <c r="L17" s="93"/>
      <c r="M17" s="93"/>
      <c r="N17" s="93"/>
      <c r="O17" s="94"/>
    </row>
    <row r="18" spans="1:16" x14ac:dyDescent="0.35">
      <c r="A18" s="80"/>
      <c r="B18" s="87"/>
      <c r="C18" s="97">
        <v>8</v>
      </c>
      <c r="D18" s="88" t="s">
        <v>118</v>
      </c>
      <c r="E18" s="90"/>
      <c r="F18" s="98" t="s">
        <v>116</v>
      </c>
      <c r="G18" s="101">
        <v>2.36</v>
      </c>
      <c r="H18" s="101">
        <v>2.36</v>
      </c>
      <c r="I18" s="85"/>
      <c r="J18" s="85"/>
      <c r="K18" s="85"/>
      <c r="L18" s="93"/>
      <c r="M18" s="93"/>
      <c r="N18" s="93"/>
      <c r="O18" s="94"/>
    </row>
    <row r="19" spans="1:16" x14ac:dyDescent="0.35">
      <c r="A19" s="80"/>
      <c r="B19" s="87"/>
      <c r="C19" s="97"/>
      <c r="D19" s="89" t="s">
        <v>119</v>
      </c>
      <c r="E19" s="90"/>
      <c r="F19" s="98"/>
      <c r="G19" s="92"/>
      <c r="H19" s="92"/>
      <c r="I19" s="85"/>
      <c r="J19" s="85"/>
      <c r="K19" s="85"/>
      <c r="L19" s="80"/>
      <c r="M19" s="80"/>
      <c r="N19" s="80"/>
      <c r="P19" s="99"/>
    </row>
    <row r="20" spans="1:16" x14ac:dyDescent="0.35">
      <c r="A20" s="80"/>
      <c r="B20" s="87"/>
      <c r="C20" s="97">
        <v>10</v>
      </c>
      <c r="D20" s="88" t="s">
        <v>120</v>
      </c>
      <c r="E20" s="90"/>
      <c r="F20" s="98" t="s">
        <v>116</v>
      </c>
      <c r="G20" s="92">
        <v>4</v>
      </c>
      <c r="H20" s="92">
        <v>4</v>
      </c>
      <c r="I20" s="85"/>
      <c r="J20" s="85"/>
      <c r="K20" s="85"/>
      <c r="L20" s="93"/>
      <c r="M20" s="93"/>
      <c r="N20" s="93"/>
      <c r="O20" s="94"/>
      <c r="P20" s="99"/>
    </row>
    <row r="21" spans="1:16" x14ac:dyDescent="0.35">
      <c r="A21" s="80"/>
      <c r="B21" s="87"/>
      <c r="C21" s="97">
        <v>11</v>
      </c>
      <c r="D21" s="88" t="s">
        <v>121</v>
      </c>
      <c r="E21" s="90"/>
      <c r="F21" s="98" t="s">
        <v>116</v>
      </c>
      <c r="G21" s="92">
        <v>2</v>
      </c>
      <c r="H21" s="92">
        <v>2</v>
      </c>
      <c r="I21" s="100"/>
      <c r="J21" s="100"/>
      <c r="K21" s="100"/>
      <c r="L21" s="80"/>
      <c r="M21" s="80"/>
      <c r="N21" s="80"/>
      <c r="P21" s="59"/>
    </row>
    <row r="22" spans="1:16" x14ac:dyDescent="0.35">
      <c r="A22" s="80"/>
      <c r="B22" s="87"/>
      <c r="C22" s="97">
        <v>12</v>
      </c>
      <c r="D22" s="88" t="s">
        <v>122</v>
      </c>
      <c r="E22" s="90"/>
      <c r="F22" s="98" t="s">
        <v>116</v>
      </c>
      <c r="G22" s="92">
        <v>3</v>
      </c>
      <c r="H22" s="92">
        <v>3</v>
      </c>
      <c r="I22" s="100"/>
      <c r="J22" s="100"/>
      <c r="K22" s="100"/>
      <c r="L22" s="80"/>
      <c r="M22" s="80"/>
      <c r="N22" s="80"/>
      <c r="P22" s="59"/>
    </row>
    <row r="23" spans="1:16" x14ac:dyDescent="0.35">
      <c r="A23" s="80"/>
      <c r="B23" s="87"/>
      <c r="C23" s="97"/>
      <c r="D23" s="89" t="s">
        <v>123</v>
      </c>
      <c r="F23" s="98" t="s">
        <v>116</v>
      </c>
      <c r="G23" s="102"/>
      <c r="H23" s="95"/>
      <c r="I23" s="100"/>
      <c r="J23" s="100"/>
      <c r="K23" s="100"/>
      <c r="L23" s="80"/>
      <c r="M23" s="80"/>
      <c r="N23" s="80"/>
      <c r="P23" s="59"/>
    </row>
    <row r="24" spans="1:16" x14ac:dyDescent="0.35">
      <c r="A24" s="80"/>
      <c r="B24" s="87"/>
      <c r="C24" s="97">
        <v>13</v>
      </c>
      <c r="D24" s="88" t="s">
        <v>124</v>
      </c>
      <c r="F24" s="98" t="s">
        <v>116</v>
      </c>
      <c r="G24" s="92">
        <v>0</v>
      </c>
      <c r="H24" s="95">
        <v>0</v>
      </c>
      <c r="I24" s="100"/>
      <c r="J24" s="100"/>
      <c r="K24" s="100"/>
      <c r="L24" s="93"/>
      <c r="M24" s="93"/>
      <c r="N24" s="80"/>
      <c r="O24" s="94"/>
      <c r="P24" s="99"/>
    </row>
    <row r="25" spans="1:16" x14ac:dyDescent="0.35">
      <c r="A25" s="80"/>
      <c r="B25" s="87" t="s">
        <v>125</v>
      </c>
      <c r="C25" s="88"/>
      <c r="D25" s="89" t="s">
        <v>126</v>
      </c>
      <c r="F25" s="98"/>
      <c r="G25" s="96">
        <f>+G7+G9</f>
        <v>161.69</v>
      </c>
      <c r="H25" s="96">
        <f>+H7+H9</f>
        <v>153.69</v>
      </c>
      <c r="I25" s="103"/>
      <c r="J25" s="103"/>
      <c r="K25" s="103"/>
      <c r="L25" s="80"/>
      <c r="M25" s="80"/>
      <c r="N25" s="80"/>
    </row>
    <row r="26" spans="1:16" x14ac:dyDescent="0.35">
      <c r="A26" s="80"/>
      <c r="B26" s="104"/>
      <c r="C26" s="105"/>
      <c r="D26" s="106" t="s">
        <v>127</v>
      </c>
      <c r="E26" s="107"/>
      <c r="F26" s="108" t="s">
        <v>128</v>
      </c>
      <c r="G26" s="109">
        <f>G25/100</f>
        <v>1.6169</v>
      </c>
      <c r="H26" s="109">
        <f>H25/100</f>
        <v>1.5368999999999999</v>
      </c>
      <c r="I26" s="110"/>
      <c r="J26" s="110"/>
      <c r="K26" s="110"/>
      <c r="L26" s="80"/>
      <c r="M26" s="80"/>
      <c r="N26" s="80"/>
    </row>
    <row r="27" spans="1:16" x14ac:dyDescent="0.35">
      <c r="A27" s="80"/>
      <c r="B27" s="80"/>
      <c r="C27" s="80"/>
      <c r="D27" s="59"/>
      <c r="E27" s="80"/>
      <c r="F27" s="80"/>
      <c r="G27" s="80"/>
      <c r="H27" s="80"/>
      <c r="I27" s="99"/>
      <c r="J27" s="111"/>
      <c r="K27" s="99"/>
      <c r="M27" s="80"/>
      <c r="N27" s="80"/>
    </row>
    <row r="28" spans="1:16" x14ac:dyDescent="0.35">
      <c r="A28" s="80"/>
      <c r="B28" s="80" t="s">
        <v>129</v>
      </c>
      <c r="C28" s="80"/>
      <c r="D28" s="112"/>
      <c r="E28" s="112"/>
      <c r="F28" s="112"/>
      <c r="G28" s="80"/>
      <c r="H28" s="80"/>
      <c r="I28" s="93"/>
      <c r="J28" s="93"/>
      <c r="K28" s="80"/>
      <c r="L28" s="80"/>
      <c r="M28" s="80"/>
      <c r="N28" s="80"/>
    </row>
    <row r="29" spans="1:16" x14ac:dyDescent="0.35">
      <c r="A29" s="80"/>
      <c r="B29" s="80" t="s">
        <v>130</v>
      </c>
      <c r="C29" s="80"/>
      <c r="D29" s="112"/>
      <c r="E29" s="112"/>
      <c r="F29" s="112"/>
      <c r="G29" s="80"/>
      <c r="H29" s="80"/>
      <c r="I29" s="80"/>
      <c r="J29" s="80"/>
      <c r="K29" s="80"/>
      <c r="L29" s="80"/>
      <c r="M29" s="80"/>
      <c r="N29" s="80"/>
    </row>
    <row r="30" spans="1:16" x14ac:dyDescent="0.35">
      <c r="A30" s="80"/>
      <c r="B30" s="80" t="s">
        <v>135</v>
      </c>
      <c r="C30" s="80"/>
      <c r="D30" s="112"/>
      <c r="E30" s="112"/>
      <c r="F30" s="112"/>
      <c r="G30" s="80"/>
      <c r="H30" s="80"/>
      <c r="I30" s="80"/>
      <c r="J30" s="80"/>
      <c r="K30" s="80"/>
      <c r="L30" s="80"/>
      <c r="M30" s="80"/>
      <c r="N30" s="80"/>
    </row>
    <row r="31" spans="1:16" x14ac:dyDescent="0.35">
      <c r="A31" s="80"/>
      <c r="B31" s="80" t="s">
        <v>131</v>
      </c>
      <c r="C31" s="80"/>
      <c r="D31" s="112"/>
      <c r="E31" s="112"/>
      <c r="F31" s="112"/>
      <c r="G31" s="80"/>
      <c r="H31" s="80"/>
      <c r="I31" s="80"/>
      <c r="J31" s="80"/>
      <c r="K31" s="80"/>
      <c r="L31" s="80"/>
      <c r="M31" s="80"/>
      <c r="N31" s="80"/>
    </row>
    <row r="32" spans="1:16" x14ac:dyDescent="0.35">
      <c r="A32" s="80"/>
      <c r="B32" s="80" t="s">
        <v>132</v>
      </c>
      <c r="C32" s="80"/>
      <c r="D32" s="112"/>
      <c r="E32" s="113"/>
      <c r="F32" s="112"/>
      <c r="G32" s="80"/>
      <c r="H32" s="80"/>
      <c r="I32" s="80"/>
      <c r="J32" s="80"/>
      <c r="K32" s="80"/>
      <c r="L32" s="80"/>
      <c r="M32" s="80"/>
      <c r="N32" s="80"/>
    </row>
    <row r="33" spans="1:14" x14ac:dyDescent="0.35">
      <c r="A33" s="80"/>
      <c r="B33" s="80" t="s">
        <v>133</v>
      </c>
      <c r="C33" s="80"/>
      <c r="D33" s="112"/>
      <c r="E33" s="112"/>
      <c r="F33" s="112"/>
      <c r="G33" s="80"/>
      <c r="H33" s="80"/>
      <c r="I33" s="80"/>
      <c r="J33" s="80"/>
      <c r="K33" s="80"/>
      <c r="L33" s="80"/>
      <c r="M33" s="80"/>
      <c r="N33" s="80"/>
    </row>
    <row r="34" spans="1:14" x14ac:dyDescent="0.35">
      <c r="A34" s="80"/>
      <c r="B34" s="80" t="s">
        <v>134</v>
      </c>
      <c r="C34" s="80"/>
      <c r="D34" s="112"/>
      <c r="E34" s="112"/>
      <c r="F34" s="112"/>
      <c r="G34" s="80"/>
      <c r="H34" s="80"/>
      <c r="I34" s="80"/>
      <c r="J34" s="80"/>
      <c r="K34" s="80"/>
      <c r="L34" s="80"/>
      <c r="M34" s="80"/>
      <c r="N34" s="80"/>
    </row>
    <row r="35" spans="1:14" x14ac:dyDescent="0.35">
      <c r="A35" s="80"/>
      <c r="B35" s="80" t="s">
        <v>136</v>
      </c>
      <c r="C35" s="80"/>
      <c r="D35" s="112"/>
      <c r="E35" s="112"/>
      <c r="F35" s="112"/>
      <c r="G35" s="80"/>
      <c r="H35" s="80"/>
      <c r="I35" s="80"/>
      <c r="J35" s="80"/>
      <c r="K35" s="80"/>
      <c r="L35" s="80"/>
      <c r="M35" s="80"/>
      <c r="N35" s="80"/>
    </row>
    <row r="36" spans="1:14" x14ac:dyDescent="0.35">
      <c r="A36" s="80"/>
      <c r="B36" s="80" t="s">
        <v>137</v>
      </c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</row>
    <row r="37" spans="1:14" x14ac:dyDescent="0.35">
      <c r="A37" s="80"/>
      <c r="B37" s="80" t="s">
        <v>138</v>
      </c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</row>
    <row r="38" spans="1:14" x14ac:dyDescent="0.35">
      <c r="A38" s="80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</row>
    <row r="39" spans="1:14" x14ac:dyDescent="0.35">
      <c r="A39" s="80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</row>
    <row r="40" spans="1:14" x14ac:dyDescent="0.35">
      <c r="A40" s="80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</row>
    <row r="41" spans="1:14" x14ac:dyDescent="0.35">
      <c r="A41" s="80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</row>
    <row r="42" spans="1:14" x14ac:dyDescent="0.35">
      <c r="A42" s="80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</row>
    <row r="43" spans="1:14" x14ac:dyDescent="0.35">
      <c r="A43" s="80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</row>
    <row r="44" spans="1:14" x14ac:dyDescent="0.35">
      <c r="A44" s="80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</row>
    <row r="45" spans="1:14" x14ac:dyDescent="0.35">
      <c r="A45" s="80"/>
      <c r="B45" s="80"/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  <c r="N45" s="80"/>
    </row>
    <row r="46" spans="1:14" x14ac:dyDescent="0.35">
      <c r="A46" s="80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</row>
    <row r="47" spans="1:14" x14ac:dyDescent="0.35">
      <c r="A47" s="80"/>
      <c r="B47" s="80"/>
      <c r="C47" s="80"/>
      <c r="D47" s="80"/>
      <c r="E47" s="80"/>
      <c r="F47" s="80"/>
      <c r="G47" s="80"/>
      <c r="H47" s="80"/>
      <c r="I47" s="80"/>
      <c r="J47" s="80"/>
      <c r="K47" s="80"/>
      <c r="L47" s="80"/>
      <c r="M47" s="80"/>
      <c r="N47" s="80"/>
    </row>
    <row r="48" spans="1:14" x14ac:dyDescent="0.35">
      <c r="A48" s="80"/>
      <c r="B48" s="80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</row>
    <row r="49" spans="1:14" x14ac:dyDescent="0.35">
      <c r="A49" s="80"/>
      <c r="B49" s="80"/>
      <c r="C49" s="80"/>
      <c r="D49" s="80"/>
      <c r="E49" s="80"/>
      <c r="F49" s="80"/>
      <c r="G49" s="80"/>
      <c r="H49" s="80"/>
      <c r="I49" s="80"/>
      <c r="J49" s="80"/>
      <c r="K49" s="80"/>
      <c r="L49" s="80"/>
      <c r="M49" s="80"/>
      <c r="N49" s="80"/>
    </row>
    <row r="50" spans="1:14" x14ac:dyDescent="0.35">
      <c r="A50" s="80"/>
      <c r="B50" s="80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</row>
    <row r="51" spans="1:14" x14ac:dyDescent="0.35">
      <c r="A51" s="80"/>
      <c r="B51" s="80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</row>
    <row r="52" spans="1:14" x14ac:dyDescent="0.35">
      <c r="A52" s="80"/>
      <c r="B52" s="80"/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  <c r="N52" s="80"/>
    </row>
    <row r="53" spans="1:14" x14ac:dyDescent="0.35">
      <c r="A53" s="80"/>
      <c r="B53" s="80"/>
      <c r="C53" s="80"/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</row>
    <row r="54" spans="1:14" x14ac:dyDescent="0.35">
      <c r="A54" s="80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</row>
    <row r="55" spans="1:14" x14ac:dyDescent="0.35">
      <c r="A55" s="80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</row>
    <row r="56" spans="1:14" x14ac:dyDescent="0.35">
      <c r="A56" s="80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</row>
    <row r="57" spans="1:14" x14ac:dyDescent="0.35">
      <c r="A57" s="80"/>
      <c r="B57" s="80"/>
      <c r="C57" s="80"/>
      <c r="D57" s="80"/>
      <c r="E57" s="80"/>
      <c r="F57" s="80"/>
      <c r="G57" s="80"/>
      <c r="H57" s="80"/>
      <c r="I57" s="80"/>
      <c r="J57" s="80"/>
      <c r="K57" s="80"/>
      <c r="L57" s="80"/>
      <c r="M57" s="80"/>
      <c r="N57" s="80"/>
    </row>
    <row r="58" spans="1:14" x14ac:dyDescent="0.35">
      <c r="A58" s="80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</row>
    <row r="59" spans="1:14" x14ac:dyDescent="0.35">
      <c r="A59" s="80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  <c r="N59" s="80"/>
    </row>
    <row r="60" spans="1:14" x14ac:dyDescent="0.35">
      <c r="A60" s="80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</row>
    <row r="61" spans="1:14" x14ac:dyDescent="0.35">
      <c r="A61" s="80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</row>
    <row r="62" spans="1:14" x14ac:dyDescent="0.35">
      <c r="A62" s="80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</row>
    <row r="63" spans="1:14" x14ac:dyDescent="0.35">
      <c r="A63" s="80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  <c r="N63" s="80"/>
    </row>
    <row r="64" spans="1:14" x14ac:dyDescent="0.35">
      <c r="A64" s="80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  <c r="N64" s="80"/>
    </row>
    <row r="65" spans="1:14" x14ac:dyDescent="0.35">
      <c r="A65" s="80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  <c r="N65" s="80"/>
    </row>
    <row r="66" spans="1:14" x14ac:dyDescent="0.35">
      <c r="A66" s="80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</row>
    <row r="67" spans="1:14" x14ac:dyDescent="0.35">
      <c r="A67" s="80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</row>
    <row r="68" spans="1:14" x14ac:dyDescent="0.35">
      <c r="A68" s="80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</row>
    <row r="69" spans="1:14" x14ac:dyDescent="0.35">
      <c r="A69" s="80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  <c r="N69" s="80"/>
    </row>
    <row r="70" spans="1:14" x14ac:dyDescent="0.35">
      <c r="A70" s="80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</row>
    <row r="71" spans="1:14" x14ac:dyDescent="0.35">
      <c r="A71" s="80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</row>
    <row r="72" spans="1:14" x14ac:dyDescent="0.35">
      <c r="A72" s="80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  <c r="N72" s="80"/>
    </row>
    <row r="73" spans="1:14" x14ac:dyDescent="0.35">
      <c r="A73" s="80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</row>
    <row r="74" spans="1:14" x14ac:dyDescent="0.35">
      <c r="A74" s="80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  <c r="N74" s="80"/>
    </row>
    <row r="75" spans="1:14" x14ac:dyDescent="0.35">
      <c r="A75" s="80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</row>
    <row r="76" spans="1:14" x14ac:dyDescent="0.35">
      <c r="A76" s="80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  <c r="N76" s="80"/>
    </row>
    <row r="77" spans="1:14" x14ac:dyDescent="0.35">
      <c r="A77" s="80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</row>
    <row r="78" spans="1:14" x14ac:dyDescent="0.35">
      <c r="A78" s="80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</row>
    <row r="79" spans="1:14" x14ac:dyDescent="0.35">
      <c r="A79" s="80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</row>
    <row r="80" spans="1:14" x14ac:dyDescent="0.35">
      <c r="A80" s="80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  <c r="N80" s="80"/>
    </row>
    <row r="81" spans="1:14" x14ac:dyDescent="0.35">
      <c r="A81" s="80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  <c r="N81" s="80"/>
    </row>
    <row r="82" spans="1:14" x14ac:dyDescent="0.35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</row>
    <row r="83" spans="1:14" x14ac:dyDescent="0.35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  <c r="N83" s="80"/>
    </row>
    <row r="84" spans="1:14" x14ac:dyDescent="0.35">
      <c r="A84" s="80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  <c r="N84" s="80"/>
    </row>
    <row r="85" spans="1:14" x14ac:dyDescent="0.35">
      <c r="A85" s="80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  <c r="N85" s="80"/>
    </row>
    <row r="86" spans="1:14" x14ac:dyDescent="0.35">
      <c r="A86" s="80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</row>
    <row r="87" spans="1:14" x14ac:dyDescent="0.35">
      <c r="A87" s="80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  <c r="N87" s="80"/>
    </row>
    <row r="88" spans="1:14" x14ac:dyDescent="0.35">
      <c r="A88" s="80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</row>
    <row r="89" spans="1:14" x14ac:dyDescent="0.35">
      <c r="A89" s="80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</row>
    <row r="90" spans="1:14" x14ac:dyDescent="0.35">
      <c r="A90" s="80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</row>
    <row r="91" spans="1:14" x14ac:dyDescent="0.35">
      <c r="A91" s="80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</row>
    <row r="92" spans="1:14" x14ac:dyDescent="0.35">
      <c r="A92" s="80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</row>
    <row r="93" spans="1:14" x14ac:dyDescent="0.35">
      <c r="A93" s="80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</row>
    <row r="94" spans="1:14" x14ac:dyDescent="0.35">
      <c r="A94" s="80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</row>
    <row r="95" spans="1:14" x14ac:dyDescent="0.35">
      <c r="A95" s="80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</row>
    <row r="96" spans="1:14" x14ac:dyDescent="0.35">
      <c r="A96" s="80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  <c r="N96" s="80"/>
    </row>
    <row r="97" spans="1:14" x14ac:dyDescent="0.35">
      <c r="A97" s="80"/>
      <c r="B97" s="80"/>
      <c r="C97" s="80"/>
      <c r="D97" s="80"/>
      <c r="E97" s="80"/>
      <c r="F97" s="80"/>
      <c r="G97" s="80"/>
      <c r="H97" s="80"/>
      <c r="I97" s="80"/>
      <c r="J97" s="80"/>
      <c r="K97" s="80"/>
      <c r="L97" s="80"/>
      <c r="M97" s="80"/>
      <c r="N97" s="80"/>
    </row>
    <row r="98" spans="1:14" x14ac:dyDescent="0.35">
      <c r="A98" s="80"/>
      <c r="B98" s="80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</row>
    <row r="99" spans="1:14" x14ac:dyDescent="0.35">
      <c r="A99" s="80"/>
      <c r="B99" s="80"/>
      <c r="C99" s="80"/>
      <c r="D99" s="80"/>
      <c r="E99" s="80"/>
      <c r="F99" s="80"/>
      <c r="G99" s="80"/>
      <c r="H99" s="80"/>
      <c r="I99" s="80"/>
      <c r="J99" s="80"/>
      <c r="K99" s="80"/>
      <c r="L99" s="80"/>
      <c r="M99" s="80"/>
      <c r="N99" s="80"/>
    </row>
    <row r="100" spans="1:14" x14ac:dyDescent="0.35">
      <c r="A100" s="80"/>
      <c r="B100" s="80"/>
      <c r="C100" s="80"/>
      <c r="D100" s="80"/>
      <c r="E100" s="80"/>
      <c r="F100" s="80"/>
      <c r="G100" s="80"/>
      <c r="H100" s="80"/>
      <c r="I100" s="80"/>
      <c r="J100" s="80"/>
      <c r="K100" s="80"/>
      <c r="L100" s="80"/>
      <c r="M100" s="80"/>
      <c r="N100" s="80"/>
    </row>
    <row r="101" spans="1:14" x14ac:dyDescent="0.35">
      <c r="A101" s="80"/>
      <c r="B101" s="80"/>
      <c r="C101" s="80"/>
      <c r="D101" s="80"/>
      <c r="E101" s="80"/>
      <c r="F101" s="80"/>
      <c r="G101" s="80"/>
      <c r="H101" s="80"/>
      <c r="I101" s="80"/>
      <c r="J101" s="80"/>
      <c r="K101" s="80"/>
      <c r="L101" s="80"/>
      <c r="M101" s="80"/>
      <c r="N101" s="80"/>
    </row>
    <row r="102" spans="1:14" x14ac:dyDescent="0.35">
      <c r="A102" s="80"/>
      <c r="B102" s="80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</row>
    <row r="103" spans="1:14" x14ac:dyDescent="0.35">
      <c r="A103" s="80"/>
      <c r="B103" s="80"/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</row>
    <row r="104" spans="1:14" x14ac:dyDescent="0.35">
      <c r="A104" s="80"/>
      <c r="B104" s="80"/>
      <c r="C104" s="80"/>
      <c r="D104" s="80"/>
      <c r="E104" s="80"/>
      <c r="F104" s="80"/>
      <c r="G104" s="80"/>
      <c r="H104" s="80"/>
      <c r="I104" s="80"/>
      <c r="J104" s="80"/>
      <c r="K104" s="80"/>
      <c r="L104" s="80"/>
      <c r="M104" s="80"/>
      <c r="N104" s="80"/>
    </row>
    <row r="105" spans="1:14" x14ac:dyDescent="0.35">
      <c r="A105" s="80"/>
      <c r="B105" s="80"/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</row>
    <row r="106" spans="1:14" x14ac:dyDescent="0.35">
      <c r="A106" s="80"/>
      <c r="B106" s="80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</row>
    <row r="107" spans="1:14" x14ac:dyDescent="0.35">
      <c r="A107" s="80"/>
      <c r="B107" s="80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</row>
    <row r="108" spans="1:14" x14ac:dyDescent="0.35">
      <c r="A108" s="80"/>
      <c r="B108" s="80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</row>
    <row r="109" spans="1:14" x14ac:dyDescent="0.35">
      <c r="A109" s="80"/>
      <c r="B109" s="80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</row>
    <row r="110" spans="1:14" x14ac:dyDescent="0.35">
      <c r="A110" s="80"/>
      <c r="B110" s="80"/>
      <c r="C110" s="80"/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</row>
    <row r="111" spans="1:14" x14ac:dyDescent="0.35">
      <c r="A111" s="80"/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</row>
    <row r="112" spans="1:14" x14ac:dyDescent="0.35">
      <c r="A112" s="80"/>
      <c r="B112" s="80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</row>
    <row r="113" spans="1:14" x14ac:dyDescent="0.35">
      <c r="A113" s="80"/>
      <c r="B113" s="80"/>
      <c r="C113" s="80"/>
      <c r="D113" s="80"/>
      <c r="E113" s="80"/>
      <c r="F113" s="80"/>
      <c r="G113" s="80"/>
      <c r="H113" s="80"/>
      <c r="I113" s="80"/>
      <c r="J113" s="80"/>
      <c r="K113" s="80"/>
      <c r="L113" s="80"/>
      <c r="M113" s="80"/>
      <c r="N113" s="80"/>
    </row>
    <row r="114" spans="1:14" x14ac:dyDescent="0.35">
      <c r="A114" s="80"/>
      <c r="B114" s="80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</row>
    <row r="115" spans="1:14" x14ac:dyDescent="0.35">
      <c r="A115" s="80"/>
      <c r="B115" s="80"/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  <c r="N115" s="80"/>
    </row>
    <row r="116" spans="1:14" x14ac:dyDescent="0.35">
      <c r="A116" s="80"/>
      <c r="B116" s="80"/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</row>
    <row r="117" spans="1:14" x14ac:dyDescent="0.35">
      <c r="A117" s="80"/>
      <c r="B117" s="80"/>
      <c r="C117" s="80"/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</row>
    <row r="118" spans="1:14" x14ac:dyDescent="0.35">
      <c r="A118" s="80"/>
      <c r="B118" s="80"/>
      <c r="C118" s="80"/>
      <c r="D118" s="80"/>
      <c r="E118" s="80"/>
      <c r="F118" s="80"/>
      <c r="G118" s="80"/>
      <c r="H118" s="80"/>
      <c r="I118" s="80"/>
      <c r="J118" s="80"/>
      <c r="K118" s="80"/>
      <c r="L118" s="80"/>
      <c r="M118" s="80"/>
      <c r="N118" s="80"/>
    </row>
    <row r="119" spans="1:14" x14ac:dyDescent="0.35">
      <c r="A119" s="80"/>
      <c r="B119" s="80"/>
      <c r="C119" s="80"/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</row>
    <row r="120" spans="1:14" x14ac:dyDescent="0.35">
      <c r="A120" s="80"/>
      <c r="B120" s="80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</row>
    <row r="121" spans="1:14" x14ac:dyDescent="0.35">
      <c r="A121" s="80"/>
      <c r="B121" s="80"/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</row>
    <row r="122" spans="1:14" x14ac:dyDescent="0.35">
      <c r="A122" s="80"/>
      <c r="B122" s="80"/>
      <c r="C122" s="80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</row>
    <row r="123" spans="1:14" x14ac:dyDescent="0.35">
      <c r="A123" s="80"/>
      <c r="B123" s="80"/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</row>
    <row r="124" spans="1:14" x14ac:dyDescent="0.35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</row>
    <row r="125" spans="1:14" x14ac:dyDescent="0.35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</row>
    <row r="126" spans="1:14" x14ac:dyDescent="0.35">
      <c r="A126" s="80"/>
      <c r="B126" s="80"/>
      <c r="C126" s="80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</row>
    <row r="127" spans="1:14" x14ac:dyDescent="0.35">
      <c r="A127" s="80"/>
      <c r="B127" s="80"/>
      <c r="C127" s="80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</row>
    <row r="128" spans="1:14" x14ac:dyDescent="0.35">
      <c r="A128" s="80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</row>
    <row r="129" spans="1:14" x14ac:dyDescent="0.35">
      <c r="A129" s="80"/>
      <c r="B129" s="80"/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</row>
    <row r="130" spans="1:14" x14ac:dyDescent="0.35">
      <c r="A130" s="80"/>
      <c r="B130" s="80"/>
      <c r="C130" s="80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</row>
    <row r="131" spans="1:14" x14ac:dyDescent="0.35">
      <c r="A131" s="80"/>
      <c r="B131" s="80"/>
      <c r="C131" s="80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</row>
    <row r="132" spans="1:14" x14ac:dyDescent="0.35">
      <c r="A132" s="80"/>
      <c r="B132" s="80"/>
      <c r="C132" s="80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</row>
    <row r="133" spans="1:14" x14ac:dyDescent="0.35">
      <c r="A133" s="80"/>
      <c r="B133" s="80"/>
      <c r="C133" s="80"/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</row>
    <row r="134" spans="1:14" x14ac:dyDescent="0.35">
      <c r="A134" s="80"/>
      <c r="B134" s="80"/>
      <c r="C134" s="80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</row>
    <row r="135" spans="1:14" x14ac:dyDescent="0.35">
      <c r="A135" s="80"/>
      <c r="B135" s="80"/>
      <c r="C135" s="80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</row>
    <row r="136" spans="1:14" x14ac:dyDescent="0.35">
      <c r="A136" s="80"/>
      <c r="B136" s="80"/>
      <c r="C136" s="80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</row>
    <row r="137" spans="1:14" x14ac:dyDescent="0.35">
      <c r="A137" s="80"/>
      <c r="B137" s="80"/>
      <c r="C137" s="80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</row>
    <row r="138" spans="1:14" x14ac:dyDescent="0.35">
      <c r="A138" s="80"/>
      <c r="B138" s="80"/>
      <c r="C138" s="80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</row>
    <row r="139" spans="1:14" x14ac:dyDescent="0.35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</row>
    <row r="140" spans="1:14" x14ac:dyDescent="0.35">
      <c r="A140" s="80"/>
      <c r="B140" s="80"/>
      <c r="C140" s="80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</row>
    <row r="141" spans="1:14" x14ac:dyDescent="0.35">
      <c r="A141" s="80"/>
      <c r="B141" s="80"/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</row>
    <row r="142" spans="1:14" x14ac:dyDescent="0.35">
      <c r="A142" s="80"/>
      <c r="B142" s="80"/>
      <c r="C142" s="80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</row>
    <row r="143" spans="1:14" x14ac:dyDescent="0.35">
      <c r="A143" s="80"/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</row>
    <row r="144" spans="1:14" x14ac:dyDescent="0.35">
      <c r="A144" s="80"/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</row>
    <row r="145" spans="1:14" x14ac:dyDescent="0.35">
      <c r="A145" s="80"/>
      <c r="B145" s="80"/>
      <c r="C145" s="80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</row>
    <row r="146" spans="1:14" x14ac:dyDescent="0.35">
      <c r="A146" s="80"/>
      <c r="B146" s="80"/>
      <c r="C146" s="80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</row>
    <row r="147" spans="1:14" x14ac:dyDescent="0.35">
      <c r="A147" s="80"/>
      <c r="B147" s="80"/>
      <c r="C147" s="80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</row>
    <row r="148" spans="1:14" x14ac:dyDescent="0.35">
      <c r="A148" s="80"/>
      <c r="B148" s="80"/>
      <c r="C148" s="80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</row>
    <row r="149" spans="1:14" x14ac:dyDescent="0.35">
      <c r="A149" s="80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</row>
    <row r="150" spans="1:14" x14ac:dyDescent="0.35">
      <c r="A150" s="80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</row>
    <row r="151" spans="1:14" x14ac:dyDescent="0.35">
      <c r="A151" s="80"/>
      <c r="B151" s="80"/>
      <c r="C151" s="80"/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</row>
    <row r="152" spans="1:14" x14ac:dyDescent="0.35">
      <c r="A152" s="80"/>
      <c r="B152" s="80"/>
      <c r="C152" s="80"/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</row>
    <row r="153" spans="1:14" x14ac:dyDescent="0.35">
      <c r="A153" s="80"/>
      <c r="B153" s="80"/>
      <c r="C153" s="80"/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</row>
    <row r="154" spans="1:14" x14ac:dyDescent="0.35">
      <c r="A154" s="80"/>
      <c r="B154" s="80"/>
      <c r="C154" s="80"/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</row>
    <row r="155" spans="1:14" x14ac:dyDescent="0.35">
      <c r="A155" s="80"/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</row>
    <row r="156" spans="1:14" x14ac:dyDescent="0.35">
      <c r="A156" s="80"/>
      <c r="B156" s="80"/>
      <c r="C156" s="80"/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</row>
    <row r="157" spans="1:14" x14ac:dyDescent="0.35">
      <c r="A157" s="80"/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</row>
    <row r="158" spans="1:14" x14ac:dyDescent="0.35">
      <c r="A158" s="80"/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</row>
    <row r="159" spans="1:14" x14ac:dyDescent="0.35">
      <c r="A159" s="80"/>
      <c r="B159" s="80"/>
      <c r="C159" s="80"/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</row>
    <row r="160" spans="1:14" x14ac:dyDescent="0.35">
      <c r="A160" s="80"/>
      <c r="B160" s="80"/>
      <c r="C160" s="80"/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</row>
    <row r="161" spans="1:14" x14ac:dyDescent="0.35">
      <c r="A161" s="80"/>
      <c r="B161" s="80"/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</row>
    <row r="162" spans="1:14" x14ac:dyDescent="0.35">
      <c r="A162" s="80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</row>
    <row r="163" spans="1:14" x14ac:dyDescent="0.35">
      <c r="A163" s="80"/>
      <c r="B163" s="80"/>
      <c r="C163" s="80"/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</row>
    <row r="164" spans="1:14" x14ac:dyDescent="0.35">
      <c r="A164" s="80"/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</row>
    <row r="165" spans="1:14" x14ac:dyDescent="0.35">
      <c r="A165" s="80"/>
      <c r="B165" s="80"/>
      <c r="C165" s="80"/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</row>
    <row r="166" spans="1:14" x14ac:dyDescent="0.35">
      <c r="A166" s="80"/>
      <c r="B166" s="80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</row>
    <row r="167" spans="1:14" x14ac:dyDescent="0.35">
      <c r="A167" s="80"/>
      <c r="B167" s="80"/>
      <c r="C167" s="80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</row>
    <row r="168" spans="1:14" x14ac:dyDescent="0.35">
      <c r="A168" s="80"/>
      <c r="B168" s="80"/>
      <c r="C168" s="80"/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</row>
    <row r="169" spans="1:14" x14ac:dyDescent="0.35">
      <c r="A169" s="80"/>
      <c r="B169" s="80"/>
      <c r="C169" s="80"/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</row>
    <row r="170" spans="1:14" x14ac:dyDescent="0.35">
      <c r="A170" s="80"/>
      <c r="B170" s="80"/>
      <c r="C170" s="80"/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</row>
    <row r="171" spans="1:14" x14ac:dyDescent="0.35">
      <c r="A171" s="80"/>
      <c r="B171" s="80"/>
      <c r="C171" s="80"/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</row>
    <row r="172" spans="1:14" x14ac:dyDescent="0.35">
      <c r="A172" s="80"/>
      <c r="B172" s="80"/>
      <c r="C172" s="80"/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</row>
    <row r="173" spans="1:14" x14ac:dyDescent="0.35">
      <c r="A173" s="80"/>
      <c r="B173" s="80"/>
      <c r="C173" s="80"/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</row>
    <row r="174" spans="1:14" x14ac:dyDescent="0.35">
      <c r="A174" s="80"/>
      <c r="B174" s="80"/>
      <c r="C174" s="80"/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</row>
    <row r="175" spans="1:14" x14ac:dyDescent="0.35">
      <c r="A175" s="80"/>
      <c r="B175" s="80"/>
      <c r="C175" s="80"/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</row>
    <row r="176" spans="1:14" x14ac:dyDescent="0.35">
      <c r="A176" s="80"/>
      <c r="B176" s="80"/>
      <c r="C176" s="80"/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</row>
    <row r="177" spans="1:14" x14ac:dyDescent="0.35">
      <c r="A177" s="80"/>
      <c r="B177" s="80"/>
      <c r="C177" s="80"/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</row>
    <row r="178" spans="1:14" x14ac:dyDescent="0.35">
      <c r="A178" s="80"/>
      <c r="B178" s="80"/>
      <c r="C178" s="80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</row>
    <row r="179" spans="1:14" x14ac:dyDescent="0.35">
      <c r="A179" s="80"/>
      <c r="B179" s="80"/>
      <c r="C179" s="80"/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</row>
    <row r="180" spans="1:14" x14ac:dyDescent="0.35">
      <c r="A180" s="80"/>
      <c r="B180" s="80"/>
      <c r="C180" s="80"/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</row>
    <row r="181" spans="1:14" x14ac:dyDescent="0.35">
      <c r="A181" s="80"/>
      <c r="B181" s="80"/>
      <c r="C181" s="80"/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</row>
    <row r="182" spans="1:14" x14ac:dyDescent="0.35">
      <c r="A182" s="80"/>
      <c r="B182" s="80"/>
      <c r="C182" s="80"/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</row>
    <row r="183" spans="1:14" x14ac:dyDescent="0.35">
      <c r="A183" s="80"/>
      <c r="B183" s="80"/>
      <c r="C183" s="80"/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</row>
    <row r="184" spans="1:14" x14ac:dyDescent="0.35">
      <c r="A184" s="80"/>
      <c r="B184" s="80"/>
      <c r="C184" s="80"/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</row>
    <row r="185" spans="1:14" x14ac:dyDescent="0.35">
      <c r="A185" s="80"/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</row>
    <row r="186" spans="1:14" x14ac:dyDescent="0.35">
      <c r="A186" s="80"/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</row>
    <row r="187" spans="1:14" x14ac:dyDescent="0.35">
      <c r="A187" s="80"/>
      <c r="B187" s="80"/>
      <c r="C187" s="80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</row>
    <row r="188" spans="1:14" x14ac:dyDescent="0.35">
      <c r="A188" s="80"/>
      <c r="B188" s="80"/>
      <c r="C188" s="80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</row>
    <row r="189" spans="1:14" x14ac:dyDescent="0.35">
      <c r="A189" s="80"/>
      <c r="B189" s="80"/>
      <c r="C189" s="80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</row>
    <row r="190" spans="1:14" x14ac:dyDescent="0.35">
      <c r="A190" s="80"/>
      <c r="B190" s="80"/>
      <c r="C190" s="80"/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</row>
    <row r="191" spans="1:14" x14ac:dyDescent="0.35">
      <c r="A191" s="80"/>
      <c r="B191" s="80"/>
      <c r="C191" s="80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</row>
    <row r="192" spans="1:14" x14ac:dyDescent="0.35">
      <c r="A192" s="80"/>
      <c r="B192" s="80"/>
      <c r="C192" s="80"/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</row>
    <row r="193" spans="1:14" x14ac:dyDescent="0.35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</row>
    <row r="194" spans="1:14" x14ac:dyDescent="0.35">
      <c r="A194" s="80"/>
      <c r="B194" s="80"/>
      <c r="C194" s="80"/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</row>
    <row r="195" spans="1:14" x14ac:dyDescent="0.35">
      <c r="A195" s="80"/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</row>
    <row r="196" spans="1:14" x14ac:dyDescent="0.35">
      <c r="A196" s="80"/>
      <c r="B196" s="80"/>
      <c r="C196" s="80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</row>
    <row r="197" spans="1:14" x14ac:dyDescent="0.35">
      <c r="A197" s="80"/>
      <c r="B197" s="80"/>
      <c r="C197" s="80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</row>
    <row r="198" spans="1:14" x14ac:dyDescent="0.35">
      <c r="A198" s="80"/>
      <c r="B198" s="80"/>
      <c r="C198" s="80"/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</row>
    <row r="199" spans="1:14" x14ac:dyDescent="0.35">
      <c r="A199" s="80"/>
      <c r="B199" s="80"/>
      <c r="C199" s="80"/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</row>
    <row r="200" spans="1:14" x14ac:dyDescent="0.35">
      <c r="A200" s="80"/>
      <c r="B200" s="80"/>
      <c r="C200" s="80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</row>
    <row r="201" spans="1:14" x14ac:dyDescent="0.35">
      <c r="A201" s="80"/>
      <c r="B201" s="80"/>
      <c r="C201" s="80"/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</row>
    <row r="202" spans="1:14" x14ac:dyDescent="0.35">
      <c r="A202" s="80"/>
      <c r="B202" s="80"/>
      <c r="C202" s="80"/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</row>
    <row r="203" spans="1:14" x14ac:dyDescent="0.35">
      <c r="A203" s="80"/>
      <c r="B203" s="80"/>
      <c r="C203" s="80"/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</row>
    <row r="204" spans="1:14" x14ac:dyDescent="0.35">
      <c r="A204" s="80"/>
      <c r="B204" s="80"/>
      <c r="C204" s="80"/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</row>
    <row r="205" spans="1:14" x14ac:dyDescent="0.35">
      <c r="A205" s="80"/>
      <c r="B205" s="80"/>
      <c r="C205" s="80"/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</row>
    <row r="206" spans="1:14" x14ac:dyDescent="0.35">
      <c r="A206" s="80"/>
      <c r="B206" s="80"/>
      <c r="C206" s="80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</row>
    <row r="207" spans="1:14" x14ac:dyDescent="0.35">
      <c r="A207" s="80"/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</row>
    <row r="208" spans="1:14" x14ac:dyDescent="0.35">
      <c r="A208" s="80"/>
      <c r="B208" s="80"/>
      <c r="C208" s="80"/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</row>
    <row r="209" spans="1:14" x14ac:dyDescent="0.35">
      <c r="A209" s="80"/>
      <c r="B209" s="80"/>
      <c r="C209" s="80"/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</row>
    <row r="210" spans="1:14" x14ac:dyDescent="0.35">
      <c r="A210" s="80"/>
      <c r="B210" s="80"/>
      <c r="C210" s="80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</row>
    <row r="211" spans="1:14" x14ac:dyDescent="0.35">
      <c r="A211" s="80"/>
      <c r="B211" s="80"/>
      <c r="C211" s="80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</row>
    <row r="212" spans="1:14" x14ac:dyDescent="0.35">
      <c r="A212" s="80"/>
      <c r="B212" s="80"/>
      <c r="C212" s="80"/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</row>
    <row r="213" spans="1:14" x14ac:dyDescent="0.35">
      <c r="A213" s="80"/>
      <c r="B213" s="80"/>
      <c r="C213" s="80"/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</row>
    <row r="214" spans="1:14" x14ac:dyDescent="0.35">
      <c r="A214" s="80"/>
      <c r="B214" s="80"/>
      <c r="C214" s="80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</row>
    <row r="215" spans="1:14" x14ac:dyDescent="0.35">
      <c r="A215" s="80"/>
      <c r="B215" s="80"/>
      <c r="C215" s="80"/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</row>
    <row r="216" spans="1:14" x14ac:dyDescent="0.35">
      <c r="A216" s="80"/>
      <c r="B216" s="80"/>
      <c r="C216" s="80"/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</row>
    <row r="217" spans="1:14" x14ac:dyDescent="0.35">
      <c r="A217" s="80"/>
      <c r="B217" s="80"/>
      <c r="C217" s="80"/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</row>
    <row r="218" spans="1:14" x14ac:dyDescent="0.35">
      <c r="A218" s="80"/>
      <c r="B218" s="80"/>
      <c r="C218" s="80"/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</row>
    <row r="219" spans="1:14" x14ac:dyDescent="0.35">
      <c r="A219" s="80"/>
      <c r="B219" s="80"/>
      <c r="C219" s="80"/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</row>
    <row r="220" spans="1:14" x14ac:dyDescent="0.35">
      <c r="A220" s="80"/>
      <c r="B220" s="80"/>
      <c r="C220" s="80"/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</row>
    <row r="221" spans="1:14" x14ac:dyDescent="0.35">
      <c r="A221" s="80"/>
      <c r="B221" s="80"/>
      <c r="C221" s="80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</row>
    <row r="222" spans="1:14" x14ac:dyDescent="0.35">
      <c r="A222" s="80"/>
      <c r="B222" s="80"/>
      <c r="C222" s="80"/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</row>
    <row r="223" spans="1:14" x14ac:dyDescent="0.35">
      <c r="A223" s="80"/>
      <c r="B223" s="80"/>
      <c r="C223" s="80"/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</row>
    <row r="224" spans="1:14" x14ac:dyDescent="0.35">
      <c r="A224" s="80"/>
      <c r="B224" s="80"/>
      <c r="C224" s="80"/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</row>
    <row r="225" spans="1:14" x14ac:dyDescent="0.35">
      <c r="A225" s="80"/>
      <c r="B225" s="80"/>
      <c r="C225" s="80"/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</row>
    <row r="226" spans="1:14" x14ac:dyDescent="0.35">
      <c r="A226" s="80"/>
      <c r="B226" s="80"/>
      <c r="C226" s="80"/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</row>
    <row r="227" spans="1:14" x14ac:dyDescent="0.35">
      <c r="A227" s="80"/>
      <c r="B227" s="80"/>
      <c r="C227" s="80"/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</row>
    <row r="228" spans="1:14" x14ac:dyDescent="0.35">
      <c r="A228" s="80"/>
      <c r="B228" s="80"/>
      <c r="C228" s="80"/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</row>
    <row r="229" spans="1:14" x14ac:dyDescent="0.35">
      <c r="A229" s="80"/>
      <c r="B229" s="80"/>
      <c r="C229" s="80"/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</row>
    <row r="230" spans="1:14" x14ac:dyDescent="0.35">
      <c r="A230" s="80"/>
      <c r="B230" s="80"/>
      <c r="C230" s="80"/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</row>
    <row r="231" spans="1:14" x14ac:dyDescent="0.35">
      <c r="A231" s="80"/>
      <c r="B231" s="80"/>
      <c r="C231" s="80"/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</row>
    <row r="232" spans="1:14" x14ac:dyDescent="0.35">
      <c r="A232" s="80"/>
      <c r="B232" s="80"/>
      <c r="C232" s="80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</row>
    <row r="233" spans="1:14" x14ac:dyDescent="0.35">
      <c r="A233" s="80"/>
      <c r="B233" s="80"/>
      <c r="C233" s="80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</row>
    <row r="234" spans="1:14" x14ac:dyDescent="0.35">
      <c r="A234" s="80"/>
      <c r="B234" s="80"/>
      <c r="C234" s="80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</row>
    <row r="235" spans="1:14" x14ac:dyDescent="0.35">
      <c r="A235" s="80"/>
      <c r="B235" s="80"/>
      <c r="C235" s="80"/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</row>
    <row r="236" spans="1:14" x14ac:dyDescent="0.35">
      <c r="A236" s="80"/>
      <c r="B236" s="80"/>
      <c r="C236" s="80"/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</row>
    <row r="237" spans="1:14" x14ac:dyDescent="0.35">
      <c r="A237" s="80"/>
      <c r="B237" s="80"/>
      <c r="C237" s="80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</row>
    <row r="238" spans="1:14" x14ac:dyDescent="0.35">
      <c r="A238" s="80"/>
      <c r="B238" s="80"/>
      <c r="C238" s="80"/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</row>
    <row r="239" spans="1:14" x14ac:dyDescent="0.35">
      <c r="A239" s="80"/>
      <c r="B239" s="80"/>
      <c r="C239" s="80"/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</row>
    <row r="240" spans="1:14" x14ac:dyDescent="0.35">
      <c r="A240" s="80"/>
      <c r="B240" s="80"/>
      <c r="C240" s="80"/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</row>
    <row r="241" spans="1:14" x14ac:dyDescent="0.35">
      <c r="A241" s="80"/>
      <c r="B241" s="80"/>
      <c r="C241" s="80"/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</row>
    <row r="242" spans="1:14" x14ac:dyDescent="0.35">
      <c r="A242" s="80"/>
      <c r="B242" s="80"/>
      <c r="C242" s="80"/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</row>
    <row r="243" spans="1:14" x14ac:dyDescent="0.35">
      <c r="A243" s="80"/>
      <c r="B243" s="80"/>
      <c r="C243" s="80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</row>
    <row r="244" spans="1:14" x14ac:dyDescent="0.35">
      <c r="A244" s="80"/>
      <c r="B244" s="80"/>
      <c r="C244" s="80"/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</row>
    <row r="245" spans="1:14" x14ac:dyDescent="0.35">
      <c r="A245" s="80"/>
      <c r="B245" s="80"/>
      <c r="C245" s="80"/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</row>
    <row r="246" spans="1:14" x14ac:dyDescent="0.35">
      <c r="A246" s="80"/>
      <c r="B246" s="80"/>
      <c r="C246" s="80"/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</row>
    <row r="247" spans="1:14" x14ac:dyDescent="0.35">
      <c r="A247" s="80"/>
      <c r="B247" s="80"/>
      <c r="C247" s="80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</row>
    <row r="248" spans="1:14" x14ac:dyDescent="0.35">
      <c r="A248" s="80"/>
      <c r="B248" s="80"/>
      <c r="C248" s="80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</row>
    <row r="249" spans="1:14" x14ac:dyDescent="0.35">
      <c r="A249" s="80"/>
      <c r="B249" s="80"/>
      <c r="C249" s="80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</row>
    <row r="250" spans="1:14" x14ac:dyDescent="0.35">
      <c r="A250" s="80"/>
      <c r="B250" s="80"/>
      <c r="C250" s="80"/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</row>
    <row r="251" spans="1:14" x14ac:dyDescent="0.35">
      <c r="A251" s="80"/>
      <c r="B251" s="80"/>
      <c r="C251" s="80"/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</row>
    <row r="252" spans="1:14" x14ac:dyDescent="0.35">
      <c r="A252" s="80"/>
      <c r="B252" s="80"/>
      <c r="C252" s="80"/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</row>
    <row r="253" spans="1:14" x14ac:dyDescent="0.35">
      <c r="A253" s="80"/>
      <c r="B253" s="80"/>
      <c r="C253" s="80"/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</row>
    <row r="254" spans="1:14" x14ac:dyDescent="0.35">
      <c r="A254" s="80"/>
      <c r="B254" s="80"/>
      <c r="C254" s="80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</row>
    <row r="255" spans="1:14" x14ac:dyDescent="0.35">
      <c r="A255" s="80"/>
      <c r="B255" s="80"/>
      <c r="C255" s="80"/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</row>
    <row r="256" spans="1:14" x14ac:dyDescent="0.35">
      <c r="A256" s="80"/>
      <c r="B256" s="80"/>
      <c r="C256" s="80"/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</row>
    <row r="257" spans="1:14" x14ac:dyDescent="0.35">
      <c r="A257" s="80"/>
      <c r="B257" s="80"/>
      <c r="C257" s="80"/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</row>
    <row r="258" spans="1:14" x14ac:dyDescent="0.35">
      <c r="A258" s="80"/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</row>
    <row r="259" spans="1:14" x14ac:dyDescent="0.35">
      <c r="A259" s="80"/>
      <c r="B259" s="80"/>
      <c r="C259" s="80"/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</row>
    <row r="260" spans="1:14" x14ac:dyDescent="0.35">
      <c r="A260" s="80"/>
      <c r="B260" s="80"/>
      <c r="C260" s="80"/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</row>
    <row r="261" spans="1:14" x14ac:dyDescent="0.35">
      <c r="A261" s="80"/>
      <c r="B261" s="80"/>
      <c r="C261" s="80"/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</row>
    <row r="262" spans="1:14" x14ac:dyDescent="0.35">
      <c r="A262" s="80"/>
      <c r="B262" s="80"/>
      <c r="C262" s="80"/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</row>
    <row r="263" spans="1:14" x14ac:dyDescent="0.35">
      <c r="A263" s="80"/>
      <c r="B263" s="80"/>
      <c r="C263" s="80"/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</row>
    <row r="264" spans="1:14" x14ac:dyDescent="0.35">
      <c r="A264" s="80"/>
      <c r="B264" s="80"/>
      <c r="C264" s="80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</row>
    <row r="265" spans="1:14" x14ac:dyDescent="0.35">
      <c r="A265" s="80"/>
      <c r="B265" s="80"/>
      <c r="C265" s="80"/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</row>
    <row r="266" spans="1:14" x14ac:dyDescent="0.35">
      <c r="A266" s="80"/>
      <c r="B266" s="80"/>
      <c r="C266" s="80"/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</row>
    <row r="267" spans="1:14" x14ac:dyDescent="0.35">
      <c r="A267" s="80"/>
      <c r="B267" s="80"/>
      <c r="C267" s="80"/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</row>
    <row r="268" spans="1:14" x14ac:dyDescent="0.35">
      <c r="A268" s="80"/>
      <c r="B268" s="80"/>
      <c r="C268" s="80"/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</row>
    <row r="269" spans="1:14" x14ac:dyDescent="0.35">
      <c r="A269" s="80"/>
      <c r="B269" s="80"/>
      <c r="C269" s="80"/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</row>
    <row r="270" spans="1:14" x14ac:dyDescent="0.35">
      <c r="A270" s="80"/>
      <c r="B270" s="80"/>
      <c r="C270" s="80"/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</row>
    <row r="271" spans="1:14" x14ac:dyDescent="0.35">
      <c r="A271" s="80"/>
      <c r="B271" s="80"/>
      <c r="C271" s="80"/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</row>
    <row r="272" spans="1:14" x14ac:dyDescent="0.35">
      <c r="A272" s="80"/>
      <c r="B272" s="80"/>
      <c r="C272" s="80"/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</row>
    <row r="273" spans="1:14" x14ac:dyDescent="0.35">
      <c r="A273" s="80"/>
      <c r="B273" s="80"/>
      <c r="C273" s="80"/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</row>
    <row r="274" spans="1:14" x14ac:dyDescent="0.35">
      <c r="A274" s="80"/>
      <c r="B274" s="80"/>
      <c r="C274" s="80"/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</row>
    <row r="275" spans="1:14" x14ac:dyDescent="0.35">
      <c r="A275" s="80"/>
      <c r="B275" s="80"/>
      <c r="C275" s="80"/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</row>
    <row r="276" spans="1:14" x14ac:dyDescent="0.35">
      <c r="A276" s="80"/>
      <c r="B276" s="80"/>
      <c r="C276" s="80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</row>
    <row r="277" spans="1:14" x14ac:dyDescent="0.35">
      <c r="A277" s="80"/>
      <c r="B277" s="80"/>
      <c r="C277" s="80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</row>
    <row r="278" spans="1:14" x14ac:dyDescent="0.35">
      <c r="A278" s="80"/>
      <c r="B278" s="80"/>
      <c r="C278" s="80"/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</row>
    <row r="279" spans="1:14" x14ac:dyDescent="0.35">
      <c r="A279" s="80"/>
      <c r="B279" s="80"/>
      <c r="C279" s="80"/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</row>
    <row r="280" spans="1:14" x14ac:dyDescent="0.35">
      <c r="A280" s="80"/>
      <c r="B280" s="80"/>
      <c r="C280" s="80"/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</row>
    <row r="281" spans="1:14" x14ac:dyDescent="0.35">
      <c r="A281" s="80"/>
      <c r="B281" s="80"/>
      <c r="C281" s="80"/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</row>
    <row r="282" spans="1:14" x14ac:dyDescent="0.35">
      <c r="A282" s="80"/>
      <c r="B282" s="80"/>
      <c r="C282" s="80"/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</row>
    <row r="283" spans="1:14" x14ac:dyDescent="0.35">
      <c r="A283" s="80"/>
      <c r="B283" s="80"/>
      <c r="C283" s="80"/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</row>
    <row r="284" spans="1:14" x14ac:dyDescent="0.35">
      <c r="A284" s="80"/>
      <c r="B284" s="80"/>
      <c r="C284" s="80"/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</row>
    <row r="285" spans="1:14" x14ac:dyDescent="0.35">
      <c r="A285" s="80"/>
      <c r="B285" s="80"/>
      <c r="C285" s="80"/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</row>
    <row r="286" spans="1:14" x14ac:dyDescent="0.35">
      <c r="A286" s="80"/>
      <c r="B286" s="80"/>
      <c r="C286" s="80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</row>
    <row r="287" spans="1:14" x14ac:dyDescent="0.35">
      <c r="A287" s="80"/>
      <c r="B287" s="80"/>
      <c r="C287" s="80"/>
      <c r="D287" s="80"/>
      <c r="E287" s="80"/>
      <c r="F287" s="80"/>
      <c r="G287" s="80"/>
      <c r="H287" s="80"/>
      <c r="I287" s="80"/>
      <c r="J287" s="80"/>
      <c r="K287" s="80"/>
      <c r="L287" s="80"/>
      <c r="M287" s="80"/>
      <c r="N287" s="80"/>
    </row>
    <row r="288" spans="1:14" x14ac:dyDescent="0.35">
      <c r="A288" s="80"/>
      <c r="B288" s="80"/>
      <c r="C288" s="80"/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</row>
    <row r="289" spans="1:14" x14ac:dyDescent="0.35">
      <c r="A289" s="80"/>
      <c r="B289" s="80"/>
      <c r="C289" s="80"/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</row>
    <row r="290" spans="1:14" x14ac:dyDescent="0.35">
      <c r="A290" s="80"/>
      <c r="B290" s="80"/>
      <c r="C290" s="80"/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</row>
    <row r="291" spans="1:14" x14ac:dyDescent="0.35">
      <c r="A291" s="80"/>
      <c r="B291" s="80"/>
      <c r="C291" s="80"/>
      <c r="D291" s="80"/>
      <c r="E291" s="80"/>
      <c r="F291" s="80"/>
      <c r="G291" s="80"/>
      <c r="H291" s="80"/>
      <c r="I291" s="80"/>
      <c r="J291" s="80"/>
      <c r="K291" s="80"/>
      <c r="L291" s="80"/>
      <c r="M291" s="80"/>
      <c r="N291" s="80"/>
    </row>
    <row r="292" spans="1:14" x14ac:dyDescent="0.35">
      <c r="A292" s="80"/>
      <c r="B292" s="80"/>
      <c r="C292" s="80"/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</row>
    <row r="293" spans="1:14" x14ac:dyDescent="0.35">
      <c r="A293" s="80"/>
      <c r="B293" s="80"/>
      <c r="C293" s="80"/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</row>
    <row r="294" spans="1:14" x14ac:dyDescent="0.35">
      <c r="A294" s="80"/>
      <c r="B294" s="80"/>
      <c r="C294" s="80"/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</row>
    <row r="295" spans="1:14" x14ac:dyDescent="0.35">
      <c r="A295" s="80"/>
      <c r="B295" s="80"/>
      <c r="C295" s="80"/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</row>
    <row r="296" spans="1:14" x14ac:dyDescent="0.35">
      <c r="A296" s="80"/>
      <c r="B296" s="80"/>
      <c r="C296" s="80"/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</row>
    <row r="297" spans="1:14" x14ac:dyDescent="0.35">
      <c r="A297" s="80"/>
      <c r="B297" s="80"/>
      <c r="C297" s="80"/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</row>
    <row r="298" spans="1:14" x14ac:dyDescent="0.35">
      <c r="A298" s="80"/>
      <c r="B298" s="80"/>
      <c r="C298" s="80"/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</row>
    <row r="299" spans="1:14" x14ac:dyDescent="0.35">
      <c r="A299" s="80"/>
      <c r="B299" s="80"/>
      <c r="C299" s="80"/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</row>
    <row r="300" spans="1:14" x14ac:dyDescent="0.35">
      <c r="A300" s="80"/>
      <c r="B300" s="80"/>
      <c r="C300" s="80"/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</row>
    <row r="301" spans="1:14" x14ac:dyDescent="0.35">
      <c r="A301" s="80"/>
      <c r="B301" s="80"/>
      <c r="C301" s="80"/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</row>
    <row r="302" spans="1:14" x14ac:dyDescent="0.35">
      <c r="A302" s="80"/>
      <c r="B302" s="80"/>
      <c r="C302" s="80"/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</row>
    <row r="303" spans="1:14" x14ac:dyDescent="0.35">
      <c r="A303" s="80"/>
      <c r="B303" s="80"/>
      <c r="C303" s="80"/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</row>
    <row r="304" spans="1:14" x14ac:dyDescent="0.35">
      <c r="A304" s="80"/>
      <c r="B304" s="80"/>
      <c r="C304" s="80"/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</row>
    <row r="305" spans="1:14" x14ac:dyDescent="0.35">
      <c r="A305" s="80"/>
      <c r="B305" s="80"/>
      <c r="C305" s="80"/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</row>
    <row r="306" spans="1:14" x14ac:dyDescent="0.35">
      <c r="A306" s="80"/>
      <c r="B306" s="80"/>
      <c r="C306" s="80"/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</row>
    <row r="307" spans="1:14" x14ac:dyDescent="0.35">
      <c r="A307" s="80"/>
      <c r="B307" s="80"/>
      <c r="C307" s="80"/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</row>
    <row r="308" spans="1:14" x14ac:dyDescent="0.35">
      <c r="A308" s="80"/>
      <c r="B308" s="80"/>
      <c r="C308" s="80"/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</row>
    <row r="309" spans="1:14" x14ac:dyDescent="0.35">
      <c r="A309" s="80"/>
      <c r="B309" s="80"/>
      <c r="C309" s="80"/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</row>
    <row r="310" spans="1:14" x14ac:dyDescent="0.35">
      <c r="A310" s="80"/>
      <c r="B310" s="80"/>
      <c r="C310" s="80"/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</row>
    <row r="311" spans="1:14" x14ac:dyDescent="0.35">
      <c r="A311" s="80"/>
      <c r="B311" s="80"/>
      <c r="C311" s="80"/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</row>
    <row r="312" spans="1:14" x14ac:dyDescent="0.35">
      <c r="A312" s="80"/>
      <c r="B312" s="80"/>
      <c r="C312" s="80"/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</row>
    <row r="313" spans="1:14" x14ac:dyDescent="0.35">
      <c r="A313" s="80"/>
      <c r="B313" s="80"/>
      <c r="C313" s="80"/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</row>
    <row r="314" spans="1:14" x14ac:dyDescent="0.35">
      <c r="A314" s="80"/>
      <c r="B314" s="80"/>
      <c r="C314" s="80"/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</row>
    <row r="315" spans="1:14" x14ac:dyDescent="0.35">
      <c r="A315" s="80"/>
      <c r="B315" s="80"/>
      <c r="C315" s="80"/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</row>
    <row r="316" spans="1:14" x14ac:dyDescent="0.35">
      <c r="A316" s="80"/>
      <c r="B316" s="80"/>
      <c r="C316" s="80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</row>
    <row r="317" spans="1:14" x14ac:dyDescent="0.35">
      <c r="A317" s="80"/>
      <c r="B317" s="80"/>
      <c r="C317" s="80"/>
      <c r="D317" s="80"/>
      <c r="E317" s="80"/>
      <c r="F317" s="80"/>
      <c r="G317" s="80"/>
      <c r="H317" s="80"/>
      <c r="I317" s="80"/>
      <c r="J317" s="80"/>
      <c r="K317" s="80"/>
      <c r="L317" s="80"/>
      <c r="M317" s="80"/>
      <c r="N317" s="80"/>
    </row>
    <row r="318" spans="1:14" x14ac:dyDescent="0.35">
      <c r="A318" s="80"/>
      <c r="B318" s="80"/>
      <c r="C318" s="80"/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</row>
    <row r="319" spans="1:14" x14ac:dyDescent="0.35">
      <c r="A319" s="80"/>
      <c r="B319" s="80"/>
      <c r="C319" s="80"/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</row>
    <row r="320" spans="1:14" x14ac:dyDescent="0.35">
      <c r="A320" s="80"/>
      <c r="B320" s="80"/>
      <c r="C320" s="80"/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</row>
    <row r="321" spans="1:14" x14ac:dyDescent="0.35">
      <c r="A321" s="80"/>
      <c r="B321" s="80"/>
      <c r="C321" s="80"/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</row>
    <row r="322" spans="1:14" x14ac:dyDescent="0.35">
      <c r="A322" s="80"/>
      <c r="B322" s="80"/>
      <c r="C322" s="80"/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</row>
    <row r="323" spans="1:14" x14ac:dyDescent="0.35">
      <c r="A323" s="80"/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</row>
    <row r="324" spans="1:14" x14ac:dyDescent="0.35">
      <c r="A324" s="80"/>
      <c r="B324" s="80"/>
      <c r="C324" s="80"/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</row>
    <row r="325" spans="1:14" x14ac:dyDescent="0.35">
      <c r="A325" s="80"/>
      <c r="B325" s="80"/>
      <c r="C325" s="80"/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</row>
    <row r="326" spans="1:14" x14ac:dyDescent="0.35">
      <c r="A326" s="80"/>
      <c r="B326" s="80"/>
      <c r="C326" s="80"/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</row>
    <row r="327" spans="1:14" x14ac:dyDescent="0.35">
      <c r="A327" s="80"/>
      <c r="B327" s="80"/>
      <c r="C327" s="80"/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</row>
    <row r="328" spans="1:14" x14ac:dyDescent="0.35">
      <c r="A328" s="80"/>
      <c r="B328" s="80"/>
      <c r="C328" s="80"/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</row>
    <row r="329" spans="1:14" x14ac:dyDescent="0.35">
      <c r="A329" s="80"/>
      <c r="B329" s="80"/>
      <c r="C329" s="80"/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</row>
    <row r="330" spans="1:14" x14ac:dyDescent="0.35">
      <c r="A330" s="80"/>
      <c r="B330" s="80"/>
      <c r="C330" s="80"/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</row>
    <row r="331" spans="1:14" x14ac:dyDescent="0.35">
      <c r="A331" s="80"/>
      <c r="B331" s="80"/>
      <c r="C331" s="80"/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</row>
    <row r="332" spans="1:14" x14ac:dyDescent="0.35">
      <c r="A332" s="80"/>
      <c r="B332" s="80"/>
      <c r="C332" s="80"/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</row>
    <row r="333" spans="1:14" x14ac:dyDescent="0.35">
      <c r="A333" s="80"/>
      <c r="B333" s="80"/>
      <c r="C333" s="80"/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</row>
    <row r="334" spans="1:14" x14ac:dyDescent="0.35">
      <c r="A334" s="80"/>
      <c r="B334" s="80"/>
      <c r="C334" s="80"/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</row>
    <row r="335" spans="1:14" x14ac:dyDescent="0.35">
      <c r="A335" s="80"/>
      <c r="B335" s="80"/>
      <c r="C335" s="80"/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</row>
    <row r="336" spans="1:14" x14ac:dyDescent="0.35">
      <c r="A336" s="80"/>
      <c r="B336" s="80"/>
      <c r="C336" s="80"/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</row>
    <row r="337" spans="1:14" x14ac:dyDescent="0.35">
      <c r="A337" s="80"/>
      <c r="B337" s="80"/>
      <c r="C337" s="80"/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</row>
    <row r="338" spans="1:14" x14ac:dyDescent="0.35">
      <c r="A338" s="80"/>
      <c r="B338" s="80"/>
      <c r="C338" s="80"/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</row>
    <row r="339" spans="1:14" x14ac:dyDescent="0.35">
      <c r="A339" s="80"/>
      <c r="B339" s="80"/>
      <c r="C339" s="80"/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</row>
    <row r="340" spans="1:14" x14ac:dyDescent="0.35">
      <c r="A340" s="80"/>
      <c r="B340" s="80"/>
      <c r="C340" s="80"/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</row>
    <row r="341" spans="1:14" x14ac:dyDescent="0.35">
      <c r="A341" s="80"/>
      <c r="B341" s="80"/>
      <c r="C341" s="80"/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</row>
    <row r="342" spans="1:14" x14ac:dyDescent="0.35">
      <c r="A342" s="80"/>
      <c r="B342" s="80"/>
      <c r="C342" s="80"/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</row>
    <row r="343" spans="1:14" x14ac:dyDescent="0.35">
      <c r="A343" s="80"/>
      <c r="B343" s="80"/>
      <c r="C343" s="80"/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</row>
    <row r="344" spans="1:14" x14ac:dyDescent="0.35">
      <c r="A344" s="80"/>
      <c r="B344" s="80"/>
      <c r="C344" s="80"/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</row>
    <row r="345" spans="1:14" x14ac:dyDescent="0.35">
      <c r="A345" s="80"/>
      <c r="B345" s="80"/>
      <c r="C345" s="80"/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</row>
    <row r="346" spans="1:14" x14ac:dyDescent="0.35">
      <c r="A346" s="80"/>
      <c r="B346" s="80"/>
      <c r="C346" s="80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</row>
    <row r="347" spans="1:14" x14ac:dyDescent="0.35">
      <c r="A347" s="80"/>
      <c r="B347" s="80"/>
      <c r="C347" s="80"/>
      <c r="D347" s="80"/>
      <c r="E347" s="80"/>
      <c r="F347" s="80"/>
      <c r="G347" s="80"/>
      <c r="H347" s="80"/>
      <c r="I347" s="80"/>
      <c r="J347" s="80"/>
      <c r="K347" s="80"/>
      <c r="L347" s="80"/>
      <c r="M347" s="80"/>
      <c r="N347" s="80"/>
    </row>
    <row r="348" spans="1:14" x14ac:dyDescent="0.35">
      <c r="A348" s="80"/>
      <c r="B348" s="80"/>
      <c r="C348" s="80"/>
      <c r="D348" s="80"/>
      <c r="E348" s="80"/>
      <c r="F348" s="80"/>
      <c r="G348" s="80"/>
      <c r="H348" s="80"/>
      <c r="I348" s="80"/>
      <c r="J348" s="80"/>
      <c r="K348" s="80"/>
      <c r="L348" s="80"/>
      <c r="M348" s="80"/>
      <c r="N348" s="80"/>
    </row>
    <row r="349" spans="1:14" x14ac:dyDescent="0.35">
      <c r="A349" s="80"/>
      <c r="B349" s="80"/>
      <c r="C349" s="80"/>
      <c r="D349" s="80"/>
      <c r="E349" s="80"/>
      <c r="F349" s="80"/>
      <c r="G349" s="80"/>
      <c r="H349" s="80"/>
      <c r="I349" s="80"/>
      <c r="J349" s="80"/>
      <c r="K349" s="80"/>
      <c r="L349" s="80"/>
      <c r="M349" s="80"/>
      <c r="N349" s="80"/>
    </row>
    <row r="350" spans="1:14" x14ac:dyDescent="0.35">
      <c r="A350" s="80"/>
      <c r="B350" s="80"/>
      <c r="C350" s="80"/>
      <c r="D350" s="80"/>
      <c r="E350" s="80"/>
      <c r="F350" s="80"/>
      <c r="G350" s="80"/>
      <c r="H350" s="80"/>
      <c r="I350" s="80"/>
      <c r="J350" s="80"/>
      <c r="K350" s="80"/>
      <c r="L350" s="80"/>
      <c r="M350" s="80"/>
      <c r="N350" s="80"/>
    </row>
    <row r="351" spans="1:14" x14ac:dyDescent="0.35">
      <c r="A351" s="80"/>
      <c r="B351" s="80"/>
      <c r="C351" s="80"/>
      <c r="D351" s="80"/>
      <c r="E351" s="80"/>
      <c r="F351" s="80"/>
      <c r="G351" s="80"/>
      <c r="H351" s="80"/>
      <c r="I351" s="80"/>
      <c r="J351" s="80"/>
      <c r="K351" s="80"/>
      <c r="L351" s="80"/>
      <c r="M351" s="80"/>
      <c r="N351" s="80"/>
    </row>
    <row r="352" spans="1:14" x14ac:dyDescent="0.35">
      <c r="A352" s="80"/>
      <c r="B352" s="80"/>
      <c r="C352" s="80"/>
      <c r="D352" s="80"/>
      <c r="E352" s="80"/>
      <c r="F352" s="80"/>
      <c r="G352" s="80"/>
      <c r="H352" s="80"/>
      <c r="I352" s="80"/>
      <c r="J352" s="80"/>
      <c r="K352" s="80"/>
      <c r="L352" s="80"/>
      <c r="M352" s="80"/>
      <c r="N352" s="80"/>
    </row>
    <row r="353" spans="1:14" x14ac:dyDescent="0.35">
      <c r="A353" s="80"/>
      <c r="B353" s="80"/>
      <c r="C353" s="80"/>
      <c r="D353" s="80"/>
      <c r="E353" s="80"/>
      <c r="F353" s="80"/>
      <c r="G353" s="80"/>
      <c r="H353" s="80"/>
      <c r="I353" s="80"/>
      <c r="J353" s="80"/>
      <c r="K353" s="80"/>
      <c r="L353" s="80"/>
      <c r="M353" s="80"/>
      <c r="N353" s="80"/>
    </row>
    <row r="354" spans="1:14" x14ac:dyDescent="0.35">
      <c r="A354" s="80"/>
      <c r="B354" s="80"/>
      <c r="C354" s="80"/>
      <c r="D354" s="80"/>
      <c r="E354" s="80"/>
      <c r="F354" s="80"/>
      <c r="G354" s="80"/>
      <c r="H354" s="80"/>
      <c r="I354" s="80"/>
      <c r="J354" s="80"/>
      <c r="K354" s="80"/>
      <c r="L354" s="80"/>
      <c r="M354" s="80"/>
      <c r="N354" s="80"/>
    </row>
    <row r="355" spans="1:14" x14ac:dyDescent="0.35">
      <c r="A355" s="80"/>
      <c r="B355" s="80"/>
      <c r="C355" s="80"/>
      <c r="D355" s="80"/>
      <c r="E355" s="80"/>
      <c r="F355" s="80"/>
      <c r="G355" s="80"/>
      <c r="H355" s="80"/>
      <c r="I355" s="80"/>
      <c r="J355" s="80"/>
      <c r="K355" s="80"/>
      <c r="L355" s="80"/>
      <c r="M355" s="80"/>
      <c r="N355" s="80"/>
    </row>
    <row r="356" spans="1:14" x14ac:dyDescent="0.35">
      <c r="A356" s="80"/>
      <c r="B356" s="80"/>
      <c r="C356" s="80"/>
      <c r="D356" s="80"/>
      <c r="E356" s="80"/>
      <c r="F356" s="80"/>
      <c r="G356" s="80"/>
      <c r="H356" s="80"/>
      <c r="I356" s="80"/>
      <c r="J356" s="80"/>
      <c r="K356" s="80"/>
      <c r="L356" s="80"/>
      <c r="M356" s="80"/>
      <c r="N356" s="80"/>
    </row>
    <row r="357" spans="1:14" x14ac:dyDescent="0.35">
      <c r="A357" s="80"/>
      <c r="B357" s="80"/>
      <c r="C357" s="80"/>
      <c r="D357" s="80"/>
      <c r="E357" s="80"/>
      <c r="F357" s="80"/>
      <c r="G357" s="80"/>
      <c r="H357" s="80"/>
      <c r="I357" s="80"/>
      <c r="J357" s="80"/>
      <c r="K357" s="80"/>
      <c r="L357" s="80"/>
      <c r="M357" s="80"/>
      <c r="N357" s="80"/>
    </row>
    <row r="358" spans="1:14" x14ac:dyDescent="0.35">
      <c r="A358" s="80"/>
      <c r="B358" s="80"/>
      <c r="C358" s="80"/>
      <c r="D358" s="80"/>
      <c r="E358" s="80"/>
      <c r="F358" s="80"/>
      <c r="G358" s="80"/>
      <c r="H358" s="80"/>
      <c r="I358" s="80"/>
      <c r="J358" s="80"/>
      <c r="K358" s="80"/>
      <c r="L358" s="80"/>
      <c r="M358" s="80"/>
      <c r="N358" s="80"/>
    </row>
    <row r="359" spans="1:14" x14ac:dyDescent="0.35">
      <c r="A359" s="80"/>
      <c r="B359" s="80"/>
      <c r="C359" s="80"/>
      <c r="D359" s="80"/>
      <c r="E359" s="80"/>
      <c r="F359" s="80"/>
      <c r="G359" s="80"/>
      <c r="H359" s="80"/>
      <c r="I359" s="80"/>
      <c r="J359" s="80"/>
      <c r="K359" s="80"/>
      <c r="L359" s="80"/>
      <c r="M359" s="80"/>
      <c r="N359" s="80"/>
    </row>
    <row r="360" spans="1:14" x14ac:dyDescent="0.35">
      <c r="A360" s="80"/>
      <c r="B360" s="80"/>
      <c r="C360" s="80"/>
      <c r="D360" s="80"/>
      <c r="E360" s="80"/>
      <c r="F360" s="80"/>
      <c r="G360" s="80"/>
      <c r="H360" s="80"/>
      <c r="I360" s="80"/>
      <c r="J360" s="80"/>
      <c r="K360" s="80"/>
      <c r="L360" s="80"/>
      <c r="M360" s="80"/>
      <c r="N360" s="80"/>
    </row>
    <row r="361" spans="1:14" x14ac:dyDescent="0.35">
      <c r="A361" s="80"/>
      <c r="B361" s="80"/>
      <c r="C361" s="80"/>
      <c r="D361" s="80"/>
      <c r="E361" s="80"/>
      <c r="F361" s="80"/>
      <c r="G361" s="80"/>
      <c r="H361" s="80"/>
      <c r="I361" s="80"/>
      <c r="J361" s="80"/>
      <c r="K361" s="80"/>
      <c r="L361" s="80"/>
      <c r="M361" s="80"/>
      <c r="N361" s="80"/>
    </row>
    <row r="362" spans="1:14" x14ac:dyDescent="0.35">
      <c r="A362" s="80"/>
      <c r="B362" s="80"/>
      <c r="C362" s="80"/>
      <c r="D362" s="80"/>
      <c r="E362" s="80"/>
      <c r="F362" s="80"/>
      <c r="G362" s="80"/>
      <c r="H362" s="80"/>
      <c r="I362" s="80"/>
      <c r="J362" s="80"/>
      <c r="K362" s="80"/>
      <c r="L362" s="80"/>
      <c r="M362" s="80"/>
      <c r="N362" s="80"/>
    </row>
    <row r="363" spans="1:14" x14ac:dyDescent="0.35">
      <c r="A363" s="80"/>
      <c r="B363" s="80"/>
      <c r="C363" s="80"/>
      <c r="D363" s="80"/>
      <c r="E363" s="80"/>
      <c r="F363" s="80"/>
      <c r="G363" s="80"/>
      <c r="H363" s="80"/>
      <c r="I363" s="80"/>
      <c r="J363" s="80"/>
      <c r="K363" s="80"/>
      <c r="L363" s="80"/>
      <c r="M363" s="80"/>
      <c r="N363" s="80"/>
    </row>
    <row r="364" spans="1:14" x14ac:dyDescent="0.35">
      <c r="A364" s="80"/>
      <c r="B364" s="80"/>
      <c r="C364" s="80"/>
      <c r="D364" s="80"/>
      <c r="E364" s="80"/>
      <c r="F364" s="80"/>
      <c r="G364" s="80"/>
      <c r="H364" s="80"/>
      <c r="I364" s="80"/>
      <c r="J364" s="80"/>
      <c r="K364" s="80"/>
      <c r="L364" s="80"/>
      <c r="M364" s="80"/>
      <c r="N364" s="80"/>
    </row>
    <row r="365" spans="1:14" x14ac:dyDescent="0.35">
      <c r="A365" s="80"/>
      <c r="B365" s="80"/>
      <c r="C365" s="80"/>
      <c r="D365" s="80"/>
      <c r="E365" s="80"/>
      <c r="F365" s="80"/>
      <c r="G365" s="80"/>
      <c r="H365" s="80"/>
      <c r="I365" s="80"/>
      <c r="J365" s="80"/>
      <c r="K365" s="80"/>
      <c r="L365" s="80"/>
      <c r="M365" s="80"/>
      <c r="N365" s="80"/>
    </row>
    <row r="366" spans="1:14" x14ac:dyDescent="0.35">
      <c r="A366" s="80"/>
      <c r="B366" s="80"/>
      <c r="C366" s="80"/>
      <c r="D366" s="80"/>
      <c r="E366" s="80"/>
      <c r="F366" s="80"/>
      <c r="G366" s="80"/>
      <c r="H366" s="80"/>
      <c r="I366" s="80"/>
      <c r="J366" s="80"/>
      <c r="K366" s="80"/>
      <c r="L366" s="80"/>
      <c r="M366" s="80"/>
      <c r="N366" s="80"/>
    </row>
    <row r="367" spans="1:14" x14ac:dyDescent="0.35">
      <c r="A367" s="80"/>
      <c r="B367" s="80"/>
      <c r="C367" s="80"/>
      <c r="D367" s="80"/>
      <c r="E367" s="80"/>
      <c r="F367" s="80"/>
      <c r="G367" s="80"/>
      <c r="H367" s="80"/>
      <c r="I367" s="80"/>
      <c r="J367" s="80"/>
      <c r="K367" s="80"/>
      <c r="L367" s="80"/>
      <c r="M367" s="80"/>
      <c r="N367" s="80"/>
    </row>
    <row r="368" spans="1:14" x14ac:dyDescent="0.35">
      <c r="A368" s="80"/>
      <c r="B368" s="80"/>
      <c r="C368" s="80"/>
      <c r="D368" s="80"/>
      <c r="E368" s="80"/>
      <c r="F368" s="80"/>
      <c r="G368" s="80"/>
      <c r="H368" s="80"/>
      <c r="I368" s="80"/>
      <c r="J368" s="80"/>
      <c r="K368" s="80"/>
      <c r="L368" s="80"/>
      <c r="M368" s="80"/>
      <c r="N368" s="80"/>
    </row>
    <row r="369" spans="1:14" x14ac:dyDescent="0.35">
      <c r="A369" s="80"/>
      <c r="B369" s="80"/>
      <c r="C369" s="80"/>
      <c r="D369" s="80"/>
      <c r="E369" s="80"/>
      <c r="F369" s="80"/>
      <c r="G369" s="80"/>
      <c r="H369" s="80"/>
      <c r="I369" s="80"/>
      <c r="J369" s="80"/>
      <c r="K369" s="80"/>
      <c r="L369" s="80"/>
      <c r="M369" s="80"/>
      <c r="N369" s="80"/>
    </row>
    <row r="370" spans="1:14" x14ac:dyDescent="0.35">
      <c r="A370" s="80"/>
      <c r="B370" s="80"/>
      <c r="C370" s="80"/>
      <c r="D370" s="80"/>
      <c r="E370" s="80"/>
      <c r="F370" s="80"/>
      <c r="G370" s="80"/>
      <c r="H370" s="80"/>
      <c r="I370" s="80"/>
      <c r="J370" s="80"/>
      <c r="K370" s="80"/>
      <c r="L370" s="80"/>
      <c r="M370" s="80"/>
      <c r="N370" s="80"/>
    </row>
    <row r="371" spans="1:14" x14ac:dyDescent="0.35">
      <c r="A371" s="80"/>
      <c r="B371" s="80"/>
      <c r="C371" s="80"/>
      <c r="D371" s="80"/>
      <c r="E371" s="80"/>
      <c r="F371" s="80"/>
      <c r="G371" s="80"/>
      <c r="H371" s="80"/>
      <c r="I371" s="80"/>
      <c r="J371" s="80"/>
      <c r="K371" s="80"/>
      <c r="L371" s="80"/>
      <c r="M371" s="80"/>
      <c r="N371" s="80"/>
    </row>
    <row r="372" spans="1:14" x14ac:dyDescent="0.35">
      <c r="A372" s="80"/>
      <c r="B372" s="80"/>
      <c r="C372" s="80"/>
      <c r="D372" s="80"/>
      <c r="E372" s="80"/>
      <c r="F372" s="80"/>
      <c r="G372" s="80"/>
      <c r="H372" s="80"/>
      <c r="I372" s="80"/>
      <c r="J372" s="80"/>
      <c r="K372" s="80"/>
      <c r="L372" s="80"/>
      <c r="M372" s="80"/>
      <c r="N372" s="80"/>
    </row>
    <row r="373" spans="1:14" x14ac:dyDescent="0.35">
      <c r="A373" s="80"/>
      <c r="B373" s="80"/>
      <c r="C373" s="80"/>
      <c r="D373" s="80"/>
      <c r="E373" s="80"/>
      <c r="F373" s="80"/>
      <c r="G373" s="80"/>
      <c r="H373" s="80"/>
      <c r="I373" s="80"/>
      <c r="J373" s="80"/>
      <c r="K373" s="80"/>
      <c r="L373" s="80"/>
      <c r="M373" s="80"/>
      <c r="N373" s="80"/>
    </row>
    <row r="374" spans="1:14" x14ac:dyDescent="0.35">
      <c r="A374" s="80"/>
      <c r="B374" s="80"/>
      <c r="C374" s="80"/>
      <c r="D374" s="80"/>
      <c r="E374" s="80"/>
      <c r="F374" s="80"/>
      <c r="G374" s="80"/>
      <c r="H374" s="80"/>
      <c r="I374" s="80"/>
      <c r="J374" s="80"/>
      <c r="K374" s="80"/>
      <c r="L374" s="80"/>
      <c r="M374" s="80"/>
      <c r="N374" s="80"/>
    </row>
    <row r="375" spans="1:14" x14ac:dyDescent="0.35">
      <c r="A375" s="80"/>
      <c r="B375" s="80"/>
      <c r="C375" s="80"/>
      <c r="D375" s="80"/>
      <c r="E375" s="80"/>
      <c r="F375" s="80"/>
      <c r="G375" s="80"/>
      <c r="H375" s="80"/>
      <c r="I375" s="80"/>
      <c r="J375" s="80"/>
      <c r="K375" s="80"/>
      <c r="L375" s="80"/>
      <c r="M375" s="80"/>
      <c r="N375" s="80"/>
    </row>
    <row r="376" spans="1:14" x14ac:dyDescent="0.35">
      <c r="A376" s="80"/>
      <c r="B376" s="80"/>
      <c r="C376" s="80"/>
      <c r="D376" s="80"/>
      <c r="E376" s="80"/>
      <c r="F376" s="80"/>
      <c r="G376" s="80"/>
      <c r="H376" s="80"/>
      <c r="I376" s="80"/>
      <c r="J376" s="80"/>
      <c r="K376" s="80"/>
      <c r="L376" s="80"/>
      <c r="M376" s="80"/>
      <c r="N376" s="80"/>
    </row>
    <row r="377" spans="1:14" x14ac:dyDescent="0.35">
      <c r="A377" s="80"/>
      <c r="B377" s="80"/>
      <c r="C377" s="80"/>
      <c r="D377" s="80"/>
      <c r="E377" s="80"/>
      <c r="F377" s="80"/>
      <c r="G377" s="80"/>
      <c r="H377" s="80"/>
      <c r="I377" s="80"/>
      <c r="J377" s="80"/>
      <c r="K377" s="80"/>
      <c r="L377" s="80"/>
      <c r="M377" s="80"/>
      <c r="N377" s="80"/>
    </row>
    <row r="378" spans="1:14" x14ac:dyDescent="0.35">
      <c r="A378" s="80"/>
      <c r="B378" s="80"/>
      <c r="C378" s="80"/>
      <c r="D378" s="80"/>
      <c r="E378" s="80"/>
      <c r="F378" s="80"/>
      <c r="G378" s="80"/>
      <c r="H378" s="80"/>
      <c r="I378" s="80"/>
      <c r="J378" s="80"/>
      <c r="K378" s="80"/>
      <c r="L378" s="80"/>
      <c r="M378" s="80"/>
      <c r="N378" s="80"/>
    </row>
    <row r="379" spans="1:14" x14ac:dyDescent="0.35">
      <c r="A379" s="80"/>
      <c r="B379" s="80"/>
      <c r="C379" s="80"/>
      <c r="D379" s="80"/>
      <c r="E379" s="80"/>
      <c r="F379" s="80"/>
      <c r="G379" s="80"/>
      <c r="H379" s="80"/>
      <c r="I379" s="80"/>
      <c r="J379" s="80"/>
      <c r="K379" s="80"/>
      <c r="L379" s="80"/>
      <c r="M379" s="80"/>
      <c r="N379" s="80"/>
    </row>
    <row r="380" spans="1:14" x14ac:dyDescent="0.35">
      <c r="A380" s="80"/>
      <c r="B380" s="80"/>
      <c r="C380" s="80"/>
      <c r="D380" s="80"/>
      <c r="E380" s="80"/>
      <c r="F380" s="80"/>
      <c r="G380" s="80"/>
      <c r="H380" s="80"/>
      <c r="I380" s="80"/>
      <c r="J380" s="80"/>
      <c r="K380" s="80"/>
      <c r="L380" s="80"/>
      <c r="M380" s="80"/>
      <c r="N380" s="80"/>
    </row>
    <row r="381" spans="1:14" x14ac:dyDescent="0.35">
      <c r="A381" s="80"/>
      <c r="B381" s="80"/>
      <c r="C381" s="80"/>
      <c r="D381" s="80"/>
      <c r="E381" s="80"/>
      <c r="F381" s="80"/>
      <c r="G381" s="80"/>
      <c r="H381" s="80"/>
      <c r="I381" s="80"/>
      <c r="J381" s="80"/>
      <c r="K381" s="80"/>
      <c r="L381" s="80"/>
      <c r="M381" s="80"/>
      <c r="N381" s="80"/>
    </row>
    <row r="382" spans="1:14" x14ac:dyDescent="0.35">
      <c r="A382" s="80"/>
      <c r="B382" s="80"/>
      <c r="C382" s="80"/>
      <c r="D382" s="80"/>
      <c r="E382" s="80"/>
      <c r="F382" s="80"/>
      <c r="G382" s="80"/>
      <c r="H382" s="80"/>
      <c r="I382" s="80"/>
      <c r="J382" s="80"/>
      <c r="K382" s="80"/>
      <c r="L382" s="80"/>
      <c r="M382" s="80"/>
      <c r="N382" s="80"/>
    </row>
    <row r="383" spans="1:14" x14ac:dyDescent="0.35">
      <c r="A383" s="80"/>
      <c r="B383" s="80"/>
      <c r="C383" s="80"/>
      <c r="D383" s="80"/>
      <c r="E383" s="80"/>
      <c r="F383" s="80"/>
      <c r="G383" s="80"/>
      <c r="H383" s="80"/>
      <c r="I383" s="80"/>
      <c r="J383" s="80"/>
      <c r="K383" s="80"/>
      <c r="L383" s="80"/>
      <c r="M383" s="80"/>
      <c r="N383" s="80"/>
    </row>
    <row r="384" spans="1:14" x14ac:dyDescent="0.35">
      <c r="A384" s="80"/>
      <c r="B384" s="80"/>
      <c r="C384" s="80"/>
      <c r="D384" s="80"/>
      <c r="E384" s="80"/>
      <c r="F384" s="80"/>
      <c r="G384" s="80"/>
      <c r="H384" s="80"/>
      <c r="I384" s="80"/>
      <c r="J384" s="80"/>
      <c r="K384" s="80"/>
      <c r="L384" s="80"/>
      <c r="M384" s="80"/>
      <c r="N384" s="80"/>
    </row>
    <row r="385" spans="1:14" x14ac:dyDescent="0.35">
      <c r="A385" s="80"/>
      <c r="B385" s="80"/>
      <c r="C385" s="80"/>
      <c r="D385" s="80"/>
      <c r="E385" s="80"/>
      <c r="F385" s="80"/>
      <c r="G385" s="80"/>
      <c r="H385" s="80"/>
      <c r="I385" s="80"/>
      <c r="J385" s="80"/>
      <c r="K385" s="80"/>
      <c r="L385" s="80"/>
      <c r="M385" s="80"/>
      <c r="N385" s="80"/>
    </row>
    <row r="386" spans="1:14" x14ac:dyDescent="0.35">
      <c r="A386" s="80"/>
      <c r="B386" s="80"/>
      <c r="C386" s="80"/>
      <c r="D386" s="80"/>
      <c r="E386" s="80"/>
      <c r="F386" s="80"/>
      <c r="G386" s="80"/>
      <c r="H386" s="80"/>
      <c r="I386" s="80"/>
      <c r="J386" s="80"/>
      <c r="K386" s="80"/>
      <c r="L386" s="80"/>
      <c r="M386" s="80"/>
      <c r="N386" s="80"/>
    </row>
    <row r="387" spans="1:14" x14ac:dyDescent="0.35">
      <c r="A387" s="80"/>
      <c r="B387" s="80"/>
      <c r="C387" s="80"/>
      <c r="D387" s="80"/>
      <c r="E387" s="80"/>
      <c r="F387" s="80"/>
      <c r="G387" s="80"/>
      <c r="H387" s="80"/>
      <c r="I387" s="80"/>
      <c r="J387" s="80"/>
      <c r="K387" s="80"/>
      <c r="L387" s="80"/>
      <c r="M387" s="80"/>
      <c r="N387" s="80"/>
    </row>
    <row r="388" spans="1:14" x14ac:dyDescent="0.35">
      <c r="A388" s="80"/>
      <c r="B388" s="80"/>
      <c r="C388" s="80"/>
      <c r="D388" s="80"/>
      <c r="E388" s="80"/>
      <c r="F388" s="80"/>
      <c r="G388" s="80"/>
      <c r="H388" s="80"/>
      <c r="I388" s="80"/>
      <c r="J388" s="80"/>
      <c r="K388" s="80"/>
      <c r="L388" s="80"/>
      <c r="M388" s="80"/>
      <c r="N388" s="80"/>
    </row>
    <row r="389" spans="1:14" x14ac:dyDescent="0.35">
      <c r="A389" s="80"/>
      <c r="B389" s="80"/>
      <c r="C389" s="80"/>
      <c r="D389" s="80"/>
      <c r="E389" s="80"/>
      <c r="F389" s="80"/>
      <c r="G389" s="80"/>
      <c r="H389" s="80"/>
      <c r="I389" s="80"/>
      <c r="J389" s="80"/>
      <c r="K389" s="80"/>
      <c r="L389" s="80"/>
      <c r="M389" s="80"/>
      <c r="N389" s="80"/>
    </row>
    <row r="390" spans="1:14" x14ac:dyDescent="0.35">
      <c r="A390" s="80"/>
      <c r="B390" s="80"/>
      <c r="C390" s="80"/>
      <c r="D390" s="80"/>
      <c r="E390" s="80"/>
      <c r="F390" s="80"/>
      <c r="G390" s="80"/>
      <c r="H390" s="80"/>
      <c r="I390" s="80"/>
      <c r="J390" s="80"/>
      <c r="K390" s="80"/>
      <c r="L390" s="80"/>
      <c r="M390" s="80"/>
      <c r="N390" s="80"/>
    </row>
    <row r="391" spans="1:14" x14ac:dyDescent="0.35">
      <c r="A391" s="80"/>
      <c r="B391" s="80"/>
      <c r="C391" s="80"/>
      <c r="D391" s="80"/>
      <c r="E391" s="80"/>
      <c r="F391" s="80"/>
      <c r="G391" s="80"/>
      <c r="H391" s="80"/>
      <c r="I391" s="80"/>
      <c r="J391" s="80"/>
      <c r="K391" s="80"/>
      <c r="L391" s="80"/>
      <c r="M391" s="80"/>
      <c r="N391" s="80"/>
    </row>
    <row r="392" spans="1:14" x14ac:dyDescent="0.35">
      <c r="A392" s="80"/>
      <c r="B392" s="80"/>
      <c r="C392" s="80"/>
      <c r="D392" s="80"/>
      <c r="E392" s="80"/>
      <c r="F392" s="80"/>
      <c r="G392" s="80"/>
      <c r="H392" s="80"/>
      <c r="I392" s="80"/>
      <c r="J392" s="80"/>
      <c r="K392" s="80"/>
      <c r="L392" s="80"/>
      <c r="M392" s="80"/>
      <c r="N392" s="80"/>
    </row>
    <row r="393" spans="1:14" x14ac:dyDescent="0.35">
      <c r="A393" s="80"/>
      <c r="B393" s="80"/>
      <c r="C393" s="80"/>
      <c r="D393" s="80"/>
      <c r="E393" s="80"/>
      <c r="F393" s="80"/>
      <c r="G393" s="80"/>
      <c r="H393" s="80"/>
      <c r="I393" s="80"/>
      <c r="J393" s="80"/>
      <c r="K393" s="80"/>
      <c r="L393" s="80"/>
      <c r="M393" s="80"/>
      <c r="N393" s="80"/>
    </row>
    <row r="394" spans="1:14" x14ac:dyDescent="0.35">
      <c r="A394" s="80"/>
      <c r="B394" s="80"/>
      <c r="C394" s="80"/>
      <c r="D394" s="80"/>
      <c r="E394" s="80"/>
      <c r="F394" s="80"/>
      <c r="G394" s="80"/>
      <c r="H394" s="80"/>
      <c r="I394" s="80"/>
      <c r="J394" s="80"/>
      <c r="K394" s="80"/>
      <c r="L394" s="80"/>
      <c r="M394" s="80"/>
      <c r="N394" s="80"/>
    </row>
    <row r="395" spans="1:14" x14ac:dyDescent="0.35">
      <c r="A395" s="80"/>
      <c r="B395" s="80"/>
      <c r="C395" s="80"/>
      <c r="D395" s="80"/>
      <c r="E395" s="80"/>
      <c r="F395" s="80"/>
      <c r="G395" s="80"/>
      <c r="H395" s="80"/>
      <c r="I395" s="80"/>
      <c r="J395" s="80"/>
      <c r="K395" s="80"/>
      <c r="L395" s="80"/>
      <c r="M395" s="80"/>
      <c r="N395" s="80"/>
    </row>
    <row r="396" spans="1:14" x14ac:dyDescent="0.35">
      <c r="A396" s="80"/>
      <c r="B396" s="80"/>
      <c r="C396" s="80"/>
      <c r="D396" s="80"/>
      <c r="E396" s="80"/>
      <c r="F396" s="80"/>
      <c r="G396" s="80"/>
      <c r="H396" s="80"/>
      <c r="I396" s="80"/>
      <c r="J396" s="80"/>
      <c r="K396" s="80"/>
      <c r="L396" s="80"/>
      <c r="M396" s="80"/>
      <c r="N396" s="80"/>
    </row>
    <row r="397" spans="1:14" x14ac:dyDescent="0.35">
      <c r="A397" s="80"/>
      <c r="B397" s="80"/>
      <c r="C397" s="80"/>
      <c r="D397" s="80"/>
      <c r="E397" s="80"/>
      <c r="F397" s="80"/>
      <c r="G397" s="80"/>
      <c r="H397" s="80"/>
      <c r="I397" s="80"/>
      <c r="J397" s="80"/>
      <c r="K397" s="80"/>
      <c r="L397" s="80"/>
      <c r="M397" s="80"/>
      <c r="N397" s="80"/>
    </row>
    <row r="398" spans="1:14" x14ac:dyDescent="0.35">
      <c r="A398" s="80"/>
      <c r="B398" s="80"/>
      <c r="C398" s="80"/>
      <c r="D398" s="80"/>
      <c r="E398" s="80"/>
      <c r="F398" s="80"/>
      <c r="G398" s="80"/>
      <c r="H398" s="80"/>
      <c r="I398" s="80"/>
      <c r="J398" s="80"/>
      <c r="K398" s="80"/>
      <c r="L398" s="80"/>
      <c r="M398" s="80"/>
      <c r="N398" s="80"/>
    </row>
    <row r="399" spans="1:14" x14ac:dyDescent="0.35">
      <c r="A399" s="80"/>
      <c r="B399" s="80"/>
      <c r="C399" s="80"/>
      <c r="D399" s="80"/>
      <c r="E399" s="80"/>
      <c r="F399" s="80"/>
      <c r="G399" s="80"/>
      <c r="H399" s="80"/>
      <c r="I399" s="80"/>
      <c r="J399" s="80"/>
      <c r="K399" s="80"/>
      <c r="L399" s="80"/>
      <c r="M399" s="80"/>
      <c r="N399" s="80"/>
    </row>
    <row r="400" spans="1:14" x14ac:dyDescent="0.35">
      <c r="A400" s="80"/>
      <c r="B400" s="80"/>
      <c r="C400" s="80"/>
      <c r="D400" s="80"/>
      <c r="E400" s="80"/>
      <c r="F400" s="80"/>
      <c r="G400" s="80"/>
      <c r="H400" s="80"/>
      <c r="I400" s="80"/>
      <c r="J400" s="80"/>
      <c r="K400" s="80"/>
      <c r="L400" s="80"/>
      <c r="M400" s="80"/>
      <c r="N400" s="80"/>
    </row>
    <row r="401" spans="1:14" x14ac:dyDescent="0.35">
      <c r="A401" s="80"/>
      <c r="B401" s="80"/>
      <c r="C401" s="80"/>
      <c r="D401" s="80"/>
      <c r="E401" s="80"/>
      <c r="F401" s="80"/>
      <c r="G401" s="80"/>
      <c r="H401" s="80"/>
      <c r="I401" s="80"/>
      <c r="J401" s="80"/>
      <c r="K401" s="80"/>
      <c r="L401" s="80"/>
      <c r="M401" s="80"/>
      <c r="N401" s="80"/>
    </row>
    <row r="402" spans="1:14" x14ac:dyDescent="0.35">
      <c r="A402" s="80"/>
      <c r="B402" s="80"/>
      <c r="C402" s="80"/>
      <c r="D402" s="80"/>
      <c r="E402" s="80"/>
      <c r="F402" s="80"/>
      <c r="G402" s="80"/>
      <c r="H402" s="80"/>
      <c r="I402" s="80"/>
      <c r="J402" s="80"/>
      <c r="K402" s="80"/>
      <c r="L402" s="80"/>
      <c r="M402" s="80"/>
      <c r="N402" s="80"/>
    </row>
    <row r="403" spans="1:14" x14ac:dyDescent="0.35">
      <c r="A403" s="80"/>
      <c r="B403" s="80"/>
      <c r="C403" s="80"/>
      <c r="D403" s="80"/>
      <c r="E403" s="80"/>
      <c r="F403" s="80"/>
      <c r="G403" s="80"/>
      <c r="H403" s="80"/>
      <c r="I403" s="80"/>
      <c r="J403" s="80"/>
      <c r="K403" s="80"/>
      <c r="L403" s="80"/>
      <c r="M403" s="80"/>
      <c r="N403" s="80"/>
    </row>
    <row r="404" spans="1:14" x14ac:dyDescent="0.35">
      <c r="A404" s="80"/>
      <c r="B404" s="80"/>
      <c r="C404" s="80"/>
      <c r="D404" s="80"/>
      <c r="E404" s="80"/>
      <c r="F404" s="80"/>
      <c r="G404" s="80"/>
      <c r="H404" s="80"/>
      <c r="I404" s="80"/>
      <c r="J404" s="80"/>
      <c r="K404" s="80"/>
      <c r="L404" s="80"/>
      <c r="M404" s="80"/>
      <c r="N404" s="80"/>
    </row>
    <row r="405" spans="1:14" x14ac:dyDescent="0.35">
      <c r="A405" s="80"/>
      <c r="B405" s="80"/>
      <c r="C405" s="80"/>
      <c r="D405" s="80"/>
      <c r="E405" s="80"/>
      <c r="F405" s="80"/>
      <c r="G405" s="80"/>
      <c r="H405" s="80"/>
      <c r="I405" s="80"/>
      <c r="J405" s="80"/>
      <c r="K405" s="80"/>
      <c r="L405" s="80"/>
      <c r="M405" s="80"/>
      <c r="N405" s="80"/>
    </row>
    <row r="406" spans="1:14" x14ac:dyDescent="0.35">
      <c r="A406" s="80"/>
      <c r="B406" s="80"/>
      <c r="C406" s="80"/>
      <c r="D406" s="80"/>
      <c r="E406" s="80"/>
      <c r="F406" s="80"/>
      <c r="G406" s="80"/>
      <c r="H406" s="80"/>
      <c r="I406" s="80"/>
      <c r="J406" s="80"/>
      <c r="K406" s="80"/>
      <c r="L406" s="80"/>
      <c r="M406" s="80"/>
      <c r="N406" s="80"/>
    </row>
    <row r="407" spans="1:14" x14ac:dyDescent="0.35">
      <c r="A407" s="80"/>
      <c r="B407" s="80"/>
      <c r="C407" s="80"/>
      <c r="D407" s="80"/>
      <c r="E407" s="80"/>
      <c r="F407" s="80"/>
      <c r="G407" s="80"/>
      <c r="H407" s="80"/>
      <c r="I407" s="80"/>
      <c r="J407" s="80"/>
      <c r="K407" s="80"/>
      <c r="L407" s="80"/>
      <c r="M407" s="80"/>
      <c r="N407" s="80"/>
    </row>
    <row r="408" spans="1:14" x14ac:dyDescent="0.35">
      <c r="A408" s="80"/>
      <c r="B408" s="80"/>
      <c r="C408" s="80"/>
      <c r="D408" s="80"/>
      <c r="E408" s="80"/>
      <c r="F408" s="80"/>
      <c r="G408" s="80"/>
      <c r="H408" s="80"/>
      <c r="I408" s="80"/>
      <c r="J408" s="80"/>
      <c r="K408" s="80"/>
      <c r="L408" s="80"/>
      <c r="M408" s="80"/>
      <c r="N408" s="80"/>
    </row>
    <row r="409" spans="1:14" x14ac:dyDescent="0.35">
      <c r="A409" s="80"/>
      <c r="B409" s="80"/>
      <c r="C409" s="80"/>
      <c r="D409" s="80"/>
      <c r="E409" s="80"/>
      <c r="F409" s="80"/>
      <c r="G409" s="80"/>
      <c r="H409" s="80"/>
      <c r="I409" s="80"/>
      <c r="J409" s="80"/>
      <c r="K409" s="80"/>
      <c r="L409" s="80"/>
      <c r="M409" s="80"/>
      <c r="N409" s="80"/>
    </row>
    <row r="410" spans="1:14" x14ac:dyDescent="0.35">
      <c r="A410" s="80"/>
      <c r="B410" s="80"/>
      <c r="C410" s="80"/>
      <c r="D410" s="80"/>
      <c r="E410" s="80"/>
      <c r="F410" s="80"/>
      <c r="G410" s="80"/>
      <c r="H410" s="80"/>
      <c r="I410" s="80"/>
      <c r="J410" s="80"/>
      <c r="K410" s="80"/>
      <c r="L410" s="80"/>
      <c r="M410" s="80"/>
      <c r="N410" s="80"/>
    </row>
    <row r="411" spans="1:14" x14ac:dyDescent="0.35">
      <c r="A411" s="80"/>
      <c r="B411" s="80"/>
      <c r="C411" s="80"/>
      <c r="D411" s="80"/>
      <c r="E411" s="80"/>
      <c r="F411" s="80"/>
      <c r="G411" s="80"/>
      <c r="H411" s="80"/>
      <c r="I411" s="80"/>
      <c r="J411" s="80"/>
      <c r="K411" s="80"/>
      <c r="L411" s="80"/>
      <c r="M411" s="80"/>
      <c r="N411" s="80"/>
    </row>
    <row r="412" spans="1:14" x14ac:dyDescent="0.35">
      <c r="A412" s="80"/>
      <c r="B412" s="80"/>
      <c r="C412" s="80"/>
      <c r="D412" s="80"/>
      <c r="E412" s="80"/>
      <c r="F412" s="80"/>
      <c r="G412" s="80"/>
      <c r="H412" s="80"/>
      <c r="I412" s="80"/>
      <c r="J412" s="80"/>
      <c r="K412" s="80"/>
      <c r="L412" s="80"/>
      <c r="M412" s="80"/>
      <c r="N412" s="80"/>
    </row>
    <row r="413" spans="1:14" x14ac:dyDescent="0.35">
      <c r="A413" s="80"/>
      <c r="B413" s="80"/>
      <c r="C413" s="80"/>
      <c r="D413" s="80"/>
      <c r="E413" s="80"/>
      <c r="F413" s="80"/>
      <c r="G413" s="80"/>
      <c r="H413" s="80"/>
      <c r="I413" s="80"/>
      <c r="J413" s="80"/>
      <c r="K413" s="80"/>
      <c r="L413" s="80"/>
      <c r="M413" s="80"/>
      <c r="N413" s="80"/>
    </row>
    <row r="414" spans="1:14" x14ac:dyDescent="0.35">
      <c r="A414" s="80"/>
      <c r="B414" s="80"/>
      <c r="C414" s="80"/>
      <c r="D414" s="80"/>
      <c r="E414" s="80"/>
      <c r="F414" s="80"/>
      <c r="G414" s="80"/>
      <c r="H414" s="80"/>
      <c r="I414" s="80"/>
      <c r="J414" s="80"/>
      <c r="K414" s="80"/>
      <c r="L414" s="80"/>
      <c r="M414" s="80"/>
      <c r="N414" s="80"/>
    </row>
    <row r="415" spans="1:14" x14ac:dyDescent="0.35">
      <c r="A415" s="80"/>
      <c r="B415" s="80"/>
      <c r="C415" s="80"/>
      <c r="D415" s="80"/>
      <c r="E415" s="80"/>
      <c r="F415" s="80"/>
      <c r="G415" s="80"/>
      <c r="H415" s="80"/>
      <c r="I415" s="80"/>
      <c r="J415" s="80"/>
      <c r="K415" s="80"/>
      <c r="L415" s="80"/>
      <c r="M415" s="80"/>
      <c r="N415" s="80"/>
    </row>
    <row r="416" spans="1:14" x14ac:dyDescent="0.35">
      <c r="A416" s="80"/>
      <c r="B416" s="80"/>
      <c r="C416" s="80"/>
      <c r="D416" s="80"/>
      <c r="E416" s="80"/>
      <c r="F416" s="80"/>
      <c r="G416" s="80"/>
      <c r="H416" s="80"/>
      <c r="I416" s="80"/>
      <c r="J416" s="80"/>
      <c r="K416" s="80"/>
      <c r="L416" s="80"/>
      <c r="M416" s="80"/>
      <c r="N416" s="80"/>
    </row>
    <row r="417" spans="1:14" x14ac:dyDescent="0.35">
      <c r="A417" s="80"/>
      <c r="B417" s="80"/>
      <c r="C417" s="80"/>
      <c r="D417" s="80"/>
      <c r="E417" s="80"/>
      <c r="F417" s="80"/>
      <c r="G417" s="80"/>
      <c r="H417" s="80"/>
      <c r="I417" s="80"/>
      <c r="J417" s="80"/>
      <c r="K417" s="80"/>
      <c r="L417" s="80"/>
      <c r="M417" s="80"/>
      <c r="N417" s="80"/>
    </row>
    <row r="418" spans="1:14" x14ac:dyDescent="0.35">
      <c r="A418" s="80"/>
      <c r="B418" s="80"/>
      <c r="C418" s="80"/>
      <c r="D418" s="80"/>
      <c r="E418" s="80"/>
      <c r="F418" s="80"/>
      <c r="G418" s="80"/>
      <c r="H418" s="80"/>
      <c r="I418" s="80"/>
      <c r="J418" s="80"/>
      <c r="K418" s="80"/>
      <c r="L418" s="80"/>
      <c r="M418" s="80"/>
      <c r="N418" s="80"/>
    </row>
    <row r="419" spans="1:14" x14ac:dyDescent="0.35">
      <c r="A419" s="80"/>
      <c r="B419" s="80"/>
      <c r="C419" s="80"/>
      <c r="D419" s="80"/>
      <c r="E419" s="80"/>
      <c r="F419" s="80"/>
      <c r="G419" s="80"/>
      <c r="H419" s="80"/>
      <c r="I419" s="80"/>
      <c r="J419" s="80"/>
      <c r="K419" s="80"/>
      <c r="L419" s="80"/>
      <c r="M419" s="80"/>
      <c r="N419" s="80"/>
    </row>
    <row r="420" spans="1:14" x14ac:dyDescent="0.35">
      <c r="A420" s="80"/>
      <c r="B420" s="80"/>
      <c r="C420" s="80"/>
      <c r="D420" s="80"/>
      <c r="E420" s="80"/>
      <c r="F420" s="80"/>
      <c r="G420" s="80"/>
      <c r="H420" s="80"/>
      <c r="I420" s="80"/>
      <c r="J420" s="80"/>
      <c r="K420" s="80"/>
      <c r="L420" s="80"/>
      <c r="M420" s="80"/>
      <c r="N420" s="80"/>
    </row>
    <row r="421" spans="1:14" x14ac:dyDescent="0.35">
      <c r="A421" s="80"/>
      <c r="B421" s="80"/>
      <c r="C421" s="80"/>
      <c r="D421" s="80"/>
      <c r="E421" s="80"/>
      <c r="F421" s="80"/>
      <c r="G421" s="80"/>
      <c r="H421" s="80"/>
      <c r="I421" s="80"/>
      <c r="J421" s="80"/>
      <c r="K421" s="80"/>
      <c r="L421" s="80"/>
      <c r="M421" s="80"/>
      <c r="N421" s="80"/>
    </row>
    <row r="422" spans="1:14" x14ac:dyDescent="0.35">
      <c r="A422" s="80"/>
      <c r="B422" s="80"/>
      <c r="C422" s="80"/>
      <c r="D422" s="80"/>
      <c r="E422" s="80"/>
      <c r="F422" s="80"/>
      <c r="G422" s="80"/>
      <c r="H422" s="80"/>
      <c r="I422" s="80"/>
      <c r="J422" s="80"/>
      <c r="K422" s="80"/>
      <c r="L422" s="80"/>
      <c r="M422" s="80"/>
      <c r="N422" s="80"/>
    </row>
    <row r="423" spans="1:14" x14ac:dyDescent="0.35">
      <c r="A423" s="80"/>
      <c r="B423" s="80"/>
      <c r="C423" s="80"/>
      <c r="D423" s="80"/>
      <c r="E423" s="80"/>
      <c r="F423" s="80"/>
      <c r="G423" s="80"/>
      <c r="H423" s="80"/>
      <c r="I423" s="80"/>
      <c r="J423" s="80"/>
      <c r="K423" s="80"/>
      <c r="L423" s="80"/>
      <c r="M423" s="80"/>
      <c r="N423" s="80"/>
    </row>
    <row r="424" spans="1:14" x14ac:dyDescent="0.35">
      <c r="A424" s="80"/>
      <c r="B424" s="80"/>
      <c r="C424" s="80"/>
      <c r="D424" s="80"/>
      <c r="E424" s="80"/>
      <c r="F424" s="80"/>
      <c r="G424" s="80"/>
      <c r="H424" s="80"/>
      <c r="I424" s="80"/>
      <c r="J424" s="80"/>
      <c r="K424" s="80"/>
      <c r="L424" s="80"/>
      <c r="M424" s="80"/>
      <c r="N424" s="80"/>
    </row>
    <row r="425" spans="1:14" x14ac:dyDescent="0.35">
      <c r="A425" s="80"/>
      <c r="B425" s="80"/>
      <c r="C425" s="80"/>
      <c r="D425" s="80"/>
      <c r="E425" s="80"/>
      <c r="F425" s="80"/>
      <c r="G425" s="80"/>
      <c r="H425" s="80"/>
      <c r="I425" s="80"/>
      <c r="J425" s="80"/>
      <c r="K425" s="80"/>
      <c r="L425" s="80"/>
      <c r="M425" s="80"/>
      <c r="N425" s="80"/>
    </row>
    <row r="426" spans="1:14" x14ac:dyDescent="0.35">
      <c r="A426" s="80"/>
      <c r="B426" s="80"/>
      <c r="C426" s="80"/>
      <c r="D426" s="80"/>
      <c r="E426" s="80"/>
      <c r="F426" s="80"/>
      <c r="G426" s="80"/>
      <c r="H426" s="80"/>
      <c r="I426" s="80"/>
      <c r="J426" s="80"/>
      <c r="K426" s="80"/>
      <c r="L426" s="80"/>
      <c r="M426" s="80"/>
      <c r="N426" s="80"/>
    </row>
    <row r="427" spans="1:14" x14ac:dyDescent="0.35">
      <c r="A427" s="80"/>
      <c r="B427" s="80"/>
      <c r="C427" s="80"/>
      <c r="D427" s="80"/>
      <c r="E427" s="80"/>
      <c r="F427" s="80"/>
      <c r="G427" s="80"/>
      <c r="H427" s="80"/>
      <c r="I427" s="80"/>
      <c r="J427" s="80"/>
      <c r="K427" s="80"/>
      <c r="L427" s="80"/>
      <c r="M427" s="80"/>
      <c r="N427" s="80"/>
    </row>
    <row r="428" spans="1:14" x14ac:dyDescent="0.35">
      <c r="A428" s="80"/>
      <c r="B428" s="80"/>
      <c r="C428" s="80"/>
      <c r="D428" s="80"/>
      <c r="E428" s="80"/>
      <c r="F428" s="80"/>
      <c r="G428" s="80"/>
      <c r="H428" s="80"/>
      <c r="I428" s="80"/>
      <c r="J428" s="80"/>
      <c r="K428" s="80"/>
      <c r="L428" s="80"/>
      <c r="M428" s="80"/>
      <c r="N428" s="80"/>
    </row>
    <row r="429" spans="1:14" x14ac:dyDescent="0.35">
      <c r="A429" s="80"/>
      <c r="B429" s="80"/>
      <c r="C429" s="80"/>
      <c r="D429" s="80"/>
      <c r="E429" s="80"/>
      <c r="F429" s="80"/>
      <c r="G429" s="80"/>
      <c r="H429" s="80"/>
      <c r="I429" s="80"/>
      <c r="J429" s="80"/>
      <c r="K429" s="80"/>
      <c r="L429" s="80"/>
      <c r="M429" s="80"/>
      <c r="N429" s="80"/>
    </row>
    <row r="430" spans="1:14" x14ac:dyDescent="0.35">
      <c r="A430" s="80"/>
      <c r="B430" s="80"/>
      <c r="C430" s="80"/>
      <c r="D430" s="80"/>
      <c r="E430" s="80"/>
      <c r="F430" s="80"/>
      <c r="G430" s="80"/>
      <c r="H430" s="80"/>
      <c r="I430" s="80"/>
      <c r="J430" s="80"/>
      <c r="K430" s="80"/>
      <c r="L430" s="80"/>
      <c r="M430" s="80"/>
      <c r="N430" s="80"/>
    </row>
    <row r="431" spans="1:14" x14ac:dyDescent="0.35">
      <c r="A431" s="80"/>
      <c r="B431" s="80"/>
      <c r="C431" s="80"/>
      <c r="D431" s="80"/>
      <c r="E431" s="80"/>
      <c r="F431" s="80"/>
      <c r="G431" s="80"/>
      <c r="H431" s="80"/>
      <c r="I431" s="80"/>
      <c r="J431" s="80"/>
      <c r="K431" s="80"/>
      <c r="L431" s="80"/>
      <c r="M431" s="80"/>
      <c r="N431" s="80"/>
    </row>
    <row r="432" spans="1:14" x14ac:dyDescent="0.35">
      <c r="A432" s="80"/>
      <c r="B432" s="80"/>
      <c r="C432" s="80"/>
      <c r="D432" s="80"/>
      <c r="E432" s="80"/>
      <c r="F432" s="80"/>
      <c r="G432" s="80"/>
      <c r="H432" s="80"/>
      <c r="I432" s="80"/>
      <c r="J432" s="80"/>
      <c r="K432" s="80"/>
      <c r="L432" s="80"/>
      <c r="M432" s="80"/>
      <c r="N432" s="80"/>
    </row>
    <row r="433" spans="1:14" x14ac:dyDescent="0.35">
      <c r="A433" s="80"/>
      <c r="B433" s="80"/>
      <c r="C433" s="80"/>
      <c r="D433" s="80"/>
      <c r="E433" s="80"/>
      <c r="F433" s="80"/>
      <c r="G433" s="80"/>
      <c r="H433" s="80"/>
      <c r="I433" s="80"/>
      <c r="J433" s="80"/>
      <c r="K433" s="80"/>
      <c r="L433" s="80"/>
      <c r="M433" s="80"/>
      <c r="N433" s="80"/>
    </row>
    <row r="434" spans="1:14" x14ac:dyDescent="0.35">
      <c r="A434" s="80"/>
      <c r="B434" s="80"/>
      <c r="C434" s="80"/>
      <c r="D434" s="80"/>
      <c r="E434" s="80"/>
      <c r="F434" s="80"/>
      <c r="G434" s="80"/>
      <c r="H434" s="80"/>
      <c r="I434" s="80"/>
      <c r="J434" s="80"/>
      <c r="K434" s="80"/>
      <c r="L434" s="80"/>
      <c r="M434" s="80"/>
      <c r="N434" s="80"/>
    </row>
    <row r="435" spans="1:14" x14ac:dyDescent="0.35">
      <c r="A435" s="80"/>
      <c r="B435" s="80"/>
      <c r="C435" s="80"/>
      <c r="D435" s="80"/>
      <c r="E435" s="80"/>
      <c r="F435" s="80"/>
      <c r="G435" s="80"/>
      <c r="H435" s="80"/>
      <c r="I435" s="80"/>
      <c r="J435" s="80"/>
      <c r="K435" s="80"/>
      <c r="L435" s="80"/>
      <c r="M435" s="80"/>
      <c r="N435" s="80"/>
    </row>
    <row r="436" spans="1:14" x14ac:dyDescent="0.35">
      <c r="A436" s="80"/>
      <c r="B436" s="80"/>
      <c r="C436" s="80"/>
      <c r="D436" s="80"/>
      <c r="E436" s="80"/>
      <c r="F436" s="80"/>
      <c r="G436" s="80"/>
      <c r="H436" s="80"/>
      <c r="I436" s="80"/>
      <c r="J436" s="80"/>
      <c r="K436" s="80"/>
      <c r="L436" s="80"/>
      <c r="M436" s="80"/>
      <c r="N436" s="80"/>
    </row>
    <row r="437" spans="1:14" x14ac:dyDescent="0.35">
      <c r="A437" s="80"/>
      <c r="B437" s="80"/>
      <c r="C437" s="80"/>
      <c r="D437" s="80"/>
      <c r="E437" s="80"/>
      <c r="F437" s="80"/>
      <c r="G437" s="80"/>
      <c r="H437" s="80"/>
      <c r="I437" s="80"/>
      <c r="J437" s="80"/>
      <c r="K437" s="80"/>
      <c r="L437" s="80"/>
      <c r="M437" s="80"/>
      <c r="N437" s="80"/>
    </row>
    <row r="438" spans="1:14" x14ac:dyDescent="0.35">
      <c r="A438" s="80"/>
      <c r="B438" s="80"/>
      <c r="C438" s="80"/>
      <c r="D438" s="80"/>
      <c r="E438" s="80"/>
      <c r="F438" s="80"/>
      <c r="G438" s="80"/>
      <c r="H438" s="80"/>
      <c r="I438" s="80"/>
      <c r="J438" s="80"/>
      <c r="K438" s="80"/>
      <c r="L438" s="80"/>
      <c r="M438" s="80"/>
      <c r="N438" s="80"/>
    </row>
    <row r="439" spans="1:14" x14ac:dyDescent="0.35">
      <c r="A439" s="80"/>
      <c r="B439" s="80"/>
      <c r="C439" s="80"/>
      <c r="D439" s="80"/>
      <c r="E439" s="80"/>
      <c r="F439" s="80"/>
      <c r="G439" s="80"/>
      <c r="H439" s="80"/>
      <c r="I439" s="80"/>
      <c r="J439" s="80"/>
      <c r="K439" s="80"/>
      <c r="L439" s="80"/>
      <c r="M439" s="80"/>
      <c r="N439" s="80"/>
    </row>
    <row r="440" spans="1:14" x14ac:dyDescent="0.35">
      <c r="A440" s="80"/>
      <c r="B440" s="80"/>
      <c r="C440" s="80"/>
      <c r="D440" s="80"/>
      <c r="E440" s="80"/>
      <c r="F440" s="80"/>
      <c r="G440" s="80"/>
      <c r="H440" s="80"/>
      <c r="I440" s="80"/>
      <c r="J440" s="80"/>
      <c r="K440" s="80"/>
      <c r="L440" s="80"/>
      <c r="M440" s="80"/>
      <c r="N440" s="80"/>
    </row>
    <row r="441" spans="1:14" x14ac:dyDescent="0.35">
      <c r="A441" s="80"/>
      <c r="B441" s="80"/>
      <c r="C441" s="80"/>
      <c r="D441" s="80"/>
      <c r="E441" s="80"/>
      <c r="F441" s="80"/>
      <c r="G441" s="80"/>
      <c r="H441" s="80"/>
      <c r="I441" s="80"/>
      <c r="J441" s="80"/>
      <c r="K441" s="80"/>
      <c r="L441" s="80"/>
      <c r="M441" s="80"/>
      <c r="N441" s="80"/>
    </row>
    <row r="442" spans="1:14" x14ac:dyDescent="0.35">
      <c r="A442" s="80"/>
      <c r="B442" s="80"/>
      <c r="C442" s="80"/>
      <c r="D442" s="80"/>
      <c r="E442" s="80"/>
      <c r="F442" s="80"/>
      <c r="G442" s="80"/>
      <c r="H442" s="80"/>
      <c r="I442" s="80"/>
      <c r="J442" s="80"/>
      <c r="K442" s="80"/>
      <c r="L442" s="80"/>
      <c r="M442" s="80"/>
      <c r="N442" s="80"/>
    </row>
    <row r="443" spans="1:14" x14ac:dyDescent="0.35">
      <c r="A443" s="80"/>
      <c r="B443" s="80"/>
      <c r="C443" s="80"/>
      <c r="D443" s="80"/>
      <c r="E443" s="80"/>
      <c r="F443" s="80"/>
      <c r="G443" s="80"/>
      <c r="H443" s="80"/>
      <c r="I443" s="80"/>
      <c r="J443" s="80"/>
      <c r="K443" s="80"/>
      <c r="L443" s="80"/>
      <c r="M443" s="80"/>
      <c r="N443" s="80"/>
    </row>
    <row r="444" spans="1:14" x14ac:dyDescent="0.35">
      <c r="A444" s="80"/>
      <c r="B444" s="80"/>
      <c r="C444" s="80"/>
      <c r="D444" s="80"/>
      <c r="E444" s="80"/>
      <c r="F444" s="80"/>
      <c r="G444" s="80"/>
      <c r="H444" s="80"/>
      <c r="I444" s="80"/>
      <c r="J444" s="80"/>
      <c r="K444" s="80"/>
      <c r="L444" s="80"/>
      <c r="M444" s="80"/>
      <c r="N444" s="80"/>
    </row>
    <row r="445" spans="1:14" x14ac:dyDescent="0.35">
      <c r="A445" s="80"/>
      <c r="B445" s="80"/>
      <c r="C445" s="80"/>
      <c r="D445" s="80"/>
      <c r="E445" s="80"/>
      <c r="F445" s="80"/>
      <c r="G445" s="80"/>
      <c r="H445" s="80"/>
      <c r="I445" s="80"/>
      <c r="J445" s="80"/>
      <c r="K445" s="80"/>
      <c r="L445" s="80"/>
      <c r="M445" s="80"/>
      <c r="N445" s="80"/>
    </row>
    <row r="446" spans="1:14" x14ac:dyDescent="0.35">
      <c r="A446" s="80"/>
      <c r="B446" s="80"/>
      <c r="C446" s="80"/>
      <c r="D446" s="80"/>
      <c r="E446" s="80"/>
      <c r="F446" s="80"/>
      <c r="G446" s="80"/>
      <c r="H446" s="80"/>
      <c r="I446" s="80"/>
      <c r="J446" s="80"/>
      <c r="K446" s="80"/>
      <c r="L446" s="80"/>
      <c r="M446" s="80"/>
      <c r="N446" s="80"/>
    </row>
    <row r="447" spans="1:14" x14ac:dyDescent="0.35">
      <c r="A447" s="80"/>
      <c r="B447" s="80"/>
      <c r="C447" s="80"/>
      <c r="D447" s="80"/>
      <c r="E447" s="80"/>
      <c r="F447" s="80"/>
      <c r="G447" s="80"/>
      <c r="H447" s="80"/>
      <c r="I447" s="80"/>
      <c r="J447" s="80"/>
      <c r="K447" s="80"/>
      <c r="L447" s="80"/>
      <c r="M447" s="80"/>
      <c r="N447" s="80"/>
    </row>
    <row r="448" spans="1:14" x14ac:dyDescent="0.35">
      <c r="A448" s="80"/>
      <c r="B448" s="80"/>
      <c r="C448" s="80"/>
      <c r="D448" s="80"/>
      <c r="E448" s="80"/>
      <c r="F448" s="80"/>
      <c r="G448" s="80"/>
      <c r="H448" s="80"/>
      <c r="I448" s="80"/>
      <c r="J448" s="80"/>
      <c r="K448" s="80"/>
      <c r="L448" s="80"/>
      <c r="M448" s="80"/>
      <c r="N448" s="80"/>
    </row>
    <row r="449" spans="1:14" x14ac:dyDescent="0.35">
      <c r="A449" s="80"/>
      <c r="B449" s="80"/>
      <c r="C449" s="80"/>
      <c r="D449" s="80"/>
      <c r="E449" s="80"/>
      <c r="F449" s="80"/>
      <c r="G449" s="80"/>
      <c r="H449" s="80"/>
      <c r="I449" s="80"/>
      <c r="J449" s="80"/>
      <c r="K449" s="80"/>
      <c r="L449" s="80"/>
      <c r="M449" s="80"/>
      <c r="N449" s="80"/>
    </row>
    <row r="450" spans="1:14" x14ac:dyDescent="0.35">
      <c r="A450" s="80"/>
      <c r="B450" s="80"/>
      <c r="C450" s="80"/>
      <c r="D450" s="80"/>
      <c r="E450" s="80"/>
      <c r="F450" s="80"/>
      <c r="G450" s="80"/>
      <c r="H450" s="80"/>
      <c r="I450" s="80"/>
      <c r="J450" s="80"/>
      <c r="K450" s="80"/>
      <c r="L450" s="80"/>
      <c r="M450" s="80"/>
      <c r="N450" s="80"/>
    </row>
    <row r="451" spans="1:14" x14ac:dyDescent="0.35">
      <c r="A451" s="80"/>
      <c r="B451" s="80"/>
      <c r="C451" s="80"/>
      <c r="D451" s="80"/>
      <c r="E451" s="80"/>
      <c r="F451" s="80"/>
      <c r="G451" s="80"/>
      <c r="H451" s="80"/>
      <c r="I451" s="80"/>
      <c r="J451" s="80"/>
      <c r="K451" s="80"/>
      <c r="L451" s="80"/>
      <c r="M451" s="80"/>
      <c r="N451" s="80"/>
    </row>
    <row r="452" spans="1:14" x14ac:dyDescent="0.35">
      <c r="A452" s="80"/>
      <c r="B452" s="80"/>
      <c r="C452" s="80"/>
      <c r="D452" s="80"/>
      <c r="E452" s="80"/>
      <c r="F452" s="80"/>
      <c r="G452" s="80"/>
      <c r="H452" s="80"/>
      <c r="I452" s="80"/>
      <c r="J452" s="80"/>
      <c r="K452" s="80"/>
      <c r="L452" s="80"/>
      <c r="M452" s="80"/>
      <c r="N452" s="80"/>
    </row>
    <row r="453" spans="1:14" x14ac:dyDescent="0.35">
      <c r="A453" s="80"/>
      <c r="B453" s="80"/>
      <c r="C453" s="80"/>
      <c r="D453" s="80"/>
      <c r="E453" s="80"/>
      <c r="F453" s="80"/>
      <c r="G453" s="80"/>
      <c r="H453" s="80"/>
      <c r="I453" s="80"/>
      <c r="J453" s="80"/>
      <c r="K453" s="80"/>
      <c r="L453" s="80"/>
      <c r="M453" s="80"/>
      <c r="N453" s="80"/>
    </row>
    <row r="454" spans="1:14" x14ac:dyDescent="0.35">
      <c r="A454" s="80"/>
      <c r="B454" s="80"/>
      <c r="C454" s="80"/>
      <c r="D454" s="80"/>
      <c r="E454" s="80"/>
      <c r="F454" s="80"/>
      <c r="G454" s="80"/>
      <c r="H454" s="80"/>
      <c r="I454" s="80"/>
      <c r="J454" s="80"/>
      <c r="K454" s="80"/>
      <c r="L454" s="80"/>
      <c r="M454" s="80"/>
      <c r="N454" s="80"/>
    </row>
    <row r="455" spans="1:14" x14ac:dyDescent="0.35">
      <c r="A455" s="80"/>
      <c r="B455" s="80"/>
      <c r="C455" s="80"/>
      <c r="D455" s="80"/>
      <c r="E455" s="80"/>
      <c r="F455" s="80"/>
      <c r="G455" s="80"/>
      <c r="H455" s="80"/>
      <c r="I455" s="80"/>
      <c r="J455" s="80"/>
      <c r="K455" s="80"/>
      <c r="L455" s="80"/>
      <c r="M455" s="80"/>
      <c r="N455" s="80"/>
    </row>
    <row r="456" spans="1:14" x14ac:dyDescent="0.35">
      <c r="A456" s="80"/>
      <c r="B456" s="80"/>
      <c r="C456" s="80"/>
      <c r="D456" s="80"/>
      <c r="E456" s="80"/>
      <c r="F456" s="80"/>
      <c r="G456" s="80"/>
      <c r="H456" s="80"/>
      <c r="I456" s="80"/>
      <c r="J456" s="80"/>
      <c r="K456" s="80"/>
      <c r="L456" s="80"/>
      <c r="M456" s="80"/>
      <c r="N456" s="80"/>
    </row>
    <row r="457" spans="1:14" x14ac:dyDescent="0.35">
      <c r="A457" s="80"/>
      <c r="B457" s="80"/>
      <c r="C457" s="80"/>
      <c r="D457" s="80"/>
      <c r="E457" s="80"/>
      <c r="F457" s="80"/>
      <c r="G457" s="80"/>
      <c r="H457" s="80"/>
      <c r="I457" s="80"/>
      <c r="J457" s="80"/>
      <c r="K457" s="80"/>
      <c r="L457" s="80"/>
      <c r="M457" s="80"/>
      <c r="N457" s="80"/>
    </row>
    <row r="458" spans="1:14" x14ac:dyDescent="0.35">
      <c r="A458" s="80"/>
      <c r="B458" s="80"/>
      <c r="C458" s="80"/>
      <c r="D458" s="80"/>
      <c r="E458" s="80"/>
      <c r="F458" s="80"/>
      <c r="G458" s="80"/>
      <c r="H458" s="80"/>
      <c r="I458" s="80"/>
      <c r="J458" s="80"/>
      <c r="K458" s="80"/>
      <c r="L458" s="80"/>
      <c r="M458" s="80"/>
      <c r="N458" s="80"/>
    </row>
    <row r="459" spans="1:14" x14ac:dyDescent="0.35">
      <c r="A459" s="80"/>
      <c r="B459" s="80"/>
      <c r="C459" s="80"/>
      <c r="D459" s="80"/>
      <c r="E459" s="80"/>
      <c r="F459" s="80"/>
      <c r="G459" s="80"/>
      <c r="H459" s="80"/>
      <c r="I459" s="80"/>
      <c r="J459" s="80"/>
      <c r="K459" s="80"/>
      <c r="L459" s="80"/>
      <c r="M459" s="80"/>
      <c r="N459" s="80"/>
    </row>
    <row r="460" spans="1:14" x14ac:dyDescent="0.35">
      <c r="A460" s="80"/>
      <c r="B460" s="80"/>
      <c r="C460" s="80"/>
      <c r="D460" s="80"/>
      <c r="E460" s="80"/>
      <c r="F460" s="80"/>
      <c r="G460" s="80"/>
      <c r="H460" s="80"/>
      <c r="I460" s="80"/>
      <c r="J460" s="80"/>
      <c r="K460" s="80"/>
      <c r="L460" s="80"/>
      <c r="M460" s="80"/>
      <c r="N460" s="80"/>
    </row>
    <row r="461" spans="1:14" x14ac:dyDescent="0.35">
      <c r="A461" s="80"/>
      <c r="B461" s="80"/>
      <c r="C461" s="80"/>
      <c r="D461" s="80"/>
      <c r="E461" s="80"/>
      <c r="F461" s="80"/>
      <c r="G461" s="80"/>
      <c r="H461" s="80"/>
      <c r="I461" s="80"/>
      <c r="J461" s="80"/>
      <c r="K461" s="80"/>
      <c r="L461" s="80"/>
      <c r="M461" s="80"/>
      <c r="N461" s="80"/>
    </row>
    <row r="462" spans="1:14" x14ac:dyDescent="0.35">
      <c r="A462" s="80"/>
      <c r="B462" s="80"/>
      <c r="C462" s="80"/>
      <c r="D462" s="80"/>
      <c r="E462" s="80"/>
      <c r="F462" s="80"/>
      <c r="G462" s="80"/>
      <c r="H462" s="80"/>
      <c r="I462" s="80"/>
      <c r="J462" s="80"/>
      <c r="K462" s="80"/>
      <c r="L462" s="80"/>
      <c r="M462" s="80"/>
      <c r="N462" s="80"/>
    </row>
    <row r="463" spans="1:14" x14ac:dyDescent="0.35">
      <c r="A463" s="80"/>
      <c r="B463" s="80"/>
      <c r="C463" s="80"/>
      <c r="D463" s="80"/>
      <c r="E463" s="80"/>
      <c r="F463" s="80"/>
      <c r="G463" s="80"/>
      <c r="H463" s="80"/>
      <c r="I463" s="80"/>
      <c r="J463" s="80"/>
      <c r="K463" s="80"/>
      <c r="L463" s="80"/>
      <c r="M463" s="80"/>
      <c r="N463" s="80"/>
    </row>
    <row r="464" spans="1:14" x14ac:dyDescent="0.35">
      <c r="A464" s="80"/>
      <c r="B464" s="80"/>
      <c r="C464" s="80"/>
      <c r="D464" s="80"/>
      <c r="E464" s="80"/>
      <c r="F464" s="80"/>
      <c r="G464" s="80"/>
      <c r="H464" s="80"/>
      <c r="I464" s="80"/>
      <c r="J464" s="80"/>
      <c r="K464" s="80"/>
      <c r="L464" s="80"/>
      <c r="M464" s="80"/>
      <c r="N464" s="80"/>
    </row>
    <row r="465" spans="1:14" x14ac:dyDescent="0.35">
      <c r="A465" s="80"/>
      <c r="B465" s="80"/>
      <c r="C465" s="80"/>
      <c r="D465" s="80"/>
      <c r="E465" s="80"/>
      <c r="F465" s="80"/>
      <c r="G465" s="80"/>
      <c r="H465" s="80"/>
      <c r="I465" s="80"/>
      <c r="J465" s="80"/>
      <c r="K465" s="80"/>
      <c r="L465" s="80"/>
      <c r="M465" s="80"/>
      <c r="N465" s="80"/>
    </row>
    <row r="466" spans="1:14" x14ac:dyDescent="0.35">
      <c r="A466" s="80"/>
      <c r="B466" s="80"/>
      <c r="C466" s="80"/>
      <c r="D466" s="80"/>
      <c r="E466" s="80"/>
      <c r="F466" s="80"/>
      <c r="G466" s="80"/>
      <c r="H466" s="80"/>
      <c r="I466" s="80"/>
      <c r="J466" s="80"/>
      <c r="K466" s="80"/>
      <c r="L466" s="80"/>
      <c r="M466" s="80"/>
      <c r="N466" s="80"/>
    </row>
    <row r="467" spans="1:14" x14ac:dyDescent="0.35">
      <c r="A467" s="80"/>
      <c r="B467" s="80"/>
      <c r="C467" s="80"/>
      <c r="D467" s="80"/>
      <c r="E467" s="80"/>
      <c r="F467" s="80"/>
      <c r="G467" s="80"/>
      <c r="H467" s="80"/>
      <c r="I467" s="80"/>
      <c r="J467" s="80"/>
      <c r="K467" s="80"/>
      <c r="L467" s="80"/>
      <c r="M467" s="80"/>
      <c r="N467" s="80"/>
    </row>
    <row r="468" spans="1:14" x14ac:dyDescent="0.35">
      <c r="A468" s="80"/>
      <c r="B468" s="80"/>
      <c r="C468" s="80"/>
      <c r="D468" s="80"/>
      <c r="E468" s="80"/>
      <c r="F468" s="80"/>
      <c r="G468" s="80"/>
      <c r="H468" s="80"/>
      <c r="I468" s="80"/>
      <c r="J468" s="80"/>
      <c r="K468" s="80"/>
      <c r="L468" s="80"/>
      <c r="M468" s="80"/>
      <c r="N468" s="80"/>
    </row>
    <row r="469" spans="1:14" x14ac:dyDescent="0.35">
      <c r="A469" s="80"/>
      <c r="B469" s="80"/>
      <c r="C469" s="80"/>
      <c r="D469" s="80"/>
      <c r="E469" s="80"/>
      <c r="F469" s="80"/>
      <c r="G469" s="80"/>
      <c r="H469" s="80"/>
      <c r="I469" s="80"/>
      <c r="J469" s="80"/>
      <c r="K469" s="80"/>
      <c r="L469" s="80"/>
      <c r="M469" s="80"/>
      <c r="N469" s="80"/>
    </row>
    <row r="470" spans="1:14" x14ac:dyDescent="0.35">
      <c r="A470" s="80"/>
      <c r="B470" s="80"/>
      <c r="C470" s="80"/>
      <c r="D470" s="80"/>
      <c r="E470" s="80"/>
      <c r="F470" s="80"/>
      <c r="G470" s="80"/>
      <c r="H470" s="80"/>
      <c r="I470" s="80"/>
      <c r="J470" s="80"/>
      <c r="K470" s="80"/>
      <c r="L470" s="80"/>
      <c r="M470" s="80"/>
      <c r="N470" s="80"/>
    </row>
    <row r="471" spans="1:14" x14ac:dyDescent="0.35">
      <c r="A471" s="80"/>
      <c r="B471" s="80"/>
      <c r="C471" s="80"/>
      <c r="D471" s="80"/>
      <c r="E471" s="80"/>
      <c r="F471" s="80"/>
      <c r="G471" s="80"/>
      <c r="H471" s="80"/>
      <c r="I471" s="80"/>
      <c r="J471" s="80"/>
      <c r="K471" s="80"/>
      <c r="L471" s="80"/>
      <c r="M471" s="80"/>
      <c r="N471" s="80"/>
    </row>
    <row r="472" spans="1:14" x14ac:dyDescent="0.35">
      <c r="A472" s="80"/>
      <c r="B472" s="80"/>
      <c r="C472" s="80"/>
      <c r="D472" s="80"/>
      <c r="E472" s="80"/>
      <c r="F472" s="80"/>
      <c r="G472" s="80"/>
      <c r="H472" s="80"/>
      <c r="I472" s="80"/>
      <c r="J472" s="80"/>
      <c r="K472" s="80"/>
      <c r="L472" s="80"/>
      <c r="M472" s="80"/>
      <c r="N472" s="80"/>
    </row>
    <row r="473" spans="1:14" x14ac:dyDescent="0.35">
      <c r="A473" s="80"/>
      <c r="B473" s="80"/>
      <c r="C473" s="80"/>
      <c r="D473" s="80"/>
      <c r="E473" s="80"/>
      <c r="F473" s="80"/>
      <c r="G473" s="80"/>
      <c r="H473" s="80"/>
      <c r="I473" s="80"/>
      <c r="J473" s="80"/>
      <c r="K473" s="80"/>
      <c r="L473" s="80"/>
      <c r="M473" s="80"/>
      <c r="N473" s="80"/>
    </row>
    <row r="474" spans="1:14" x14ac:dyDescent="0.35">
      <c r="A474" s="80"/>
      <c r="B474" s="80"/>
      <c r="C474" s="80"/>
      <c r="D474" s="80"/>
      <c r="E474" s="80"/>
      <c r="F474" s="80"/>
      <c r="G474" s="80"/>
      <c r="H474" s="80"/>
      <c r="I474" s="80"/>
      <c r="J474" s="80"/>
      <c r="K474" s="80"/>
      <c r="L474" s="80"/>
      <c r="M474" s="80"/>
      <c r="N474" s="80"/>
    </row>
    <row r="475" spans="1:14" x14ac:dyDescent="0.35">
      <c r="A475" s="80"/>
      <c r="B475" s="80"/>
      <c r="C475" s="80"/>
      <c r="D475" s="80"/>
      <c r="E475" s="80"/>
      <c r="F475" s="80"/>
      <c r="G475" s="80"/>
      <c r="H475" s="80"/>
      <c r="I475" s="80"/>
      <c r="J475" s="80"/>
      <c r="K475" s="80"/>
      <c r="L475" s="80"/>
      <c r="M475" s="80"/>
      <c r="N475" s="80"/>
    </row>
    <row r="476" spans="1:14" x14ac:dyDescent="0.35">
      <c r="A476" s="80"/>
      <c r="B476" s="80"/>
      <c r="C476" s="80"/>
      <c r="D476" s="80"/>
      <c r="E476" s="80"/>
      <c r="F476" s="80"/>
      <c r="G476" s="80"/>
      <c r="H476" s="80"/>
      <c r="I476" s="80"/>
      <c r="J476" s="80"/>
      <c r="K476" s="80"/>
      <c r="L476" s="80"/>
      <c r="M476" s="80"/>
      <c r="N476" s="80"/>
    </row>
    <row r="477" spans="1:14" x14ac:dyDescent="0.35">
      <c r="A477" s="80"/>
      <c r="B477" s="80"/>
      <c r="C477" s="80"/>
      <c r="D477" s="80"/>
      <c r="E477" s="80"/>
      <c r="F477" s="80"/>
      <c r="G477" s="80"/>
      <c r="H477" s="80"/>
      <c r="I477" s="80"/>
      <c r="J477" s="80"/>
      <c r="K477" s="80"/>
      <c r="L477" s="80"/>
      <c r="M477" s="80"/>
      <c r="N477" s="80"/>
    </row>
    <row r="478" spans="1:14" x14ac:dyDescent="0.35">
      <c r="A478" s="80"/>
      <c r="B478" s="80"/>
      <c r="C478" s="80"/>
      <c r="D478" s="80"/>
      <c r="E478" s="80"/>
      <c r="F478" s="80"/>
      <c r="G478" s="80"/>
      <c r="H478" s="80"/>
      <c r="I478" s="80"/>
      <c r="J478" s="80"/>
      <c r="K478" s="80"/>
      <c r="L478" s="80"/>
      <c r="M478" s="80"/>
      <c r="N478" s="80"/>
    </row>
    <row r="479" spans="1:14" x14ac:dyDescent="0.35">
      <c r="A479" s="80"/>
      <c r="B479" s="80"/>
      <c r="C479" s="80"/>
      <c r="D479" s="80"/>
      <c r="E479" s="80"/>
      <c r="F479" s="80"/>
      <c r="G479" s="80"/>
      <c r="H479" s="80"/>
      <c r="I479" s="80"/>
      <c r="J479" s="80"/>
      <c r="K479" s="80"/>
      <c r="L479" s="80"/>
      <c r="M479" s="80"/>
      <c r="N479" s="80"/>
    </row>
    <row r="480" spans="1:14" x14ac:dyDescent="0.35">
      <c r="A480" s="80"/>
      <c r="B480" s="80"/>
      <c r="C480" s="80"/>
      <c r="D480" s="80"/>
      <c r="E480" s="80"/>
      <c r="F480" s="80"/>
      <c r="G480" s="80"/>
      <c r="H480" s="80"/>
      <c r="I480" s="80"/>
      <c r="J480" s="80"/>
      <c r="K480" s="80"/>
      <c r="L480" s="80"/>
      <c r="M480" s="80"/>
      <c r="N480" s="80"/>
    </row>
    <row r="481" spans="1:14" x14ac:dyDescent="0.35">
      <c r="A481" s="80"/>
      <c r="B481" s="80"/>
      <c r="C481" s="80"/>
      <c r="D481" s="80"/>
      <c r="E481" s="80"/>
      <c r="F481" s="80"/>
      <c r="G481" s="80"/>
      <c r="H481" s="80"/>
      <c r="I481" s="80"/>
      <c r="J481" s="80"/>
      <c r="K481" s="80"/>
      <c r="L481" s="80"/>
      <c r="M481" s="80"/>
      <c r="N481" s="80"/>
    </row>
    <row r="482" spans="1:14" x14ac:dyDescent="0.35">
      <c r="A482" s="80"/>
      <c r="B482" s="80"/>
      <c r="C482" s="80"/>
      <c r="D482" s="80"/>
      <c r="E482" s="80"/>
      <c r="F482" s="80"/>
      <c r="G482" s="80"/>
      <c r="H482" s="80"/>
      <c r="I482" s="80"/>
      <c r="J482" s="80"/>
      <c r="K482" s="80"/>
      <c r="L482" s="80"/>
      <c r="M482" s="80"/>
      <c r="N482" s="80"/>
    </row>
    <row r="483" spans="1:14" x14ac:dyDescent="0.35">
      <c r="A483" s="80"/>
      <c r="B483" s="80"/>
      <c r="C483" s="80"/>
      <c r="D483" s="80"/>
      <c r="E483" s="80"/>
      <c r="F483" s="80"/>
      <c r="G483" s="80"/>
      <c r="H483" s="80"/>
      <c r="I483" s="80"/>
      <c r="J483" s="80"/>
      <c r="K483" s="80"/>
      <c r="L483" s="80"/>
      <c r="M483" s="80"/>
      <c r="N483" s="80"/>
    </row>
    <row r="484" spans="1:14" x14ac:dyDescent="0.35">
      <c r="A484" s="80"/>
      <c r="B484" s="80"/>
      <c r="C484" s="80"/>
      <c r="D484" s="80"/>
      <c r="E484" s="80"/>
      <c r="F484" s="80"/>
      <c r="G484" s="80"/>
      <c r="H484" s="80"/>
      <c r="I484" s="80"/>
      <c r="J484" s="80"/>
      <c r="K484" s="80"/>
      <c r="L484" s="80"/>
      <c r="M484" s="80"/>
      <c r="N484" s="80"/>
    </row>
    <row r="485" spans="1:14" x14ac:dyDescent="0.35">
      <c r="A485" s="80"/>
      <c r="B485" s="80"/>
      <c r="C485" s="80"/>
      <c r="D485" s="80"/>
      <c r="E485" s="80"/>
      <c r="F485" s="80"/>
      <c r="G485" s="80"/>
      <c r="H485" s="80"/>
      <c r="I485" s="80"/>
      <c r="J485" s="80"/>
      <c r="K485" s="80"/>
      <c r="L485" s="80"/>
      <c r="M485" s="80"/>
      <c r="N485" s="80"/>
    </row>
    <row r="486" spans="1:14" x14ac:dyDescent="0.35">
      <c r="A486" s="80"/>
      <c r="B486" s="80"/>
      <c r="C486" s="80"/>
      <c r="D486" s="80"/>
      <c r="E486" s="80"/>
      <c r="F486" s="80"/>
      <c r="G486" s="80"/>
      <c r="H486" s="80"/>
      <c r="I486" s="80"/>
      <c r="J486" s="80"/>
      <c r="K486" s="80"/>
      <c r="L486" s="80"/>
      <c r="M486" s="80"/>
      <c r="N486" s="80"/>
    </row>
    <row r="487" spans="1:14" x14ac:dyDescent="0.35">
      <c r="A487" s="80"/>
      <c r="B487" s="80"/>
      <c r="C487" s="80"/>
      <c r="D487" s="80"/>
      <c r="E487" s="80"/>
      <c r="F487" s="80"/>
      <c r="G487" s="80"/>
      <c r="H487" s="80"/>
      <c r="I487" s="80"/>
      <c r="J487" s="80"/>
      <c r="K487" s="80"/>
      <c r="L487" s="80"/>
      <c r="M487" s="80"/>
      <c r="N487" s="80"/>
    </row>
    <row r="488" spans="1:14" x14ac:dyDescent="0.35">
      <c r="A488" s="80"/>
      <c r="B488" s="80"/>
      <c r="C488" s="80"/>
      <c r="D488" s="80"/>
      <c r="E488" s="80"/>
      <c r="F488" s="80"/>
      <c r="G488" s="80"/>
      <c r="H488" s="80"/>
      <c r="I488" s="80"/>
      <c r="J488" s="80"/>
      <c r="K488" s="80"/>
      <c r="L488" s="80"/>
      <c r="M488" s="80"/>
      <c r="N488" s="80"/>
    </row>
    <row r="489" spans="1:14" x14ac:dyDescent="0.35">
      <c r="A489" s="80"/>
      <c r="B489" s="80"/>
      <c r="C489" s="80"/>
      <c r="D489" s="80"/>
      <c r="E489" s="80"/>
      <c r="F489" s="80"/>
      <c r="G489" s="80"/>
      <c r="H489" s="80"/>
      <c r="I489" s="80"/>
      <c r="J489" s="80"/>
      <c r="K489" s="80"/>
      <c r="L489" s="80"/>
      <c r="M489" s="80"/>
      <c r="N489" s="80"/>
    </row>
    <row r="490" spans="1:14" x14ac:dyDescent="0.35">
      <c r="A490" s="80"/>
      <c r="B490" s="80"/>
      <c r="C490" s="80"/>
      <c r="D490" s="80"/>
      <c r="E490" s="80"/>
      <c r="F490" s="80"/>
      <c r="G490" s="80"/>
      <c r="H490" s="80"/>
      <c r="I490" s="80"/>
      <c r="J490" s="80"/>
      <c r="K490" s="80"/>
      <c r="L490" s="80"/>
      <c r="M490" s="80"/>
      <c r="N490" s="80"/>
    </row>
    <row r="491" spans="1:14" x14ac:dyDescent="0.35">
      <c r="A491" s="80"/>
      <c r="B491" s="80"/>
      <c r="C491" s="80"/>
      <c r="D491" s="80"/>
      <c r="E491" s="80"/>
      <c r="F491" s="80"/>
      <c r="G491" s="80"/>
      <c r="H491" s="80"/>
      <c r="I491" s="80"/>
      <c r="J491" s="80"/>
      <c r="K491" s="80"/>
      <c r="L491" s="80"/>
      <c r="M491" s="80"/>
      <c r="N491" s="80"/>
    </row>
    <row r="492" spans="1:14" x14ac:dyDescent="0.35">
      <c r="A492" s="80"/>
      <c r="B492" s="80"/>
      <c r="C492" s="80"/>
      <c r="D492" s="80"/>
      <c r="E492" s="80"/>
      <c r="F492" s="80"/>
      <c r="G492" s="80"/>
      <c r="H492" s="80"/>
      <c r="I492" s="80"/>
      <c r="J492" s="80"/>
      <c r="K492" s="80"/>
      <c r="L492" s="80"/>
      <c r="M492" s="80"/>
      <c r="N492" s="80"/>
    </row>
    <row r="493" spans="1:14" x14ac:dyDescent="0.35">
      <c r="A493" s="80"/>
      <c r="B493" s="80"/>
      <c r="C493" s="80"/>
      <c r="D493" s="80"/>
      <c r="E493" s="80"/>
      <c r="F493" s="80"/>
      <c r="G493" s="80"/>
      <c r="H493" s="80"/>
      <c r="I493" s="80"/>
      <c r="J493" s="80"/>
      <c r="K493" s="80"/>
      <c r="L493" s="80"/>
      <c r="M493" s="80"/>
      <c r="N493" s="80"/>
    </row>
    <row r="494" spans="1:14" x14ac:dyDescent="0.35">
      <c r="A494" s="80"/>
      <c r="B494" s="80"/>
      <c r="C494" s="80"/>
      <c r="D494" s="80"/>
      <c r="E494" s="80"/>
      <c r="F494" s="80"/>
      <c r="G494" s="80"/>
      <c r="H494" s="80"/>
      <c r="I494" s="80"/>
      <c r="J494" s="80"/>
      <c r="K494" s="80"/>
      <c r="L494" s="80"/>
      <c r="M494" s="80"/>
      <c r="N494" s="80"/>
    </row>
    <row r="495" spans="1:14" x14ac:dyDescent="0.35">
      <c r="A495" s="80"/>
      <c r="B495" s="80"/>
      <c r="C495" s="80"/>
      <c r="D495" s="80"/>
      <c r="E495" s="80"/>
      <c r="F495" s="80"/>
      <c r="G495" s="80"/>
      <c r="H495" s="80"/>
      <c r="I495" s="80"/>
      <c r="J495" s="80"/>
      <c r="K495" s="80"/>
      <c r="L495" s="80"/>
      <c r="M495" s="80"/>
      <c r="N495" s="80"/>
    </row>
    <row r="496" spans="1:14" x14ac:dyDescent="0.35">
      <c r="A496" s="80"/>
      <c r="B496" s="80"/>
      <c r="C496" s="80"/>
      <c r="D496" s="80"/>
      <c r="E496" s="80"/>
      <c r="F496" s="80"/>
      <c r="G496" s="80"/>
      <c r="H496" s="80"/>
      <c r="I496" s="80"/>
      <c r="J496" s="80"/>
      <c r="K496" s="80"/>
      <c r="L496" s="80"/>
      <c r="M496" s="80"/>
      <c r="N496" s="80"/>
    </row>
    <row r="497" spans="1:14" x14ac:dyDescent="0.35">
      <c r="A497" s="80"/>
      <c r="B497" s="80"/>
      <c r="C497" s="80"/>
      <c r="D497" s="80"/>
      <c r="E497" s="80"/>
      <c r="F497" s="80"/>
      <c r="G497" s="80"/>
      <c r="H497" s="80"/>
      <c r="I497" s="80"/>
      <c r="J497" s="80"/>
      <c r="K497" s="80"/>
      <c r="L497" s="80"/>
      <c r="M497" s="80"/>
      <c r="N497" s="80"/>
    </row>
    <row r="498" spans="1:14" x14ac:dyDescent="0.35">
      <c r="A498" s="80"/>
      <c r="B498" s="80"/>
      <c r="C498" s="80"/>
      <c r="D498" s="80"/>
      <c r="E498" s="80"/>
      <c r="F498" s="80"/>
      <c r="G498" s="80"/>
      <c r="H498" s="80"/>
      <c r="I498" s="80"/>
      <c r="J498" s="80"/>
      <c r="K498" s="80"/>
      <c r="L498" s="80"/>
      <c r="M498" s="80"/>
      <c r="N498" s="80"/>
    </row>
    <row r="499" spans="1:14" x14ac:dyDescent="0.35">
      <c r="A499" s="80"/>
      <c r="B499" s="80"/>
      <c r="C499" s="80"/>
      <c r="D499" s="80"/>
      <c r="E499" s="80"/>
      <c r="F499" s="80"/>
      <c r="G499" s="80"/>
      <c r="H499" s="80"/>
      <c r="I499" s="80"/>
      <c r="J499" s="80"/>
      <c r="K499" s="80"/>
      <c r="L499" s="80"/>
      <c r="M499" s="80"/>
      <c r="N499" s="80"/>
    </row>
    <row r="500" spans="1:14" x14ac:dyDescent="0.35">
      <c r="A500" s="80"/>
      <c r="B500" s="80"/>
      <c r="C500" s="80"/>
      <c r="D500" s="80"/>
      <c r="E500" s="80"/>
      <c r="F500" s="80"/>
      <c r="G500" s="80"/>
      <c r="H500" s="80"/>
      <c r="I500" s="80"/>
      <c r="J500" s="80"/>
      <c r="K500" s="80"/>
      <c r="L500" s="80"/>
      <c r="M500" s="80"/>
      <c r="N500" s="80"/>
    </row>
    <row r="501" spans="1:14" x14ac:dyDescent="0.35">
      <c r="A501" s="80"/>
      <c r="B501" s="80"/>
      <c r="C501" s="80"/>
      <c r="D501" s="80"/>
      <c r="E501" s="80"/>
      <c r="F501" s="80"/>
      <c r="G501" s="80"/>
      <c r="H501" s="80"/>
      <c r="I501" s="80"/>
      <c r="J501" s="80"/>
      <c r="K501" s="80"/>
      <c r="L501" s="80"/>
      <c r="M501" s="80"/>
      <c r="N501" s="80"/>
    </row>
    <row r="502" spans="1:14" x14ac:dyDescent="0.35">
      <c r="A502" s="80"/>
      <c r="B502" s="80"/>
      <c r="C502" s="80"/>
      <c r="D502" s="80"/>
      <c r="E502" s="80"/>
      <c r="F502" s="80"/>
      <c r="G502" s="80"/>
      <c r="H502" s="80"/>
      <c r="I502" s="80"/>
      <c r="J502" s="80"/>
      <c r="K502" s="80"/>
      <c r="L502" s="80"/>
      <c r="M502" s="80"/>
      <c r="N502" s="80"/>
    </row>
    <row r="503" spans="1:14" x14ac:dyDescent="0.35">
      <c r="A503" s="80"/>
      <c r="B503" s="80"/>
      <c r="C503" s="80"/>
      <c r="D503" s="80"/>
      <c r="E503" s="80"/>
      <c r="F503" s="80"/>
      <c r="G503" s="80"/>
      <c r="H503" s="80"/>
      <c r="I503" s="80"/>
      <c r="J503" s="80"/>
      <c r="K503" s="80"/>
      <c r="L503" s="80"/>
      <c r="M503" s="80"/>
      <c r="N503" s="80"/>
    </row>
    <row r="504" spans="1:14" x14ac:dyDescent="0.35">
      <c r="A504" s="80"/>
      <c r="B504" s="80"/>
      <c r="C504" s="80"/>
      <c r="D504" s="80"/>
      <c r="E504" s="80"/>
      <c r="F504" s="80"/>
      <c r="G504" s="80"/>
      <c r="H504" s="80"/>
      <c r="I504" s="80"/>
      <c r="J504" s="80"/>
      <c r="K504" s="80"/>
      <c r="L504" s="80"/>
      <c r="M504" s="80"/>
      <c r="N504" s="80"/>
    </row>
    <row r="505" spans="1:14" x14ac:dyDescent="0.35">
      <c r="A505" s="80"/>
      <c r="B505" s="80"/>
      <c r="C505" s="80"/>
      <c r="D505" s="80"/>
      <c r="E505" s="80"/>
      <c r="F505" s="80"/>
      <c r="G505" s="80"/>
      <c r="H505" s="80"/>
      <c r="I505" s="80"/>
      <c r="J505" s="80"/>
      <c r="K505" s="80"/>
      <c r="L505" s="80"/>
      <c r="M505" s="80"/>
      <c r="N505" s="80"/>
    </row>
    <row r="506" spans="1:14" x14ac:dyDescent="0.35">
      <c r="A506" s="80"/>
      <c r="B506" s="80"/>
      <c r="C506" s="80"/>
      <c r="D506" s="80"/>
      <c r="E506" s="80"/>
      <c r="F506" s="80"/>
      <c r="G506" s="80"/>
      <c r="H506" s="80"/>
      <c r="I506" s="80"/>
      <c r="J506" s="80"/>
      <c r="K506" s="80"/>
      <c r="L506" s="80"/>
      <c r="M506" s="80"/>
      <c r="N506" s="80"/>
    </row>
    <row r="507" spans="1:14" x14ac:dyDescent="0.35">
      <c r="A507" s="80"/>
      <c r="B507" s="80"/>
      <c r="C507" s="80"/>
      <c r="D507" s="80"/>
      <c r="E507" s="80"/>
      <c r="F507" s="80"/>
      <c r="G507" s="80"/>
      <c r="H507" s="80"/>
      <c r="I507" s="80"/>
      <c r="J507" s="80"/>
      <c r="K507" s="80"/>
      <c r="L507" s="80"/>
      <c r="M507" s="80"/>
      <c r="N507" s="80"/>
    </row>
    <row r="508" spans="1:14" x14ac:dyDescent="0.35">
      <c r="A508" s="80"/>
      <c r="B508" s="80"/>
      <c r="C508" s="80"/>
      <c r="D508" s="80"/>
      <c r="E508" s="80"/>
      <c r="F508" s="80"/>
      <c r="G508" s="80"/>
      <c r="H508" s="80"/>
      <c r="I508" s="80"/>
      <c r="J508" s="80"/>
      <c r="K508" s="80"/>
      <c r="L508" s="80"/>
      <c r="M508" s="80"/>
      <c r="N508" s="80"/>
    </row>
    <row r="509" spans="1:14" x14ac:dyDescent="0.35">
      <c r="A509" s="80"/>
      <c r="B509" s="80"/>
      <c r="C509" s="80"/>
      <c r="D509" s="80"/>
      <c r="E509" s="80"/>
      <c r="F509" s="80"/>
      <c r="G509" s="80"/>
      <c r="H509" s="80"/>
      <c r="I509" s="80"/>
      <c r="J509" s="80"/>
      <c r="K509" s="80"/>
      <c r="L509" s="80"/>
      <c r="M509" s="80"/>
      <c r="N509" s="80"/>
    </row>
    <row r="510" spans="1:14" x14ac:dyDescent="0.35">
      <c r="A510" s="80"/>
      <c r="B510" s="80"/>
      <c r="C510" s="80"/>
      <c r="D510" s="80"/>
      <c r="E510" s="80"/>
      <c r="F510" s="80"/>
      <c r="G510" s="80"/>
      <c r="H510" s="80"/>
      <c r="I510" s="80"/>
      <c r="J510" s="80"/>
      <c r="K510" s="80"/>
      <c r="L510" s="80"/>
      <c r="M510" s="80"/>
      <c r="N510" s="80"/>
    </row>
    <row r="511" spans="1:14" x14ac:dyDescent="0.35">
      <c r="A511" s="80"/>
      <c r="B511" s="80"/>
      <c r="C511" s="80"/>
      <c r="D511" s="80"/>
      <c r="E511" s="80"/>
      <c r="F511" s="80"/>
      <c r="G511" s="80"/>
      <c r="H511" s="80"/>
      <c r="I511" s="80"/>
      <c r="J511" s="80"/>
      <c r="K511" s="80"/>
      <c r="L511" s="80"/>
      <c r="M511" s="80"/>
      <c r="N511" s="80"/>
    </row>
    <row r="512" spans="1:14" x14ac:dyDescent="0.35">
      <c r="A512" s="80"/>
      <c r="B512" s="80"/>
      <c r="C512" s="80"/>
      <c r="D512" s="80"/>
      <c r="E512" s="80"/>
      <c r="F512" s="80"/>
      <c r="G512" s="80"/>
      <c r="H512" s="80"/>
      <c r="I512" s="80"/>
      <c r="J512" s="80"/>
      <c r="K512" s="80"/>
      <c r="L512" s="80"/>
      <c r="M512" s="80"/>
      <c r="N512" s="80"/>
    </row>
    <row r="513" spans="1:14" x14ac:dyDescent="0.35">
      <c r="A513" s="80"/>
      <c r="B513" s="80"/>
      <c r="C513" s="80"/>
      <c r="D513" s="80"/>
      <c r="E513" s="80"/>
      <c r="F513" s="80"/>
      <c r="G513" s="80"/>
      <c r="H513" s="80"/>
      <c r="I513" s="80"/>
      <c r="J513" s="80"/>
      <c r="K513" s="80"/>
      <c r="L513" s="80"/>
      <c r="M513" s="80"/>
      <c r="N513" s="80"/>
    </row>
    <row r="514" spans="1:14" x14ac:dyDescent="0.35">
      <c r="A514" s="80"/>
      <c r="B514" s="80"/>
      <c r="C514" s="80"/>
      <c r="D514" s="80"/>
      <c r="E514" s="80"/>
      <c r="F514" s="80"/>
      <c r="G514" s="80"/>
      <c r="H514" s="80"/>
      <c r="I514" s="80"/>
      <c r="J514" s="80"/>
      <c r="K514" s="80"/>
      <c r="L514" s="80"/>
      <c r="M514" s="80"/>
      <c r="N514" s="80"/>
    </row>
    <row r="515" spans="1:14" x14ac:dyDescent="0.35">
      <c r="A515" s="80"/>
      <c r="B515" s="80"/>
      <c r="C515" s="80"/>
      <c r="D515" s="80"/>
      <c r="E515" s="80"/>
      <c r="F515" s="80"/>
      <c r="G515" s="80"/>
      <c r="H515" s="80"/>
      <c r="I515" s="80"/>
      <c r="J515" s="80"/>
      <c r="K515" s="80"/>
      <c r="L515" s="80"/>
      <c r="M515" s="80"/>
      <c r="N515" s="80"/>
    </row>
    <row r="516" spans="1:14" x14ac:dyDescent="0.35">
      <c r="A516" s="80"/>
      <c r="B516" s="80"/>
      <c r="C516" s="80"/>
      <c r="D516" s="80"/>
      <c r="E516" s="80"/>
      <c r="F516" s="80"/>
      <c r="G516" s="80"/>
      <c r="H516" s="80"/>
      <c r="I516" s="80"/>
      <c r="J516" s="80"/>
      <c r="K516" s="80"/>
      <c r="L516" s="80"/>
      <c r="M516" s="80"/>
      <c r="N516" s="80"/>
    </row>
    <row r="517" spans="1:14" x14ac:dyDescent="0.35">
      <c r="A517" s="80"/>
      <c r="B517" s="80"/>
      <c r="C517" s="80"/>
      <c r="D517" s="80"/>
      <c r="E517" s="80"/>
      <c r="F517" s="80"/>
      <c r="G517" s="80"/>
      <c r="H517" s="80"/>
      <c r="I517" s="80"/>
      <c r="J517" s="80"/>
      <c r="K517" s="80"/>
      <c r="L517" s="80"/>
      <c r="M517" s="80"/>
      <c r="N517" s="80"/>
    </row>
    <row r="518" spans="1:14" x14ac:dyDescent="0.35">
      <c r="A518" s="80"/>
      <c r="B518" s="80"/>
      <c r="C518" s="80"/>
      <c r="D518" s="80"/>
      <c r="E518" s="80"/>
      <c r="F518" s="80"/>
      <c r="G518" s="80"/>
      <c r="H518" s="80"/>
      <c r="I518" s="80"/>
      <c r="J518" s="80"/>
      <c r="K518" s="80"/>
      <c r="L518" s="80"/>
      <c r="M518" s="80"/>
      <c r="N518" s="80"/>
    </row>
    <row r="519" spans="1:14" x14ac:dyDescent="0.35">
      <c r="A519" s="80"/>
      <c r="B519" s="80"/>
      <c r="C519" s="80"/>
      <c r="D519" s="80"/>
      <c r="E519" s="80"/>
      <c r="F519" s="80"/>
      <c r="G519" s="80"/>
      <c r="H519" s="80"/>
      <c r="I519" s="80"/>
      <c r="J519" s="80"/>
      <c r="K519" s="80"/>
      <c r="L519" s="80"/>
      <c r="M519" s="80"/>
      <c r="N519" s="80"/>
    </row>
    <row r="520" spans="1:14" x14ac:dyDescent="0.35">
      <c r="A520" s="80"/>
      <c r="B520" s="80"/>
      <c r="C520" s="80"/>
      <c r="D520" s="80"/>
      <c r="E520" s="80"/>
      <c r="F520" s="80"/>
      <c r="G520" s="80"/>
      <c r="H520" s="80"/>
      <c r="I520" s="80"/>
      <c r="J520" s="80"/>
      <c r="K520" s="80"/>
      <c r="L520" s="80"/>
      <c r="M520" s="80"/>
      <c r="N520" s="80"/>
    </row>
    <row r="521" spans="1:14" x14ac:dyDescent="0.35">
      <c r="A521" s="80"/>
      <c r="B521" s="80"/>
      <c r="C521" s="80"/>
      <c r="D521" s="80"/>
      <c r="E521" s="80"/>
      <c r="F521" s="80"/>
      <c r="G521" s="80"/>
      <c r="H521" s="80"/>
      <c r="I521" s="80"/>
      <c r="J521" s="80"/>
      <c r="K521" s="80"/>
      <c r="L521" s="80"/>
      <c r="M521" s="80"/>
      <c r="N521" s="80"/>
    </row>
    <row r="522" spans="1:14" x14ac:dyDescent="0.35">
      <c r="A522" s="80"/>
      <c r="B522" s="80"/>
      <c r="C522" s="80"/>
      <c r="D522" s="80"/>
      <c r="E522" s="80"/>
      <c r="F522" s="80"/>
      <c r="G522" s="80"/>
      <c r="H522" s="80"/>
      <c r="I522" s="80"/>
      <c r="J522" s="80"/>
      <c r="K522" s="80"/>
      <c r="L522" s="80"/>
      <c r="M522" s="80"/>
      <c r="N522" s="80"/>
    </row>
    <row r="523" spans="1:14" x14ac:dyDescent="0.35">
      <c r="A523" s="80"/>
      <c r="B523" s="80"/>
      <c r="C523" s="80"/>
      <c r="D523" s="80"/>
      <c r="E523" s="80"/>
      <c r="F523" s="80"/>
      <c r="G523" s="80"/>
      <c r="H523" s="80"/>
      <c r="I523" s="80"/>
      <c r="J523" s="80"/>
      <c r="K523" s="80"/>
      <c r="L523" s="80"/>
      <c r="M523" s="80"/>
      <c r="N523" s="80"/>
    </row>
    <row r="524" spans="1:14" x14ac:dyDescent="0.35">
      <c r="A524" s="80"/>
      <c r="B524" s="80"/>
      <c r="C524" s="80"/>
      <c r="D524" s="80"/>
      <c r="E524" s="80"/>
      <c r="F524" s="80"/>
      <c r="G524" s="80"/>
      <c r="H524" s="80"/>
      <c r="I524" s="80"/>
      <c r="J524" s="80"/>
      <c r="K524" s="80"/>
      <c r="L524" s="80"/>
      <c r="M524" s="80"/>
      <c r="N524" s="80"/>
    </row>
    <row r="525" spans="1:14" x14ac:dyDescent="0.35">
      <c r="A525" s="80"/>
      <c r="B525" s="80"/>
      <c r="C525" s="80"/>
      <c r="D525" s="80"/>
      <c r="E525" s="80"/>
      <c r="F525" s="80"/>
      <c r="G525" s="80"/>
      <c r="H525" s="80"/>
      <c r="I525" s="80"/>
      <c r="J525" s="80"/>
      <c r="K525" s="80"/>
      <c r="L525" s="80"/>
      <c r="M525" s="80"/>
      <c r="N525" s="80"/>
    </row>
    <row r="526" spans="1:14" x14ac:dyDescent="0.35">
      <c r="A526" s="80"/>
      <c r="B526" s="80"/>
      <c r="C526" s="80"/>
      <c r="D526" s="80"/>
      <c r="E526" s="80"/>
      <c r="F526" s="80"/>
      <c r="G526" s="80"/>
      <c r="H526" s="80"/>
      <c r="I526" s="80"/>
      <c r="J526" s="80"/>
      <c r="K526" s="80"/>
      <c r="L526" s="80"/>
      <c r="M526" s="80"/>
      <c r="N526" s="80"/>
    </row>
    <row r="527" spans="1:14" x14ac:dyDescent="0.35">
      <c r="A527" s="80"/>
      <c r="B527" s="80"/>
      <c r="C527" s="80"/>
      <c r="D527" s="80"/>
      <c r="E527" s="80"/>
      <c r="F527" s="80"/>
      <c r="G527" s="80"/>
      <c r="H527" s="80"/>
      <c r="I527" s="80"/>
      <c r="J527" s="80"/>
      <c r="K527" s="80"/>
      <c r="L527" s="80"/>
      <c r="M527" s="80"/>
      <c r="N527" s="80"/>
    </row>
    <row r="528" spans="1:14" x14ac:dyDescent="0.35">
      <c r="A528" s="80"/>
      <c r="B528" s="80"/>
      <c r="C528" s="80"/>
      <c r="D528" s="80"/>
      <c r="E528" s="80"/>
      <c r="F528" s="80"/>
      <c r="G528" s="80"/>
      <c r="H528" s="80"/>
      <c r="I528" s="80"/>
      <c r="J528" s="80"/>
      <c r="K528" s="80"/>
      <c r="L528" s="80"/>
      <c r="M528" s="80"/>
      <c r="N528" s="80"/>
    </row>
    <row r="529" spans="1:14" x14ac:dyDescent="0.35">
      <c r="A529" s="80"/>
      <c r="B529" s="80"/>
      <c r="C529" s="80"/>
      <c r="D529" s="80"/>
      <c r="E529" s="80"/>
      <c r="F529" s="80"/>
      <c r="G529" s="80"/>
      <c r="H529" s="80"/>
      <c r="I529" s="80"/>
      <c r="J529" s="80"/>
      <c r="K529" s="80"/>
      <c r="L529" s="80"/>
      <c r="M529" s="80"/>
      <c r="N529" s="80"/>
    </row>
    <row r="530" spans="1:14" x14ac:dyDescent="0.35">
      <c r="A530" s="80"/>
      <c r="B530" s="80"/>
      <c r="C530" s="80"/>
      <c r="D530" s="80"/>
      <c r="E530" s="80"/>
      <c r="F530" s="80"/>
      <c r="G530" s="80"/>
      <c r="H530" s="80"/>
      <c r="I530" s="80"/>
      <c r="J530" s="80"/>
      <c r="K530" s="80"/>
      <c r="L530" s="80"/>
      <c r="M530" s="80"/>
      <c r="N530" s="80"/>
    </row>
    <row r="531" spans="1:14" x14ac:dyDescent="0.35">
      <c r="A531" s="80"/>
      <c r="B531" s="80"/>
      <c r="C531" s="80"/>
      <c r="D531" s="80"/>
      <c r="E531" s="80"/>
      <c r="F531" s="80"/>
      <c r="G531" s="80"/>
      <c r="H531" s="80"/>
      <c r="I531" s="80"/>
      <c r="J531" s="80"/>
      <c r="K531" s="80"/>
      <c r="L531" s="80"/>
      <c r="M531" s="80"/>
      <c r="N531" s="80"/>
    </row>
    <row r="532" spans="1:14" x14ac:dyDescent="0.35">
      <c r="A532" s="80"/>
      <c r="B532" s="80"/>
      <c r="C532" s="80"/>
      <c r="D532" s="80"/>
      <c r="E532" s="80"/>
      <c r="F532" s="80"/>
      <c r="G532" s="80"/>
      <c r="H532" s="80"/>
      <c r="I532" s="80"/>
      <c r="J532" s="80"/>
      <c r="K532" s="80"/>
      <c r="L532" s="80"/>
      <c r="M532" s="80"/>
      <c r="N532" s="80"/>
    </row>
    <row r="533" spans="1:14" x14ac:dyDescent="0.35">
      <c r="A533" s="80"/>
      <c r="B533" s="80"/>
      <c r="C533" s="80"/>
      <c r="D533" s="80"/>
      <c r="E533" s="80"/>
      <c r="F533" s="80"/>
      <c r="G533" s="80"/>
      <c r="H533" s="80"/>
      <c r="I533" s="80"/>
      <c r="J533" s="80"/>
      <c r="K533" s="80"/>
      <c r="L533" s="80"/>
      <c r="M533" s="80"/>
      <c r="N533" s="80"/>
    </row>
    <row r="534" spans="1:14" x14ac:dyDescent="0.35">
      <c r="A534" s="80"/>
      <c r="B534" s="80"/>
      <c r="C534" s="80"/>
      <c r="D534" s="80"/>
      <c r="E534" s="80"/>
      <c r="F534" s="80"/>
      <c r="G534" s="80"/>
      <c r="H534" s="80"/>
      <c r="I534" s="80"/>
      <c r="J534" s="80"/>
      <c r="K534" s="80"/>
      <c r="L534" s="80"/>
      <c r="M534" s="80"/>
      <c r="N534" s="80"/>
    </row>
    <row r="535" spans="1:14" x14ac:dyDescent="0.35">
      <c r="A535" s="80"/>
      <c r="B535" s="80"/>
      <c r="C535" s="80"/>
      <c r="D535" s="80"/>
      <c r="E535" s="80"/>
      <c r="F535" s="80"/>
      <c r="G535" s="80"/>
      <c r="H535" s="80"/>
      <c r="I535" s="80"/>
      <c r="J535" s="80"/>
      <c r="K535" s="80"/>
      <c r="L535" s="80"/>
      <c r="M535" s="80"/>
      <c r="N535" s="80"/>
    </row>
    <row r="536" spans="1:14" x14ac:dyDescent="0.35">
      <c r="A536" s="80"/>
      <c r="B536" s="80"/>
      <c r="C536" s="80"/>
      <c r="D536" s="80"/>
      <c r="E536" s="80"/>
      <c r="F536" s="80"/>
      <c r="G536" s="80"/>
      <c r="H536" s="80"/>
      <c r="I536" s="80"/>
      <c r="J536" s="80"/>
      <c r="K536" s="80"/>
      <c r="L536" s="80"/>
      <c r="M536" s="80"/>
      <c r="N536" s="80"/>
    </row>
    <row r="537" spans="1:14" x14ac:dyDescent="0.35">
      <c r="A537" s="80"/>
      <c r="B537" s="80"/>
      <c r="C537" s="80"/>
      <c r="D537" s="80"/>
      <c r="E537" s="80"/>
      <c r="F537" s="80"/>
      <c r="G537" s="80"/>
      <c r="H537" s="80"/>
      <c r="I537" s="80"/>
      <c r="J537" s="80"/>
      <c r="K537" s="80"/>
      <c r="L537" s="80"/>
      <c r="M537" s="80"/>
      <c r="N537" s="80"/>
    </row>
    <row r="538" spans="1:14" x14ac:dyDescent="0.35">
      <c r="A538" s="80"/>
      <c r="B538" s="80"/>
      <c r="C538" s="80"/>
      <c r="D538" s="80"/>
      <c r="E538" s="80"/>
      <c r="F538" s="80"/>
      <c r="G538" s="80"/>
      <c r="H538" s="80"/>
      <c r="I538" s="80"/>
      <c r="J538" s="80"/>
      <c r="K538" s="80"/>
      <c r="L538" s="80"/>
      <c r="M538" s="80"/>
      <c r="N538" s="80"/>
    </row>
    <row r="539" spans="1:14" x14ac:dyDescent="0.35">
      <c r="A539" s="80"/>
      <c r="B539" s="80"/>
      <c r="C539" s="80"/>
      <c r="D539" s="80"/>
      <c r="E539" s="80"/>
      <c r="F539" s="80"/>
      <c r="G539" s="80"/>
      <c r="H539" s="80"/>
      <c r="I539" s="80"/>
      <c r="J539" s="80"/>
      <c r="K539" s="80"/>
      <c r="L539" s="80"/>
      <c r="M539" s="80"/>
      <c r="N539" s="80"/>
    </row>
    <row r="540" spans="1:14" x14ac:dyDescent="0.35">
      <c r="A540" s="80"/>
      <c r="B540" s="80"/>
      <c r="C540" s="80"/>
      <c r="D540" s="80"/>
      <c r="E540" s="80"/>
      <c r="F540" s="80"/>
      <c r="G540" s="80"/>
      <c r="H540" s="80"/>
      <c r="I540" s="80"/>
      <c r="J540" s="80"/>
      <c r="K540" s="80"/>
      <c r="L540" s="80"/>
      <c r="M540" s="80"/>
      <c r="N540" s="80"/>
    </row>
    <row r="541" spans="1:14" x14ac:dyDescent="0.35">
      <c r="A541" s="80"/>
      <c r="B541" s="80"/>
      <c r="C541" s="80"/>
      <c r="D541" s="80"/>
      <c r="E541" s="80"/>
      <c r="F541" s="80"/>
      <c r="G541" s="80"/>
      <c r="H541" s="80"/>
      <c r="I541" s="80"/>
      <c r="J541" s="80"/>
      <c r="K541" s="80"/>
      <c r="L541" s="80"/>
      <c r="M541" s="80"/>
      <c r="N541" s="80"/>
    </row>
    <row r="542" spans="1:14" x14ac:dyDescent="0.35">
      <c r="A542" s="80"/>
      <c r="B542" s="80"/>
      <c r="C542" s="80"/>
      <c r="D542" s="80"/>
      <c r="E542" s="80"/>
      <c r="F542" s="80"/>
      <c r="G542" s="80"/>
      <c r="H542" s="80"/>
      <c r="I542" s="80"/>
      <c r="J542" s="80"/>
      <c r="K542" s="80"/>
      <c r="L542" s="80"/>
      <c r="M542" s="80"/>
      <c r="N542" s="80"/>
    </row>
    <row r="543" spans="1:14" x14ac:dyDescent="0.35">
      <c r="A543" s="80"/>
      <c r="B543" s="80"/>
      <c r="C543" s="80"/>
      <c r="D543" s="80"/>
      <c r="E543" s="80"/>
      <c r="F543" s="80"/>
      <c r="G543" s="80"/>
      <c r="H543" s="80"/>
      <c r="I543" s="80"/>
      <c r="J543" s="80"/>
      <c r="K543" s="80"/>
      <c r="L543" s="80"/>
      <c r="M543" s="80"/>
      <c r="N543" s="80"/>
    </row>
    <row r="544" spans="1:14" x14ac:dyDescent="0.35">
      <c r="A544" s="80"/>
      <c r="B544" s="80"/>
      <c r="C544" s="80"/>
      <c r="D544" s="80"/>
      <c r="E544" s="80"/>
      <c r="F544" s="80"/>
      <c r="G544" s="80"/>
      <c r="H544" s="80"/>
      <c r="I544" s="80"/>
      <c r="J544" s="80"/>
      <c r="K544" s="80"/>
      <c r="L544" s="80"/>
      <c r="M544" s="80"/>
      <c r="N544" s="80"/>
    </row>
    <row r="545" spans="1:14" x14ac:dyDescent="0.35">
      <c r="A545" s="80"/>
      <c r="B545" s="80"/>
      <c r="C545" s="80"/>
      <c r="D545" s="80"/>
      <c r="E545" s="80"/>
      <c r="F545" s="80"/>
      <c r="G545" s="80"/>
      <c r="H545" s="80"/>
      <c r="I545" s="80"/>
      <c r="J545" s="80"/>
      <c r="K545" s="80"/>
      <c r="L545" s="80"/>
      <c r="M545" s="80"/>
      <c r="N545" s="80"/>
    </row>
    <row r="546" spans="1:14" x14ac:dyDescent="0.35">
      <c r="A546" s="80"/>
      <c r="B546" s="80"/>
      <c r="C546" s="80"/>
      <c r="D546" s="80"/>
      <c r="E546" s="80"/>
      <c r="F546" s="80"/>
      <c r="G546" s="80"/>
      <c r="H546" s="80"/>
      <c r="I546" s="80"/>
      <c r="J546" s="80"/>
      <c r="K546" s="80"/>
      <c r="L546" s="80"/>
      <c r="M546" s="80"/>
      <c r="N546" s="80"/>
    </row>
    <row r="547" spans="1:14" x14ac:dyDescent="0.35">
      <c r="A547" s="80"/>
      <c r="B547" s="80"/>
      <c r="C547" s="80"/>
      <c r="D547" s="80"/>
      <c r="E547" s="80"/>
      <c r="F547" s="80"/>
      <c r="G547" s="80"/>
      <c r="H547" s="80"/>
      <c r="I547" s="80"/>
      <c r="J547" s="80"/>
      <c r="K547" s="80"/>
      <c r="L547" s="80"/>
      <c r="M547" s="80"/>
      <c r="N547" s="80"/>
    </row>
    <row r="548" spans="1:14" x14ac:dyDescent="0.35">
      <c r="A548" s="80"/>
      <c r="B548" s="80"/>
      <c r="C548" s="80"/>
      <c r="D548" s="80"/>
      <c r="E548" s="80"/>
      <c r="F548" s="80"/>
      <c r="G548" s="80"/>
      <c r="H548" s="80"/>
      <c r="I548" s="80"/>
      <c r="J548" s="80"/>
      <c r="K548" s="80"/>
      <c r="L548" s="80"/>
      <c r="M548" s="80"/>
      <c r="N548" s="80"/>
    </row>
    <row r="549" spans="1:14" x14ac:dyDescent="0.35">
      <c r="A549" s="80"/>
      <c r="B549" s="80"/>
      <c r="C549" s="80"/>
      <c r="D549" s="80"/>
      <c r="E549" s="80"/>
      <c r="F549" s="80"/>
      <c r="G549" s="80"/>
      <c r="H549" s="80"/>
      <c r="I549" s="80"/>
      <c r="J549" s="80"/>
      <c r="K549" s="80"/>
      <c r="L549" s="80"/>
      <c r="M549" s="80"/>
      <c r="N549" s="80"/>
    </row>
    <row r="550" spans="1:14" x14ac:dyDescent="0.35">
      <c r="A550" s="80"/>
      <c r="B550" s="80"/>
      <c r="C550" s="80"/>
      <c r="D550" s="80"/>
      <c r="E550" s="80"/>
      <c r="F550" s="80"/>
      <c r="G550" s="80"/>
      <c r="H550" s="80"/>
      <c r="I550" s="80"/>
      <c r="J550" s="80"/>
      <c r="K550" s="80"/>
      <c r="L550" s="80"/>
      <c r="M550" s="80"/>
      <c r="N550" s="80"/>
    </row>
    <row r="551" spans="1:14" x14ac:dyDescent="0.35">
      <c r="A551" s="80"/>
      <c r="B551" s="80"/>
      <c r="C551" s="80"/>
      <c r="D551" s="80"/>
      <c r="E551" s="80"/>
      <c r="F551" s="80"/>
      <c r="G551" s="80"/>
      <c r="H551" s="80"/>
      <c r="I551" s="80"/>
      <c r="J551" s="80"/>
      <c r="K551" s="80"/>
      <c r="L551" s="80"/>
      <c r="M551" s="80"/>
      <c r="N551" s="80"/>
    </row>
    <row r="552" spans="1:14" x14ac:dyDescent="0.35">
      <c r="A552" s="80"/>
      <c r="B552" s="80"/>
      <c r="C552" s="80"/>
      <c r="D552" s="80"/>
      <c r="E552" s="80"/>
      <c r="F552" s="80"/>
      <c r="G552" s="80"/>
      <c r="H552" s="80"/>
      <c r="I552" s="80"/>
      <c r="J552" s="80"/>
      <c r="K552" s="80"/>
      <c r="L552" s="80"/>
      <c r="M552" s="80"/>
      <c r="N552" s="80"/>
    </row>
    <row r="553" spans="1:14" x14ac:dyDescent="0.35">
      <c r="A553" s="80"/>
      <c r="B553" s="80"/>
      <c r="C553" s="80"/>
      <c r="D553" s="80"/>
      <c r="E553" s="80"/>
      <c r="F553" s="80"/>
      <c r="G553" s="80"/>
      <c r="H553" s="80"/>
      <c r="I553" s="80"/>
      <c r="J553" s="80"/>
      <c r="K553" s="80"/>
      <c r="L553" s="80"/>
      <c r="M553" s="80"/>
      <c r="N553" s="80"/>
    </row>
    <row r="554" spans="1:14" x14ac:dyDescent="0.35">
      <c r="A554" s="80"/>
      <c r="B554" s="80"/>
      <c r="C554" s="80"/>
      <c r="D554" s="80"/>
      <c r="E554" s="80"/>
      <c r="F554" s="80"/>
      <c r="G554" s="80"/>
      <c r="H554" s="80"/>
      <c r="I554" s="80"/>
      <c r="J554" s="80"/>
      <c r="K554" s="80"/>
      <c r="L554" s="80"/>
      <c r="M554" s="80"/>
      <c r="N554" s="80"/>
    </row>
    <row r="555" spans="1:14" x14ac:dyDescent="0.35">
      <c r="A555" s="80"/>
      <c r="B555" s="80"/>
      <c r="C555" s="80"/>
      <c r="D555" s="80"/>
      <c r="E555" s="80"/>
      <c r="F555" s="80"/>
      <c r="G555" s="80"/>
      <c r="H555" s="80"/>
      <c r="I555" s="80"/>
      <c r="J555" s="80"/>
      <c r="K555" s="80"/>
      <c r="L555" s="80"/>
      <c r="M555" s="80"/>
      <c r="N555" s="80"/>
    </row>
    <row r="556" spans="1:14" x14ac:dyDescent="0.35">
      <c r="A556" s="80"/>
      <c r="B556" s="80"/>
      <c r="C556" s="80"/>
      <c r="D556" s="80"/>
      <c r="E556" s="80"/>
      <c r="F556" s="80"/>
      <c r="G556" s="80"/>
      <c r="H556" s="80"/>
      <c r="I556" s="80"/>
      <c r="J556" s="80"/>
      <c r="K556" s="80"/>
      <c r="L556" s="80"/>
      <c r="M556" s="80"/>
      <c r="N556" s="80"/>
    </row>
    <row r="557" spans="1:14" x14ac:dyDescent="0.35">
      <c r="A557" s="80"/>
      <c r="B557" s="80"/>
      <c r="C557" s="80"/>
      <c r="D557" s="80"/>
      <c r="E557" s="80"/>
      <c r="F557" s="80"/>
      <c r="G557" s="80"/>
      <c r="H557" s="80"/>
      <c r="I557" s="80"/>
      <c r="J557" s="80"/>
      <c r="K557" s="80"/>
      <c r="L557" s="80"/>
      <c r="M557" s="80"/>
      <c r="N557" s="80"/>
    </row>
    <row r="558" spans="1:14" x14ac:dyDescent="0.35">
      <c r="A558" s="80"/>
      <c r="B558" s="80"/>
      <c r="C558" s="80"/>
      <c r="D558" s="80"/>
      <c r="E558" s="80"/>
      <c r="F558" s="80"/>
      <c r="G558" s="80"/>
      <c r="H558" s="80"/>
      <c r="I558" s="80"/>
      <c r="J558" s="80"/>
      <c r="K558" s="80"/>
      <c r="L558" s="80"/>
      <c r="M558" s="80"/>
      <c r="N558" s="80"/>
    </row>
    <row r="559" spans="1:14" x14ac:dyDescent="0.35">
      <c r="A559" s="80"/>
      <c r="B559" s="80"/>
      <c r="C559" s="80"/>
      <c r="D559" s="80"/>
      <c r="E559" s="80"/>
      <c r="F559" s="80"/>
      <c r="G559" s="80"/>
      <c r="H559" s="80"/>
      <c r="I559" s="80"/>
      <c r="J559" s="80"/>
      <c r="K559" s="80"/>
      <c r="L559" s="80"/>
      <c r="M559" s="80"/>
      <c r="N559" s="80"/>
    </row>
    <row r="560" spans="1:14" x14ac:dyDescent="0.35">
      <c r="A560" s="80"/>
      <c r="B560" s="80"/>
      <c r="C560" s="80"/>
      <c r="D560" s="80"/>
      <c r="E560" s="80"/>
      <c r="F560" s="80"/>
      <c r="G560" s="80"/>
      <c r="H560" s="80"/>
      <c r="I560" s="80"/>
      <c r="J560" s="80"/>
      <c r="K560" s="80"/>
      <c r="L560" s="80"/>
      <c r="M560" s="80"/>
      <c r="N560" s="80"/>
    </row>
    <row r="561" spans="1:14" x14ac:dyDescent="0.35">
      <c r="A561" s="80"/>
      <c r="B561" s="80"/>
      <c r="C561" s="80"/>
      <c r="D561" s="80"/>
      <c r="E561" s="80"/>
      <c r="F561" s="80"/>
      <c r="G561" s="80"/>
      <c r="H561" s="80"/>
      <c r="I561" s="80"/>
      <c r="J561" s="80"/>
      <c r="K561" s="80"/>
      <c r="L561" s="80"/>
      <c r="M561" s="80"/>
      <c r="N561" s="80"/>
    </row>
    <row r="562" spans="1:14" x14ac:dyDescent="0.35">
      <c r="A562" s="80"/>
      <c r="B562" s="80"/>
      <c r="C562" s="80"/>
      <c r="D562" s="80"/>
      <c r="E562" s="80"/>
      <c r="F562" s="80"/>
      <c r="G562" s="80"/>
      <c r="H562" s="80"/>
      <c r="I562" s="80"/>
      <c r="J562" s="80"/>
      <c r="K562" s="80"/>
      <c r="L562" s="80"/>
      <c r="M562" s="80"/>
      <c r="N562" s="80"/>
    </row>
    <row r="563" spans="1:14" x14ac:dyDescent="0.35">
      <c r="A563" s="80"/>
      <c r="B563" s="80"/>
      <c r="C563" s="80"/>
      <c r="D563" s="80"/>
      <c r="E563" s="80"/>
      <c r="F563" s="80"/>
      <c r="G563" s="80"/>
      <c r="H563" s="80"/>
      <c r="I563" s="80"/>
      <c r="J563" s="80"/>
      <c r="K563" s="80"/>
      <c r="L563" s="80"/>
      <c r="M563" s="80"/>
      <c r="N563" s="80"/>
    </row>
    <row r="564" spans="1:14" x14ac:dyDescent="0.35">
      <c r="A564" s="80"/>
      <c r="B564" s="80"/>
      <c r="C564" s="80"/>
      <c r="D564" s="80"/>
      <c r="E564" s="80"/>
      <c r="F564" s="80"/>
      <c r="G564" s="80"/>
      <c r="H564" s="80"/>
      <c r="I564" s="80"/>
      <c r="J564" s="80"/>
      <c r="K564" s="80"/>
      <c r="L564" s="80"/>
      <c r="M564" s="80"/>
      <c r="N564" s="80"/>
    </row>
    <row r="565" spans="1:14" x14ac:dyDescent="0.35">
      <c r="A565" s="80"/>
      <c r="B565" s="80"/>
      <c r="C565" s="80"/>
      <c r="D565" s="80"/>
      <c r="E565" s="80"/>
      <c r="F565" s="80"/>
      <c r="G565" s="80"/>
      <c r="H565" s="80"/>
      <c r="I565" s="80"/>
      <c r="J565" s="80"/>
      <c r="K565" s="80"/>
      <c r="L565" s="80"/>
      <c r="M565" s="80"/>
      <c r="N565" s="80"/>
    </row>
    <row r="566" spans="1:14" x14ac:dyDescent="0.35">
      <c r="A566" s="80"/>
      <c r="B566" s="80"/>
      <c r="C566" s="80"/>
      <c r="D566" s="80"/>
      <c r="E566" s="80"/>
      <c r="F566" s="80"/>
      <c r="G566" s="80"/>
      <c r="H566" s="80"/>
      <c r="I566" s="80"/>
      <c r="J566" s="80"/>
      <c r="K566" s="80"/>
      <c r="L566" s="80"/>
      <c r="M566" s="80"/>
      <c r="N566" s="80"/>
    </row>
    <row r="567" spans="1:14" x14ac:dyDescent="0.35">
      <c r="A567" s="80"/>
      <c r="B567" s="80"/>
      <c r="C567" s="80"/>
      <c r="D567" s="80"/>
      <c r="E567" s="80"/>
      <c r="F567" s="80"/>
      <c r="G567" s="80"/>
      <c r="H567" s="80"/>
      <c r="I567" s="80"/>
      <c r="J567" s="80"/>
      <c r="K567" s="80"/>
      <c r="L567" s="80"/>
      <c r="M567" s="80"/>
      <c r="N567" s="80"/>
    </row>
    <row r="568" spans="1:14" x14ac:dyDescent="0.35">
      <c r="A568" s="80"/>
      <c r="B568" s="80"/>
      <c r="C568" s="80"/>
      <c r="D568" s="80"/>
      <c r="E568" s="80"/>
      <c r="F568" s="80"/>
      <c r="G568" s="80"/>
      <c r="H568" s="80"/>
      <c r="I568" s="80"/>
      <c r="J568" s="80"/>
      <c r="K568" s="80"/>
      <c r="L568" s="80"/>
      <c r="M568" s="80"/>
      <c r="N568" s="80"/>
    </row>
    <row r="569" spans="1:14" x14ac:dyDescent="0.35">
      <c r="A569" s="80"/>
      <c r="B569" s="80"/>
      <c r="C569" s="80"/>
      <c r="D569" s="80"/>
      <c r="E569" s="80"/>
      <c r="F569" s="80"/>
      <c r="G569" s="80"/>
      <c r="H569" s="80"/>
      <c r="I569" s="80"/>
      <c r="J569" s="80"/>
      <c r="K569" s="80"/>
      <c r="L569" s="80"/>
      <c r="M569" s="80"/>
      <c r="N569" s="80"/>
    </row>
    <row r="570" spans="1:14" x14ac:dyDescent="0.35">
      <c r="A570" s="80"/>
      <c r="B570" s="80"/>
      <c r="C570" s="80"/>
      <c r="D570" s="80"/>
      <c r="E570" s="80"/>
      <c r="F570" s="80"/>
      <c r="G570" s="80"/>
      <c r="H570" s="80"/>
      <c r="I570" s="80"/>
      <c r="J570" s="80"/>
      <c r="K570" s="80"/>
      <c r="L570" s="80"/>
      <c r="M570" s="80"/>
      <c r="N570" s="80"/>
    </row>
    <row r="571" spans="1:14" x14ac:dyDescent="0.35">
      <c r="A571" s="80"/>
      <c r="B571" s="80"/>
      <c r="C571" s="80"/>
      <c r="D571" s="80"/>
      <c r="E571" s="80"/>
      <c r="F571" s="80"/>
      <c r="G571" s="80"/>
      <c r="H571" s="80"/>
      <c r="I571" s="80"/>
      <c r="J571" s="80"/>
      <c r="K571" s="80"/>
      <c r="L571" s="80"/>
      <c r="M571" s="80"/>
      <c r="N571" s="80"/>
    </row>
    <row r="572" spans="1:14" x14ac:dyDescent="0.35">
      <c r="A572" s="80"/>
      <c r="B572" s="80"/>
      <c r="C572" s="80"/>
      <c r="D572" s="80"/>
      <c r="E572" s="80"/>
      <c r="F572" s="80"/>
      <c r="G572" s="80"/>
      <c r="H572" s="80"/>
      <c r="I572" s="80"/>
      <c r="J572" s="80"/>
      <c r="K572" s="80"/>
      <c r="L572" s="80"/>
      <c r="M572" s="80"/>
      <c r="N572" s="80"/>
    </row>
    <row r="573" spans="1:14" x14ac:dyDescent="0.35">
      <c r="A573" s="80"/>
      <c r="B573" s="80"/>
      <c r="C573" s="80"/>
      <c r="D573" s="80"/>
      <c r="E573" s="80"/>
      <c r="F573" s="80"/>
      <c r="G573" s="80"/>
      <c r="H573" s="80"/>
      <c r="I573" s="80"/>
      <c r="J573" s="80"/>
      <c r="K573" s="80"/>
      <c r="L573" s="80"/>
      <c r="M573" s="80"/>
      <c r="N573" s="80"/>
    </row>
    <row r="574" spans="1:14" x14ac:dyDescent="0.35">
      <c r="A574" s="80"/>
      <c r="B574" s="80"/>
      <c r="C574" s="80"/>
      <c r="D574" s="80"/>
      <c r="E574" s="80"/>
      <c r="F574" s="80"/>
      <c r="G574" s="80"/>
      <c r="H574" s="80"/>
      <c r="I574" s="80"/>
      <c r="J574" s="80"/>
      <c r="K574" s="80"/>
      <c r="L574" s="80"/>
      <c r="M574" s="80"/>
      <c r="N574" s="80"/>
    </row>
    <row r="575" spans="1:14" x14ac:dyDescent="0.35">
      <c r="A575" s="80"/>
      <c r="B575" s="80"/>
      <c r="C575" s="80"/>
      <c r="D575" s="80"/>
      <c r="E575" s="80"/>
      <c r="F575" s="80"/>
      <c r="G575" s="80"/>
      <c r="H575" s="80"/>
      <c r="I575" s="80"/>
      <c r="J575" s="80"/>
      <c r="K575" s="80"/>
      <c r="L575" s="80"/>
      <c r="M575" s="80"/>
      <c r="N575" s="80"/>
    </row>
    <row r="576" spans="1:14" x14ac:dyDescent="0.35">
      <c r="A576" s="80"/>
      <c r="B576" s="80"/>
      <c r="C576" s="80"/>
      <c r="D576" s="80"/>
      <c r="E576" s="80"/>
      <c r="F576" s="80"/>
      <c r="G576" s="80"/>
      <c r="H576" s="80"/>
      <c r="I576" s="80"/>
      <c r="J576" s="80"/>
      <c r="K576" s="80"/>
      <c r="L576" s="80"/>
      <c r="M576" s="80"/>
      <c r="N576" s="80"/>
    </row>
    <row r="577" spans="1:14" x14ac:dyDescent="0.35">
      <c r="A577" s="80"/>
      <c r="B577" s="80"/>
      <c r="C577" s="80"/>
      <c r="D577" s="80"/>
      <c r="E577" s="80"/>
      <c r="F577" s="80"/>
      <c r="G577" s="80"/>
      <c r="H577" s="80"/>
      <c r="I577" s="80"/>
      <c r="J577" s="80"/>
      <c r="K577" s="80"/>
      <c r="L577" s="80"/>
      <c r="M577" s="80"/>
      <c r="N577" s="80"/>
    </row>
    <row r="578" spans="1:14" x14ac:dyDescent="0.35">
      <c r="A578" s="80"/>
      <c r="B578" s="80"/>
      <c r="C578" s="80"/>
      <c r="D578" s="80"/>
      <c r="E578" s="80"/>
      <c r="F578" s="80"/>
      <c r="G578" s="80"/>
      <c r="H578" s="80"/>
      <c r="I578" s="80"/>
      <c r="J578" s="80"/>
      <c r="K578" s="80"/>
      <c r="L578" s="80"/>
      <c r="M578" s="80"/>
      <c r="N578" s="80"/>
    </row>
    <row r="579" spans="1:14" x14ac:dyDescent="0.35">
      <c r="A579" s="80"/>
      <c r="B579" s="80"/>
      <c r="C579" s="80"/>
      <c r="D579" s="80"/>
      <c r="E579" s="80"/>
      <c r="F579" s="80"/>
      <c r="G579" s="80"/>
      <c r="H579" s="80"/>
      <c r="I579" s="80"/>
      <c r="J579" s="80"/>
      <c r="K579" s="80"/>
      <c r="L579" s="80"/>
      <c r="M579" s="80"/>
      <c r="N579" s="80"/>
    </row>
    <row r="580" spans="1:14" x14ac:dyDescent="0.35">
      <c r="A580" s="80"/>
      <c r="B580" s="80"/>
      <c r="C580" s="80"/>
      <c r="D580" s="80"/>
      <c r="E580" s="80"/>
      <c r="F580" s="80"/>
      <c r="G580" s="80"/>
      <c r="H580" s="80"/>
      <c r="I580" s="80"/>
      <c r="J580" s="80"/>
      <c r="K580" s="80"/>
      <c r="L580" s="80"/>
      <c r="M580" s="80"/>
      <c r="N580" s="80"/>
    </row>
    <row r="581" spans="1:14" x14ac:dyDescent="0.35">
      <c r="A581" s="80"/>
      <c r="B581" s="80"/>
      <c r="C581" s="80"/>
      <c r="D581" s="80"/>
      <c r="E581" s="80"/>
      <c r="F581" s="80"/>
      <c r="G581" s="80"/>
      <c r="H581" s="80"/>
      <c r="I581" s="80"/>
      <c r="J581" s="80"/>
      <c r="K581" s="80"/>
      <c r="L581" s="80"/>
      <c r="M581" s="80"/>
      <c r="N581" s="80"/>
    </row>
    <row r="582" spans="1:14" x14ac:dyDescent="0.35">
      <c r="A582" s="80"/>
      <c r="B582" s="80"/>
      <c r="C582" s="80"/>
      <c r="D582" s="80"/>
      <c r="E582" s="80"/>
      <c r="F582" s="80"/>
      <c r="G582" s="80"/>
      <c r="H582" s="80"/>
      <c r="I582" s="80"/>
      <c r="J582" s="80"/>
      <c r="K582" s="80"/>
      <c r="L582" s="80"/>
      <c r="M582" s="80"/>
      <c r="N582" s="80"/>
    </row>
    <row r="583" spans="1:14" x14ac:dyDescent="0.35">
      <c r="A583" s="80"/>
      <c r="B583" s="80"/>
      <c r="C583" s="80"/>
      <c r="D583" s="80"/>
      <c r="E583" s="80"/>
      <c r="F583" s="80"/>
      <c r="G583" s="80"/>
      <c r="H583" s="80"/>
      <c r="I583" s="80"/>
      <c r="J583" s="80"/>
      <c r="K583" s="80"/>
      <c r="L583" s="80"/>
      <c r="M583" s="80"/>
      <c r="N583" s="80"/>
    </row>
    <row r="584" spans="1:14" x14ac:dyDescent="0.35">
      <c r="A584" s="80"/>
      <c r="B584" s="80"/>
      <c r="C584" s="80"/>
      <c r="D584" s="80"/>
      <c r="E584" s="80"/>
      <c r="F584" s="80"/>
      <c r="G584" s="80"/>
      <c r="H584" s="80"/>
      <c r="I584" s="80"/>
      <c r="J584" s="80"/>
      <c r="K584" s="80"/>
      <c r="L584" s="80"/>
      <c r="M584" s="80"/>
      <c r="N584" s="80"/>
    </row>
    <row r="585" spans="1:14" x14ac:dyDescent="0.35">
      <c r="A585" s="80"/>
      <c r="B585" s="80"/>
      <c r="C585" s="80"/>
      <c r="D585" s="80"/>
      <c r="E585" s="80"/>
      <c r="F585" s="80"/>
      <c r="G585" s="80"/>
      <c r="H585" s="80"/>
      <c r="I585" s="80"/>
      <c r="J585" s="80"/>
      <c r="K585" s="80"/>
      <c r="L585" s="80"/>
      <c r="M585" s="80"/>
      <c r="N585" s="80"/>
    </row>
    <row r="586" spans="1:14" x14ac:dyDescent="0.35">
      <c r="A586" s="80"/>
      <c r="B586" s="80"/>
      <c r="C586" s="80"/>
      <c r="D586" s="80"/>
      <c r="E586" s="80"/>
      <c r="F586" s="80"/>
      <c r="G586" s="80"/>
      <c r="H586" s="80"/>
      <c r="I586" s="80"/>
      <c r="J586" s="80"/>
      <c r="K586" s="80"/>
      <c r="L586" s="80"/>
      <c r="M586" s="80"/>
      <c r="N586" s="80"/>
    </row>
    <row r="587" spans="1:14" x14ac:dyDescent="0.35">
      <c r="A587" s="80"/>
      <c r="B587" s="80"/>
      <c r="C587" s="80"/>
      <c r="D587" s="80"/>
      <c r="E587" s="80"/>
      <c r="F587" s="80"/>
      <c r="G587" s="80"/>
      <c r="H587" s="80"/>
      <c r="I587" s="80"/>
      <c r="J587" s="80"/>
      <c r="K587" s="80"/>
      <c r="L587" s="80"/>
      <c r="M587" s="80"/>
      <c r="N587" s="80"/>
    </row>
    <row r="588" spans="1:14" x14ac:dyDescent="0.35">
      <c r="A588" s="80"/>
      <c r="B588" s="80"/>
      <c r="C588" s="80"/>
      <c r="D588" s="80"/>
      <c r="E588" s="80"/>
      <c r="F588" s="80"/>
      <c r="G588" s="80"/>
      <c r="H588" s="80"/>
      <c r="I588" s="80"/>
      <c r="J588" s="80"/>
      <c r="K588" s="80"/>
      <c r="L588" s="80"/>
      <c r="M588" s="80"/>
      <c r="N588" s="80"/>
    </row>
    <row r="589" spans="1:14" x14ac:dyDescent="0.35">
      <c r="A589" s="80"/>
      <c r="B589" s="80"/>
      <c r="C589" s="80"/>
      <c r="D589" s="80"/>
      <c r="E589" s="80"/>
      <c r="F589" s="80"/>
      <c r="G589" s="80"/>
      <c r="H589" s="80"/>
      <c r="I589" s="80"/>
      <c r="J589" s="80"/>
      <c r="K589" s="80"/>
      <c r="L589" s="80"/>
      <c r="M589" s="80"/>
      <c r="N589" s="80"/>
    </row>
    <row r="590" spans="1:14" x14ac:dyDescent="0.35">
      <c r="A590" s="80"/>
      <c r="B590" s="80"/>
      <c r="C590" s="80"/>
      <c r="D590" s="80"/>
      <c r="E590" s="80"/>
      <c r="F590" s="80"/>
      <c r="G590" s="80"/>
      <c r="H590" s="80"/>
      <c r="I590" s="80"/>
      <c r="J590" s="80"/>
      <c r="K590" s="80"/>
      <c r="L590" s="80"/>
      <c r="M590" s="80"/>
      <c r="N590" s="80"/>
    </row>
    <row r="591" spans="1:14" x14ac:dyDescent="0.35">
      <c r="A591" s="80"/>
      <c r="B591" s="80"/>
      <c r="C591" s="80"/>
      <c r="D591" s="80"/>
      <c r="E591" s="80"/>
      <c r="F591" s="80"/>
      <c r="G591" s="80"/>
      <c r="H591" s="80"/>
      <c r="I591" s="80"/>
      <c r="J591" s="80"/>
      <c r="K591" s="80"/>
      <c r="L591" s="80"/>
      <c r="M591" s="80"/>
      <c r="N591" s="80"/>
    </row>
    <row r="592" spans="1:14" x14ac:dyDescent="0.35">
      <c r="A592" s="80"/>
      <c r="B592" s="80"/>
      <c r="C592" s="80"/>
      <c r="D592" s="80"/>
      <c r="E592" s="80"/>
      <c r="F592" s="80"/>
      <c r="G592" s="80"/>
      <c r="H592" s="80"/>
      <c r="I592" s="80"/>
      <c r="J592" s="80"/>
      <c r="K592" s="80"/>
      <c r="L592" s="80"/>
      <c r="M592" s="80"/>
      <c r="N592" s="80"/>
    </row>
    <row r="593" spans="1:14" x14ac:dyDescent="0.35">
      <c r="A593" s="80"/>
      <c r="B593" s="80"/>
      <c r="C593" s="80"/>
      <c r="D593" s="80"/>
      <c r="E593" s="80"/>
      <c r="F593" s="80"/>
      <c r="G593" s="80"/>
      <c r="H593" s="80"/>
      <c r="I593" s="80"/>
      <c r="J593" s="80"/>
      <c r="K593" s="80"/>
      <c r="L593" s="80"/>
      <c r="M593" s="80"/>
      <c r="N593" s="80"/>
    </row>
    <row r="594" spans="1:14" x14ac:dyDescent="0.35">
      <c r="A594" s="80"/>
      <c r="B594" s="80"/>
      <c r="C594" s="80"/>
      <c r="D594" s="80"/>
      <c r="E594" s="80"/>
      <c r="F594" s="80"/>
      <c r="G594" s="80"/>
      <c r="H594" s="80"/>
      <c r="I594" s="80"/>
      <c r="J594" s="80"/>
      <c r="K594" s="80"/>
      <c r="L594" s="80"/>
      <c r="M594" s="80"/>
      <c r="N594" s="80"/>
    </row>
    <row r="595" spans="1:14" x14ac:dyDescent="0.35">
      <c r="A595" s="80"/>
      <c r="B595" s="80"/>
      <c r="C595" s="80"/>
      <c r="D595" s="80"/>
      <c r="E595" s="80"/>
      <c r="F595" s="80"/>
      <c r="G595" s="80"/>
      <c r="H595" s="80"/>
      <c r="I595" s="80"/>
      <c r="J595" s="80"/>
      <c r="K595" s="80"/>
      <c r="L595" s="80"/>
      <c r="M595" s="80"/>
      <c r="N595" s="80"/>
    </row>
    <row r="596" spans="1:14" x14ac:dyDescent="0.35">
      <c r="A596" s="80"/>
      <c r="B596" s="80"/>
      <c r="C596" s="80"/>
      <c r="D596" s="80"/>
      <c r="E596" s="80"/>
      <c r="F596" s="80"/>
      <c r="G596" s="80"/>
      <c r="H596" s="80"/>
      <c r="I596" s="80"/>
      <c r="J596" s="80"/>
      <c r="K596" s="80"/>
      <c r="L596" s="80"/>
      <c r="M596" s="80"/>
      <c r="N596" s="80"/>
    </row>
    <row r="597" spans="1:14" x14ac:dyDescent="0.35">
      <c r="A597" s="80"/>
      <c r="B597" s="80"/>
      <c r="C597" s="80"/>
      <c r="D597" s="80"/>
      <c r="E597" s="80"/>
      <c r="F597" s="80"/>
      <c r="G597" s="80"/>
      <c r="H597" s="80"/>
      <c r="I597" s="80"/>
      <c r="J597" s="80"/>
      <c r="K597" s="80"/>
      <c r="L597" s="80"/>
      <c r="M597" s="80"/>
      <c r="N597" s="80"/>
    </row>
    <row r="598" spans="1:14" x14ac:dyDescent="0.35">
      <c r="A598" s="80"/>
      <c r="B598" s="80"/>
      <c r="C598" s="80"/>
      <c r="D598" s="80"/>
      <c r="E598" s="80"/>
      <c r="F598" s="80"/>
      <c r="G598" s="80"/>
      <c r="H598" s="80"/>
      <c r="I598" s="80"/>
      <c r="J598" s="80"/>
      <c r="K598" s="80"/>
      <c r="L598" s="80"/>
      <c r="M598" s="80"/>
      <c r="N598" s="80"/>
    </row>
    <row r="599" spans="1:14" x14ac:dyDescent="0.35">
      <c r="A599" s="80"/>
      <c r="B599" s="80"/>
      <c r="C599" s="80"/>
      <c r="D599" s="80"/>
      <c r="E599" s="80"/>
      <c r="F599" s="80"/>
      <c r="G599" s="80"/>
      <c r="H599" s="80"/>
      <c r="I599" s="80"/>
      <c r="J599" s="80"/>
      <c r="K599" s="80"/>
      <c r="L599" s="80"/>
      <c r="M599" s="80"/>
      <c r="N599" s="80"/>
    </row>
    <row r="600" spans="1:14" x14ac:dyDescent="0.35">
      <c r="A600" s="80"/>
      <c r="B600" s="80"/>
      <c r="C600" s="80"/>
      <c r="D600" s="80"/>
      <c r="E600" s="80"/>
      <c r="F600" s="80"/>
      <c r="G600" s="80"/>
      <c r="H600" s="80"/>
      <c r="I600" s="80"/>
      <c r="J600" s="80"/>
      <c r="K600" s="80"/>
      <c r="L600" s="80"/>
      <c r="M600" s="80"/>
      <c r="N600" s="80"/>
    </row>
    <row r="601" spans="1:14" x14ac:dyDescent="0.35">
      <c r="A601" s="80"/>
      <c r="B601" s="80"/>
      <c r="C601" s="80"/>
      <c r="D601" s="80"/>
      <c r="E601" s="80"/>
      <c r="F601" s="80"/>
      <c r="G601" s="80"/>
      <c r="H601" s="80"/>
      <c r="I601" s="80"/>
      <c r="J601" s="80"/>
      <c r="K601" s="80"/>
      <c r="L601" s="80"/>
      <c r="M601" s="80"/>
      <c r="N601" s="80"/>
    </row>
    <row r="602" spans="1:14" x14ac:dyDescent="0.35">
      <c r="A602" s="80"/>
      <c r="B602" s="80"/>
      <c r="C602" s="80"/>
      <c r="D602" s="80"/>
      <c r="E602" s="80"/>
      <c r="F602" s="80"/>
      <c r="G602" s="80"/>
      <c r="H602" s="80"/>
      <c r="I602" s="80"/>
      <c r="J602" s="80"/>
      <c r="K602" s="80"/>
      <c r="L602" s="80"/>
      <c r="M602" s="80"/>
      <c r="N602" s="80"/>
    </row>
    <row r="603" spans="1:14" x14ac:dyDescent="0.35">
      <c r="A603" s="80"/>
      <c r="B603" s="80"/>
      <c r="C603" s="80"/>
      <c r="D603" s="80"/>
      <c r="E603" s="80"/>
      <c r="F603" s="80"/>
      <c r="G603" s="80"/>
      <c r="H603" s="80"/>
      <c r="I603" s="80"/>
      <c r="J603" s="80"/>
      <c r="K603" s="80"/>
      <c r="L603" s="80"/>
      <c r="M603" s="80"/>
      <c r="N603" s="80"/>
    </row>
    <row r="604" spans="1:14" x14ac:dyDescent="0.35">
      <c r="A604" s="80"/>
      <c r="B604" s="80"/>
      <c r="C604" s="80"/>
      <c r="D604" s="80"/>
      <c r="E604" s="80"/>
      <c r="F604" s="80"/>
      <c r="G604" s="80"/>
      <c r="H604" s="80"/>
      <c r="I604" s="80"/>
      <c r="J604" s="80"/>
      <c r="K604" s="80"/>
      <c r="L604" s="80"/>
      <c r="M604" s="80"/>
      <c r="N604" s="80"/>
    </row>
    <row r="605" spans="1:14" x14ac:dyDescent="0.35">
      <c r="A605" s="80"/>
      <c r="B605" s="80"/>
      <c r="C605" s="80"/>
      <c r="D605" s="80"/>
      <c r="E605" s="80"/>
      <c r="F605" s="80"/>
      <c r="G605" s="80"/>
      <c r="H605" s="80"/>
      <c r="I605" s="80"/>
      <c r="J605" s="80"/>
      <c r="K605" s="80"/>
      <c r="L605" s="80"/>
      <c r="M605" s="80"/>
      <c r="N605" s="80"/>
    </row>
    <row r="606" spans="1:14" x14ac:dyDescent="0.35">
      <c r="A606" s="80"/>
      <c r="B606" s="80"/>
      <c r="C606" s="80"/>
      <c r="D606" s="80"/>
      <c r="E606" s="80"/>
      <c r="F606" s="80"/>
      <c r="G606" s="80"/>
      <c r="H606" s="80"/>
      <c r="I606" s="80"/>
      <c r="J606" s="80"/>
      <c r="K606" s="80"/>
      <c r="L606" s="80"/>
      <c r="M606" s="80"/>
      <c r="N606" s="80"/>
    </row>
    <row r="607" spans="1:14" x14ac:dyDescent="0.35">
      <c r="A607" s="80"/>
      <c r="B607" s="80"/>
      <c r="C607" s="80"/>
      <c r="D607" s="80"/>
      <c r="E607" s="80"/>
      <c r="F607" s="80"/>
      <c r="G607" s="80"/>
      <c r="H607" s="80"/>
      <c r="I607" s="80"/>
      <c r="J607" s="80"/>
      <c r="K607" s="80"/>
      <c r="L607" s="80"/>
      <c r="M607" s="80"/>
      <c r="N607" s="80"/>
    </row>
    <row r="608" spans="1:14" x14ac:dyDescent="0.35">
      <c r="A608" s="80"/>
      <c r="B608" s="80"/>
      <c r="C608" s="80"/>
      <c r="D608" s="80"/>
      <c r="E608" s="80"/>
      <c r="F608" s="80"/>
      <c r="G608" s="80"/>
      <c r="H608" s="80"/>
      <c r="I608" s="80"/>
      <c r="J608" s="80"/>
      <c r="K608" s="80"/>
      <c r="L608" s="80"/>
      <c r="M608" s="80"/>
      <c r="N608" s="80"/>
    </row>
    <row r="609" spans="1:14" x14ac:dyDescent="0.35">
      <c r="A609" s="80"/>
      <c r="B609" s="80"/>
      <c r="C609" s="80"/>
      <c r="D609" s="80"/>
      <c r="E609" s="80"/>
      <c r="F609" s="80"/>
      <c r="G609" s="80"/>
      <c r="H609" s="80"/>
      <c r="I609" s="80"/>
      <c r="J609" s="80"/>
      <c r="K609" s="80"/>
      <c r="L609" s="80"/>
      <c r="M609" s="80"/>
      <c r="N609" s="80"/>
    </row>
    <row r="610" spans="1:14" x14ac:dyDescent="0.35">
      <c r="A610" s="80"/>
      <c r="B610" s="80"/>
      <c r="C610" s="80"/>
      <c r="D610" s="80"/>
      <c r="E610" s="80"/>
      <c r="F610" s="80"/>
      <c r="G610" s="80"/>
      <c r="H610" s="80"/>
      <c r="I610" s="80"/>
      <c r="J610" s="80"/>
      <c r="K610" s="80"/>
      <c r="L610" s="80"/>
      <c r="M610" s="80"/>
      <c r="N610" s="80"/>
    </row>
    <row r="611" spans="1:14" x14ac:dyDescent="0.35">
      <c r="A611" s="80"/>
      <c r="B611" s="80"/>
      <c r="C611" s="80"/>
      <c r="D611" s="80"/>
      <c r="E611" s="80"/>
      <c r="F611" s="80"/>
      <c r="G611" s="80"/>
      <c r="H611" s="80"/>
      <c r="I611" s="80"/>
      <c r="J611" s="80"/>
      <c r="K611" s="80"/>
      <c r="L611" s="80"/>
      <c r="M611" s="80"/>
      <c r="N611" s="80"/>
    </row>
    <row r="612" spans="1:14" x14ac:dyDescent="0.35">
      <c r="A612" s="80"/>
      <c r="B612" s="80"/>
      <c r="C612" s="80"/>
      <c r="D612" s="80"/>
      <c r="E612" s="80"/>
      <c r="F612" s="80"/>
      <c r="G612" s="80"/>
      <c r="H612" s="80"/>
      <c r="I612" s="80"/>
      <c r="J612" s="80"/>
      <c r="K612" s="80"/>
      <c r="L612" s="80"/>
      <c r="M612" s="80"/>
      <c r="N612" s="80"/>
    </row>
    <row r="613" spans="1:14" x14ac:dyDescent="0.35">
      <c r="A613" s="80"/>
      <c r="B613" s="80"/>
      <c r="C613" s="80"/>
      <c r="D613" s="80"/>
      <c r="E613" s="80"/>
      <c r="F613" s="80"/>
      <c r="G613" s="80"/>
      <c r="H613" s="80"/>
      <c r="I613" s="80"/>
      <c r="J613" s="80"/>
      <c r="K613" s="80"/>
      <c r="L613" s="80"/>
      <c r="M613" s="80"/>
      <c r="N613" s="80"/>
    </row>
    <row r="614" spans="1:14" x14ac:dyDescent="0.35">
      <c r="A614" s="80"/>
      <c r="B614" s="80"/>
      <c r="C614" s="80"/>
      <c r="D614" s="80"/>
      <c r="E614" s="80"/>
      <c r="F614" s="80"/>
      <c r="G614" s="80"/>
      <c r="H614" s="80"/>
      <c r="I614" s="80"/>
      <c r="J614" s="80"/>
      <c r="K614" s="80"/>
      <c r="L614" s="80"/>
      <c r="M614" s="80"/>
      <c r="N614" s="80"/>
    </row>
    <row r="615" spans="1:14" x14ac:dyDescent="0.35">
      <c r="A615" s="80"/>
      <c r="B615" s="80"/>
      <c r="C615" s="80"/>
      <c r="D615" s="80"/>
      <c r="E615" s="80"/>
      <c r="F615" s="80"/>
      <c r="G615" s="80"/>
      <c r="H615" s="80"/>
      <c r="I615" s="80"/>
      <c r="J615" s="80"/>
      <c r="K615" s="80"/>
      <c r="L615" s="80"/>
      <c r="M615" s="80"/>
      <c r="N615" s="80"/>
    </row>
    <row r="616" spans="1:14" x14ac:dyDescent="0.35">
      <c r="A616" s="80"/>
      <c r="B616" s="80"/>
      <c r="C616" s="80"/>
      <c r="D616" s="80"/>
      <c r="E616" s="80"/>
      <c r="F616" s="80"/>
      <c r="G616" s="80"/>
      <c r="H616" s="80"/>
      <c r="I616" s="80"/>
      <c r="J616" s="80"/>
      <c r="K616" s="80"/>
      <c r="L616" s="80"/>
      <c r="M616" s="80"/>
      <c r="N616" s="80"/>
    </row>
    <row r="617" spans="1:14" x14ac:dyDescent="0.35">
      <c r="A617" s="80"/>
      <c r="B617" s="80"/>
      <c r="C617" s="80"/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</row>
    <row r="618" spans="1:14" x14ac:dyDescent="0.35">
      <c r="A618" s="80"/>
      <c r="B618" s="80"/>
      <c r="C618" s="80"/>
      <c r="D618" s="80"/>
      <c r="E618" s="80"/>
      <c r="F618" s="80"/>
      <c r="G618" s="80"/>
      <c r="H618" s="80"/>
      <c r="I618" s="80"/>
      <c r="J618" s="80"/>
      <c r="K618" s="80"/>
      <c r="L618" s="80"/>
      <c r="M618" s="80"/>
      <c r="N618" s="80"/>
    </row>
    <row r="619" spans="1:14" x14ac:dyDescent="0.35">
      <c r="A619" s="80"/>
      <c r="B619" s="80"/>
      <c r="C619" s="80"/>
      <c r="D619" s="80"/>
      <c r="E619" s="80"/>
      <c r="F619" s="80"/>
      <c r="G619" s="80"/>
      <c r="H619" s="80"/>
      <c r="I619" s="80"/>
      <c r="J619" s="80"/>
      <c r="K619" s="80"/>
      <c r="L619" s="80"/>
      <c r="M619" s="80"/>
      <c r="N619" s="80"/>
    </row>
    <row r="620" spans="1:14" x14ac:dyDescent="0.35">
      <c r="A620" s="80"/>
      <c r="B620" s="80"/>
      <c r="C620" s="80"/>
      <c r="D620" s="80"/>
      <c r="E620" s="80"/>
      <c r="F620" s="80"/>
      <c r="G620" s="80"/>
      <c r="H620" s="80"/>
      <c r="I620" s="80"/>
      <c r="J620" s="80"/>
      <c r="K620" s="80"/>
      <c r="L620" s="80"/>
      <c r="M620" s="80"/>
      <c r="N620" s="80"/>
    </row>
    <row r="621" spans="1:14" x14ac:dyDescent="0.35">
      <c r="A621" s="80"/>
      <c r="B621" s="80"/>
      <c r="C621" s="80"/>
      <c r="D621" s="80"/>
      <c r="E621" s="80"/>
      <c r="F621" s="80"/>
      <c r="G621" s="80"/>
      <c r="H621" s="80"/>
      <c r="I621" s="80"/>
      <c r="J621" s="80"/>
      <c r="K621" s="80"/>
      <c r="L621" s="80"/>
      <c r="M621" s="80"/>
      <c r="N621" s="80"/>
    </row>
    <row r="622" spans="1:14" x14ac:dyDescent="0.35">
      <c r="A622" s="80"/>
      <c r="B622" s="80"/>
      <c r="C622" s="80"/>
      <c r="D622" s="80"/>
      <c r="E622" s="80"/>
      <c r="F622" s="80"/>
      <c r="G622" s="80"/>
      <c r="H622" s="80"/>
      <c r="I622" s="80"/>
      <c r="J622" s="80"/>
      <c r="K622" s="80"/>
      <c r="L622" s="80"/>
      <c r="M622" s="80"/>
      <c r="N622" s="80"/>
    </row>
    <row r="623" spans="1:14" x14ac:dyDescent="0.35">
      <c r="A623" s="80"/>
      <c r="B623" s="80"/>
      <c r="C623" s="80"/>
      <c r="D623" s="80"/>
      <c r="E623" s="80"/>
      <c r="F623" s="80"/>
      <c r="G623" s="80"/>
      <c r="H623" s="80"/>
      <c r="I623" s="80"/>
      <c r="J623" s="80"/>
      <c r="K623" s="80"/>
      <c r="L623" s="80"/>
      <c r="M623" s="80"/>
      <c r="N623" s="80"/>
    </row>
    <row r="624" spans="1:14" x14ac:dyDescent="0.35">
      <c r="A624" s="80"/>
      <c r="B624" s="80"/>
      <c r="C624" s="80"/>
      <c r="D624" s="80"/>
      <c r="E624" s="80"/>
      <c r="F624" s="80"/>
      <c r="G624" s="80"/>
      <c r="H624" s="80"/>
      <c r="I624" s="80"/>
      <c r="J624" s="80"/>
      <c r="K624" s="80"/>
      <c r="L624" s="80"/>
      <c r="M624" s="80"/>
      <c r="N624" s="80"/>
    </row>
    <row r="625" spans="1:14" x14ac:dyDescent="0.35">
      <c r="A625" s="80"/>
      <c r="B625" s="80"/>
      <c r="C625" s="80"/>
      <c r="D625" s="80"/>
      <c r="E625" s="80"/>
      <c r="F625" s="80"/>
      <c r="G625" s="80"/>
      <c r="H625" s="80"/>
      <c r="I625" s="80"/>
      <c r="J625" s="80"/>
      <c r="K625" s="80"/>
      <c r="L625" s="80"/>
      <c r="M625" s="80"/>
      <c r="N625" s="80"/>
    </row>
    <row r="626" spans="1:14" x14ac:dyDescent="0.35">
      <c r="A626" s="80"/>
      <c r="B626" s="80"/>
      <c r="C626" s="80"/>
      <c r="D626" s="80"/>
      <c r="E626" s="80"/>
      <c r="F626" s="80"/>
      <c r="G626" s="80"/>
      <c r="H626" s="80"/>
      <c r="I626" s="80"/>
      <c r="J626" s="80"/>
      <c r="K626" s="80"/>
      <c r="L626" s="80"/>
      <c r="M626" s="80"/>
      <c r="N626" s="80"/>
    </row>
    <row r="627" spans="1:14" x14ac:dyDescent="0.35">
      <c r="A627" s="80"/>
      <c r="B627" s="80"/>
      <c r="C627" s="80"/>
      <c r="D627" s="80"/>
      <c r="E627" s="80"/>
      <c r="F627" s="80"/>
      <c r="G627" s="80"/>
      <c r="H627" s="80"/>
      <c r="I627" s="80"/>
      <c r="J627" s="80"/>
      <c r="K627" s="80"/>
      <c r="L627" s="80"/>
      <c r="M627" s="80"/>
      <c r="N627" s="80"/>
    </row>
    <row r="628" spans="1:14" x14ac:dyDescent="0.35">
      <c r="A628" s="80"/>
      <c r="B628" s="80"/>
      <c r="C628" s="80"/>
      <c r="D628" s="80"/>
      <c r="E628" s="80"/>
      <c r="F628" s="80"/>
      <c r="G628" s="80"/>
      <c r="H628" s="80"/>
      <c r="I628" s="80"/>
      <c r="J628" s="80"/>
      <c r="K628" s="80"/>
      <c r="L628" s="80"/>
      <c r="M628" s="80"/>
      <c r="N628" s="80"/>
    </row>
    <row r="629" spans="1:14" x14ac:dyDescent="0.35">
      <c r="A629" s="80"/>
      <c r="B629" s="80"/>
      <c r="C629" s="80"/>
      <c r="D629" s="80"/>
      <c r="E629" s="80"/>
      <c r="F629" s="80"/>
      <c r="G629" s="80"/>
      <c r="H629" s="80"/>
      <c r="I629" s="80"/>
      <c r="J629" s="80"/>
      <c r="K629" s="80"/>
      <c r="L629" s="80"/>
      <c r="M629" s="80"/>
      <c r="N629" s="80"/>
    </row>
    <row r="630" spans="1:14" x14ac:dyDescent="0.35">
      <c r="A630" s="80"/>
      <c r="B630" s="80"/>
      <c r="C630" s="80"/>
      <c r="D630" s="80"/>
      <c r="E630" s="80"/>
      <c r="F630" s="80"/>
      <c r="G630" s="80"/>
      <c r="H630" s="80"/>
      <c r="I630" s="80"/>
      <c r="J630" s="80"/>
      <c r="K630" s="80"/>
      <c r="L630" s="80"/>
      <c r="M630" s="80"/>
      <c r="N630" s="80"/>
    </row>
    <row r="631" spans="1:14" x14ac:dyDescent="0.35">
      <c r="A631" s="80"/>
      <c r="B631" s="80"/>
      <c r="C631" s="80"/>
      <c r="D631" s="80"/>
      <c r="E631" s="80"/>
      <c r="F631" s="80"/>
      <c r="G631" s="80"/>
      <c r="H631" s="80"/>
      <c r="I631" s="80"/>
      <c r="J631" s="80"/>
      <c r="K631" s="80"/>
      <c r="L631" s="80"/>
      <c r="M631" s="80"/>
      <c r="N631" s="80"/>
    </row>
    <row r="632" spans="1:14" x14ac:dyDescent="0.35">
      <c r="A632" s="80"/>
      <c r="B632" s="80"/>
      <c r="C632" s="80"/>
      <c r="D632" s="80"/>
      <c r="E632" s="80"/>
      <c r="F632" s="80"/>
      <c r="G632" s="80"/>
      <c r="H632" s="80"/>
      <c r="I632" s="80"/>
      <c r="J632" s="80"/>
      <c r="K632" s="80"/>
      <c r="L632" s="80"/>
      <c r="M632" s="80"/>
      <c r="N632" s="80"/>
    </row>
    <row r="633" spans="1:14" x14ac:dyDescent="0.35">
      <c r="A633" s="80"/>
      <c r="B633" s="80"/>
      <c r="C633" s="80"/>
      <c r="D633" s="80"/>
      <c r="E633" s="80"/>
      <c r="F633" s="80"/>
      <c r="G633" s="80"/>
      <c r="H633" s="80"/>
      <c r="I633" s="80"/>
      <c r="J633" s="80"/>
      <c r="K633" s="80"/>
      <c r="L633" s="80"/>
      <c r="M633" s="80"/>
      <c r="N633" s="80"/>
    </row>
    <row r="634" spans="1:14" x14ac:dyDescent="0.35">
      <c r="A634" s="80"/>
      <c r="B634" s="80"/>
      <c r="C634" s="80"/>
      <c r="D634" s="80"/>
      <c r="E634" s="80"/>
      <c r="F634" s="80"/>
      <c r="G634" s="80"/>
      <c r="H634" s="80"/>
      <c r="I634" s="80"/>
      <c r="J634" s="80"/>
      <c r="K634" s="80"/>
      <c r="L634" s="80"/>
      <c r="M634" s="80"/>
      <c r="N634" s="80"/>
    </row>
    <row r="635" spans="1:14" x14ac:dyDescent="0.35">
      <c r="A635" s="80"/>
      <c r="B635" s="80"/>
      <c r="C635" s="80"/>
      <c r="D635" s="80"/>
      <c r="E635" s="80"/>
      <c r="F635" s="80"/>
      <c r="G635" s="80"/>
      <c r="H635" s="80"/>
      <c r="I635" s="80"/>
      <c r="J635" s="80"/>
      <c r="K635" s="80"/>
      <c r="L635" s="80"/>
      <c r="M635" s="80"/>
      <c r="N635" s="80"/>
    </row>
    <row r="636" spans="1:14" x14ac:dyDescent="0.35">
      <c r="A636" s="80"/>
      <c r="B636" s="80"/>
      <c r="C636" s="80"/>
      <c r="D636" s="80"/>
      <c r="E636" s="80"/>
      <c r="F636" s="80"/>
      <c r="G636" s="80"/>
      <c r="H636" s="80"/>
      <c r="I636" s="80"/>
      <c r="J636" s="80"/>
      <c r="K636" s="80"/>
      <c r="L636" s="80"/>
      <c r="M636" s="80"/>
      <c r="N636" s="80"/>
    </row>
    <row r="637" spans="1:14" x14ac:dyDescent="0.35">
      <c r="A637" s="80"/>
      <c r="B637" s="80"/>
      <c r="C637" s="80"/>
      <c r="D637" s="80"/>
      <c r="E637" s="80"/>
      <c r="F637" s="80"/>
      <c r="G637" s="80"/>
      <c r="H637" s="80"/>
      <c r="I637" s="80"/>
      <c r="J637" s="80"/>
      <c r="K637" s="80"/>
      <c r="L637" s="80"/>
      <c r="M637" s="80"/>
      <c r="N637" s="80"/>
    </row>
    <row r="638" spans="1:14" x14ac:dyDescent="0.35">
      <c r="A638" s="80"/>
      <c r="B638" s="80"/>
      <c r="C638" s="80"/>
      <c r="D638" s="80"/>
      <c r="E638" s="80"/>
      <c r="F638" s="80"/>
      <c r="G638" s="80"/>
      <c r="H638" s="80"/>
      <c r="I638" s="80"/>
      <c r="J638" s="80"/>
      <c r="K638" s="80"/>
      <c r="L638" s="80"/>
      <c r="M638" s="80"/>
      <c r="N638" s="80"/>
    </row>
    <row r="639" spans="1:14" x14ac:dyDescent="0.35">
      <c r="A639" s="80"/>
      <c r="B639" s="80"/>
      <c r="C639" s="80"/>
      <c r="D639" s="80"/>
      <c r="E639" s="80"/>
      <c r="F639" s="80"/>
      <c r="G639" s="80"/>
      <c r="H639" s="80"/>
      <c r="I639" s="80"/>
      <c r="J639" s="80"/>
      <c r="K639" s="80"/>
      <c r="L639" s="80"/>
      <c r="M639" s="80"/>
      <c r="N639" s="80"/>
    </row>
    <row r="640" spans="1:14" x14ac:dyDescent="0.35">
      <c r="A640" s="80"/>
      <c r="B640" s="80"/>
      <c r="C640" s="80"/>
      <c r="D640" s="80"/>
      <c r="E640" s="80"/>
      <c r="F640" s="80"/>
      <c r="G640" s="80"/>
      <c r="H640" s="80"/>
      <c r="I640" s="80"/>
      <c r="J640" s="80"/>
      <c r="K640" s="80"/>
      <c r="L640" s="80"/>
      <c r="M640" s="80"/>
      <c r="N640" s="80"/>
    </row>
    <row r="641" spans="1:14" x14ac:dyDescent="0.35">
      <c r="A641" s="80"/>
      <c r="B641" s="80"/>
      <c r="C641" s="80"/>
      <c r="D641" s="80"/>
      <c r="E641" s="80"/>
      <c r="F641" s="80"/>
      <c r="G641" s="80"/>
      <c r="H641" s="80"/>
      <c r="I641" s="80"/>
      <c r="J641" s="80"/>
      <c r="K641" s="80"/>
      <c r="L641" s="80"/>
      <c r="M641" s="80"/>
      <c r="N641" s="80"/>
    </row>
    <row r="642" spans="1:14" x14ac:dyDescent="0.35">
      <c r="A642" s="80"/>
      <c r="B642" s="80"/>
      <c r="C642" s="80"/>
      <c r="D642" s="80"/>
      <c r="E642" s="80"/>
      <c r="F642" s="80"/>
      <c r="G642" s="80"/>
      <c r="H642" s="80"/>
      <c r="I642" s="80"/>
      <c r="J642" s="80"/>
      <c r="K642" s="80"/>
      <c r="L642" s="80"/>
      <c r="M642" s="80"/>
      <c r="N642" s="80"/>
    </row>
    <row r="643" spans="1:14" x14ac:dyDescent="0.35">
      <c r="A643" s="80"/>
      <c r="B643" s="80"/>
      <c r="C643" s="80"/>
      <c r="D643" s="80"/>
      <c r="E643" s="80"/>
      <c r="F643" s="80"/>
      <c r="G643" s="80"/>
      <c r="H643" s="80"/>
      <c r="I643" s="80"/>
      <c r="J643" s="80"/>
      <c r="K643" s="80"/>
      <c r="L643" s="80"/>
      <c r="M643" s="80"/>
      <c r="N643" s="80"/>
    </row>
    <row r="644" spans="1:14" x14ac:dyDescent="0.35">
      <c r="A644" s="80"/>
      <c r="B644" s="80"/>
      <c r="C644" s="80"/>
      <c r="D644" s="80"/>
      <c r="E644" s="80"/>
      <c r="F644" s="80"/>
      <c r="G644" s="80"/>
      <c r="H644" s="80"/>
      <c r="I644" s="80"/>
      <c r="J644" s="80"/>
      <c r="K644" s="80"/>
      <c r="L644" s="80"/>
      <c r="M644" s="80"/>
      <c r="N644" s="80"/>
    </row>
    <row r="645" spans="1:14" x14ac:dyDescent="0.35">
      <c r="A645" s="80"/>
      <c r="B645" s="80"/>
      <c r="C645" s="80"/>
      <c r="D645" s="80"/>
      <c r="E645" s="80"/>
      <c r="F645" s="80"/>
      <c r="G645" s="80"/>
      <c r="H645" s="80"/>
      <c r="I645" s="80"/>
      <c r="J645" s="80"/>
      <c r="K645" s="80"/>
      <c r="L645" s="80"/>
      <c r="M645" s="80"/>
      <c r="N645" s="80"/>
    </row>
    <row r="646" spans="1:14" x14ac:dyDescent="0.35">
      <c r="A646" s="80"/>
      <c r="B646" s="80"/>
      <c r="C646" s="80"/>
      <c r="D646" s="80"/>
      <c r="E646" s="80"/>
      <c r="F646" s="80"/>
      <c r="G646" s="80"/>
      <c r="H646" s="80"/>
      <c r="I646" s="80"/>
      <c r="J646" s="80"/>
      <c r="K646" s="80"/>
      <c r="L646" s="80"/>
      <c r="M646" s="80"/>
      <c r="N646" s="80"/>
    </row>
    <row r="647" spans="1:14" x14ac:dyDescent="0.35">
      <c r="A647" s="80"/>
      <c r="B647" s="80"/>
      <c r="C647" s="80"/>
      <c r="D647" s="80"/>
      <c r="E647" s="80"/>
      <c r="F647" s="80"/>
      <c r="G647" s="80"/>
      <c r="H647" s="80"/>
      <c r="I647" s="80"/>
      <c r="J647" s="80"/>
      <c r="K647" s="80"/>
      <c r="L647" s="80"/>
      <c r="M647" s="80"/>
      <c r="N647" s="80"/>
    </row>
    <row r="648" spans="1:14" x14ac:dyDescent="0.35">
      <c r="A648" s="80"/>
      <c r="B648" s="80"/>
      <c r="C648" s="80"/>
      <c r="D648" s="80"/>
      <c r="E648" s="80"/>
      <c r="F648" s="80"/>
      <c r="G648" s="80"/>
      <c r="H648" s="80"/>
      <c r="I648" s="80"/>
      <c r="J648" s="80"/>
      <c r="K648" s="80"/>
      <c r="L648" s="80"/>
      <c r="M648" s="80"/>
      <c r="N648" s="80"/>
    </row>
    <row r="649" spans="1:14" x14ac:dyDescent="0.35">
      <c r="A649" s="80"/>
      <c r="B649" s="80"/>
      <c r="C649" s="80"/>
      <c r="D649" s="80"/>
      <c r="E649" s="80"/>
      <c r="F649" s="80"/>
      <c r="G649" s="80"/>
      <c r="H649" s="80"/>
      <c r="I649" s="80"/>
      <c r="J649" s="80"/>
      <c r="K649" s="80"/>
      <c r="L649" s="80"/>
      <c r="M649" s="80"/>
      <c r="N649" s="80"/>
    </row>
    <row r="650" spans="1:14" x14ac:dyDescent="0.35">
      <c r="A650" s="80"/>
      <c r="B650" s="80"/>
      <c r="C650" s="80"/>
      <c r="D650" s="80"/>
      <c r="E650" s="80"/>
      <c r="F650" s="80"/>
      <c r="G650" s="80"/>
      <c r="H650" s="80"/>
      <c r="I650" s="80"/>
      <c r="J650" s="80"/>
      <c r="K650" s="80"/>
      <c r="L650" s="80"/>
      <c r="M650" s="80"/>
      <c r="N650" s="80"/>
    </row>
    <row r="651" spans="1:14" x14ac:dyDescent="0.35">
      <c r="A651" s="80"/>
      <c r="B651" s="80"/>
      <c r="C651" s="80"/>
      <c r="D651" s="80"/>
      <c r="E651" s="80"/>
      <c r="F651" s="80"/>
      <c r="G651" s="80"/>
      <c r="H651" s="80"/>
      <c r="I651" s="80"/>
      <c r="J651" s="80"/>
      <c r="K651" s="80"/>
      <c r="L651" s="80"/>
      <c r="M651" s="80"/>
      <c r="N651" s="80"/>
    </row>
    <row r="652" spans="1:14" x14ac:dyDescent="0.35">
      <c r="A652" s="80"/>
      <c r="B652" s="80"/>
      <c r="C652" s="80"/>
      <c r="D652" s="80"/>
      <c r="E652" s="80"/>
      <c r="F652" s="80"/>
      <c r="G652" s="80"/>
      <c r="H652" s="80"/>
      <c r="I652" s="80"/>
      <c r="J652" s="80"/>
      <c r="K652" s="80"/>
      <c r="L652" s="80"/>
      <c r="M652" s="80"/>
      <c r="N652" s="80"/>
    </row>
    <row r="653" spans="1:14" x14ac:dyDescent="0.35">
      <c r="A653" s="80"/>
      <c r="B653" s="80"/>
      <c r="C653" s="80"/>
      <c r="D653" s="80"/>
      <c r="E653" s="80"/>
      <c r="F653" s="80"/>
      <c r="G653" s="80"/>
      <c r="H653" s="80"/>
      <c r="I653" s="80"/>
      <c r="J653" s="80"/>
      <c r="K653" s="80"/>
      <c r="L653" s="80"/>
      <c r="M653" s="80"/>
      <c r="N653" s="80"/>
    </row>
    <row r="654" spans="1:14" x14ac:dyDescent="0.35">
      <c r="A654" s="80"/>
      <c r="B654" s="80"/>
      <c r="C654" s="80"/>
      <c r="D654" s="80"/>
      <c r="E654" s="80"/>
      <c r="F654" s="80"/>
      <c r="G654" s="80"/>
      <c r="H654" s="80"/>
      <c r="I654" s="80"/>
      <c r="J654" s="80"/>
      <c r="K654" s="80"/>
      <c r="L654" s="80"/>
      <c r="M654" s="80"/>
      <c r="N654" s="80"/>
    </row>
    <row r="655" spans="1:14" x14ac:dyDescent="0.35">
      <c r="A655" s="80"/>
      <c r="B655" s="80"/>
      <c r="C655" s="80"/>
      <c r="D655" s="80"/>
      <c r="E655" s="80"/>
      <c r="F655" s="80"/>
      <c r="G655" s="80"/>
      <c r="H655" s="80"/>
      <c r="I655" s="80"/>
      <c r="J655" s="80"/>
      <c r="K655" s="80"/>
      <c r="L655" s="80"/>
      <c r="M655" s="80"/>
      <c r="N655" s="80"/>
    </row>
    <row r="656" spans="1:14" x14ac:dyDescent="0.35">
      <c r="A656" s="80"/>
      <c r="B656" s="80"/>
      <c r="C656" s="80"/>
      <c r="D656" s="80"/>
      <c r="E656" s="80"/>
      <c r="F656" s="80"/>
      <c r="G656" s="80"/>
      <c r="H656" s="80"/>
      <c r="I656" s="80"/>
      <c r="J656" s="80"/>
      <c r="K656" s="80"/>
      <c r="L656" s="80"/>
      <c r="M656" s="80"/>
      <c r="N656" s="80"/>
    </row>
    <row r="657" spans="1:14" x14ac:dyDescent="0.35">
      <c r="A657" s="80"/>
      <c r="B657" s="80"/>
      <c r="C657" s="80"/>
      <c r="D657" s="80"/>
      <c r="E657" s="80"/>
      <c r="F657" s="80"/>
      <c r="G657" s="80"/>
      <c r="H657" s="80"/>
      <c r="I657" s="80"/>
      <c r="J657" s="80"/>
      <c r="K657" s="80"/>
      <c r="L657" s="80"/>
      <c r="M657" s="80"/>
      <c r="N657" s="80"/>
    </row>
    <row r="658" spans="1:14" x14ac:dyDescent="0.35">
      <c r="A658" s="80"/>
      <c r="B658" s="80"/>
      <c r="C658" s="80"/>
      <c r="D658" s="80"/>
      <c r="E658" s="80"/>
      <c r="F658" s="80"/>
      <c r="G658" s="80"/>
      <c r="H658" s="80"/>
      <c r="I658" s="80"/>
      <c r="J658" s="80"/>
      <c r="K658" s="80"/>
      <c r="L658" s="80"/>
      <c r="M658" s="80"/>
      <c r="N658" s="80"/>
    </row>
    <row r="659" spans="1:14" x14ac:dyDescent="0.35">
      <c r="A659" s="80"/>
      <c r="B659" s="80"/>
      <c r="C659" s="80"/>
      <c r="D659" s="80"/>
      <c r="E659" s="80"/>
      <c r="F659" s="80"/>
      <c r="G659" s="80"/>
      <c r="H659" s="80"/>
      <c r="I659" s="80"/>
      <c r="J659" s="80"/>
      <c r="K659" s="80"/>
      <c r="L659" s="80"/>
      <c r="M659" s="80"/>
      <c r="N659" s="80"/>
    </row>
    <row r="660" spans="1:14" x14ac:dyDescent="0.35">
      <c r="A660" s="80"/>
      <c r="B660" s="80"/>
      <c r="C660" s="80"/>
      <c r="D660" s="80"/>
      <c r="E660" s="80"/>
      <c r="F660" s="80"/>
      <c r="G660" s="80"/>
      <c r="H660" s="80"/>
      <c r="I660" s="80"/>
      <c r="J660" s="80"/>
      <c r="K660" s="80"/>
      <c r="L660" s="80"/>
      <c r="M660" s="80"/>
      <c r="N660" s="80"/>
    </row>
    <row r="661" spans="1:14" x14ac:dyDescent="0.35">
      <c r="A661" s="80"/>
      <c r="B661" s="80"/>
      <c r="C661" s="80"/>
      <c r="D661" s="80"/>
      <c r="E661" s="80"/>
      <c r="F661" s="80"/>
      <c r="G661" s="80"/>
      <c r="H661" s="80"/>
      <c r="I661" s="80"/>
      <c r="J661" s="80"/>
      <c r="K661" s="80"/>
      <c r="L661" s="80"/>
      <c r="M661" s="80"/>
      <c r="N661" s="80"/>
    </row>
    <row r="662" spans="1:14" x14ac:dyDescent="0.35">
      <c r="A662" s="80"/>
      <c r="B662" s="80"/>
      <c r="C662" s="80"/>
      <c r="D662" s="80"/>
      <c r="E662" s="80"/>
      <c r="F662" s="80"/>
      <c r="G662" s="80"/>
      <c r="H662" s="80"/>
      <c r="I662" s="80"/>
      <c r="J662" s="80"/>
      <c r="K662" s="80"/>
      <c r="L662" s="80"/>
      <c r="M662" s="80"/>
      <c r="N662" s="80"/>
    </row>
    <row r="663" spans="1:14" x14ac:dyDescent="0.35">
      <c r="A663" s="80"/>
      <c r="B663" s="80"/>
      <c r="C663" s="80"/>
      <c r="D663" s="80"/>
      <c r="E663" s="80"/>
      <c r="F663" s="80"/>
      <c r="G663" s="80"/>
      <c r="H663" s="80"/>
      <c r="I663" s="80"/>
      <c r="J663" s="80"/>
      <c r="K663" s="80"/>
      <c r="L663" s="80"/>
      <c r="M663" s="80"/>
      <c r="N663" s="80"/>
    </row>
    <row r="664" spans="1:14" x14ac:dyDescent="0.35">
      <c r="A664" s="80"/>
      <c r="B664" s="80"/>
      <c r="C664" s="80"/>
      <c r="D664" s="80"/>
      <c r="E664" s="80"/>
      <c r="F664" s="80"/>
      <c r="G664" s="80"/>
      <c r="H664" s="80"/>
      <c r="I664" s="80"/>
      <c r="J664" s="80"/>
      <c r="K664" s="80"/>
      <c r="L664" s="80"/>
      <c r="M664" s="80"/>
      <c r="N664" s="80"/>
    </row>
    <row r="665" spans="1:14" x14ac:dyDescent="0.35">
      <c r="A665" s="80"/>
      <c r="B665" s="80"/>
      <c r="C665" s="80"/>
      <c r="D665" s="80"/>
      <c r="E665" s="80"/>
      <c r="F665" s="80"/>
      <c r="G665" s="80"/>
      <c r="H665" s="80"/>
      <c r="I665" s="80"/>
      <c r="J665" s="80"/>
      <c r="K665" s="80"/>
      <c r="L665" s="80"/>
      <c r="M665" s="80"/>
      <c r="N665" s="80"/>
    </row>
    <row r="666" spans="1:14" x14ac:dyDescent="0.35">
      <c r="A666" s="80"/>
      <c r="B666" s="80"/>
      <c r="C666" s="80"/>
      <c r="D666" s="80"/>
      <c r="E666" s="80"/>
      <c r="F666" s="80"/>
      <c r="G666" s="80"/>
      <c r="H666" s="80"/>
      <c r="I666" s="80"/>
      <c r="J666" s="80"/>
      <c r="K666" s="80"/>
      <c r="L666" s="80"/>
      <c r="M666" s="80"/>
      <c r="N666" s="80"/>
    </row>
    <row r="667" spans="1:14" x14ac:dyDescent="0.35">
      <c r="A667" s="80"/>
      <c r="B667" s="80"/>
      <c r="C667" s="80"/>
      <c r="D667" s="80"/>
      <c r="E667" s="80"/>
      <c r="F667" s="80"/>
      <c r="G667" s="80"/>
      <c r="H667" s="80"/>
      <c r="I667" s="80"/>
      <c r="J667" s="80"/>
      <c r="K667" s="80"/>
      <c r="L667" s="80"/>
      <c r="M667" s="80"/>
      <c r="N667" s="80"/>
    </row>
    <row r="668" spans="1:14" x14ac:dyDescent="0.35">
      <c r="A668" s="80"/>
      <c r="B668" s="80"/>
      <c r="C668" s="80"/>
      <c r="D668" s="80"/>
      <c r="E668" s="80"/>
      <c r="F668" s="80"/>
      <c r="G668" s="80"/>
      <c r="H668" s="80"/>
      <c r="I668" s="80"/>
      <c r="J668" s="80"/>
      <c r="K668" s="80"/>
      <c r="L668" s="80"/>
      <c r="M668" s="80"/>
      <c r="N668" s="80"/>
    </row>
    <row r="669" spans="1:14" x14ac:dyDescent="0.35">
      <c r="A669" s="80"/>
      <c r="B669" s="80"/>
      <c r="C669" s="80"/>
      <c r="D669" s="80"/>
      <c r="E669" s="80"/>
      <c r="F669" s="80"/>
      <c r="G669" s="80"/>
      <c r="H669" s="80"/>
      <c r="I669" s="80"/>
      <c r="J669" s="80"/>
      <c r="K669" s="80"/>
      <c r="L669" s="80"/>
      <c r="M669" s="80"/>
      <c r="N669" s="80"/>
    </row>
    <row r="670" spans="1:14" x14ac:dyDescent="0.35">
      <c r="A670" s="80"/>
      <c r="B670" s="80"/>
      <c r="C670" s="80"/>
      <c r="D670" s="80"/>
      <c r="E670" s="80"/>
      <c r="F670" s="80"/>
      <c r="G670" s="80"/>
      <c r="H670" s="80"/>
      <c r="I670" s="80"/>
      <c r="J670" s="80"/>
      <c r="K670" s="80"/>
      <c r="L670" s="80"/>
      <c r="M670" s="80"/>
      <c r="N670" s="80"/>
    </row>
    <row r="671" spans="1:14" x14ac:dyDescent="0.35">
      <c r="A671" s="80"/>
      <c r="B671" s="80"/>
      <c r="C671" s="80"/>
      <c r="D671" s="80"/>
      <c r="E671" s="80"/>
      <c r="F671" s="80"/>
      <c r="G671" s="80"/>
      <c r="H671" s="80"/>
      <c r="I671" s="80"/>
      <c r="J671" s="80"/>
      <c r="K671" s="80"/>
      <c r="L671" s="80"/>
      <c r="M671" s="80"/>
      <c r="N671" s="80"/>
    </row>
    <row r="672" spans="1:14" x14ac:dyDescent="0.35">
      <c r="A672" s="80"/>
      <c r="B672" s="80"/>
      <c r="C672" s="80"/>
      <c r="D672" s="80"/>
      <c r="E672" s="80"/>
      <c r="F672" s="80"/>
      <c r="G672" s="80"/>
      <c r="H672" s="80"/>
      <c r="I672" s="80"/>
      <c r="J672" s="80"/>
      <c r="K672" s="80"/>
      <c r="L672" s="80"/>
      <c r="M672" s="80"/>
      <c r="N672" s="80"/>
    </row>
    <row r="673" spans="1:14" x14ac:dyDescent="0.35">
      <c r="A673" s="80"/>
      <c r="B673" s="80"/>
      <c r="C673" s="80"/>
      <c r="D673" s="80"/>
      <c r="E673" s="80"/>
      <c r="F673" s="80"/>
      <c r="G673" s="80"/>
      <c r="H673" s="80"/>
      <c r="I673" s="80"/>
      <c r="J673" s="80"/>
      <c r="K673" s="80"/>
      <c r="L673" s="80"/>
      <c r="M673" s="80"/>
      <c r="N673" s="80"/>
    </row>
    <row r="674" spans="1:14" x14ac:dyDescent="0.35">
      <c r="A674" s="80"/>
      <c r="B674" s="80"/>
      <c r="C674" s="80"/>
      <c r="D674" s="80"/>
      <c r="E674" s="80"/>
      <c r="F674" s="80"/>
      <c r="G674" s="80"/>
      <c r="H674" s="80"/>
      <c r="I674" s="80"/>
      <c r="J674" s="80"/>
      <c r="K674" s="80"/>
      <c r="L674" s="80"/>
      <c r="M674" s="80"/>
      <c r="N674" s="80"/>
    </row>
    <row r="675" spans="1:14" x14ac:dyDescent="0.35">
      <c r="A675" s="80"/>
      <c r="B675" s="80"/>
      <c r="C675" s="80"/>
      <c r="D675" s="80"/>
      <c r="E675" s="80"/>
      <c r="F675" s="80"/>
      <c r="G675" s="80"/>
      <c r="H675" s="80"/>
      <c r="I675" s="80"/>
      <c r="J675" s="80"/>
      <c r="K675" s="80"/>
      <c r="L675" s="80"/>
      <c r="M675" s="80"/>
      <c r="N675" s="80"/>
    </row>
    <row r="676" spans="1:14" x14ac:dyDescent="0.35">
      <c r="A676" s="80"/>
      <c r="B676" s="80"/>
      <c r="C676" s="80"/>
      <c r="D676" s="80"/>
      <c r="E676" s="80"/>
      <c r="F676" s="80"/>
      <c r="G676" s="80"/>
      <c r="H676" s="80"/>
      <c r="I676" s="80"/>
      <c r="J676" s="80"/>
      <c r="K676" s="80"/>
      <c r="L676" s="80"/>
      <c r="M676" s="80"/>
      <c r="N676" s="80"/>
    </row>
    <row r="677" spans="1:14" x14ac:dyDescent="0.35">
      <c r="A677" s="80"/>
      <c r="B677" s="80"/>
      <c r="C677" s="80"/>
      <c r="D677" s="80"/>
      <c r="E677" s="80"/>
      <c r="F677" s="80"/>
      <c r="G677" s="80"/>
      <c r="H677" s="80"/>
      <c r="I677" s="80"/>
      <c r="J677" s="80"/>
      <c r="K677" s="80"/>
      <c r="L677" s="80"/>
      <c r="M677" s="80"/>
      <c r="N677" s="80"/>
    </row>
    <row r="678" spans="1:14" x14ac:dyDescent="0.35">
      <c r="A678" s="80"/>
      <c r="B678" s="80"/>
      <c r="C678" s="80"/>
      <c r="D678" s="80"/>
      <c r="E678" s="80"/>
      <c r="F678" s="80"/>
      <c r="G678" s="80"/>
      <c r="H678" s="80"/>
      <c r="I678" s="80"/>
      <c r="J678" s="80"/>
      <c r="K678" s="80"/>
      <c r="L678" s="80"/>
      <c r="M678" s="80"/>
      <c r="N678" s="80"/>
    </row>
    <row r="679" spans="1:14" x14ac:dyDescent="0.35">
      <c r="A679" s="80"/>
      <c r="B679" s="80"/>
      <c r="C679" s="80"/>
      <c r="D679" s="80"/>
      <c r="E679" s="80"/>
      <c r="F679" s="80"/>
      <c r="G679" s="80"/>
      <c r="H679" s="80"/>
      <c r="I679" s="80"/>
      <c r="J679" s="80"/>
      <c r="K679" s="80"/>
      <c r="L679" s="80"/>
      <c r="M679" s="80"/>
      <c r="N679" s="80"/>
    </row>
    <row r="680" spans="1:14" x14ac:dyDescent="0.35">
      <c r="A680" s="80"/>
      <c r="B680" s="80"/>
      <c r="C680" s="80"/>
      <c r="D680" s="80"/>
      <c r="E680" s="80"/>
      <c r="F680" s="80"/>
      <c r="G680" s="80"/>
      <c r="H680" s="80"/>
      <c r="I680" s="80"/>
      <c r="J680" s="80"/>
      <c r="K680" s="80"/>
      <c r="L680" s="80"/>
      <c r="M680" s="80"/>
      <c r="N680" s="80"/>
    </row>
    <row r="681" spans="1:14" x14ac:dyDescent="0.35">
      <c r="A681" s="80"/>
      <c r="B681" s="80"/>
      <c r="C681" s="80"/>
      <c r="D681" s="80"/>
      <c r="E681" s="80"/>
      <c r="F681" s="80"/>
      <c r="G681" s="80"/>
      <c r="H681" s="80"/>
      <c r="I681" s="80"/>
      <c r="J681" s="80"/>
      <c r="K681" s="80"/>
      <c r="L681" s="80"/>
      <c r="M681" s="80"/>
      <c r="N681" s="80"/>
    </row>
    <row r="682" spans="1:14" x14ac:dyDescent="0.35">
      <c r="A682" s="80"/>
      <c r="B682" s="80"/>
      <c r="C682" s="80"/>
      <c r="D682" s="80"/>
      <c r="E682" s="80"/>
      <c r="F682" s="80"/>
      <c r="G682" s="80"/>
      <c r="H682" s="80"/>
      <c r="I682" s="80"/>
      <c r="J682" s="80"/>
      <c r="K682" s="80"/>
      <c r="L682" s="80"/>
      <c r="M682" s="80"/>
      <c r="N682" s="80"/>
    </row>
    <row r="683" spans="1:14" x14ac:dyDescent="0.35">
      <c r="A683" s="80"/>
      <c r="B683" s="80"/>
      <c r="C683" s="80"/>
      <c r="D683" s="80"/>
      <c r="E683" s="80"/>
      <c r="F683" s="80"/>
      <c r="G683" s="80"/>
      <c r="H683" s="80"/>
      <c r="I683" s="80"/>
      <c r="J683" s="80"/>
      <c r="K683" s="80"/>
      <c r="L683" s="80"/>
      <c r="M683" s="80"/>
      <c r="N683" s="80"/>
    </row>
    <row r="684" spans="1:14" x14ac:dyDescent="0.35">
      <c r="A684" s="80"/>
      <c r="B684" s="80"/>
      <c r="C684" s="80"/>
      <c r="D684" s="80"/>
      <c r="E684" s="80"/>
      <c r="F684" s="80"/>
      <c r="G684" s="80"/>
      <c r="H684" s="80"/>
      <c r="I684" s="80"/>
      <c r="J684" s="80"/>
      <c r="K684" s="80"/>
      <c r="L684" s="80"/>
      <c r="M684" s="80"/>
      <c r="N684" s="80"/>
    </row>
    <row r="685" spans="1:14" x14ac:dyDescent="0.35">
      <c r="A685" s="80"/>
      <c r="B685" s="80"/>
      <c r="C685" s="80"/>
      <c r="D685" s="80"/>
      <c r="E685" s="80"/>
      <c r="F685" s="80"/>
      <c r="G685" s="80"/>
      <c r="H685" s="80"/>
      <c r="I685" s="80"/>
      <c r="J685" s="80"/>
      <c r="K685" s="80"/>
      <c r="L685" s="80"/>
      <c r="M685" s="80"/>
      <c r="N685" s="80"/>
    </row>
    <row r="686" spans="1:14" x14ac:dyDescent="0.35">
      <c r="A686" s="80"/>
      <c r="B686" s="80"/>
      <c r="C686" s="80"/>
      <c r="D686" s="80"/>
      <c r="E686" s="80"/>
      <c r="F686" s="80"/>
      <c r="G686" s="80"/>
      <c r="H686" s="80"/>
      <c r="I686" s="80"/>
      <c r="J686" s="80"/>
      <c r="K686" s="80"/>
      <c r="L686" s="80"/>
      <c r="M686" s="80"/>
      <c r="N686" s="80"/>
    </row>
    <row r="687" spans="1:14" x14ac:dyDescent="0.35">
      <c r="A687" s="80"/>
      <c r="B687" s="80"/>
      <c r="C687" s="80"/>
      <c r="D687" s="80"/>
      <c r="E687" s="80"/>
      <c r="F687" s="80"/>
      <c r="G687" s="80"/>
      <c r="H687" s="80"/>
      <c r="I687" s="80"/>
      <c r="J687" s="80"/>
      <c r="K687" s="80"/>
      <c r="L687" s="80"/>
      <c r="M687" s="80"/>
      <c r="N687" s="80"/>
    </row>
    <row r="688" spans="1:14" x14ac:dyDescent="0.35">
      <c r="A688" s="80"/>
      <c r="B688" s="80"/>
      <c r="C688" s="80"/>
      <c r="D688" s="80"/>
      <c r="E688" s="80"/>
      <c r="F688" s="80"/>
      <c r="G688" s="80"/>
      <c r="H688" s="80"/>
      <c r="I688" s="80"/>
      <c r="J688" s="80"/>
      <c r="K688" s="80"/>
      <c r="L688" s="80"/>
      <c r="M688" s="80"/>
      <c r="N688" s="80"/>
    </row>
    <row r="689" spans="1:14" x14ac:dyDescent="0.35">
      <c r="A689" s="80"/>
      <c r="B689" s="80"/>
      <c r="C689" s="80"/>
      <c r="D689" s="80"/>
      <c r="E689" s="80"/>
      <c r="F689" s="80"/>
      <c r="G689" s="80"/>
      <c r="H689" s="80"/>
      <c r="I689" s="80"/>
      <c r="J689" s="80"/>
      <c r="K689" s="80"/>
      <c r="L689" s="80"/>
      <c r="M689" s="80"/>
      <c r="N689" s="80"/>
    </row>
    <row r="690" spans="1:14" x14ac:dyDescent="0.35">
      <c r="A690" s="80"/>
      <c r="B690" s="80"/>
      <c r="C690" s="80"/>
      <c r="D690" s="80"/>
      <c r="E690" s="80"/>
      <c r="F690" s="80"/>
      <c r="G690" s="80"/>
      <c r="H690" s="80"/>
      <c r="I690" s="80"/>
      <c r="J690" s="80"/>
      <c r="K690" s="80"/>
      <c r="L690" s="80"/>
      <c r="M690" s="80"/>
      <c r="N690" s="80"/>
    </row>
    <row r="691" spans="1:14" x14ac:dyDescent="0.35">
      <c r="A691" s="80"/>
      <c r="B691" s="80"/>
      <c r="C691" s="80"/>
      <c r="D691" s="80"/>
      <c r="E691" s="80"/>
      <c r="F691" s="80"/>
      <c r="G691" s="80"/>
      <c r="H691" s="80"/>
      <c r="I691" s="80"/>
      <c r="J691" s="80"/>
      <c r="K691" s="80"/>
      <c r="L691" s="80"/>
      <c r="M691" s="80"/>
      <c r="N691" s="80"/>
    </row>
    <row r="692" spans="1:14" x14ac:dyDescent="0.35">
      <c r="A692" s="80"/>
      <c r="B692" s="80"/>
      <c r="C692" s="80"/>
      <c r="D692" s="80"/>
      <c r="E692" s="80"/>
      <c r="F692" s="80"/>
      <c r="G692" s="80"/>
      <c r="H692" s="80"/>
      <c r="I692" s="80"/>
      <c r="J692" s="80"/>
      <c r="K692" s="80"/>
      <c r="L692" s="80"/>
      <c r="M692" s="80"/>
      <c r="N692" s="80"/>
    </row>
    <row r="693" spans="1:14" x14ac:dyDescent="0.35">
      <c r="A693" s="80"/>
      <c r="B693" s="80"/>
      <c r="C693" s="80"/>
      <c r="D693" s="80"/>
      <c r="E693" s="80"/>
      <c r="F693" s="80"/>
      <c r="G693" s="80"/>
      <c r="H693" s="80"/>
      <c r="I693" s="80"/>
      <c r="J693" s="80"/>
      <c r="K693" s="80"/>
      <c r="L693" s="80"/>
      <c r="M693" s="80"/>
      <c r="N693" s="80"/>
    </row>
    <row r="694" spans="1:14" x14ac:dyDescent="0.35">
      <c r="A694" s="80"/>
      <c r="B694" s="80"/>
      <c r="C694" s="80"/>
      <c r="D694" s="80"/>
      <c r="E694" s="80"/>
      <c r="F694" s="80"/>
      <c r="G694" s="80"/>
      <c r="H694" s="80"/>
      <c r="I694" s="80"/>
      <c r="J694" s="80"/>
      <c r="K694" s="80"/>
      <c r="L694" s="80"/>
      <c r="M694" s="80"/>
      <c r="N694" s="80"/>
    </row>
    <row r="695" spans="1:14" x14ac:dyDescent="0.35">
      <c r="A695" s="80"/>
      <c r="B695" s="80"/>
      <c r="C695" s="80"/>
      <c r="D695" s="80"/>
      <c r="E695" s="80"/>
      <c r="F695" s="80"/>
      <c r="G695" s="80"/>
      <c r="H695" s="80"/>
      <c r="I695" s="80"/>
      <c r="J695" s="80"/>
      <c r="K695" s="80"/>
      <c r="L695" s="80"/>
      <c r="M695" s="80"/>
      <c r="N695" s="80"/>
    </row>
    <row r="696" spans="1:14" x14ac:dyDescent="0.35">
      <c r="A696" s="80"/>
      <c r="B696" s="80"/>
      <c r="C696" s="80"/>
      <c r="D696" s="80"/>
      <c r="E696" s="80"/>
      <c r="F696" s="80"/>
      <c r="G696" s="80"/>
      <c r="H696" s="80"/>
      <c r="I696" s="80"/>
      <c r="J696" s="80"/>
      <c r="K696" s="80"/>
      <c r="L696" s="80"/>
      <c r="M696" s="80"/>
      <c r="N696" s="80"/>
    </row>
    <row r="697" spans="1:14" x14ac:dyDescent="0.35">
      <c r="A697" s="80"/>
      <c r="B697" s="80"/>
      <c r="C697" s="80"/>
      <c r="D697" s="80"/>
      <c r="E697" s="80"/>
      <c r="F697" s="80"/>
      <c r="G697" s="80"/>
      <c r="H697" s="80"/>
      <c r="I697" s="80"/>
      <c r="J697" s="80"/>
      <c r="K697" s="80"/>
      <c r="L697" s="80"/>
      <c r="M697" s="80"/>
      <c r="N697" s="80"/>
    </row>
    <row r="698" spans="1:14" x14ac:dyDescent="0.35">
      <c r="A698" s="80"/>
      <c r="B698" s="80"/>
      <c r="C698" s="80"/>
      <c r="D698" s="80"/>
      <c r="E698" s="80"/>
      <c r="F698" s="80"/>
      <c r="G698" s="80"/>
      <c r="H698" s="80"/>
      <c r="I698" s="80"/>
      <c r="J698" s="80"/>
      <c r="K698" s="80"/>
      <c r="L698" s="80"/>
      <c r="M698" s="80"/>
      <c r="N698" s="80"/>
    </row>
    <row r="699" spans="1:14" x14ac:dyDescent="0.35">
      <c r="A699" s="80"/>
      <c r="B699" s="80"/>
      <c r="C699" s="80"/>
      <c r="D699" s="80"/>
      <c r="E699" s="80"/>
      <c r="F699" s="80"/>
      <c r="G699" s="80"/>
      <c r="H699" s="80"/>
      <c r="I699" s="80"/>
      <c r="J699" s="80"/>
      <c r="K699" s="80"/>
      <c r="L699" s="80"/>
      <c r="M699" s="80"/>
      <c r="N699" s="80"/>
    </row>
    <row r="700" spans="1:14" x14ac:dyDescent="0.35">
      <c r="A700" s="80"/>
      <c r="B700" s="80"/>
      <c r="C700" s="80"/>
      <c r="D700" s="80"/>
      <c r="E700" s="80"/>
      <c r="F700" s="80"/>
      <c r="G700" s="80"/>
      <c r="H700" s="80"/>
      <c r="I700" s="80"/>
      <c r="J700" s="80"/>
      <c r="K700" s="80"/>
      <c r="L700" s="80"/>
      <c r="M700" s="80"/>
      <c r="N700" s="80"/>
    </row>
    <row r="701" spans="1:14" x14ac:dyDescent="0.35">
      <c r="A701" s="80"/>
      <c r="B701" s="80"/>
      <c r="C701" s="80"/>
      <c r="D701" s="80"/>
      <c r="E701" s="80"/>
      <c r="F701" s="80"/>
      <c r="G701" s="80"/>
      <c r="H701" s="80"/>
      <c r="I701" s="80"/>
      <c r="J701" s="80"/>
      <c r="K701" s="80"/>
      <c r="L701" s="80"/>
      <c r="M701" s="80"/>
      <c r="N701" s="80"/>
    </row>
    <row r="702" spans="1:14" x14ac:dyDescent="0.35">
      <c r="A702" s="80"/>
      <c r="B702" s="80"/>
      <c r="C702" s="80"/>
      <c r="D702" s="80"/>
      <c r="E702" s="80"/>
      <c r="F702" s="80"/>
      <c r="G702" s="80"/>
      <c r="H702" s="80"/>
      <c r="I702" s="80"/>
      <c r="J702" s="80"/>
      <c r="K702" s="80"/>
      <c r="L702" s="80"/>
      <c r="M702" s="80"/>
      <c r="N702" s="80"/>
    </row>
    <row r="703" spans="1:14" x14ac:dyDescent="0.35">
      <c r="A703" s="80"/>
      <c r="B703" s="80"/>
      <c r="C703" s="80"/>
      <c r="D703" s="80"/>
      <c r="E703" s="80"/>
      <c r="F703" s="80"/>
      <c r="G703" s="80"/>
      <c r="H703" s="80"/>
      <c r="I703" s="80"/>
      <c r="J703" s="80"/>
      <c r="K703" s="80"/>
      <c r="L703" s="80"/>
      <c r="M703" s="80"/>
      <c r="N703" s="80"/>
    </row>
    <row r="704" spans="1:14" x14ac:dyDescent="0.35">
      <c r="A704" s="80"/>
      <c r="B704" s="80"/>
      <c r="C704" s="80"/>
      <c r="D704" s="80"/>
      <c r="E704" s="80"/>
      <c r="F704" s="80"/>
      <c r="G704" s="80"/>
      <c r="H704" s="80"/>
      <c r="I704" s="80"/>
      <c r="J704" s="80"/>
      <c r="K704" s="80"/>
      <c r="L704" s="80"/>
      <c r="M704" s="80"/>
      <c r="N704" s="80"/>
    </row>
    <row r="705" spans="1:14" x14ac:dyDescent="0.35">
      <c r="A705" s="80"/>
      <c r="B705" s="80"/>
      <c r="C705" s="80"/>
      <c r="D705" s="80"/>
      <c r="E705" s="80"/>
      <c r="F705" s="80"/>
      <c r="G705" s="80"/>
      <c r="H705" s="80"/>
      <c r="I705" s="80"/>
      <c r="J705" s="80"/>
      <c r="K705" s="80"/>
      <c r="L705" s="80"/>
      <c r="M705" s="80"/>
      <c r="N705" s="80"/>
    </row>
    <row r="706" spans="1:14" x14ac:dyDescent="0.35">
      <c r="A706" s="80"/>
      <c r="B706" s="80"/>
      <c r="C706" s="80"/>
      <c r="D706" s="80"/>
      <c r="E706" s="80"/>
      <c r="F706" s="80"/>
      <c r="G706" s="80"/>
      <c r="H706" s="80"/>
      <c r="I706" s="80"/>
      <c r="J706" s="80"/>
      <c r="K706" s="80"/>
      <c r="L706" s="80"/>
      <c r="M706" s="80"/>
      <c r="N706" s="80"/>
    </row>
    <row r="707" spans="1:14" x14ac:dyDescent="0.35">
      <c r="A707" s="80"/>
      <c r="B707" s="80"/>
      <c r="C707" s="80"/>
      <c r="D707" s="80"/>
      <c r="E707" s="80"/>
      <c r="F707" s="80"/>
      <c r="G707" s="80"/>
      <c r="H707" s="80"/>
      <c r="I707" s="80"/>
      <c r="J707" s="80"/>
      <c r="K707" s="80"/>
      <c r="L707" s="80"/>
      <c r="M707" s="80"/>
      <c r="N707" s="80"/>
    </row>
    <row r="708" spans="1:14" x14ac:dyDescent="0.35">
      <c r="A708" s="80"/>
      <c r="B708" s="80"/>
      <c r="C708" s="80"/>
      <c r="D708" s="80"/>
      <c r="E708" s="80"/>
      <c r="F708" s="80"/>
      <c r="G708" s="80"/>
      <c r="H708" s="80"/>
      <c r="I708" s="80"/>
      <c r="J708" s="80"/>
      <c r="K708" s="80"/>
      <c r="L708" s="80"/>
      <c r="M708" s="80"/>
      <c r="N708" s="80"/>
    </row>
    <row r="709" spans="1:14" x14ac:dyDescent="0.35">
      <c r="A709" s="80"/>
      <c r="B709" s="80"/>
      <c r="C709" s="80"/>
      <c r="D709" s="80"/>
      <c r="E709" s="80"/>
      <c r="F709" s="80"/>
      <c r="G709" s="80"/>
      <c r="H709" s="80"/>
      <c r="I709" s="80"/>
      <c r="J709" s="80"/>
      <c r="K709" s="80"/>
      <c r="L709" s="80"/>
      <c r="M709" s="80"/>
      <c r="N709" s="80"/>
    </row>
    <row r="710" spans="1:14" x14ac:dyDescent="0.35">
      <c r="A710" s="80"/>
      <c r="B710" s="80"/>
      <c r="C710" s="80"/>
      <c r="D710" s="80"/>
      <c r="E710" s="80"/>
      <c r="F710" s="80"/>
      <c r="G710" s="80"/>
      <c r="H710" s="80"/>
      <c r="I710" s="80"/>
      <c r="J710" s="80"/>
      <c r="K710" s="80"/>
      <c r="L710" s="80"/>
      <c r="M710" s="80"/>
      <c r="N710" s="80"/>
    </row>
    <row r="711" spans="1:14" x14ac:dyDescent="0.35">
      <c r="A711" s="80"/>
      <c r="B711" s="80"/>
      <c r="C711" s="80"/>
      <c r="D711" s="80"/>
      <c r="E711" s="80"/>
      <c r="F711" s="80"/>
      <c r="G711" s="80"/>
      <c r="H711" s="80"/>
      <c r="I711" s="80"/>
      <c r="J711" s="80"/>
      <c r="K711" s="80"/>
      <c r="L711" s="80"/>
      <c r="M711" s="80"/>
      <c r="N711" s="80"/>
    </row>
    <row r="712" spans="1:14" x14ac:dyDescent="0.35">
      <c r="A712" s="80"/>
      <c r="B712" s="80"/>
      <c r="C712" s="80"/>
      <c r="D712" s="80"/>
      <c r="E712" s="80"/>
      <c r="F712" s="80"/>
      <c r="G712" s="80"/>
      <c r="H712" s="80"/>
      <c r="I712" s="80"/>
      <c r="J712" s="80"/>
      <c r="K712" s="80"/>
      <c r="L712" s="80"/>
      <c r="M712" s="80"/>
      <c r="N712" s="80"/>
    </row>
    <row r="713" spans="1:14" x14ac:dyDescent="0.35">
      <c r="A713" s="80"/>
      <c r="B713" s="80"/>
      <c r="C713" s="80"/>
      <c r="D713" s="80"/>
      <c r="E713" s="80"/>
      <c r="F713" s="80"/>
      <c r="G713" s="80"/>
      <c r="H713" s="80"/>
      <c r="I713" s="80"/>
      <c r="J713" s="80"/>
      <c r="K713" s="80"/>
      <c r="L713" s="80"/>
      <c r="M713" s="80"/>
      <c r="N713" s="80"/>
    </row>
    <row r="714" spans="1:14" x14ac:dyDescent="0.35">
      <c r="A714" s="80"/>
      <c r="B714" s="80"/>
      <c r="C714" s="80"/>
      <c r="D714" s="80"/>
      <c r="E714" s="80"/>
      <c r="F714" s="80"/>
      <c r="G714" s="80"/>
      <c r="H714" s="80"/>
      <c r="I714" s="80"/>
      <c r="J714" s="80"/>
      <c r="K714" s="80"/>
      <c r="L714" s="80"/>
      <c r="M714" s="80"/>
      <c r="N714" s="80"/>
    </row>
    <row r="715" spans="1:14" x14ac:dyDescent="0.35">
      <c r="A715" s="80"/>
      <c r="B715" s="80"/>
      <c r="C715" s="80"/>
      <c r="D715" s="80"/>
      <c r="E715" s="80"/>
      <c r="F715" s="80"/>
      <c r="G715" s="80"/>
      <c r="H715" s="80"/>
      <c r="I715" s="80"/>
      <c r="J715" s="80"/>
      <c r="K715" s="80"/>
      <c r="L715" s="80"/>
      <c r="M715" s="80"/>
      <c r="N715" s="80"/>
    </row>
    <row r="716" spans="1:14" x14ac:dyDescent="0.35">
      <c r="A716" s="80"/>
      <c r="B716" s="80"/>
      <c r="C716" s="80"/>
      <c r="D716" s="80"/>
      <c r="E716" s="80"/>
      <c r="F716" s="80"/>
      <c r="G716" s="80"/>
      <c r="H716" s="80"/>
      <c r="I716" s="80"/>
      <c r="J716" s="80"/>
      <c r="K716" s="80"/>
      <c r="L716" s="80"/>
      <c r="M716" s="80"/>
      <c r="N716" s="80"/>
    </row>
    <row r="717" spans="1:14" x14ac:dyDescent="0.35">
      <c r="A717" s="80"/>
      <c r="B717" s="80"/>
      <c r="C717" s="80"/>
      <c r="D717" s="80"/>
      <c r="E717" s="80"/>
      <c r="F717" s="80"/>
      <c r="G717" s="80"/>
      <c r="H717" s="80"/>
      <c r="I717" s="80"/>
      <c r="J717" s="80"/>
      <c r="K717" s="80"/>
      <c r="L717" s="80"/>
      <c r="M717" s="80"/>
      <c r="N717" s="80"/>
    </row>
    <row r="718" spans="1:14" x14ac:dyDescent="0.35">
      <c r="A718" s="80"/>
      <c r="B718" s="80"/>
      <c r="C718" s="80"/>
      <c r="D718" s="80"/>
      <c r="E718" s="80"/>
      <c r="F718" s="80"/>
      <c r="G718" s="80"/>
      <c r="H718" s="80"/>
      <c r="I718" s="80"/>
      <c r="J718" s="80"/>
      <c r="K718" s="80"/>
      <c r="L718" s="80"/>
      <c r="M718" s="80"/>
      <c r="N718" s="80"/>
    </row>
    <row r="719" spans="1:14" x14ac:dyDescent="0.35">
      <c r="A719" s="80"/>
      <c r="B719" s="80"/>
      <c r="C719" s="80"/>
      <c r="D719" s="80"/>
      <c r="E719" s="80"/>
      <c r="F719" s="80"/>
      <c r="G719" s="80"/>
      <c r="H719" s="80"/>
      <c r="I719" s="80"/>
      <c r="J719" s="80"/>
      <c r="K719" s="80"/>
      <c r="L719" s="80"/>
      <c r="M719" s="80"/>
      <c r="N719" s="80"/>
    </row>
    <row r="720" spans="1:14" x14ac:dyDescent="0.35">
      <c r="A720" s="80"/>
      <c r="B720" s="80"/>
      <c r="C720" s="80"/>
      <c r="D720" s="80"/>
      <c r="E720" s="80"/>
      <c r="F720" s="80"/>
      <c r="G720" s="80"/>
      <c r="H720" s="80"/>
      <c r="I720" s="80"/>
      <c r="J720" s="80"/>
      <c r="K720" s="80"/>
      <c r="L720" s="80"/>
      <c r="M720" s="80"/>
      <c r="N720" s="80"/>
    </row>
    <row r="721" spans="1:14" x14ac:dyDescent="0.35">
      <c r="A721" s="80"/>
      <c r="B721" s="80"/>
      <c r="C721" s="80"/>
      <c r="D721" s="80"/>
      <c r="E721" s="80"/>
      <c r="F721" s="80"/>
      <c r="G721" s="80"/>
      <c r="H721" s="80"/>
      <c r="I721" s="80"/>
      <c r="J721" s="80"/>
      <c r="K721" s="80"/>
      <c r="L721" s="80"/>
      <c r="M721" s="80"/>
      <c r="N721" s="80"/>
    </row>
    <row r="722" spans="1:14" x14ac:dyDescent="0.35">
      <c r="A722" s="80"/>
      <c r="B722" s="80"/>
      <c r="C722" s="80"/>
      <c r="D722" s="80"/>
      <c r="E722" s="80"/>
      <c r="F722" s="80"/>
      <c r="G722" s="80"/>
      <c r="H722" s="80"/>
      <c r="I722" s="80"/>
      <c r="J722" s="80"/>
      <c r="K722" s="80"/>
      <c r="L722" s="80"/>
      <c r="M722" s="80"/>
      <c r="N722" s="80"/>
    </row>
    <row r="723" spans="1:14" x14ac:dyDescent="0.35">
      <c r="A723" s="80"/>
      <c r="B723" s="80"/>
      <c r="C723" s="80"/>
      <c r="D723" s="80"/>
      <c r="E723" s="80"/>
      <c r="F723" s="80"/>
      <c r="G723" s="80"/>
      <c r="H723" s="80"/>
      <c r="I723" s="80"/>
      <c r="J723" s="80"/>
      <c r="K723" s="80"/>
      <c r="L723" s="80"/>
      <c r="M723" s="80"/>
      <c r="N723" s="80"/>
    </row>
    <row r="724" spans="1:14" x14ac:dyDescent="0.35">
      <c r="A724" s="80"/>
      <c r="B724" s="80"/>
      <c r="C724" s="80"/>
      <c r="D724" s="80"/>
      <c r="E724" s="80"/>
      <c r="F724" s="80"/>
      <c r="G724" s="80"/>
      <c r="H724" s="80"/>
      <c r="I724" s="80"/>
      <c r="J724" s="80"/>
      <c r="K724" s="80"/>
      <c r="L724" s="80"/>
      <c r="M724" s="80"/>
      <c r="N724" s="80"/>
    </row>
    <row r="725" spans="1:14" x14ac:dyDescent="0.35">
      <c r="A725" s="80"/>
      <c r="B725" s="80"/>
      <c r="C725" s="80"/>
      <c r="D725" s="80"/>
      <c r="E725" s="80"/>
      <c r="F725" s="80"/>
      <c r="G725" s="80"/>
      <c r="H725" s="80"/>
      <c r="I725" s="80"/>
      <c r="J725" s="80"/>
      <c r="K725" s="80"/>
      <c r="L725" s="80"/>
      <c r="M725" s="80"/>
      <c r="N725" s="80"/>
    </row>
    <row r="726" spans="1:14" x14ac:dyDescent="0.35">
      <c r="A726" s="80"/>
      <c r="B726" s="80"/>
      <c r="C726" s="80"/>
      <c r="D726" s="80"/>
      <c r="E726" s="80"/>
      <c r="F726" s="80"/>
      <c r="G726" s="80"/>
      <c r="H726" s="80"/>
      <c r="I726" s="80"/>
      <c r="J726" s="80"/>
      <c r="K726" s="80"/>
      <c r="L726" s="80"/>
      <c r="M726" s="80"/>
      <c r="N726" s="80"/>
    </row>
    <row r="727" spans="1:14" x14ac:dyDescent="0.35">
      <c r="A727" s="80"/>
      <c r="B727" s="80"/>
      <c r="C727" s="80"/>
      <c r="D727" s="80"/>
      <c r="E727" s="80"/>
      <c r="F727" s="80"/>
      <c r="G727" s="80"/>
      <c r="H727" s="80"/>
      <c r="I727" s="80"/>
      <c r="J727" s="80"/>
      <c r="K727" s="80"/>
      <c r="L727" s="80"/>
      <c r="M727" s="80"/>
      <c r="N727" s="80"/>
    </row>
    <row r="728" spans="1:14" x14ac:dyDescent="0.35">
      <c r="A728" s="80"/>
      <c r="B728" s="80"/>
      <c r="C728" s="80"/>
      <c r="D728" s="80"/>
      <c r="E728" s="80"/>
      <c r="F728" s="80"/>
      <c r="G728" s="80"/>
      <c r="H728" s="80"/>
      <c r="I728" s="80"/>
      <c r="J728" s="80"/>
      <c r="K728" s="80"/>
      <c r="L728" s="80"/>
      <c r="M728" s="80"/>
      <c r="N728" s="80"/>
    </row>
    <row r="729" spans="1:14" x14ac:dyDescent="0.35">
      <c r="A729" s="80"/>
      <c r="B729" s="80"/>
      <c r="C729" s="80"/>
      <c r="D729" s="80"/>
      <c r="E729" s="80"/>
      <c r="F729" s="80"/>
      <c r="G729" s="80"/>
      <c r="H729" s="80"/>
      <c r="I729" s="80"/>
      <c r="J729" s="80"/>
      <c r="K729" s="80"/>
      <c r="L729" s="80"/>
      <c r="M729" s="80"/>
      <c r="N729" s="80"/>
    </row>
    <row r="730" spans="1:14" x14ac:dyDescent="0.35">
      <c r="A730" s="80"/>
      <c r="B730" s="80"/>
      <c r="C730" s="80"/>
      <c r="D730" s="80"/>
      <c r="E730" s="80"/>
      <c r="F730" s="80"/>
      <c r="G730" s="80"/>
      <c r="H730" s="80"/>
      <c r="I730" s="80"/>
      <c r="J730" s="80"/>
      <c r="K730" s="80"/>
      <c r="L730" s="80"/>
      <c r="M730" s="80"/>
      <c r="N730" s="80"/>
    </row>
    <row r="731" spans="1:14" x14ac:dyDescent="0.35">
      <c r="A731" s="80"/>
      <c r="B731" s="80"/>
      <c r="C731" s="80"/>
      <c r="D731" s="80"/>
      <c r="E731" s="80"/>
      <c r="F731" s="80"/>
      <c r="G731" s="80"/>
      <c r="H731" s="80"/>
      <c r="I731" s="80"/>
      <c r="J731" s="80"/>
      <c r="K731" s="80"/>
      <c r="L731" s="80"/>
      <c r="M731" s="80"/>
      <c r="N731" s="80"/>
    </row>
    <row r="732" spans="1:14" x14ac:dyDescent="0.35">
      <c r="A732" s="80"/>
      <c r="B732" s="80"/>
      <c r="C732" s="80"/>
      <c r="D732" s="80"/>
      <c r="E732" s="80"/>
      <c r="F732" s="80"/>
      <c r="G732" s="80"/>
      <c r="H732" s="80"/>
      <c r="I732" s="80"/>
      <c r="J732" s="80"/>
      <c r="K732" s="80"/>
      <c r="L732" s="80"/>
      <c r="M732" s="80"/>
      <c r="N732" s="80"/>
    </row>
    <row r="733" spans="1:14" x14ac:dyDescent="0.35">
      <c r="A733" s="80"/>
      <c r="B733" s="80"/>
      <c r="C733" s="80"/>
      <c r="D733" s="80"/>
      <c r="E733" s="80"/>
      <c r="F733" s="80"/>
      <c r="G733" s="80"/>
      <c r="H733" s="80"/>
      <c r="I733" s="80"/>
      <c r="J733" s="80"/>
      <c r="K733" s="80"/>
      <c r="L733" s="80"/>
      <c r="M733" s="80"/>
      <c r="N733" s="80"/>
    </row>
    <row r="734" spans="1:14" x14ac:dyDescent="0.35">
      <c r="A734" s="80"/>
      <c r="B734" s="80"/>
      <c r="C734" s="80"/>
      <c r="D734" s="80"/>
      <c r="E734" s="80"/>
      <c r="F734" s="80"/>
      <c r="G734" s="80"/>
      <c r="H734" s="80"/>
      <c r="I734" s="80"/>
      <c r="J734" s="80"/>
      <c r="K734" s="80"/>
      <c r="L734" s="80"/>
      <c r="M734" s="80"/>
      <c r="N734" s="80"/>
    </row>
    <row r="735" spans="1:14" x14ac:dyDescent="0.35">
      <c r="A735" s="80"/>
      <c r="B735" s="80"/>
      <c r="C735" s="80"/>
      <c r="D735" s="80"/>
      <c r="E735" s="80"/>
      <c r="F735" s="80"/>
      <c r="G735" s="80"/>
      <c r="H735" s="80"/>
      <c r="I735" s="80"/>
      <c r="J735" s="80"/>
      <c r="K735" s="80"/>
      <c r="L735" s="80"/>
      <c r="M735" s="80"/>
      <c r="N735" s="80"/>
    </row>
    <row r="736" spans="1:14" x14ac:dyDescent="0.35">
      <c r="A736" s="80"/>
      <c r="B736" s="80"/>
      <c r="C736" s="80"/>
      <c r="D736" s="80"/>
      <c r="E736" s="80"/>
      <c r="F736" s="80"/>
      <c r="G736" s="80"/>
      <c r="H736" s="80"/>
      <c r="I736" s="80"/>
      <c r="J736" s="80"/>
      <c r="K736" s="80"/>
      <c r="L736" s="80"/>
      <c r="M736" s="80"/>
      <c r="N736" s="80"/>
    </row>
    <row r="737" spans="1:14" x14ac:dyDescent="0.35">
      <c r="A737" s="80"/>
      <c r="B737" s="80"/>
      <c r="C737" s="80"/>
      <c r="D737" s="80"/>
      <c r="E737" s="80"/>
      <c r="F737" s="80"/>
      <c r="G737" s="80"/>
      <c r="H737" s="80"/>
      <c r="I737" s="80"/>
      <c r="J737" s="80"/>
      <c r="K737" s="80"/>
      <c r="L737" s="80"/>
      <c r="M737" s="80"/>
      <c r="N737" s="80"/>
    </row>
    <row r="738" spans="1:14" x14ac:dyDescent="0.35">
      <c r="A738" s="80"/>
      <c r="B738" s="80"/>
      <c r="C738" s="80"/>
      <c r="D738" s="80"/>
      <c r="E738" s="80"/>
      <c r="F738" s="80"/>
      <c r="G738" s="80"/>
      <c r="H738" s="80"/>
      <c r="I738" s="80"/>
      <c r="J738" s="80"/>
      <c r="K738" s="80"/>
      <c r="L738" s="80"/>
      <c r="M738" s="80"/>
      <c r="N738" s="80"/>
    </row>
    <row r="739" spans="1:14" x14ac:dyDescent="0.35">
      <c r="A739" s="80"/>
      <c r="B739" s="80"/>
      <c r="C739" s="80"/>
      <c r="D739" s="80"/>
      <c r="E739" s="80"/>
      <c r="F739" s="80"/>
      <c r="G739" s="80"/>
      <c r="H739" s="80"/>
      <c r="I739" s="80"/>
      <c r="J739" s="80"/>
      <c r="K739" s="80"/>
      <c r="L739" s="80"/>
      <c r="M739" s="80"/>
      <c r="N739" s="80"/>
    </row>
    <row r="740" spans="1:14" x14ac:dyDescent="0.35">
      <c r="A740" s="80"/>
      <c r="B740" s="80"/>
      <c r="C740" s="80"/>
      <c r="D740" s="80"/>
      <c r="E740" s="80"/>
      <c r="F740" s="80"/>
      <c r="G740" s="80"/>
      <c r="H740" s="80"/>
      <c r="I740" s="80"/>
      <c r="J740" s="80"/>
      <c r="K740" s="80"/>
      <c r="L740" s="80"/>
      <c r="M740" s="80"/>
      <c r="N740" s="80"/>
    </row>
    <row r="741" spans="1:14" x14ac:dyDescent="0.35">
      <c r="A741" s="80"/>
      <c r="B741" s="80"/>
      <c r="C741" s="80"/>
      <c r="D741" s="80"/>
      <c r="E741" s="80"/>
      <c r="F741" s="80"/>
      <c r="G741" s="80"/>
      <c r="H741" s="80"/>
      <c r="I741" s="80"/>
      <c r="J741" s="80"/>
      <c r="K741" s="80"/>
      <c r="L741" s="80"/>
      <c r="M741" s="80"/>
      <c r="N741" s="80"/>
    </row>
    <row r="742" spans="1:14" x14ac:dyDescent="0.35">
      <c r="A742" s="80"/>
      <c r="B742" s="80"/>
      <c r="C742" s="80"/>
      <c r="D742" s="80"/>
      <c r="E742" s="80"/>
      <c r="F742" s="80"/>
      <c r="G742" s="80"/>
      <c r="H742" s="80"/>
      <c r="I742" s="80"/>
      <c r="J742" s="80"/>
      <c r="K742" s="80"/>
      <c r="L742" s="80"/>
      <c r="M742" s="80"/>
      <c r="N742" s="80"/>
    </row>
    <row r="743" spans="1:14" x14ac:dyDescent="0.35">
      <c r="A743" s="80"/>
      <c r="B743" s="80"/>
      <c r="C743" s="80"/>
      <c r="D743" s="80"/>
      <c r="E743" s="80"/>
      <c r="F743" s="80"/>
      <c r="G743" s="80"/>
      <c r="H743" s="80"/>
      <c r="I743" s="80"/>
      <c r="J743" s="80"/>
      <c r="K743" s="80"/>
      <c r="L743" s="80"/>
      <c r="M743" s="80"/>
      <c r="N743" s="80"/>
    </row>
    <row r="744" spans="1:14" x14ac:dyDescent="0.35">
      <c r="A744" s="80"/>
      <c r="B744" s="80"/>
      <c r="C744" s="80"/>
      <c r="D744" s="80"/>
      <c r="E744" s="80"/>
      <c r="F744" s="80"/>
      <c r="G744" s="80"/>
      <c r="H744" s="80"/>
      <c r="I744" s="80"/>
      <c r="J744" s="80"/>
      <c r="K744" s="80"/>
      <c r="L744" s="80"/>
      <c r="M744" s="80"/>
      <c r="N744" s="80"/>
    </row>
    <row r="745" spans="1:14" x14ac:dyDescent="0.35">
      <c r="A745" s="80"/>
      <c r="B745" s="80"/>
      <c r="C745" s="80"/>
      <c r="D745" s="80"/>
      <c r="E745" s="80"/>
      <c r="F745" s="80"/>
      <c r="G745" s="80"/>
      <c r="H745" s="80"/>
      <c r="I745" s="80"/>
      <c r="J745" s="80"/>
      <c r="K745" s="80"/>
      <c r="L745" s="80"/>
      <c r="M745" s="80"/>
      <c r="N745" s="80"/>
    </row>
    <row r="746" spans="1:14" x14ac:dyDescent="0.35">
      <c r="A746" s="80"/>
      <c r="B746" s="80"/>
      <c r="C746" s="80"/>
      <c r="D746" s="80"/>
      <c r="E746" s="80"/>
      <c r="F746" s="80"/>
      <c r="G746" s="80"/>
      <c r="H746" s="80"/>
      <c r="I746" s="80"/>
      <c r="J746" s="80"/>
      <c r="K746" s="80"/>
      <c r="L746" s="80"/>
      <c r="M746" s="80"/>
      <c r="N746" s="80"/>
    </row>
    <row r="747" spans="1:14" x14ac:dyDescent="0.35">
      <c r="A747" s="80"/>
      <c r="B747" s="80"/>
      <c r="C747" s="80"/>
      <c r="D747" s="80"/>
      <c r="E747" s="80"/>
      <c r="F747" s="80"/>
      <c r="G747" s="80"/>
      <c r="H747" s="80"/>
      <c r="I747" s="80"/>
      <c r="J747" s="80"/>
      <c r="K747" s="80"/>
      <c r="L747" s="80"/>
      <c r="M747" s="80"/>
      <c r="N747" s="80"/>
    </row>
    <row r="748" spans="1:14" x14ac:dyDescent="0.35">
      <c r="A748" s="80"/>
      <c r="B748" s="80"/>
      <c r="C748" s="80"/>
      <c r="D748" s="80"/>
      <c r="E748" s="80"/>
      <c r="F748" s="80"/>
      <c r="G748" s="80"/>
      <c r="H748" s="80"/>
      <c r="I748" s="80"/>
      <c r="J748" s="80"/>
      <c r="K748" s="80"/>
      <c r="L748" s="80"/>
      <c r="M748" s="80"/>
      <c r="N748" s="80"/>
    </row>
    <row r="749" spans="1:14" x14ac:dyDescent="0.35">
      <c r="A749" s="80"/>
      <c r="B749" s="80"/>
      <c r="C749" s="80"/>
      <c r="D749" s="80"/>
      <c r="E749" s="80"/>
      <c r="F749" s="80"/>
      <c r="G749" s="80"/>
      <c r="H749" s="80"/>
      <c r="I749" s="80"/>
      <c r="J749" s="80"/>
      <c r="K749" s="80"/>
      <c r="L749" s="80"/>
      <c r="M749" s="80"/>
      <c r="N749" s="80"/>
    </row>
    <row r="750" spans="1:14" x14ac:dyDescent="0.35">
      <c r="A750" s="80"/>
      <c r="B750" s="80"/>
      <c r="C750" s="80"/>
      <c r="D750" s="80"/>
      <c r="E750" s="80"/>
      <c r="F750" s="80"/>
      <c r="G750" s="80"/>
      <c r="H750" s="80"/>
      <c r="I750" s="80"/>
      <c r="J750" s="80"/>
      <c r="K750" s="80"/>
      <c r="L750" s="80"/>
      <c r="M750" s="80"/>
      <c r="N750" s="80"/>
    </row>
    <row r="751" spans="1:14" x14ac:dyDescent="0.35">
      <c r="A751" s="80"/>
      <c r="B751" s="80"/>
      <c r="C751" s="80"/>
      <c r="D751" s="80"/>
      <c r="E751" s="80"/>
      <c r="F751" s="80"/>
      <c r="G751" s="80"/>
      <c r="H751" s="80"/>
      <c r="I751" s="80"/>
      <c r="J751" s="80"/>
      <c r="K751" s="80"/>
      <c r="L751" s="80"/>
      <c r="M751" s="80"/>
      <c r="N751" s="80"/>
    </row>
    <row r="752" spans="1:14" x14ac:dyDescent="0.35">
      <c r="A752" s="80"/>
      <c r="B752" s="80"/>
      <c r="C752" s="80"/>
      <c r="D752" s="80"/>
      <c r="E752" s="80"/>
      <c r="F752" s="80"/>
      <c r="G752" s="80"/>
      <c r="H752" s="80"/>
      <c r="I752" s="80"/>
      <c r="J752" s="80"/>
      <c r="K752" s="80"/>
      <c r="L752" s="80"/>
      <c r="M752" s="80"/>
      <c r="N752" s="80"/>
    </row>
    <row r="753" spans="1:14" x14ac:dyDescent="0.35">
      <c r="A753" s="80"/>
      <c r="B753" s="80"/>
      <c r="C753" s="80"/>
      <c r="D753" s="80"/>
      <c r="E753" s="80"/>
      <c r="F753" s="80"/>
      <c r="G753" s="80"/>
      <c r="H753" s="80"/>
      <c r="I753" s="80"/>
      <c r="J753" s="80"/>
      <c r="K753" s="80"/>
      <c r="L753" s="80"/>
      <c r="M753" s="80"/>
      <c r="N753" s="80"/>
    </row>
    <row r="754" spans="1:14" x14ac:dyDescent="0.35">
      <c r="A754" s="80"/>
      <c r="B754" s="80"/>
      <c r="C754" s="80"/>
      <c r="D754" s="80"/>
      <c r="E754" s="80"/>
      <c r="F754" s="80"/>
      <c r="G754" s="80"/>
      <c r="H754" s="80"/>
      <c r="I754" s="80"/>
      <c r="J754" s="80"/>
      <c r="K754" s="80"/>
      <c r="L754" s="80"/>
      <c r="M754" s="80"/>
      <c r="N754" s="80"/>
    </row>
    <row r="755" spans="1:14" x14ac:dyDescent="0.35">
      <c r="A755" s="80"/>
      <c r="B755" s="80"/>
      <c r="C755" s="80"/>
      <c r="D755" s="80"/>
      <c r="E755" s="80"/>
      <c r="F755" s="80"/>
      <c r="G755" s="80"/>
      <c r="H755" s="80"/>
      <c r="I755" s="80"/>
      <c r="J755" s="80"/>
      <c r="K755" s="80"/>
      <c r="L755" s="80"/>
      <c r="M755" s="80"/>
      <c r="N755" s="80"/>
    </row>
    <row r="756" spans="1:14" x14ac:dyDescent="0.35">
      <c r="A756" s="80"/>
      <c r="B756" s="80"/>
      <c r="C756" s="80"/>
      <c r="D756" s="80"/>
      <c r="E756" s="80"/>
      <c r="F756" s="80"/>
      <c r="G756" s="80"/>
      <c r="H756" s="80"/>
      <c r="I756" s="80"/>
      <c r="J756" s="80"/>
      <c r="K756" s="80"/>
      <c r="L756" s="80"/>
      <c r="M756" s="80"/>
      <c r="N756" s="80"/>
    </row>
    <row r="757" spans="1:14" x14ac:dyDescent="0.35">
      <c r="A757" s="80"/>
      <c r="B757" s="80"/>
      <c r="C757" s="80"/>
      <c r="D757" s="80"/>
      <c r="E757" s="80"/>
      <c r="F757" s="80"/>
      <c r="G757" s="80"/>
      <c r="H757" s="80"/>
      <c r="I757" s="80"/>
      <c r="J757" s="80"/>
      <c r="K757" s="80"/>
      <c r="L757" s="80"/>
      <c r="M757" s="80"/>
      <c r="N757" s="80"/>
    </row>
    <row r="758" spans="1:14" x14ac:dyDescent="0.35">
      <c r="A758" s="80"/>
      <c r="B758" s="80"/>
      <c r="C758" s="80"/>
      <c r="D758" s="80"/>
      <c r="E758" s="80"/>
      <c r="F758" s="80"/>
      <c r="G758" s="80"/>
      <c r="H758" s="80"/>
      <c r="I758" s="80"/>
      <c r="J758" s="80"/>
      <c r="K758" s="80"/>
      <c r="L758" s="80"/>
      <c r="M758" s="80"/>
      <c r="N758" s="80"/>
    </row>
    <row r="759" spans="1:14" x14ac:dyDescent="0.35">
      <c r="A759" s="80"/>
      <c r="B759" s="80"/>
      <c r="C759" s="80"/>
      <c r="D759" s="80"/>
      <c r="E759" s="80"/>
      <c r="F759" s="80"/>
      <c r="G759" s="80"/>
      <c r="H759" s="80"/>
      <c r="I759" s="80"/>
      <c r="J759" s="80"/>
      <c r="K759" s="80"/>
      <c r="L759" s="80"/>
      <c r="M759" s="80"/>
      <c r="N759" s="80"/>
    </row>
    <row r="760" spans="1:14" x14ac:dyDescent="0.35">
      <c r="A760" s="80"/>
      <c r="B760" s="80"/>
      <c r="C760" s="80"/>
      <c r="D760" s="80"/>
      <c r="E760" s="80"/>
      <c r="F760" s="80"/>
      <c r="G760" s="80"/>
      <c r="H760" s="80"/>
      <c r="I760" s="80"/>
      <c r="J760" s="80"/>
      <c r="K760" s="80"/>
      <c r="L760" s="80"/>
      <c r="M760" s="80"/>
      <c r="N760" s="80"/>
    </row>
    <row r="761" spans="1:14" x14ac:dyDescent="0.35">
      <c r="A761" s="80"/>
      <c r="B761" s="80"/>
      <c r="C761" s="80"/>
      <c r="D761" s="80"/>
      <c r="E761" s="80"/>
      <c r="F761" s="80"/>
      <c r="G761" s="80"/>
      <c r="H761" s="80"/>
      <c r="I761" s="80"/>
      <c r="J761" s="80"/>
      <c r="K761" s="80"/>
      <c r="L761" s="80"/>
      <c r="M761" s="80"/>
      <c r="N761" s="80"/>
    </row>
    <row r="762" spans="1:14" x14ac:dyDescent="0.35">
      <c r="A762" s="80"/>
      <c r="B762" s="80"/>
      <c r="C762" s="80"/>
      <c r="D762" s="80"/>
      <c r="E762" s="80"/>
      <c r="F762" s="80"/>
      <c r="G762" s="80"/>
      <c r="H762" s="80"/>
      <c r="I762" s="80"/>
      <c r="J762" s="80"/>
      <c r="K762" s="80"/>
      <c r="L762" s="80"/>
      <c r="M762" s="80"/>
      <c r="N762" s="80"/>
    </row>
    <row r="763" spans="1:14" x14ac:dyDescent="0.35">
      <c r="A763" s="80"/>
      <c r="B763" s="80"/>
      <c r="C763" s="80"/>
      <c r="D763" s="80"/>
      <c r="E763" s="80"/>
      <c r="F763" s="80"/>
      <c r="G763" s="80"/>
      <c r="H763" s="80"/>
      <c r="I763" s="80"/>
      <c r="J763" s="80"/>
      <c r="K763" s="80"/>
      <c r="L763" s="80"/>
      <c r="M763" s="80"/>
      <c r="N763" s="80"/>
    </row>
    <row r="764" spans="1:14" x14ac:dyDescent="0.35">
      <c r="A764" s="80"/>
      <c r="B764" s="80"/>
      <c r="C764" s="80"/>
      <c r="D764" s="80"/>
      <c r="E764" s="80"/>
      <c r="F764" s="80"/>
      <c r="G764" s="80"/>
      <c r="H764" s="80"/>
      <c r="I764" s="80"/>
      <c r="J764" s="80"/>
      <c r="K764" s="80"/>
      <c r="L764" s="80"/>
      <c r="M764" s="80"/>
      <c r="N764" s="80"/>
    </row>
    <row r="765" spans="1:14" x14ac:dyDescent="0.35">
      <c r="A765" s="80"/>
      <c r="B765" s="80"/>
      <c r="C765" s="80"/>
      <c r="D765" s="80"/>
      <c r="E765" s="80"/>
      <c r="F765" s="80"/>
      <c r="G765" s="80"/>
      <c r="H765" s="80"/>
      <c r="I765" s="80"/>
      <c r="J765" s="80"/>
      <c r="K765" s="80"/>
      <c r="L765" s="80"/>
      <c r="M765" s="80"/>
      <c r="N765" s="80"/>
    </row>
    <row r="766" spans="1:14" x14ac:dyDescent="0.35">
      <c r="A766" s="80"/>
      <c r="B766" s="80"/>
      <c r="C766" s="80"/>
      <c r="D766" s="80"/>
      <c r="E766" s="80"/>
      <c r="F766" s="80"/>
      <c r="G766" s="80"/>
      <c r="H766" s="80"/>
      <c r="I766" s="80"/>
      <c r="J766" s="80"/>
      <c r="K766" s="80"/>
      <c r="L766" s="80"/>
      <c r="M766" s="80"/>
      <c r="N766" s="80"/>
    </row>
    <row r="767" spans="1:14" x14ac:dyDescent="0.35">
      <c r="A767" s="80"/>
      <c r="B767" s="80"/>
      <c r="C767" s="80"/>
      <c r="D767" s="80"/>
      <c r="E767" s="80"/>
      <c r="F767" s="80"/>
      <c r="G767" s="80"/>
      <c r="H767" s="80"/>
      <c r="I767" s="80"/>
      <c r="J767" s="80"/>
      <c r="K767" s="80"/>
      <c r="L767" s="80"/>
      <c r="M767" s="80"/>
      <c r="N767" s="80"/>
    </row>
    <row r="768" spans="1:14" x14ac:dyDescent="0.35">
      <c r="A768" s="80"/>
      <c r="B768" s="80"/>
      <c r="C768" s="80"/>
      <c r="D768" s="80"/>
      <c r="E768" s="80"/>
      <c r="F768" s="80"/>
      <c r="G768" s="80"/>
      <c r="H768" s="80"/>
      <c r="I768" s="80"/>
      <c r="J768" s="80"/>
      <c r="K768" s="80"/>
      <c r="L768" s="80"/>
      <c r="M768" s="80"/>
      <c r="N768" s="80"/>
    </row>
    <row r="769" spans="1:14" x14ac:dyDescent="0.35">
      <c r="A769" s="80"/>
      <c r="B769" s="80"/>
      <c r="C769" s="80"/>
      <c r="D769" s="80"/>
      <c r="E769" s="80"/>
      <c r="F769" s="80"/>
      <c r="G769" s="80"/>
      <c r="H769" s="80"/>
      <c r="I769" s="80"/>
      <c r="J769" s="80"/>
      <c r="K769" s="80"/>
      <c r="L769" s="80"/>
      <c r="M769" s="80"/>
      <c r="N769" s="80"/>
    </row>
    <row r="770" spans="1:14" x14ac:dyDescent="0.35">
      <c r="A770" s="80"/>
      <c r="B770" s="80"/>
      <c r="C770" s="80"/>
      <c r="D770" s="80"/>
      <c r="E770" s="80"/>
      <c r="F770" s="80"/>
      <c r="G770" s="80"/>
      <c r="H770" s="80"/>
      <c r="I770" s="80"/>
      <c r="J770" s="80"/>
      <c r="K770" s="80"/>
      <c r="L770" s="80"/>
      <c r="M770" s="80"/>
      <c r="N770" s="80"/>
    </row>
    <row r="771" spans="1:14" x14ac:dyDescent="0.35">
      <c r="A771" s="80"/>
      <c r="B771" s="80"/>
      <c r="C771" s="80"/>
      <c r="D771" s="80"/>
      <c r="E771" s="80"/>
      <c r="F771" s="80"/>
      <c r="G771" s="80"/>
      <c r="H771" s="80"/>
      <c r="I771" s="80"/>
      <c r="J771" s="80"/>
      <c r="K771" s="80"/>
      <c r="L771" s="80"/>
      <c r="M771" s="80"/>
      <c r="N771" s="80"/>
    </row>
    <row r="772" spans="1:14" x14ac:dyDescent="0.35">
      <c r="A772" s="80"/>
      <c r="B772" s="80"/>
      <c r="C772" s="80"/>
      <c r="D772" s="80"/>
      <c r="E772" s="80"/>
      <c r="F772" s="80"/>
      <c r="G772" s="80"/>
      <c r="H772" s="80"/>
      <c r="I772" s="80"/>
      <c r="J772" s="80"/>
      <c r="K772" s="80"/>
      <c r="L772" s="80"/>
      <c r="M772" s="80"/>
      <c r="N772" s="80"/>
    </row>
    <row r="773" spans="1:14" x14ac:dyDescent="0.35">
      <c r="A773" s="80"/>
      <c r="B773" s="80"/>
      <c r="C773" s="80"/>
      <c r="D773" s="80"/>
      <c r="E773" s="80"/>
      <c r="F773" s="80"/>
      <c r="G773" s="80"/>
      <c r="H773" s="80"/>
      <c r="I773" s="80"/>
      <c r="J773" s="80"/>
      <c r="K773" s="80"/>
      <c r="L773" s="80"/>
      <c r="M773" s="80"/>
      <c r="N773" s="80"/>
    </row>
    <row r="774" spans="1:14" x14ac:dyDescent="0.35">
      <c r="A774" s="80"/>
      <c r="B774" s="80"/>
      <c r="C774" s="80"/>
      <c r="D774" s="80"/>
      <c r="E774" s="80"/>
      <c r="F774" s="80"/>
      <c r="G774" s="80"/>
      <c r="H774" s="80"/>
      <c r="I774" s="80"/>
      <c r="J774" s="80"/>
      <c r="K774" s="80"/>
      <c r="L774" s="80"/>
      <c r="M774" s="80"/>
      <c r="N774" s="80"/>
    </row>
    <row r="775" spans="1:14" x14ac:dyDescent="0.35">
      <c r="A775" s="80"/>
      <c r="B775" s="80"/>
      <c r="C775" s="80"/>
      <c r="D775" s="80"/>
      <c r="E775" s="80"/>
      <c r="F775" s="80"/>
      <c r="G775" s="80"/>
      <c r="H775" s="80"/>
      <c r="I775" s="80"/>
      <c r="J775" s="80"/>
      <c r="K775" s="80"/>
      <c r="L775" s="80"/>
      <c r="M775" s="80"/>
      <c r="N775" s="80"/>
    </row>
    <row r="776" spans="1:14" x14ac:dyDescent="0.35">
      <c r="A776" s="80"/>
      <c r="B776" s="80"/>
      <c r="C776" s="80"/>
      <c r="D776" s="80"/>
      <c r="E776" s="80"/>
      <c r="F776" s="80"/>
      <c r="G776" s="80"/>
      <c r="H776" s="80"/>
      <c r="I776" s="80"/>
      <c r="J776" s="80"/>
      <c r="K776" s="80"/>
      <c r="L776" s="80"/>
      <c r="M776" s="80"/>
      <c r="N776" s="80"/>
    </row>
    <row r="777" spans="1:14" x14ac:dyDescent="0.35">
      <c r="A777" s="80"/>
      <c r="B777" s="80"/>
      <c r="C777" s="80"/>
      <c r="D777" s="80"/>
      <c r="E777" s="80"/>
      <c r="F777" s="80"/>
      <c r="G777" s="80"/>
      <c r="H777" s="80"/>
      <c r="I777" s="80"/>
      <c r="J777" s="80"/>
      <c r="K777" s="80"/>
      <c r="L777" s="80"/>
      <c r="M777" s="80"/>
      <c r="N777" s="80"/>
    </row>
    <row r="778" spans="1:14" x14ac:dyDescent="0.35">
      <c r="A778" s="80"/>
      <c r="B778" s="80"/>
      <c r="C778" s="80"/>
      <c r="D778" s="80"/>
      <c r="E778" s="80"/>
      <c r="F778" s="80"/>
      <c r="G778" s="80"/>
      <c r="H778" s="80"/>
      <c r="I778" s="80"/>
      <c r="J778" s="80"/>
      <c r="K778" s="80"/>
      <c r="L778" s="80"/>
      <c r="M778" s="80"/>
      <c r="N778" s="80"/>
    </row>
    <row r="779" spans="1:14" x14ac:dyDescent="0.35">
      <c r="A779" s="80"/>
      <c r="B779" s="80"/>
      <c r="C779" s="80"/>
      <c r="D779" s="80"/>
      <c r="E779" s="80"/>
      <c r="F779" s="80"/>
      <c r="G779" s="80"/>
      <c r="H779" s="80"/>
      <c r="I779" s="80"/>
      <c r="J779" s="80"/>
      <c r="K779" s="80"/>
      <c r="L779" s="80"/>
      <c r="M779" s="80"/>
      <c r="N779" s="80"/>
    </row>
    <row r="780" spans="1:14" x14ac:dyDescent="0.35">
      <c r="A780" s="80"/>
      <c r="B780" s="80"/>
      <c r="C780" s="80"/>
      <c r="D780" s="80"/>
      <c r="E780" s="80"/>
      <c r="F780" s="80"/>
      <c r="G780" s="80"/>
      <c r="H780" s="80"/>
      <c r="I780" s="80"/>
      <c r="J780" s="80"/>
      <c r="K780" s="80"/>
      <c r="L780" s="80"/>
      <c r="M780" s="80"/>
      <c r="N780" s="80"/>
    </row>
    <row r="781" spans="1:14" x14ac:dyDescent="0.35">
      <c r="A781" s="80"/>
      <c r="B781" s="80"/>
      <c r="C781" s="80"/>
      <c r="D781" s="80"/>
      <c r="E781" s="80"/>
      <c r="F781" s="80"/>
      <c r="G781" s="80"/>
      <c r="H781" s="80"/>
      <c r="I781" s="80"/>
      <c r="J781" s="80"/>
      <c r="K781" s="80"/>
      <c r="L781" s="80"/>
      <c r="M781" s="80"/>
      <c r="N781" s="80"/>
    </row>
    <row r="782" spans="1:14" x14ac:dyDescent="0.35">
      <c r="A782" s="80"/>
      <c r="B782" s="80"/>
      <c r="C782" s="80"/>
      <c r="D782" s="80"/>
      <c r="E782" s="80"/>
      <c r="F782" s="80"/>
      <c r="G782" s="80"/>
      <c r="H782" s="80"/>
      <c r="I782" s="80"/>
      <c r="J782" s="80"/>
      <c r="K782" s="80"/>
      <c r="L782" s="80"/>
      <c r="M782" s="80"/>
      <c r="N782" s="80"/>
    </row>
    <row r="783" spans="1:14" x14ac:dyDescent="0.35">
      <c r="A783" s="80"/>
      <c r="B783" s="80"/>
      <c r="C783" s="80"/>
      <c r="D783" s="80"/>
      <c r="E783" s="80"/>
      <c r="F783" s="80"/>
      <c r="G783" s="80"/>
      <c r="H783" s="80"/>
      <c r="I783" s="80"/>
      <c r="J783" s="80"/>
      <c r="K783" s="80"/>
      <c r="L783" s="80"/>
      <c r="M783" s="80"/>
      <c r="N783" s="80"/>
    </row>
    <row r="784" spans="1:14" x14ac:dyDescent="0.35">
      <c r="A784" s="80"/>
      <c r="B784" s="80"/>
      <c r="C784" s="80"/>
      <c r="D784" s="80"/>
      <c r="E784" s="80"/>
      <c r="F784" s="80"/>
      <c r="G784" s="80"/>
      <c r="H784" s="80"/>
      <c r="I784" s="80"/>
      <c r="J784" s="80"/>
      <c r="K784" s="80"/>
      <c r="L784" s="80"/>
      <c r="M784" s="80"/>
      <c r="N784" s="80"/>
    </row>
    <row r="785" spans="1:14" x14ac:dyDescent="0.35">
      <c r="A785" s="80"/>
      <c r="B785" s="80"/>
      <c r="C785" s="80"/>
      <c r="D785" s="80"/>
      <c r="E785" s="80"/>
      <c r="F785" s="80"/>
      <c r="G785" s="80"/>
      <c r="H785" s="80"/>
      <c r="I785" s="80"/>
      <c r="J785" s="80"/>
      <c r="K785" s="80"/>
      <c r="L785" s="80"/>
      <c r="M785" s="80"/>
      <c r="N785" s="80"/>
    </row>
    <row r="786" spans="1:14" x14ac:dyDescent="0.35">
      <c r="A786" s="80"/>
      <c r="B786" s="80"/>
      <c r="C786" s="80"/>
      <c r="D786" s="80"/>
      <c r="E786" s="80"/>
      <c r="F786" s="80"/>
      <c r="G786" s="80"/>
      <c r="H786" s="80"/>
      <c r="I786" s="80"/>
      <c r="J786" s="80"/>
      <c r="K786" s="80"/>
      <c r="L786" s="80"/>
      <c r="M786" s="80"/>
      <c r="N786" s="80"/>
    </row>
    <row r="787" spans="1:14" x14ac:dyDescent="0.35">
      <c r="A787" s="80"/>
      <c r="B787" s="80"/>
      <c r="C787" s="80"/>
      <c r="D787" s="80"/>
      <c r="E787" s="80"/>
      <c r="F787" s="80"/>
      <c r="G787" s="80"/>
      <c r="H787" s="80"/>
      <c r="I787" s="80"/>
      <c r="J787" s="80"/>
      <c r="K787" s="80"/>
      <c r="L787" s="80"/>
      <c r="M787" s="80"/>
      <c r="N787" s="80"/>
    </row>
    <row r="788" spans="1:14" x14ac:dyDescent="0.35">
      <c r="A788" s="80"/>
      <c r="B788" s="80"/>
      <c r="C788" s="80"/>
      <c r="D788" s="80"/>
      <c r="E788" s="80"/>
      <c r="F788" s="80"/>
      <c r="G788" s="80"/>
      <c r="H788" s="80"/>
      <c r="I788" s="80"/>
      <c r="J788" s="80"/>
      <c r="K788" s="80"/>
      <c r="L788" s="80"/>
      <c r="M788" s="80"/>
      <c r="N788" s="80"/>
    </row>
    <row r="789" spans="1:14" x14ac:dyDescent="0.35">
      <c r="A789" s="80"/>
      <c r="B789" s="80"/>
      <c r="C789" s="80"/>
      <c r="D789" s="80"/>
      <c r="E789" s="80"/>
      <c r="F789" s="80"/>
      <c r="G789" s="80"/>
      <c r="H789" s="80"/>
      <c r="I789" s="80"/>
      <c r="J789" s="80"/>
      <c r="K789" s="80"/>
      <c r="L789" s="80"/>
      <c r="M789" s="80"/>
      <c r="N789" s="80"/>
    </row>
    <row r="790" spans="1:14" x14ac:dyDescent="0.35">
      <c r="A790" s="80"/>
      <c r="B790" s="80"/>
      <c r="C790" s="80"/>
      <c r="D790" s="80"/>
      <c r="E790" s="80"/>
      <c r="F790" s="80"/>
      <c r="G790" s="80"/>
      <c r="H790" s="80"/>
      <c r="I790" s="80"/>
      <c r="J790" s="80"/>
      <c r="K790" s="80"/>
      <c r="L790" s="80"/>
      <c r="M790" s="80"/>
      <c r="N790" s="80"/>
    </row>
    <row r="791" spans="1:14" x14ac:dyDescent="0.35">
      <c r="A791" s="80"/>
      <c r="B791" s="80"/>
      <c r="C791" s="80"/>
      <c r="D791" s="80"/>
      <c r="E791" s="80"/>
      <c r="F791" s="80"/>
      <c r="G791" s="80"/>
      <c r="H791" s="80"/>
      <c r="I791" s="80"/>
      <c r="J791" s="80"/>
      <c r="K791" s="80"/>
      <c r="L791" s="80"/>
      <c r="M791" s="80"/>
      <c r="N791" s="80"/>
    </row>
    <row r="792" spans="1:14" x14ac:dyDescent="0.35">
      <c r="A792" s="80"/>
      <c r="B792" s="80"/>
      <c r="C792" s="80"/>
      <c r="D792" s="80"/>
      <c r="E792" s="80"/>
      <c r="F792" s="80"/>
      <c r="G792" s="80"/>
      <c r="H792" s="80"/>
      <c r="I792" s="80"/>
      <c r="J792" s="80"/>
      <c r="K792" s="80"/>
      <c r="L792" s="80"/>
      <c r="M792" s="80"/>
      <c r="N792" s="80"/>
    </row>
    <row r="793" spans="1:14" x14ac:dyDescent="0.35">
      <c r="A793" s="80"/>
      <c r="B793" s="80"/>
      <c r="C793" s="80"/>
      <c r="D793" s="80"/>
      <c r="E793" s="80"/>
      <c r="F793" s="80"/>
      <c r="G793" s="80"/>
      <c r="H793" s="80"/>
      <c r="I793" s="80"/>
      <c r="J793" s="80"/>
      <c r="K793" s="80"/>
      <c r="L793" s="80"/>
      <c r="M793" s="80"/>
      <c r="N793" s="80"/>
    </row>
    <row r="794" spans="1:14" x14ac:dyDescent="0.35">
      <c r="A794" s="80"/>
      <c r="B794" s="80"/>
      <c r="C794" s="80"/>
      <c r="D794" s="80"/>
      <c r="E794" s="80"/>
      <c r="F794" s="80"/>
      <c r="G794" s="80"/>
      <c r="H794" s="80"/>
      <c r="I794" s="80"/>
      <c r="J794" s="80"/>
      <c r="K794" s="80"/>
      <c r="L794" s="80"/>
      <c r="M794" s="80"/>
      <c r="N794" s="80"/>
    </row>
    <row r="795" spans="1:14" x14ac:dyDescent="0.35">
      <c r="A795" s="80"/>
      <c r="B795" s="80"/>
      <c r="C795" s="80"/>
      <c r="D795" s="80"/>
      <c r="E795" s="80"/>
      <c r="F795" s="80"/>
      <c r="G795" s="80"/>
      <c r="H795" s="80"/>
      <c r="I795" s="80"/>
      <c r="J795" s="80"/>
      <c r="K795" s="80"/>
      <c r="L795" s="80"/>
      <c r="M795" s="80"/>
      <c r="N795" s="80"/>
    </row>
    <row r="796" spans="1:14" x14ac:dyDescent="0.35">
      <c r="A796" s="80"/>
      <c r="B796" s="80"/>
      <c r="C796" s="80"/>
      <c r="D796" s="80"/>
      <c r="E796" s="80"/>
      <c r="F796" s="80"/>
      <c r="G796" s="80"/>
      <c r="H796" s="80"/>
      <c r="I796" s="80"/>
      <c r="J796" s="80"/>
      <c r="K796" s="80"/>
      <c r="L796" s="80"/>
      <c r="M796" s="80"/>
      <c r="N796" s="80"/>
    </row>
    <row r="797" spans="1:14" x14ac:dyDescent="0.35">
      <c r="A797" s="80"/>
      <c r="B797" s="80"/>
      <c r="C797" s="80"/>
      <c r="D797" s="80"/>
      <c r="E797" s="80"/>
      <c r="F797" s="80"/>
      <c r="G797" s="80"/>
      <c r="H797" s="80"/>
      <c r="I797" s="80"/>
      <c r="J797" s="80"/>
      <c r="K797" s="80"/>
      <c r="L797" s="80"/>
      <c r="M797" s="80"/>
      <c r="N797" s="80"/>
    </row>
    <row r="798" spans="1:14" x14ac:dyDescent="0.35">
      <c r="A798" s="80"/>
      <c r="B798" s="80"/>
      <c r="C798" s="80"/>
      <c r="D798" s="80"/>
      <c r="E798" s="80"/>
      <c r="F798" s="80"/>
      <c r="G798" s="80"/>
      <c r="H798" s="80"/>
      <c r="I798" s="80"/>
      <c r="J798" s="80"/>
      <c r="K798" s="80"/>
      <c r="L798" s="80"/>
      <c r="M798" s="80"/>
      <c r="N798" s="80"/>
    </row>
    <row r="799" spans="1:14" x14ac:dyDescent="0.35">
      <c r="A799" s="80"/>
      <c r="B799" s="80"/>
      <c r="C799" s="80"/>
      <c r="D799" s="80"/>
      <c r="E799" s="80"/>
      <c r="F799" s="80"/>
      <c r="G799" s="80"/>
      <c r="H799" s="80"/>
      <c r="I799" s="80"/>
      <c r="J799" s="80"/>
      <c r="K799" s="80"/>
      <c r="L799" s="80"/>
      <c r="M799" s="80"/>
      <c r="N799" s="80"/>
    </row>
    <row r="800" spans="1:14" x14ac:dyDescent="0.35">
      <c r="A800" s="80"/>
      <c r="B800" s="80"/>
      <c r="C800" s="80"/>
      <c r="D800" s="80"/>
      <c r="E800" s="80"/>
      <c r="F800" s="80"/>
      <c r="G800" s="80"/>
      <c r="H800" s="80"/>
      <c r="I800" s="80"/>
      <c r="J800" s="80"/>
      <c r="K800" s="80"/>
      <c r="L800" s="80"/>
      <c r="M800" s="80"/>
      <c r="N800" s="80"/>
    </row>
    <row r="801" spans="1:14" x14ac:dyDescent="0.35">
      <c r="A801" s="80"/>
      <c r="B801" s="80"/>
      <c r="C801" s="80"/>
      <c r="D801" s="80"/>
      <c r="E801" s="80"/>
      <c r="F801" s="80"/>
      <c r="G801" s="80"/>
      <c r="H801" s="80"/>
      <c r="I801" s="80"/>
      <c r="J801" s="80"/>
      <c r="K801" s="80"/>
      <c r="L801" s="80"/>
      <c r="M801" s="80"/>
      <c r="N801" s="80"/>
    </row>
    <row r="802" spans="1:14" x14ac:dyDescent="0.35">
      <c r="A802" s="80"/>
      <c r="B802" s="80"/>
      <c r="C802" s="80"/>
      <c r="D802" s="80"/>
      <c r="E802" s="80"/>
      <c r="F802" s="80"/>
      <c r="G802" s="80"/>
      <c r="H802" s="80"/>
      <c r="I802" s="80"/>
      <c r="J802" s="80"/>
      <c r="K802" s="80"/>
      <c r="L802" s="80"/>
      <c r="M802" s="80"/>
      <c r="N802" s="80"/>
    </row>
    <row r="803" spans="1:14" x14ac:dyDescent="0.35">
      <c r="A803" s="80"/>
      <c r="B803" s="80"/>
      <c r="C803" s="80"/>
      <c r="D803" s="80"/>
      <c r="E803" s="80"/>
      <c r="F803" s="80"/>
      <c r="G803" s="80"/>
      <c r="H803" s="80"/>
      <c r="I803" s="80"/>
      <c r="J803" s="80"/>
      <c r="K803" s="80"/>
      <c r="L803" s="80"/>
      <c r="M803" s="80"/>
      <c r="N803" s="80"/>
    </row>
    <row r="804" spans="1:14" x14ac:dyDescent="0.35">
      <c r="A804" s="80"/>
      <c r="B804" s="80"/>
      <c r="C804" s="80"/>
      <c r="D804" s="80"/>
      <c r="E804" s="80"/>
      <c r="F804" s="80"/>
      <c r="G804" s="80"/>
      <c r="H804" s="80"/>
      <c r="I804" s="80"/>
      <c r="J804" s="80"/>
      <c r="K804" s="80"/>
      <c r="L804" s="80"/>
      <c r="M804" s="80"/>
      <c r="N804" s="80"/>
    </row>
    <row r="805" spans="1:14" x14ac:dyDescent="0.35">
      <c r="A805" s="80"/>
      <c r="B805" s="80"/>
      <c r="C805" s="80"/>
      <c r="D805" s="80"/>
      <c r="E805" s="80"/>
      <c r="F805" s="80"/>
      <c r="G805" s="80"/>
      <c r="H805" s="80"/>
      <c r="I805" s="80"/>
      <c r="J805" s="80"/>
      <c r="K805" s="80"/>
      <c r="L805" s="80"/>
      <c r="M805" s="80"/>
      <c r="N805" s="80"/>
    </row>
    <row r="806" spans="1:14" x14ac:dyDescent="0.35">
      <c r="A806" s="80"/>
      <c r="B806" s="80"/>
      <c r="C806" s="80"/>
      <c r="D806" s="80"/>
      <c r="E806" s="80"/>
      <c r="F806" s="80"/>
      <c r="G806" s="80"/>
      <c r="H806" s="80"/>
      <c r="I806" s="80"/>
      <c r="J806" s="80"/>
      <c r="K806" s="80"/>
      <c r="L806" s="80"/>
      <c r="M806" s="80"/>
      <c r="N806" s="80"/>
    </row>
    <row r="807" spans="1:14" x14ac:dyDescent="0.35">
      <c r="A807" s="80"/>
      <c r="B807" s="80"/>
      <c r="C807" s="80"/>
      <c r="D807" s="80"/>
      <c r="E807" s="80"/>
      <c r="F807" s="80"/>
      <c r="G807" s="80"/>
      <c r="H807" s="80"/>
      <c r="I807" s="80"/>
      <c r="J807" s="80"/>
      <c r="K807" s="80"/>
      <c r="L807" s="80"/>
      <c r="M807" s="80"/>
      <c r="N807" s="80"/>
    </row>
    <row r="808" spans="1:14" x14ac:dyDescent="0.35">
      <c r="A808" s="80"/>
      <c r="B808" s="80"/>
      <c r="C808" s="80"/>
      <c r="D808" s="80"/>
      <c r="E808" s="80"/>
      <c r="F808" s="80"/>
      <c r="G808" s="80"/>
      <c r="H808" s="80"/>
      <c r="I808" s="80"/>
      <c r="J808" s="80"/>
      <c r="K808" s="80"/>
      <c r="L808" s="80"/>
      <c r="M808" s="80"/>
      <c r="N808" s="80"/>
    </row>
    <row r="809" spans="1:14" x14ac:dyDescent="0.35">
      <c r="A809" s="80"/>
      <c r="B809" s="80"/>
      <c r="C809" s="80"/>
      <c r="D809" s="80"/>
      <c r="E809" s="80"/>
      <c r="F809" s="80"/>
      <c r="G809" s="80"/>
      <c r="H809" s="80"/>
      <c r="I809" s="80"/>
      <c r="J809" s="80"/>
      <c r="K809" s="80"/>
      <c r="L809" s="80"/>
      <c r="M809" s="80"/>
      <c r="N809" s="80"/>
    </row>
    <row r="810" spans="1:14" x14ac:dyDescent="0.35">
      <c r="A810" s="80"/>
      <c r="B810" s="80"/>
      <c r="C810" s="80"/>
      <c r="D810" s="80"/>
      <c r="E810" s="80"/>
      <c r="F810" s="80"/>
      <c r="G810" s="80"/>
      <c r="H810" s="80"/>
      <c r="I810" s="80"/>
      <c r="J810" s="80"/>
      <c r="K810" s="80"/>
      <c r="L810" s="80"/>
      <c r="M810" s="80"/>
      <c r="N810" s="80"/>
    </row>
    <row r="811" spans="1:14" x14ac:dyDescent="0.35">
      <c r="A811" s="80"/>
      <c r="B811" s="80"/>
      <c r="C811" s="80"/>
      <c r="D811" s="80"/>
      <c r="E811" s="80"/>
      <c r="F811" s="80"/>
      <c r="G811" s="80"/>
      <c r="H811" s="80"/>
      <c r="I811" s="80"/>
      <c r="J811" s="80"/>
      <c r="K811" s="80"/>
      <c r="L811" s="80"/>
      <c r="M811" s="80"/>
      <c r="N811" s="80"/>
    </row>
    <row r="812" spans="1:14" x14ac:dyDescent="0.35">
      <c r="A812" s="80"/>
      <c r="B812" s="80"/>
      <c r="C812" s="80"/>
      <c r="D812" s="80"/>
      <c r="E812" s="80"/>
      <c r="F812" s="80"/>
      <c r="G812" s="80"/>
      <c r="H812" s="80"/>
      <c r="I812" s="80"/>
      <c r="J812" s="80"/>
      <c r="K812" s="80"/>
      <c r="L812" s="80"/>
      <c r="M812" s="80"/>
      <c r="N812" s="80"/>
    </row>
    <row r="813" spans="1:14" x14ac:dyDescent="0.35">
      <c r="A813" s="80"/>
      <c r="B813" s="80"/>
      <c r="C813" s="80"/>
      <c r="D813" s="80"/>
      <c r="E813" s="80"/>
      <c r="F813" s="80"/>
      <c r="G813" s="80"/>
      <c r="H813" s="80"/>
      <c r="I813" s="80"/>
      <c r="J813" s="80"/>
      <c r="K813" s="80"/>
      <c r="L813" s="80"/>
      <c r="M813" s="80"/>
      <c r="N813" s="80"/>
    </row>
    <row r="814" spans="1:14" x14ac:dyDescent="0.35">
      <c r="A814" s="80"/>
      <c r="B814" s="80"/>
      <c r="C814" s="80"/>
      <c r="D814" s="80"/>
      <c r="E814" s="80"/>
      <c r="F814" s="80"/>
      <c r="G814" s="80"/>
      <c r="H814" s="80"/>
      <c r="I814" s="80"/>
      <c r="J814" s="80"/>
      <c r="K814" s="80"/>
      <c r="L814" s="80"/>
      <c r="M814" s="80"/>
      <c r="N814" s="80"/>
    </row>
    <row r="815" spans="1:14" x14ac:dyDescent="0.35">
      <c r="A815" s="80"/>
      <c r="B815" s="80"/>
      <c r="C815" s="80"/>
      <c r="D815" s="80"/>
      <c r="E815" s="80"/>
      <c r="F815" s="80"/>
      <c r="G815" s="80"/>
      <c r="H815" s="80"/>
      <c r="I815" s="80"/>
      <c r="J815" s="80"/>
      <c r="K815" s="80"/>
      <c r="L815" s="80"/>
      <c r="M815" s="80"/>
      <c r="N815" s="80"/>
    </row>
    <row r="816" spans="1:14" x14ac:dyDescent="0.35">
      <c r="A816" s="80"/>
      <c r="B816" s="80"/>
      <c r="C816" s="80"/>
      <c r="D816" s="80"/>
      <c r="E816" s="80"/>
      <c r="F816" s="80"/>
      <c r="G816" s="80"/>
      <c r="H816" s="80"/>
      <c r="I816" s="80"/>
      <c r="J816" s="80"/>
      <c r="K816" s="80"/>
      <c r="L816" s="80"/>
      <c r="M816" s="80"/>
      <c r="N816" s="80"/>
    </row>
    <row r="817" spans="1:14" x14ac:dyDescent="0.35">
      <c r="A817" s="80"/>
      <c r="B817" s="80"/>
      <c r="C817" s="80"/>
      <c r="D817" s="80"/>
      <c r="E817" s="80"/>
      <c r="F817" s="80"/>
      <c r="G817" s="80"/>
      <c r="H817" s="80"/>
      <c r="I817" s="80"/>
      <c r="J817" s="80"/>
      <c r="K817" s="80"/>
      <c r="L817" s="80"/>
      <c r="M817" s="80"/>
      <c r="N817" s="80"/>
    </row>
    <row r="818" spans="1:14" x14ac:dyDescent="0.35">
      <c r="A818" s="80"/>
      <c r="B818" s="80"/>
      <c r="C818" s="80"/>
      <c r="D818" s="80"/>
      <c r="E818" s="80"/>
      <c r="F818" s="80"/>
      <c r="G818" s="80"/>
      <c r="H818" s="80"/>
      <c r="I818" s="80"/>
      <c r="J818" s="80"/>
      <c r="K818" s="80"/>
      <c r="L818" s="80"/>
      <c r="M818" s="80"/>
      <c r="N818" s="80"/>
    </row>
    <row r="819" spans="1:14" x14ac:dyDescent="0.35">
      <c r="A819" s="80"/>
      <c r="B819" s="80"/>
      <c r="C819" s="80"/>
      <c r="D819" s="80"/>
      <c r="E819" s="80"/>
      <c r="F819" s="80"/>
      <c r="G819" s="80"/>
      <c r="H819" s="80"/>
      <c r="I819" s="80"/>
      <c r="J819" s="80"/>
      <c r="K819" s="80"/>
      <c r="L819" s="80"/>
      <c r="M819" s="80"/>
      <c r="N819" s="80"/>
    </row>
    <row r="820" spans="1:14" x14ac:dyDescent="0.35">
      <c r="A820" s="80"/>
      <c r="B820" s="80"/>
      <c r="C820" s="80"/>
      <c r="D820" s="80"/>
      <c r="E820" s="80"/>
      <c r="F820" s="80"/>
      <c r="G820" s="80"/>
      <c r="H820" s="80"/>
      <c r="I820" s="80"/>
      <c r="J820" s="80"/>
      <c r="K820" s="80"/>
      <c r="L820" s="80"/>
      <c r="M820" s="80"/>
      <c r="N820" s="80"/>
    </row>
    <row r="821" spans="1:14" x14ac:dyDescent="0.35">
      <c r="A821" s="80"/>
      <c r="B821" s="80"/>
      <c r="C821" s="80"/>
      <c r="D821" s="80"/>
      <c r="E821" s="80"/>
      <c r="F821" s="80"/>
      <c r="G821" s="80"/>
      <c r="H821" s="80"/>
      <c r="I821" s="80"/>
      <c r="J821" s="80"/>
      <c r="K821" s="80"/>
      <c r="L821" s="80"/>
      <c r="M821" s="80"/>
      <c r="N821" s="80"/>
    </row>
    <row r="822" spans="1:14" x14ac:dyDescent="0.35">
      <c r="A822" s="80"/>
      <c r="B822" s="80"/>
      <c r="C822" s="80"/>
      <c r="D822" s="80"/>
      <c r="E822" s="80"/>
      <c r="F822" s="80"/>
      <c r="G822" s="80"/>
      <c r="H822" s="80"/>
      <c r="I822" s="80"/>
      <c r="J822" s="80"/>
      <c r="K822" s="80"/>
      <c r="L822" s="80"/>
      <c r="M822" s="80"/>
      <c r="N822" s="80"/>
    </row>
    <row r="823" spans="1:14" x14ac:dyDescent="0.35">
      <c r="A823" s="80"/>
      <c r="B823" s="80"/>
      <c r="C823" s="80"/>
      <c r="D823" s="80"/>
      <c r="E823" s="80"/>
      <c r="F823" s="80"/>
      <c r="G823" s="80"/>
      <c r="H823" s="80"/>
      <c r="I823" s="80"/>
      <c r="J823" s="80"/>
      <c r="K823" s="80"/>
      <c r="L823" s="80"/>
      <c r="M823" s="80"/>
      <c r="N823" s="80"/>
    </row>
    <row r="824" spans="1:14" x14ac:dyDescent="0.35">
      <c r="A824" s="80"/>
      <c r="B824" s="80"/>
      <c r="C824" s="80"/>
      <c r="D824" s="80"/>
      <c r="E824" s="80"/>
      <c r="F824" s="80"/>
      <c r="G824" s="80"/>
      <c r="H824" s="80"/>
      <c r="I824" s="80"/>
      <c r="J824" s="80"/>
      <c r="K824" s="80"/>
      <c r="L824" s="80"/>
      <c r="M824" s="80"/>
      <c r="N824" s="80"/>
    </row>
    <row r="825" spans="1:14" x14ac:dyDescent="0.35">
      <c r="A825" s="80"/>
      <c r="B825" s="80"/>
      <c r="C825" s="80"/>
      <c r="D825" s="80"/>
      <c r="E825" s="80"/>
      <c r="F825" s="80"/>
      <c r="G825" s="80"/>
      <c r="H825" s="80"/>
      <c r="I825" s="80"/>
      <c r="J825" s="80"/>
      <c r="K825" s="80"/>
      <c r="L825" s="80"/>
      <c r="M825" s="80"/>
      <c r="N825" s="80"/>
    </row>
    <row r="826" spans="1:14" x14ac:dyDescent="0.35">
      <c r="A826" s="80"/>
      <c r="B826" s="80"/>
      <c r="C826" s="80"/>
      <c r="D826" s="80"/>
      <c r="E826" s="80"/>
      <c r="F826" s="80"/>
      <c r="G826" s="80"/>
      <c r="H826" s="80"/>
      <c r="I826" s="80"/>
      <c r="J826" s="80"/>
      <c r="K826" s="80"/>
      <c r="L826" s="80"/>
      <c r="M826" s="80"/>
      <c r="N826" s="80"/>
    </row>
    <row r="827" spans="1:14" x14ac:dyDescent="0.35">
      <c r="A827" s="80"/>
      <c r="B827" s="80"/>
      <c r="C827" s="80"/>
      <c r="D827" s="80"/>
      <c r="E827" s="80"/>
      <c r="F827" s="80"/>
      <c r="G827" s="80"/>
      <c r="H827" s="80"/>
      <c r="I827" s="80"/>
      <c r="J827" s="80"/>
      <c r="K827" s="80"/>
      <c r="L827" s="80"/>
      <c r="M827" s="80"/>
      <c r="N827" s="80"/>
    </row>
    <row r="828" spans="1:14" x14ac:dyDescent="0.35">
      <c r="A828" s="80"/>
      <c r="B828" s="80"/>
      <c r="C828" s="80"/>
      <c r="D828" s="80"/>
      <c r="E828" s="80"/>
      <c r="F828" s="80"/>
      <c r="G828" s="80"/>
      <c r="H828" s="80"/>
      <c r="I828" s="80"/>
      <c r="J828" s="80"/>
      <c r="K828" s="80"/>
      <c r="L828" s="80"/>
      <c r="M828" s="80"/>
      <c r="N828" s="80"/>
    </row>
    <row r="829" spans="1:14" x14ac:dyDescent="0.35">
      <c r="A829" s="80"/>
      <c r="B829" s="80"/>
      <c r="C829" s="80"/>
      <c r="D829" s="80"/>
      <c r="E829" s="80"/>
      <c r="F829" s="80"/>
      <c r="G829" s="80"/>
      <c r="H829" s="80"/>
      <c r="I829" s="80"/>
      <c r="J829" s="80"/>
      <c r="K829" s="80"/>
      <c r="L829" s="80"/>
      <c r="M829" s="80"/>
      <c r="N829" s="80"/>
    </row>
    <row r="830" spans="1:14" x14ac:dyDescent="0.35">
      <c r="A830" s="80"/>
      <c r="B830" s="80"/>
      <c r="C830" s="80"/>
      <c r="D830" s="80"/>
      <c r="E830" s="80"/>
      <c r="F830" s="80"/>
      <c r="G830" s="80"/>
      <c r="H830" s="80"/>
      <c r="I830" s="80"/>
      <c r="J830" s="80"/>
      <c r="K830" s="80"/>
      <c r="L830" s="80"/>
      <c r="M830" s="80"/>
      <c r="N830" s="80"/>
    </row>
    <row r="831" spans="1:14" x14ac:dyDescent="0.35">
      <c r="A831" s="80"/>
      <c r="B831" s="80"/>
      <c r="C831" s="80"/>
      <c r="D831" s="80"/>
      <c r="E831" s="80"/>
      <c r="F831" s="80"/>
      <c r="G831" s="80"/>
      <c r="H831" s="80"/>
      <c r="I831" s="80"/>
      <c r="J831" s="80"/>
      <c r="K831" s="80"/>
      <c r="L831" s="80"/>
      <c r="M831" s="80"/>
      <c r="N831" s="80"/>
    </row>
    <row r="832" spans="1:14" x14ac:dyDescent="0.35">
      <c r="A832" s="80"/>
      <c r="B832" s="80"/>
      <c r="C832" s="80"/>
      <c r="D832" s="80"/>
      <c r="E832" s="80"/>
      <c r="F832" s="80"/>
      <c r="G832" s="80"/>
      <c r="H832" s="80"/>
      <c r="I832" s="80"/>
      <c r="J832" s="80"/>
      <c r="K832" s="80"/>
      <c r="L832" s="80"/>
      <c r="M832" s="80"/>
      <c r="N832" s="80"/>
    </row>
    <row r="833" spans="1:14" x14ac:dyDescent="0.35">
      <c r="A833" s="80"/>
      <c r="B833" s="80"/>
      <c r="C833" s="80"/>
      <c r="D833" s="80"/>
      <c r="E833" s="80"/>
      <c r="F833" s="80"/>
      <c r="G833" s="80"/>
      <c r="H833" s="80"/>
      <c r="I833" s="80"/>
      <c r="J833" s="80"/>
      <c r="K833" s="80"/>
      <c r="L833" s="80"/>
      <c r="M833" s="80"/>
      <c r="N833" s="80"/>
    </row>
    <row r="834" spans="1:14" x14ac:dyDescent="0.35">
      <c r="A834" s="80"/>
      <c r="B834" s="80"/>
      <c r="C834" s="80"/>
      <c r="D834" s="80"/>
      <c r="E834" s="80"/>
      <c r="F834" s="80"/>
      <c r="G834" s="80"/>
      <c r="H834" s="80"/>
      <c r="I834" s="80"/>
      <c r="J834" s="80"/>
      <c r="K834" s="80"/>
      <c r="L834" s="80"/>
      <c r="M834" s="80"/>
      <c r="N834" s="80"/>
    </row>
    <row r="835" spans="1:14" x14ac:dyDescent="0.35">
      <c r="A835" s="80"/>
      <c r="B835" s="80"/>
      <c r="C835" s="80"/>
      <c r="D835" s="80"/>
      <c r="E835" s="80"/>
      <c r="F835" s="80"/>
      <c r="G835" s="80"/>
      <c r="H835" s="80"/>
      <c r="I835" s="80"/>
      <c r="J835" s="80"/>
      <c r="K835" s="80"/>
      <c r="L835" s="80"/>
      <c r="M835" s="80"/>
      <c r="N835" s="80"/>
    </row>
    <row r="836" spans="1:14" x14ac:dyDescent="0.35">
      <c r="A836" s="80"/>
      <c r="B836" s="80"/>
      <c r="C836" s="80"/>
      <c r="D836" s="80"/>
      <c r="E836" s="80"/>
      <c r="F836" s="80"/>
      <c r="G836" s="80"/>
      <c r="H836" s="80"/>
      <c r="I836" s="80"/>
      <c r="J836" s="80"/>
      <c r="K836" s="80"/>
      <c r="L836" s="80"/>
      <c r="M836" s="80"/>
      <c r="N836" s="80"/>
    </row>
    <row r="837" spans="1:14" x14ac:dyDescent="0.35">
      <c r="A837" s="80"/>
      <c r="B837" s="80"/>
      <c r="C837" s="80"/>
      <c r="D837" s="80"/>
      <c r="E837" s="80"/>
      <c r="F837" s="80"/>
      <c r="G837" s="80"/>
      <c r="H837" s="80"/>
      <c r="I837" s="80"/>
      <c r="J837" s="80"/>
      <c r="K837" s="80"/>
      <c r="L837" s="80"/>
      <c r="M837" s="80"/>
      <c r="N837" s="80"/>
    </row>
    <row r="838" spans="1:14" x14ac:dyDescent="0.35">
      <c r="A838" s="80"/>
      <c r="B838" s="80"/>
      <c r="C838" s="80"/>
      <c r="D838" s="80"/>
      <c r="E838" s="80"/>
      <c r="F838" s="80"/>
      <c r="G838" s="80"/>
      <c r="H838" s="80"/>
      <c r="I838" s="80"/>
      <c r="J838" s="80"/>
      <c r="K838" s="80"/>
      <c r="L838" s="80"/>
      <c r="M838" s="80"/>
      <c r="N838" s="80"/>
    </row>
    <row r="839" spans="1:14" x14ac:dyDescent="0.35">
      <c r="A839" s="80"/>
      <c r="B839" s="80"/>
      <c r="C839" s="80"/>
      <c r="D839" s="80"/>
      <c r="E839" s="80"/>
      <c r="F839" s="80"/>
      <c r="G839" s="80"/>
      <c r="H839" s="80"/>
      <c r="I839" s="80"/>
      <c r="J839" s="80"/>
      <c r="K839" s="80"/>
      <c r="L839" s="80"/>
      <c r="M839" s="80"/>
      <c r="N839" s="80"/>
    </row>
    <row r="840" spans="1:14" x14ac:dyDescent="0.35">
      <c r="A840" s="80"/>
      <c r="B840" s="80"/>
      <c r="C840" s="80"/>
      <c r="D840" s="80"/>
      <c r="E840" s="80"/>
      <c r="F840" s="80"/>
      <c r="G840" s="80"/>
      <c r="H840" s="80"/>
      <c r="I840" s="80"/>
      <c r="J840" s="80"/>
      <c r="K840" s="80"/>
      <c r="L840" s="80"/>
      <c r="M840" s="80"/>
      <c r="N840" s="80"/>
    </row>
    <row r="841" spans="1:14" x14ac:dyDescent="0.35">
      <c r="A841" s="80"/>
      <c r="B841" s="80"/>
      <c r="C841" s="80"/>
      <c r="D841" s="80"/>
      <c r="E841" s="80"/>
      <c r="F841" s="80"/>
      <c r="G841" s="80"/>
      <c r="H841" s="80"/>
      <c r="I841" s="80"/>
      <c r="J841" s="80"/>
      <c r="K841" s="80"/>
      <c r="L841" s="80"/>
      <c r="M841" s="80"/>
      <c r="N841" s="80"/>
    </row>
    <row r="842" spans="1:14" x14ac:dyDescent="0.35">
      <c r="A842" s="80"/>
      <c r="B842" s="80"/>
      <c r="C842" s="80"/>
      <c r="D842" s="80"/>
      <c r="E842" s="80"/>
      <c r="F842" s="80"/>
      <c r="G842" s="80"/>
      <c r="H842" s="80"/>
      <c r="I842" s="80"/>
      <c r="J842" s="80"/>
      <c r="K842" s="80"/>
      <c r="L842" s="80"/>
      <c r="M842" s="80"/>
      <c r="N842" s="80"/>
    </row>
    <row r="843" spans="1:14" x14ac:dyDescent="0.35">
      <c r="A843" s="80"/>
      <c r="B843" s="80"/>
      <c r="C843" s="80"/>
      <c r="D843" s="80"/>
      <c r="E843" s="80"/>
      <c r="F843" s="80"/>
      <c r="G843" s="80"/>
      <c r="H843" s="80"/>
      <c r="I843" s="80"/>
      <c r="J843" s="80"/>
      <c r="K843" s="80"/>
      <c r="L843" s="80"/>
      <c r="M843" s="80"/>
      <c r="N843" s="80"/>
    </row>
    <row r="844" spans="1:14" x14ac:dyDescent="0.35">
      <c r="A844" s="80"/>
      <c r="B844" s="80"/>
      <c r="C844" s="80"/>
      <c r="D844" s="80"/>
      <c r="E844" s="80"/>
      <c r="F844" s="80"/>
      <c r="G844" s="80"/>
      <c r="H844" s="80"/>
      <c r="I844" s="80"/>
      <c r="J844" s="80"/>
      <c r="K844" s="80"/>
      <c r="L844" s="80"/>
      <c r="M844" s="80"/>
      <c r="N844" s="80"/>
    </row>
    <row r="845" spans="1:14" x14ac:dyDescent="0.35">
      <c r="A845" s="80"/>
      <c r="B845" s="80"/>
      <c r="C845" s="80"/>
      <c r="D845" s="80"/>
      <c r="E845" s="80"/>
      <c r="F845" s="80"/>
      <c r="G845" s="80"/>
      <c r="H845" s="80"/>
      <c r="I845" s="80"/>
      <c r="J845" s="80"/>
      <c r="K845" s="80"/>
      <c r="L845" s="80"/>
      <c r="M845" s="80"/>
      <c r="N845" s="80"/>
    </row>
    <row r="846" spans="1:14" x14ac:dyDescent="0.35">
      <c r="A846" s="80"/>
      <c r="B846" s="80"/>
      <c r="C846" s="80"/>
      <c r="D846" s="80"/>
      <c r="E846" s="80"/>
      <c r="F846" s="80"/>
      <c r="G846" s="80"/>
      <c r="H846" s="80"/>
      <c r="I846" s="80"/>
      <c r="J846" s="80"/>
      <c r="K846" s="80"/>
      <c r="L846" s="80"/>
      <c r="M846" s="80"/>
      <c r="N846" s="80"/>
    </row>
    <row r="847" spans="1:14" x14ac:dyDescent="0.35">
      <c r="A847" s="80"/>
      <c r="B847" s="80"/>
      <c r="C847" s="80"/>
      <c r="D847" s="80"/>
      <c r="E847" s="80"/>
      <c r="F847" s="80"/>
      <c r="G847" s="80"/>
      <c r="H847" s="80"/>
      <c r="I847" s="80"/>
      <c r="J847" s="80"/>
      <c r="K847" s="80"/>
      <c r="L847" s="80"/>
      <c r="M847" s="80"/>
      <c r="N847" s="80"/>
    </row>
    <row r="848" spans="1:14" x14ac:dyDescent="0.35">
      <c r="A848" s="80"/>
      <c r="B848" s="80"/>
      <c r="C848" s="80"/>
      <c r="D848" s="80"/>
      <c r="E848" s="80"/>
      <c r="F848" s="80"/>
      <c r="G848" s="80"/>
      <c r="H848" s="80"/>
      <c r="I848" s="80"/>
      <c r="J848" s="80"/>
      <c r="K848" s="80"/>
      <c r="L848" s="80"/>
      <c r="M848" s="80"/>
      <c r="N848" s="80"/>
    </row>
    <row r="849" spans="1:14" x14ac:dyDescent="0.35">
      <c r="A849" s="80"/>
      <c r="B849" s="80"/>
      <c r="C849" s="80"/>
      <c r="D849" s="80"/>
      <c r="E849" s="80"/>
      <c r="F849" s="80"/>
      <c r="G849" s="80"/>
      <c r="H849" s="80"/>
      <c r="I849" s="80"/>
      <c r="J849" s="80"/>
      <c r="K849" s="80"/>
      <c r="L849" s="80"/>
      <c r="M849" s="80"/>
      <c r="N849" s="80"/>
    </row>
    <row r="850" spans="1:14" x14ac:dyDescent="0.35">
      <c r="A850" s="80"/>
      <c r="B850" s="80"/>
      <c r="C850" s="80"/>
      <c r="D850" s="80"/>
      <c r="E850" s="80"/>
      <c r="F850" s="80"/>
      <c r="G850" s="80"/>
      <c r="H850" s="80"/>
      <c r="I850" s="80"/>
      <c r="J850" s="80"/>
      <c r="K850" s="80"/>
      <c r="L850" s="80"/>
      <c r="M850" s="80"/>
      <c r="N850" s="80"/>
    </row>
    <row r="851" spans="1:14" x14ac:dyDescent="0.35">
      <c r="A851" s="80"/>
      <c r="B851" s="80"/>
      <c r="C851" s="80"/>
      <c r="D851" s="80"/>
      <c r="E851" s="80"/>
      <c r="F851" s="80"/>
      <c r="G851" s="80"/>
      <c r="H851" s="80"/>
      <c r="I851" s="80"/>
      <c r="J851" s="80"/>
      <c r="K851" s="80"/>
      <c r="L851" s="80"/>
      <c r="M851" s="80"/>
      <c r="N851" s="80"/>
    </row>
    <row r="852" spans="1:14" x14ac:dyDescent="0.35">
      <c r="A852" s="80"/>
      <c r="B852" s="80"/>
      <c r="C852" s="80"/>
      <c r="D852" s="80"/>
      <c r="E852" s="80"/>
      <c r="F852" s="80"/>
      <c r="G852" s="80"/>
      <c r="H852" s="80"/>
      <c r="I852" s="80"/>
      <c r="J852" s="80"/>
      <c r="K852" s="80"/>
      <c r="L852" s="80"/>
      <c r="M852" s="80"/>
      <c r="N852" s="80"/>
    </row>
    <row r="853" spans="1:14" x14ac:dyDescent="0.35">
      <c r="A853" s="80"/>
      <c r="B853" s="80"/>
      <c r="C853" s="80"/>
      <c r="D853" s="80"/>
      <c r="E853" s="80"/>
      <c r="F853" s="80"/>
      <c r="G853" s="80"/>
      <c r="H853" s="80"/>
      <c r="I853" s="80"/>
      <c r="J853" s="80"/>
      <c r="K853" s="80"/>
      <c r="L853" s="80"/>
      <c r="M853" s="80"/>
      <c r="N853" s="80"/>
    </row>
    <row r="854" spans="1:14" x14ac:dyDescent="0.35">
      <c r="A854" s="80"/>
      <c r="B854" s="80"/>
      <c r="C854" s="80"/>
      <c r="D854" s="80"/>
      <c r="E854" s="80"/>
      <c r="F854" s="80"/>
      <c r="G854" s="80"/>
      <c r="H854" s="80"/>
      <c r="I854" s="80"/>
      <c r="J854" s="80"/>
      <c r="K854" s="80"/>
      <c r="L854" s="80"/>
      <c r="M854" s="80"/>
      <c r="N854" s="80"/>
    </row>
    <row r="855" spans="1:14" x14ac:dyDescent="0.35">
      <c r="A855" s="80"/>
      <c r="B855" s="80"/>
      <c r="C855" s="80"/>
      <c r="D855" s="80"/>
      <c r="E855" s="80"/>
      <c r="F855" s="80"/>
      <c r="G855" s="80"/>
      <c r="H855" s="80"/>
      <c r="I855" s="80"/>
      <c r="J855" s="80"/>
      <c r="K855" s="80"/>
      <c r="L855" s="80"/>
      <c r="M855" s="80"/>
      <c r="N855" s="80"/>
    </row>
    <row r="856" spans="1:14" x14ac:dyDescent="0.35">
      <c r="A856" s="80"/>
      <c r="B856" s="80"/>
      <c r="C856" s="80"/>
      <c r="D856" s="80"/>
      <c r="E856" s="80"/>
      <c r="F856" s="80"/>
      <c r="G856" s="80"/>
      <c r="H856" s="80"/>
      <c r="I856" s="80"/>
      <c r="J856" s="80"/>
      <c r="K856" s="80"/>
      <c r="L856" s="80"/>
      <c r="M856" s="80"/>
      <c r="N856" s="80"/>
    </row>
    <row r="857" spans="1:14" x14ac:dyDescent="0.35">
      <c r="A857" s="80"/>
      <c r="B857" s="80"/>
      <c r="C857" s="80"/>
      <c r="D857" s="80"/>
      <c r="E857" s="80"/>
      <c r="F857" s="80"/>
      <c r="G857" s="80"/>
      <c r="H857" s="80"/>
      <c r="I857" s="80"/>
      <c r="J857" s="80"/>
      <c r="K857" s="80"/>
      <c r="L857" s="80"/>
      <c r="M857" s="80"/>
      <c r="N857" s="80"/>
    </row>
    <row r="858" spans="1:14" x14ac:dyDescent="0.35">
      <c r="A858" s="80"/>
      <c r="B858" s="80"/>
      <c r="C858" s="80"/>
      <c r="D858" s="80"/>
      <c r="E858" s="80"/>
      <c r="F858" s="80"/>
      <c r="G858" s="80"/>
      <c r="H858" s="80"/>
      <c r="I858" s="80"/>
      <c r="J858" s="80"/>
      <c r="K858" s="80"/>
      <c r="L858" s="80"/>
      <c r="M858" s="80"/>
      <c r="N858" s="80"/>
    </row>
    <row r="859" spans="1:14" x14ac:dyDescent="0.35">
      <c r="A859" s="80"/>
      <c r="B859" s="80"/>
      <c r="C859" s="80"/>
      <c r="D859" s="80"/>
      <c r="E859" s="80"/>
      <c r="F859" s="80"/>
      <c r="G859" s="80"/>
      <c r="H859" s="80"/>
      <c r="I859" s="80"/>
      <c r="J859" s="80"/>
      <c r="K859" s="80"/>
      <c r="L859" s="80"/>
      <c r="M859" s="80"/>
      <c r="N859" s="80"/>
    </row>
    <row r="860" spans="1:14" x14ac:dyDescent="0.35">
      <c r="A860" s="80"/>
      <c r="B860" s="80"/>
      <c r="C860" s="80"/>
      <c r="D860" s="80"/>
      <c r="E860" s="80"/>
      <c r="F860" s="80"/>
      <c r="G860" s="80"/>
      <c r="H860" s="80"/>
      <c r="I860" s="80"/>
      <c r="J860" s="80"/>
      <c r="K860" s="80"/>
      <c r="L860" s="80"/>
      <c r="M860" s="80"/>
      <c r="N860" s="80"/>
    </row>
    <row r="861" spans="1:14" x14ac:dyDescent="0.35">
      <c r="A861" s="80"/>
      <c r="B861" s="80"/>
      <c r="C861" s="80"/>
      <c r="D861" s="80"/>
      <c r="E861" s="80"/>
      <c r="F861" s="80"/>
      <c r="G861" s="80"/>
      <c r="H861" s="80"/>
      <c r="I861" s="80"/>
      <c r="J861" s="80"/>
      <c r="K861" s="80"/>
      <c r="L861" s="80"/>
      <c r="M861" s="80"/>
      <c r="N861" s="80"/>
    </row>
    <row r="862" spans="1:14" x14ac:dyDescent="0.35">
      <c r="A862" s="80"/>
      <c r="B862" s="80"/>
      <c r="C862" s="80"/>
      <c r="D862" s="80"/>
      <c r="E862" s="80"/>
      <c r="F862" s="80"/>
      <c r="G862" s="80"/>
      <c r="H862" s="80"/>
      <c r="I862" s="80"/>
      <c r="J862" s="80"/>
      <c r="K862" s="80"/>
      <c r="L862" s="80"/>
      <c r="M862" s="80"/>
      <c r="N862" s="80"/>
    </row>
    <row r="863" spans="1:14" x14ac:dyDescent="0.35">
      <c r="A863" s="80"/>
      <c r="B863" s="80"/>
      <c r="C863" s="80"/>
      <c r="D863" s="80"/>
      <c r="E863" s="80"/>
      <c r="F863" s="80"/>
      <c r="G863" s="80"/>
      <c r="H863" s="80"/>
      <c r="I863" s="80"/>
      <c r="J863" s="80"/>
      <c r="K863" s="80"/>
      <c r="L863" s="80"/>
      <c r="M863" s="80"/>
      <c r="N863" s="80"/>
    </row>
    <row r="864" spans="1:14" x14ac:dyDescent="0.35">
      <c r="A864" s="80"/>
      <c r="B864" s="80"/>
      <c r="C864" s="80"/>
      <c r="D864" s="80"/>
      <c r="E864" s="80"/>
      <c r="F864" s="80"/>
      <c r="G864" s="80"/>
      <c r="H864" s="80"/>
      <c r="I864" s="80"/>
      <c r="J864" s="80"/>
      <c r="K864" s="80"/>
      <c r="L864" s="80"/>
      <c r="M864" s="80"/>
      <c r="N864" s="80"/>
    </row>
    <row r="865" spans="1:14" x14ac:dyDescent="0.35">
      <c r="A865" s="80"/>
      <c r="B865" s="80"/>
      <c r="C865" s="80"/>
      <c r="D865" s="80"/>
      <c r="E865" s="80"/>
      <c r="F865" s="80"/>
      <c r="G865" s="80"/>
      <c r="H865" s="80"/>
      <c r="I865" s="80"/>
      <c r="J865" s="80"/>
      <c r="K865" s="80"/>
      <c r="L865" s="80"/>
      <c r="M865" s="80"/>
      <c r="N865" s="80"/>
    </row>
    <row r="866" spans="1:14" x14ac:dyDescent="0.35">
      <c r="A866" s="80"/>
      <c r="B866" s="80"/>
      <c r="C866" s="80"/>
      <c r="D866" s="80"/>
      <c r="E866" s="80"/>
      <c r="F866" s="80"/>
      <c r="G866" s="80"/>
      <c r="H866" s="80"/>
      <c r="I866" s="80"/>
      <c r="J866" s="80"/>
      <c r="K866" s="80"/>
      <c r="L866" s="80"/>
      <c r="M866" s="80"/>
      <c r="N866" s="80"/>
    </row>
    <row r="867" spans="1:14" x14ac:dyDescent="0.35">
      <c r="A867" s="80"/>
      <c r="B867" s="80"/>
      <c r="C867" s="80"/>
      <c r="D867" s="80"/>
      <c r="E867" s="80"/>
      <c r="F867" s="80"/>
      <c r="G867" s="80"/>
      <c r="H867" s="80"/>
      <c r="I867" s="80"/>
      <c r="J867" s="80"/>
      <c r="K867" s="80"/>
      <c r="L867" s="80"/>
      <c r="M867" s="80"/>
      <c r="N867" s="80"/>
    </row>
    <row r="868" spans="1:14" x14ac:dyDescent="0.35">
      <c r="A868" s="80"/>
      <c r="B868" s="80"/>
      <c r="C868" s="80"/>
      <c r="D868" s="80"/>
      <c r="E868" s="80"/>
      <c r="F868" s="80"/>
      <c r="G868" s="80"/>
      <c r="H868" s="80"/>
      <c r="I868" s="80"/>
      <c r="J868" s="80"/>
      <c r="K868" s="80"/>
      <c r="L868" s="80"/>
      <c r="M868" s="80"/>
      <c r="N868" s="80"/>
    </row>
    <row r="869" spans="1:14" x14ac:dyDescent="0.35">
      <c r="A869" s="80"/>
      <c r="B869" s="80"/>
      <c r="C869" s="80"/>
      <c r="D869" s="80"/>
      <c r="E869" s="80"/>
      <c r="F869" s="80"/>
      <c r="G869" s="80"/>
      <c r="H869" s="80"/>
      <c r="I869" s="80"/>
      <c r="J869" s="80"/>
      <c r="K869" s="80"/>
      <c r="L869" s="80"/>
      <c r="M869" s="80"/>
      <c r="N869" s="80"/>
    </row>
    <row r="870" spans="1:14" x14ac:dyDescent="0.35">
      <c r="A870" s="80"/>
      <c r="B870" s="80"/>
      <c r="C870" s="80"/>
      <c r="D870" s="80"/>
      <c r="E870" s="80"/>
      <c r="F870" s="80"/>
      <c r="G870" s="80"/>
      <c r="H870" s="80"/>
      <c r="I870" s="80"/>
      <c r="J870" s="80"/>
      <c r="K870" s="80"/>
      <c r="L870" s="80"/>
      <c r="M870" s="80"/>
      <c r="N870" s="80"/>
    </row>
    <row r="871" spans="1:14" x14ac:dyDescent="0.35">
      <c r="A871" s="80"/>
      <c r="B871" s="80"/>
      <c r="C871" s="80"/>
      <c r="D871" s="80"/>
      <c r="E871" s="80"/>
      <c r="F871" s="80"/>
      <c r="G871" s="80"/>
      <c r="H871" s="80"/>
      <c r="I871" s="80"/>
      <c r="J871" s="80"/>
      <c r="K871" s="80"/>
      <c r="L871" s="80"/>
      <c r="M871" s="80"/>
      <c r="N871" s="80"/>
    </row>
    <row r="872" spans="1:14" x14ac:dyDescent="0.35">
      <c r="A872" s="80"/>
      <c r="B872" s="80"/>
      <c r="C872" s="80"/>
      <c r="D872" s="80"/>
      <c r="E872" s="80"/>
      <c r="F872" s="80"/>
      <c r="G872" s="80"/>
      <c r="H872" s="80"/>
      <c r="I872" s="80"/>
      <c r="J872" s="80"/>
      <c r="K872" s="80"/>
      <c r="L872" s="80"/>
      <c r="M872" s="80"/>
      <c r="N872" s="80"/>
    </row>
    <row r="873" spans="1:14" x14ac:dyDescent="0.35">
      <c r="A873" s="80"/>
      <c r="B873" s="80"/>
      <c r="C873" s="80"/>
      <c r="D873" s="80"/>
      <c r="E873" s="80"/>
      <c r="F873" s="80"/>
      <c r="G873" s="80"/>
      <c r="H873" s="80"/>
      <c r="I873" s="80"/>
      <c r="J873" s="80"/>
      <c r="K873" s="80"/>
      <c r="L873" s="80"/>
      <c r="M873" s="80"/>
      <c r="N873" s="80"/>
    </row>
    <row r="874" spans="1:14" x14ac:dyDescent="0.35">
      <c r="A874" s="80"/>
      <c r="B874" s="80"/>
      <c r="C874" s="80"/>
      <c r="D874" s="80"/>
      <c r="E874" s="80"/>
      <c r="F874" s="80"/>
      <c r="G874" s="80"/>
      <c r="H874" s="80"/>
      <c r="I874" s="80"/>
      <c r="J874" s="80"/>
      <c r="K874" s="80"/>
      <c r="L874" s="80"/>
      <c r="M874" s="80"/>
      <c r="N874" s="80"/>
    </row>
    <row r="875" spans="1:14" x14ac:dyDescent="0.35">
      <c r="A875" s="80"/>
      <c r="B875" s="80"/>
      <c r="C875" s="80"/>
      <c r="D875" s="80"/>
      <c r="E875" s="80"/>
      <c r="F875" s="80"/>
      <c r="G875" s="80"/>
      <c r="H875" s="80"/>
      <c r="I875" s="80"/>
      <c r="J875" s="80"/>
      <c r="K875" s="80"/>
      <c r="L875" s="80"/>
      <c r="M875" s="80"/>
      <c r="N875" s="80"/>
    </row>
    <row r="876" spans="1:14" x14ac:dyDescent="0.35">
      <c r="A876" s="80"/>
      <c r="B876" s="80"/>
      <c r="C876" s="80"/>
      <c r="D876" s="80"/>
      <c r="E876" s="80"/>
      <c r="F876" s="80"/>
      <c r="G876" s="80"/>
      <c r="H876" s="80"/>
      <c r="I876" s="80"/>
      <c r="J876" s="80"/>
      <c r="K876" s="80"/>
      <c r="L876" s="80"/>
      <c r="M876" s="80"/>
      <c r="N876" s="80"/>
    </row>
    <row r="877" spans="1:14" x14ac:dyDescent="0.35">
      <c r="A877" s="80"/>
      <c r="B877" s="80"/>
      <c r="C877" s="80"/>
      <c r="D877" s="80"/>
      <c r="E877" s="80"/>
      <c r="F877" s="80"/>
      <c r="G877" s="80"/>
      <c r="H877" s="80"/>
      <c r="I877" s="80"/>
      <c r="J877" s="80"/>
      <c r="K877" s="80"/>
      <c r="L877" s="80"/>
      <c r="M877" s="80"/>
      <c r="N877" s="80"/>
    </row>
    <row r="878" spans="1:14" x14ac:dyDescent="0.35">
      <c r="A878" s="80"/>
      <c r="B878" s="80"/>
      <c r="C878" s="80"/>
      <c r="D878" s="80"/>
      <c r="E878" s="80"/>
      <c r="F878" s="80"/>
      <c r="G878" s="80"/>
      <c r="H878" s="80"/>
      <c r="I878" s="80"/>
      <c r="J878" s="80"/>
      <c r="K878" s="80"/>
      <c r="L878" s="80"/>
      <c r="M878" s="80"/>
      <c r="N878" s="80"/>
    </row>
    <row r="879" spans="1:14" x14ac:dyDescent="0.35">
      <c r="A879" s="80"/>
      <c r="B879" s="80"/>
      <c r="C879" s="80"/>
      <c r="D879" s="80"/>
      <c r="E879" s="80"/>
      <c r="F879" s="80"/>
      <c r="G879" s="80"/>
      <c r="H879" s="80"/>
      <c r="I879" s="80"/>
      <c r="J879" s="80"/>
      <c r="K879" s="80"/>
      <c r="L879" s="80"/>
      <c r="M879" s="80"/>
      <c r="N879" s="80"/>
    </row>
    <row r="880" spans="1:14" x14ac:dyDescent="0.35">
      <c r="A880" s="80"/>
      <c r="B880" s="80"/>
      <c r="C880" s="80"/>
      <c r="D880" s="80"/>
      <c r="E880" s="80"/>
      <c r="F880" s="80"/>
      <c r="G880" s="80"/>
      <c r="H880" s="80"/>
      <c r="I880" s="80"/>
      <c r="J880" s="80"/>
      <c r="K880" s="80"/>
      <c r="L880" s="80"/>
      <c r="M880" s="80"/>
      <c r="N880" s="80"/>
    </row>
    <row r="881" spans="1:14" x14ac:dyDescent="0.35">
      <c r="A881" s="80"/>
      <c r="B881" s="80"/>
      <c r="C881" s="80"/>
      <c r="D881" s="80"/>
      <c r="E881" s="80"/>
      <c r="F881" s="80"/>
      <c r="G881" s="80"/>
      <c r="H881" s="80"/>
      <c r="I881" s="80"/>
      <c r="J881" s="80"/>
      <c r="K881" s="80"/>
      <c r="L881" s="80"/>
      <c r="M881" s="80"/>
      <c r="N881" s="80"/>
    </row>
    <row r="882" spans="1:14" x14ac:dyDescent="0.35">
      <c r="A882" s="80"/>
      <c r="B882" s="80"/>
      <c r="C882" s="80"/>
      <c r="D882" s="80"/>
      <c r="E882" s="80"/>
      <c r="F882" s="80"/>
      <c r="G882" s="80"/>
      <c r="H882" s="80"/>
      <c r="I882" s="80"/>
      <c r="J882" s="80"/>
      <c r="K882" s="80"/>
      <c r="L882" s="80"/>
      <c r="M882" s="80"/>
      <c r="N882" s="80"/>
    </row>
    <row r="883" spans="1:14" x14ac:dyDescent="0.35">
      <c r="A883" s="80"/>
      <c r="B883" s="80"/>
      <c r="C883" s="80"/>
      <c r="D883" s="80"/>
      <c r="E883" s="80"/>
      <c r="F883" s="80"/>
      <c r="G883" s="80"/>
      <c r="H883" s="80"/>
      <c r="I883" s="80"/>
      <c r="J883" s="80"/>
      <c r="K883" s="80"/>
      <c r="L883" s="80"/>
      <c r="M883" s="80"/>
      <c r="N883" s="80"/>
    </row>
    <row r="884" spans="1:14" x14ac:dyDescent="0.35">
      <c r="A884" s="80"/>
      <c r="B884" s="80"/>
      <c r="C884" s="80"/>
      <c r="D884" s="80"/>
      <c r="E884" s="80"/>
      <c r="F884" s="80"/>
      <c r="G884" s="80"/>
      <c r="H884" s="80"/>
      <c r="I884" s="80"/>
      <c r="J884" s="80"/>
      <c r="K884" s="80"/>
      <c r="L884" s="80"/>
      <c r="M884" s="80"/>
      <c r="N884" s="80"/>
    </row>
    <row r="885" spans="1:14" x14ac:dyDescent="0.35">
      <c r="A885" s="80"/>
      <c r="B885" s="80"/>
      <c r="C885" s="80"/>
      <c r="D885" s="80"/>
      <c r="E885" s="80"/>
      <c r="F885" s="80"/>
      <c r="G885" s="80"/>
      <c r="H885" s="80"/>
      <c r="I885" s="80"/>
      <c r="J885" s="80"/>
      <c r="K885" s="80"/>
      <c r="L885" s="80"/>
      <c r="M885" s="80"/>
      <c r="N885" s="80"/>
    </row>
    <row r="886" spans="1:14" x14ac:dyDescent="0.35">
      <c r="A886" s="80"/>
      <c r="B886" s="80"/>
      <c r="C886" s="80"/>
      <c r="D886" s="80"/>
      <c r="E886" s="80"/>
      <c r="F886" s="80"/>
      <c r="G886" s="80"/>
      <c r="H886" s="80"/>
      <c r="I886" s="80"/>
      <c r="J886" s="80"/>
      <c r="K886" s="80"/>
      <c r="L886" s="80"/>
      <c r="M886" s="80"/>
      <c r="N886" s="80"/>
    </row>
    <row r="887" spans="1:14" x14ac:dyDescent="0.35">
      <c r="A887" s="80"/>
      <c r="B887" s="80"/>
      <c r="C887" s="80"/>
      <c r="D887" s="80"/>
      <c r="E887" s="80"/>
      <c r="F887" s="80"/>
      <c r="G887" s="80"/>
      <c r="H887" s="80"/>
      <c r="I887" s="80"/>
      <c r="J887" s="80"/>
      <c r="K887" s="80"/>
      <c r="L887" s="80"/>
      <c r="M887" s="80"/>
      <c r="N887" s="80"/>
    </row>
    <row r="888" spans="1:14" x14ac:dyDescent="0.35">
      <c r="A888" s="80"/>
      <c r="B888" s="80"/>
      <c r="C888" s="80"/>
      <c r="D888" s="80"/>
      <c r="E888" s="80"/>
      <c r="F888" s="80"/>
      <c r="G888" s="80"/>
      <c r="H888" s="80"/>
      <c r="I888" s="80"/>
      <c r="J888" s="80"/>
      <c r="K888" s="80"/>
      <c r="L888" s="80"/>
      <c r="M888" s="80"/>
      <c r="N888" s="80"/>
    </row>
    <row r="889" spans="1:14" x14ac:dyDescent="0.35">
      <c r="A889" s="80"/>
      <c r="B889" s="80"/>
      <c r="C889" s="80"/>
      <c r="D889" s="80"/>
      <c r="E889" s="80"/>
      <c r="F889" s="80"/>
      <c r="G889" s="80"/>
      <c r="H889" s="80"/>
      <c r="I889" s="80"/>
      <c r="J889" s="80"/>
      <c r="K889" s="80"/>
      <c r="L889" s="80"/>
      <c r="M889" s="80"/>
      <c r="N889" s="80"/>
    </row>
    <row r="890" spans="1:14" x14ac:dyDescent="0.35">
      <c r="A890" s="80"/>
      <c r="B890" s="80"/>
      <c r="C890" s="80"/>
      <c r="D890" s="80"/>
      <c r="E890" s="80"/>
      <c r="F890" s="80"/>
      <c r="G890" s="80"/>
      <c r="H890" s="80"/>
      <c r="I890" s="80"/>
      <c r="J890" s="80"/>
      <c r="K890" s="80"/>
      <c r="L890" s="80"/>
      <c r="M890" s="80"/>
      <c r="N890" s="80"/>
    </row>
    <row r="891" spans="1:14" x14ac:dyDescent="0.35">
      <c r="A891" s="80"/>
      <c r="B891" s="80"/>
      <c r="C891" s="80"/>
      <c r="D891" s="80"/>
      <c r="E891" s="80"/>
      <c r="F891" s="80"/>
      <c r="G891" s="80"/>
      <c r="H891" s="80"/>
      <c r="I891" s="80"/>
      <c r="J891" s="80"/>
      <c r="K891" s="80"/>
      <c r="L891" s="80"/>
      <c r="M891" s="80"/>
      <c r="N891" s="80"/>
    </row>
    <row r="892" spans="1:14" x14ac:dyDescent="0.35">
      <c r="A892" s="80"/>
      <c r="B892" s="80"/>
      <c r="C892" s="80"/>
      <c r="D892" s="80"/>
      <c r="E892" s="80"/>
      <c r="F892" s="80"/>
      <c r="G892" s="80"/>
      <c r="H892" s="80"/>
      <c r="I892" s="80"/>
      <c r="J892" s="80"/>
      <c r="K892" s="80"/>
      <c r="L892" s="80"/>
      <c r="M892" s="80"/>
      <c r="N892" s="80"/>
    </row>
    <row r="893" spans="1:14" x14ac:dyDescent="0.35">
      <c r="A893" s="80"/>
      <c r="B893" s="80"/>
      <c r="C893" s="80"/>
      <c r="D893" s="80"/>
      <c r="E893" s="80"/>
      <c r="F893" s="80"/>
      <c r="G893" s="80"/>
      <c r="H893" s="80"/>
      <c r="I893" s="80"/>
      <c r="J893" s="80"/>
      <c r="K893" s="80"/>
      <c r="L893" s="80"/>
      <c r="M893" s="80"/>
      <c r="N893" s="80"/>
    </row>
    <row r="894" spans="1:14" x14ac:dyDescent="0.35">
      <c r="A894" s="80"/>
      <c r="B894" s="80"/>
      <c r="C894" s="80"/>
      <c r="D894" s="80"/>
      <c r="E894" s="80"/>
      <c r="F894" s="80"/>
      <c r="G894" s="80"/>
      <c r="H894" s="80"/>
      <c r="I894" s="80"/>
      <c r="J894" s="80"/>
      <c r="K894" s="80"/>
      <c r="L894" s="80"/>
      <c r="M894" s="80"/>
      <c r="N894" s="80"/>
    </row>
    <row r="895" spans="1:14" x14ac:dyDescent="0.35">
      <c r="A895" s="80"/>
      <c r="B895" s="80"/>
      <c r="C895" s="80"/>
      <c r="D895" s="80"/>
      <c r="E895" s="80"/>
      <c r="F895" s="80"/>
      <c r="G895" s="80"/>
      <c r="H895" s="80"/>
      <c r="I895" s="80"/>
      <c r="J895" s="80"/>
      <c r="K895" s="80"/>
      <c r="L895" s="80"/>
      <c r="M895" s="80"/>
      <c r="N895" s="80"/>
    </row>
    <row r="896" spans="1:14" x14ac:dyDescent="0.35">
      <c r="A896" s="80"/>
      <c r="B896" s="80"/>
      <c r="C896" s="80"/>
      <c r="D896" s="80"/>
      <c r="E896" s="80"/>
      <c r="F896" s="80"/>
      <c r="G896" s="80"/>
      <c r="H896" s="80"/>
      <c r="I896" s="80"/>
      <c r="J896" s="80"/>
      <c r="K896" s="80"/>
      <c r="L896" s="80"/>
      <c r="M896" s="80"/>
      <c r="N896" s="80"/>
    </row>
    <row r="897" spans="1:14" x14ac:dyDescent="0.35">
      <c r="A897" s="80"/>
      <c r="B897" s="80"/>
      <c r="C897" s="80"/>
      <c r="D897" s="80"/>
      <c r="E897" s="80"/>
      <c r="F897" s="80"/>
      <c r="G897" s="80"/>
      <c r="H897" s="80"/>
      <c r="I897" s="80"/>
      <c r="J897" s="80"/>
      <c r="K897" s="80"/>
      <c r="L897" s="80"/>
      <c r="M897" s="80"/>
      <c r="N897" s="80"/>
    </row>
    <row r="898" spans="1:14" x14ac:dyDescent="0.35">
      <c r="A898" s="80"/>
      <c r="B898" s="80"/>
      <c r="C898" s="80"/>
      <c r="D898" s="80"/>
      <c r="E898" s="80"/>
      <c r="F898" s="80"/>
      <c r="G898" s="80"/>
      <c r="H898" s="80"/>
      <c r="I898" s="80"/>
      <c r="J898" s="80"/>
      <c r="K898" s="80"/>
      <c r="L898" s="80"/>
      <c r="M898" s="80"/>
      <c r="N898" s="80"/>
    </row>
    <row r="899" spans="1:14" x14ac:dyDescent="0.35">
      <c r="A899" s="80"/>
      <c r="B899" s="80"/>
      <c r="C899" s="80"/>
      <c r="D899" s="80"/>
      <c r="E899" s="80"/>
      <c r="F899" s="80"/>
      <c r="G899" s="80"/>
      <c r="H899" s="80"/>
      <c r="I899" s="80"/>
      <c r="J899" s="80"/>
      <c r="K899" s="80"/>
      <c r="L899" s="80"/>
      <c r="M899" s="80"/>
      <c r="N899" s="80"/>
    </row>
    <row r="900" spans="1:14" x14ac:dyDescent="0.35">
      <c r="A900" s="80"/>
      <c r="B900" s="80"/>
      <c r="C900" s="80"/>
      <c r="D900" s="80"/>
      <c r="E900" s="80"/>
      <c r="F900" s="80"/>
      <c r="G900" s="80"/>
      <c r="H900" s="80"/>
      <c r="I900" s="80"/>
      <c r="J900" s="80"/>
      <c r="K900" s="80"/>
      <c r="L900" s="80"/>
      <c r="M900" s="80"/>
      <c r="N900" s="80"/>
    </row>
    <row r="901" spans="1:14" x14ac:dyDescent="0.35">
      <c r="A901" s="80"/>
      <c r="B901" s="80"/>
      <c r="C901" s="80"/>
      <c r="D901" s="80"/>
      <c r="E901" s="80"/>
      <c r="F901" s="80"/>
      <c r="G901" s="80"/>
      <c r="H901" s="80"/>
      <c r="I901" s="80"/>
      <c r="J901" s="80"/>
      <c r="K901" s="80"/>
      <c r="L901" s="80"/>
      <c r="M901" s="80"/>
      <c r="N901" s="80"/>
    </row>
    <row r="902" spans="1:14" x14ac:dyDescent="0.35">
      <c r="A902" s="80"/>
      <c r="B902" s="80"/>
      <c r="C902" s="80"/>
      <c r="D902" s="80"/>
      <c r="E902" s="80"/>
      <c r="F902" s="80"/>
      <c r="G902" s="80"/>
      <c r="H902" s="80"/>
      <c r="I902" s="80"/>
      <c r="J902" s="80"/>
      <c r="K902" s="80"/>
      <c r="L902" s="80"/>
      <c r="M902" s="80"/>
      <c r="N902" s="80"/>
    </row>
    <row r="903" spans="1:14" x14ac:dyDescent="0.35">
      <c r="A903" s="80"/>
      <c r="B903" s="80"/>
      <c r="C903" s="80"/>
      <c r="D903" s="80"/>
      <c r="E903" s="80"/>
      <c r="F903" s="80"/>
      <c r="G903" s="80"/>
      <c r="H903" s="80"/>
      <c r="I903" s="80"/>
      <c r="J903" s="80"/>
      <c r="K903" s="80"/>
      <c r="L903" s="80"/>
      <c r="M903" s="80"/>
      <c r="N903" s="80"/>
    </row>
    <row r="904" spans="1:14" x14ac:dyDescent="0.35">
      <c r="A904" s="80"/>
      <c r="B904" s="80"/>
      <c r="C904" s="80"/>
      <c r="D904" s="80"/>
      <c r="E904" s="80"/>
      <c r="F904" s="80"/>
      <c r="G904" s="80"/>
      <c r="H904" s="80"/>
      <c r="I904" s="80"/>
      <c r="J904" s="80"/>
      <c r="K904" s="80"/>
      <c r="L904" s="80"/>
      <c r="M904" s="80"/>
      <c r="N904" s="80"/>
    </row>
    <row r="905" spans="1:14" x14ac:dyDescent="0.35">
      <c r="A905" s="80"/>
      <c r="B905" s="80"/>
      <c r="C905" s="80"/>
      <c r="D905" s="80"/>
      <c r="E905" s="80"/>
      <c r="F905" s="80"/>
      <c r="G905" s="80"/>
      <c r="H905" s="80"/>
      <c r="I905" s="80"/>
      <c r="J905" s="80"/>
      <c r="K905" s="80"/>
      <c r="L905" s="80"/>
      <c r="M905" s="80"/>
      <c r="N905" s="80"/>
    </row>
    <row r="906" spans="1:14" x14ac:dyDescent="0.35">
      <c r="A906" s="80"/>
      <c r="B906" s="80"/>
      <c r="C906" s="80"/>
      <c r="D906" s="80"/>
      <c r="E906" s="80"/>
      <c r="F906" s="80"/>
      <c r="G906" s="80"/>
      <c r="H906" s="80"/>
      <c r="I906" s="80"/>
      <c r="J906" s="80"/>
      <c r="K906" s="80"/>
      <c r="L906" s="80"/>
      <c r="M906" s="80"/>
      <c r="N906" s="80"/>
    </row>
    <row r="907" spans="1:14" x14ac:dyDescent="0.35">
      <c r="A907" s="80"/>
      <c r="B907" s="80"/>
      <c r="C907" s="80"/>
      <c r="D907" s="80"/>
      <c r="E907" s="80"/>
      <c r="F907" s="80"/>
      <c r="G907" s="80"/>
      <c r="H907" s="80"/>
      <c r="I907" s="80"/>
      <c r="J907" s="80"/>
      <c r="K907" s="80"/>
      <c r="L907" s="80"/>
      <c r="M907" s="80"/>
      <c r="N907" s="80"/>
    </row>
    <row r="908" spans="1:14" x14ac:dyDescent="0.35">
      <c r="A908" s="80"/>
      <c r="B908" s="80"/>
      <c r="C908" s="80"/>
      <c r="D908" s="80"/>
      <c r="E908" s="80"/>
      <c r="F908" s="80"/>
      <c r="G908" s="80"/>
      <c r="H908" s="80"/>
      <c r="I908" s="80"/>
      <c r="J908" s="80"/>
      <c r="K908" s="80"/>
      <c r="L908" s="80"/>
      <c r="M908" s="80"/>
      <c r="N908" s="80"/>
    </row>
    <row r="909" spans="1:14" x14ac:dyDescent="0.35">
      <c r="A909" s="80"/>
      <c r="B909" s="80"/>
      <c r="C909" s="80"/>
      <c r="D909" s="80"/>
      <c r="E909" s="80"/>
      <c r="F909" s="80"/>
      <c r="G909" s="80"/>
      <c r="H909" s="80"/>
      <c r="I909" s="80"/>
      <c r="J909" s="80"/>
      <c r="K909" s="80"/>
      <c r="L909" s="80"/>
      <c r="M909" s="80"/>
      <c r="N909" s="80"/>
    </row>
    <row r="910" spans="1:14" x14ac:dyDescent="0.35">
      <c r="A910" s="80"/>
      <c r="B910" s="80"/>
      <c r="C910" s="80"/>
      <c r="D910" s="80"/>
      <c r="E910" s="80"/>
      <c r="F910" s="80"/>
      <c r="G910" s="80"/>
      <c r="H910" s="80"/>
      <c r="I910" s="80"/>
      <c r="J910" s="80"/>
      <c r="K910" s="80"/>
      <c r="L910" s="80"/>
      <c r="M910" s="80"/>
      <c r="N910" s="80"/>
    </row>
    <row r="911" spans="1:14" x14ac:dyDescent="0.35">
      <c r="A911" s="80"/>
      <c r="B911" s="80"/>
      <c r="C911" s="80"/>
      <c r="D911" s="80"/>
      <c r="E911" s="80"/>
      <c r="F911" s="80"/>
      <c r="G911" s="80"/>
      <c r="H911" s="80"/>
      <c r="I911" s="80"/>
      <c r="J911" s="80"/>
      <c r="K911" s="80"/>
      <c r="L911" s="80"/>
      <c r="M911" s="80"/>
      <c r="N911" s="80"/>
    </row>
    <row r="912" spans="1:14" x14ac:dyDescent="0.35">
      <c r="A912" s="80"/>
      <c r="B912" s="80"/>
      <c r="C912" s="80"/>
      <c r="D912" s="80"/>
      <c r="E912" s="80"/>
      <c r="F912" s="80"/>
      <c r="G912" s="80"/>
      <c r="H912" s="80"/>
      <c r="I912" s="80"/>
      <c r="J912" s="80"/>
      <c r="K912" s="80"/>
      <c r="L912" s="80"/>
      <c r="M912" s="80"/>
      <c r="N912" s="80"/>
    </row>
    <row r="913" spans="1:14" x14ac:dyDescent="0.35">
      <c r="A913" s="80"/>
      <c r="B913" s="80"/>
      <c r="C913" s="80"/>
      <c r="D913" s="80"/>
      <c r="E913" s="80"/>
      <c r="F913" s="80"/>
      <c r="G913" s="80"/>
      <c r="H913" s="80"/>
      <c r="I913" s="80"/>
      <c r="J913" s="80"/>
      <c r="K913" s="80"/>
      <c r="L913" s="80"/>
      <c r="M913" s="80"/>
      <c r="N913" s="80"/>
    </row>
    <row r="914" spans="1:14" x14ac:dyDescent="0.35">
      <c r="A914" s="80"/>
      <c r="B914" s="80"/>
      <c r="C914" s="80"/>
      <c r="D914" s="80"/>
      <c r="E914" s="80"/>
      <c r="F914" s="80"/>
      <c r="G914" s="80"/>
      <c r="H914" s="80"/>
      <c r="I914" s="80"/>
      <c r="J914" s="80"/>
      <c r="K914" s="80"/>
      <c r="L914" s="80"/>
      <c r="M914" s="80"/>
      <c r="N914" s="80"/>
    </row>
    <row r="915" spans="1:14" x14ac:dyDescent="0.35">
      <c r="A915" s="80"/>
      <c r="B915" s="80"/>
      <c r="C915" s="80"/>
      <c r="D915" s="80"/>
      <c r="E915" s="80"/>
      <c r="F915" s="80"/>
      <c r="G915" s="80"/>
      <c r="H915" s="80"/>
      <c r="I915" s="80"/>
      <c r="J915" s="80"/>
      <c r="K915" s="80"/>
      <c r="L915" s="80"/>
      <c r="M915" s="80"/>
      <c r="N915" s="80"/>
    </row>
    <row r="916" spans="1:14" x14ac:dyDescent="0.35">
      <c r="A916" s="80"/>
      <c r="B916" s="80"/>
      <c r="C916" s="80"/>
      <c r="D916" s="80"/>
      <c r="E916" s="80"/>
      <c r="F916" s="80"/>
      <c r="G916" s="80"/>
      <c r="H916" s="80"/>
      <c r="I916" s="80"/>
      <c r="J916" s="80"/>
      <c r="K916" s="80"/>
      <c r="L916" s="80"/>
      <c r="M916" s="80"/>
      <c r="N916" s="80"/>
    </row>
    <row r="917" spans="1:14" x14ac:dyDescent="0.35">
      <c r="A917" s="80"/>
      <c r="B917" s="80"/>
      <c r="C917" s="80"/>
      <c r="D917" s="80"/>
      <c r="E917" s="80"/>
      <c r="F917" s="80"/>
      <c r="G917" s="80"/>
      <c r="H917" s="80"/>
      <c r="I917" s="80"/>
      <c r="J917" s="80"/>
      <c r="K917" s="80"/>
      <c r="L917" s="80"/>
      <c r="M917" s="80"/>
      <c r="N917" s="80"/>
    </row>
    <row r="918" spans="1:14" x14ac:dyDescent="0.35">
      <c r="A918" s="80"/>
      <c r="B918" s="80"/>
      <c r="C918" s="80"/>
      <c r="D918" s="80"/>
      <c r="E918" s="80"/>
      <c r="F918" s="80"/>
      <c r="G918" s="80"/>
      <c r="H918" s="80"/>
      <c r="I918" s="80"/>
      <c r="J918" s="80"/>
      <c r="K918" s="80"/>
      <c r="L918" s="80"/>
      <c r="M918" s="80"/>
      <c r="N918" s="80"/>
    </row>
    <row r="919" spans="1:14" x14ac:dyDescent="0.35">
      <c r="A919" s="80"/>
      <c r="B919" s="80"/>
      <c r="C919" s="80"/>
      <c r="D919" s="80"/>
      <c r="E919" s="80"/>
      <c r="F919" s="80"/>
      <c r="G919" s="80"/>
      <c r="H919" s="80"/>
      <c r="I919" s="80"/>
      <c r="J919" s="80"/>
      <c r="K919" s="80"/>
      <c r="L919" s="80"/>
      <c r="M919" s="80"/>
      <c r="N919" s="80"/>
    </row>
    <row r="920" spans="1:14" x14ac:dyDescent="0.35">
      <c r="A920" s="80"/>
      <c r="B920" s="80"/>
      <c r="C920" s="80"/>
      <c r="D920" s="80"/>
      <c r="E920" s="80"/>
      <c r="F920" s="80"/>
      <c r="G920" s="80"/>
      <c r="H920" s="80"/>
      <c r="I920" s="80"/>
      <c r="J920" s="80"/>
      <c r="K920" s="80"/>
      <c r="L920" s="80"/>
      <c r="M920" s="80"/>
      <c r="N920" s="80"/>
    </row>
  </sheetData>
  <mergeCells count="3">
    <mergeCell ref="B5:E6"/>
    <mergeCell ref="G5:G6"/>
    <mergeCell ref="H5:H6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D5704-5449-40A3-94CC-4BBB622CC0DE}">
  <dimension ref="C2:H15"/>
  <sheetViews>
    <sheetView topLeftCell="A4" workbookViewId="0">
      <selection activeCell="G5" sqref="G5"/>
    </sheetView>
  </sheetViews>
  <sheetFormatPr baseColWidth="10" defaultRowHeight="14.5" x14ac:dyDescent="0.35"/>
  <cols>
    <col min="3" max="3" width="26.453125" customWidth="1"/>
    <col min="4" max="4" width="10.7265625" customWidth="1"/>
    <col min="5" max="5" width="12.54296875" customWidth="1"/>
    <col min="6" max="6" width="10.1796875" customWidth="1"/>
    <col min="7" max="7" width="10" bestFit="1" customWidth="1"/>
    <col min="8" max="8" width="14.90625" customWidth="1"/>
  </cols>
  <sheetData>
    <row r="2" spans="3:8" x14ac:dyDescent="0.35">
      <c r="C2" s="59" t="s">
        <v>285</v>
      </c>
      <c r="D2" s="59"/>
    </row>
    <row r="3" spans="3:8" x14ac:dyDescent="0.35">
      <c r="C3" t="s">
        <v>286</v>
      </c>
    </row>
    <row r="4" spans="3:8" ht="87" x14ac:dyDescent="0.35">
      <c r="C4" s="276" t="s">
        <v>287</v>
      </c>
      <c r="D4" s="277" t="s">
        <v>305</v>
      </c>
      <c r="E4" s="277" t="s">
        <v>288</v>
      </c>
      <c r="F4" s="252" t="s">
        <v>91</v>
      </c>
      <c r="G4" s="213" t="s">
        <v>289</v>
      </c>
      <c r="H4" t="s">
        <v>16</v>
      </c>
    </row>
    <row r="5" spans="3:8" x14ac:dyDescent="0.35">
      <c r="C5" s="49"/>
      <c r="D5" s="49"/>
      <c r="E5" s="49"/>
      <c r="F5" s="49"/>
      <c r="G5" s="49"/>
    </row>
    <row r="6" spans="3:8" x14ac:dyDescent="0.35">
      <c r="C6" s="49" t="s">
        <v>290</v>
      </c>
      <c r="D6" s="49">
        <v>80</v>
      </c>
      <c r="E6" s="248">
        <v>28</v>
      </c>
      <c r="F6" s="248">
        <f>E6/D6*100</f>
        <v>35</v>
      </c>
      <c r="G6" s="49"/>
    </row>
    <row r="7" spans="3:8" x14ac:dyDescent="0.35">
      <c r="C7" s="49" t="s">
        <v>291</v>
      </c>
      <c r="D7" s="49">
        <v>67</v>
      </c>
      <c r="E7" s="248">
        <v>22</v>
      </c>
      <c r="F7" s="251">
        <f t="shared" ref="F7:F13" si="0">E7/D7*100</f>
        <v>32.835820895522389</v>
      </c>
      <c r="G7" s="49"/>
    </row>
    <row r="8" spans="3:8" x14ac:dyDescent="0.35">
      <c r="C8" s="49" t="s">
        <v>238</v>
      </c>
      <c r="D8" s="49">
        <v>71</v>
      </c>
      <c r="E8" s="248">
        <v>23</v>
      </c>
      <c r="F8" s="251">
        <f t="shared" si="0"/>
        <v>32.394366197183103</v>
      </c>
      <c r="G8" s="49"/>
    </row>
    <row r="9" spans="3:8" x14ac:dyDescent="0.35">
      <c r="C9" s="49" t="s">
        <v>236</v>
      </c>
      <c r="D9" s="49">
        <v>85</v>
      </c>
      <c r="E9" s="248">
        <v>26</v>
      </c>
      <c r="F9" s="251">
        <f t="shared" si="0"/>
        <v>30.588235294117649</v>
      </c>
      <c r="G9" s="49"/>
    </row>
    <row r="10" spans="3:8" x14ac:dyDescent="0.35">
      <c r="C10" s="49" t="s">
        <v>237</v>
      </c>
      <c r="D10" s="49">
        <v>65</v>
      </c>
      <c r="E10" s="248">
        <v>21</v>
      </c>
      <c r="F10" s="251">
        <f t="shared" si="0"/>
        <v>32.307692307692307</v>
      </c>
      <c r="G10" s="49"/>
    </row>
    <row r="11" spans="3:8" x14ac:dyDescent="0.35">
      <c r="C11" s="49" t="s">
        <v>292</v>
      </c>
      <c r="D11" s="70">
        <v>87</v>
      </c>
      <c r="E11" s="248">
        <v>28</v>
      </c>
      <c r="F11" s="251">
        <f t="shared" si="0"/>
        <v>32.183908045977013</v>
      </c>
      <c r="G11" s="49"/>
    </row>
    <row r="12" spans="3:8" x14ac:dyDescent="0.35">
      <c r="C12" s="49" t="s">
        <v>293</v>
      </c>
      <c r="D12" s="49">
        <v>56</v>
      </c>
      <c r="E12" s="248">
        <v>19</v>
      </c>
      <c r="F12" s="251">
        <f t="shared" si="0"/>
        <v>33.928571428571431</v>
      </c>
      <c r="G12" s="49"/>
    </row>
    <row r="13" spans="3:8" x14ac:dyDescent="0.35">
      <c r="C13" s="49" t="s">
        <v>294</v>
      </c>
      <c r="D13" s="49">
        <f>SUM(D6:D12)</f>
        <v>511</v>
      </c>
      <c r="E13" s="248">
        <f>SUM(E6:E12)</f>
        <v>167</v>
      </c>
      <c r="F13" s="251">
        <f t="shared" si="0"/>
        <v>32.681017612524457</v>
      </c>
      <c r="G13" s="49"/>
    </row>
    <row r="15" spans="3:8" x14ac:dyDescent="0.35">
      <c r="C15" s="59" t="s">
        <v>295</v>
      </c>
      <c r="D15" s="5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</vt:i4>
      </vt:variant>
    </vt:vector>
  </HeadingPairs>
  <TitlesOfParts>
    <vt:vector size="10" baseType="lpstr">
      <vt:lpstr>cotizacion</vt:lpstr>
      <vt:lpstr>FICHA TECNICA </vt:lpstr>
      <vt:lpstr>ESQUEMA DE PERSONAL</vt:lpstr>
      <vt:lpstr>RECARGOS PERSONAL</vt:lpstr>
      <vt:lpstr>COSTOS FIJOS</vt:lpstr>
      <vt:lpstr>SUMINISTROS Y ALOJAMIENTO</vt:lpstr>
      <vt:lpstr>COSTO CUPO </vt:lpstr>
      <vt:lpstr>FACTOR MULTIPLICADOR FM</vt:lpstr>
      <vt:lpstr>AM USO DE PAÑAL </vt:lpstr>
      <vt:lpstr>cotizacion!Área_de_impresión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Cardona Payán</dc:creator>
  <cp:lastModifiedBy>marlin gonzalez</cp:lastModifiedBy>
  <cp:lastPrinted>2024-01-31T17:09:41Z</cp:lastPrinted>
  <dcterms:created xsi:type="dcterms:W3CDTF">2021-05-06T13:20:34Z</dcterms:created>
  <dcterms:modified xsi:type="dcterms:W3CDTF">2024-10-08T00:52:06Z</dcterms:modified>
</cp:coreProperties>
</file>