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ÉS ORJUELA G\Desktop\Mis Documentos\ICETEX\TRABAJOS\LIFERAY\"/>
    </mc:Choice>
  </mc:AlternateContent>
  <xr:revisionPtr revIDLastSave="0" documentId="13_ncr:1_{375FA8B5-B340-47E3-9C76-E2E19702F4D3}" xr6:coauthVersionLast="47" xr6:coauthVersionMax="47" xr10:uidLastSave="{00000000-0000-0000-0000-000000000000}"/>
  <bookViews>
    <workbookView xWindow="-108" yWindow="-108" windowWidth="23256" windowHeight="12456" tabRatio="791" activeTab="1" xr2:uid="{0740A478-2976-4F80-AA28-9E9FD1FFF067}"/>
  </bookViews>
  <sheets>
    <sheet name="CIIU" sheetId="15" r:id="rId1"/>
    <sheet name="Grafico" sheetId="19" r:id="rId2"/>
    <sheet name="Empresas Indicadores (ESF)" sheetId="20" r:id="rId3"/>
    <sheet name="Empresas Indicadores (ERI)" sheetId="21" r:id="rId4"/>
    <sheet name="Indicadores 2024" sheetId="4" r:id="rId5"/>
    <sheet name="Empresas CIIU" sheetId="3" r:id="rId6"/>
    <sheet name="Formula indicadores" sheetId="22" r:id="rId7"/>
  </sheets>
  <definedNames>
    <definedName name="_xlnm._FilterDatabase" localSheetId="5" hidden="1">'Empresas CIIU'!#REF!</definedName>
    <definedName name="_xlnm._FilterDatabase" localSheetId="3" hidden="1">'Empresas Indicadores (ERI)'!$A$1:$H$101</definedName>
    <definedName name="_xlnm._FilterDatabase" localSheetId="2" hidden="1">'Empresas Indicadores (ESF)'!$A$1:$S$101</definedName>
    <definedName name="Rubr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" i="20" l="1"/>
  <c r="N3" i="20"/>
  <c r="O3" i="20"/>
  <c r="P3" i="20"/>
  <c r="Q3" i="20"/>
  <c r="R3" i="20"/>
  <c r="R40" i="20" l="1"/>
  <c r="R42" i="20"/>
  <c r="R43" i="20"/>
  <c r="R44" i="20"/>
  <c r="R45" i="20"/>
  <c r="R47" i="20"/>
  <c r="R48" i="20"/>
  <c r="R49" i="20"/>
  <c r="R52" i="20"/>
  <c r="R53" i="20"/>
  <c r="R54" i="20"/>
  <c r="R57" i="20"/>
  <c r="R59" i="20"/>
  <c r="R61" i="20"/>
  <c r="R62" i="20"/>
  <c r="R64" i="20"/>
  <c r="R65" i="20"/>
  <c r="R66" i="20"/>
  <c r="R67" i="20"/>
  <c r="R68" i="20"/>
  <c r="R69" i="20"/>
  <c r="R70" i="20"/>
  <c r="R71" i="20"/>
  <c r="R72" i="20"/>
  <c r="R74" i="20"/>
  <c r="R76" i="20"/>
  <c r="R77" i="20"/>
  <c r="R78" i="20"/>
  <c r="R79" i="20"/>
  <c r="R80" i="20"/>
  <c r="R81" i="20"/>
  <c r="R82" i="20"/>
  <c r="R83" i="20"/>
  <c r="R84" i="20"/>
  <c r="R85" i="20"/>
  <c r="R86" i="20"/>
  <c r="R87" i="20"/>
  <c r="R88" i="20"/>
  <c r="R89" i="20"/>
  <c r="R90" i="20"/>
  <c r="R91" i="20"/>
  <c r="R92" i="20"/>
  <c r="R95" i="20"/>
  <c r="R97" i="20"/>
  <c r="R98" i="20"/>
  <c r="R99" i="20"/>
  <c r="R100" i="20"/>
  <c r="R37" i="20"/>
  <c r="Q40" i="20"/>
  <c r="Q42" i="20"/>
  <c r="Q43" i="20"/>
  <c r="Q44" i="20"/>
  <c r="Q45" i="20"/>
  <c r="Q47" i="20"/>
  <c r="Q48" i="20"/>
  <c r="Q49" i="20"/>
  <c r="Q52" i="20"/>
  <c r="Q53" i="20"/>
  <c r="Q54" i="20"/>
  <c r="Q57" i="20"/>
  <c r="Q59" i="20"/>
  <c r="Q61" i="20"/>
  <c r="Q62" i="20"/>
  <c r="Q64" i="20"/>
  <c r="Q65" i="20"/>
  <c r="Q66" i="20"/>
  <c r="Q67" i="20"/>
  <c r="Q68" i="20"/>
  <c r="Q69" i="20"/>
  <c r="Q70" i="20"/>
  <c r="Q71" i="20"/>
  <c r="Q72" i="20"/>
  <c r="Q74" i="20"/>
  <c r="Q76" i="20"/>
  <c r="Q77" i="20"/>
  <c r="Q78" i="20"/>
  <c r="Q79" i="20"/>
  <c r="Q80" i="20"/>
  <c r="Q81" i="20"/>
  <c r="Q82" i="20"/>
  <c r="Q83" i="20"/>
  <c r="Q84" i="20"/>
  <c r="Q85" i="20"/>
  <c r="Q86" i="20"/>
  <c r="Q87" i="20"/>
  <c r="Q88" i="20"/>
  <c r="Q89" i="20"/>
  <c r="Q90" i="20"/>
  <c r="Q91" i="20"/>
  <c r="Q92" i="20"/>
  <c r="Q95" i="20"/>
  <c r="Q97" i="20"/>
  <c r="Q98" i="20"/>
  <c r="Q99" i="20"/>
  <c r="Q100" i="20"/>
  <c r="P40" i="20"/>
  <c r="P42" i="20"/>
  <c r="P43" i="20"/>
  <c r="P44" i="20"/>
  <c r="P45" i="20"/>
  <c r="P47" i="20"/>
  <c r="P48" i="20"/>
  <c r="P49" i="20"/>
  <c r="P52" i="20"/>
  <c r="P53" i="20"/>
  <c r="P54" i="20"/>
  <c r="P57" i="20"/>
  <c r="P59" i="20"/>
  <c r="P61" i="20"/>
  <c r="P62" i="20"/>
  <c r="P64" i="20"/>
  <c r="P65" i="20"/>
  <c r="P66" i="20"/>
  <c r="P67" i="20"/>
  <c r="P68" i="20"/>
  <c r="P69" i="20"/>
  <c r="P70" i="20"/>
  <c r="P71" i="20"/>
  <c r="P72" i="20"/>
  <c r="P74" i="20"/>
  <c r="P76" i="20"/>
  <c r="P77" i="20"/>
  <c r="P78" i="20"/>
  <c r="P79" i="20"/>
  <c r="P80" i="20"/>
  <c r="P81" i="20"/>
  <c r="P82" i="20"/>
  <c r="P83" i="20"/>
  <c r="P84" i="20"/>
  <c r="P85" i="20"/>
  <c r="P86" i="20"/>
  <c r="P87" i="20"/>
  <c r="P88" i="20"/>
  <c r="P89" i="20"/>
  <c r="P90" i="20"/>
  <c r="P91" i="20"/>
  <c r="P92" i="20"/>
  <c r="P95" i="20"/>
  <c r="P97" i="20"/>
  <c r="P98" i="20"/>
  <c r="P99" i="20"/>
  <c r="P100" i="20"/>
  <c r="O40" i="20"/>
  <c r="O42" i="20"/>
  <c r="O43" i="20"/>
  <c r="O44" i="20"/>
  <c r="O45" i="20"/>
  <c r="O47" i="20"/>
  <c r="O48" i="20"/>
  <c r="O49" i="20"/>
  <c r="O52" i="20"/>
  <c r="O53" i="20"/>
  <c r="O54" i="20"/>
  <c r="O57" i="20"/>
  <c r="O59" i="20"/>
  <c r="O61" i="20"/>
  <c r="O62" i="20"/>
  <c r="O64" i="20"/>
  <c r="O65" i="20"/>
  <c r="O66" i="20"/>
  <c r="O67" i="20"/>
  <c r="O68" i="20"/>
  <c r="O69" i="20"/>
  <c r="O70" i="20"/>
  <c r="O71" i="20"/>
  <c r="O72" i="20"/>
  <c r="O74" i="20"/>
  <c r="O76" i="20"/>
  <c r="O77" i="20"/>
  <c r="O78" i="20"/>
  <c r="O79" i="20"/>
  <c r="O80" i="20"/>
  <c r="O81" i="20"/>
  <c r="O82" i="20"/>
  <c r="O83" i="20"/>
  <c r="O84" i="20"/>
  <c r="O85" i="20"/>
  <c r="O86" i="20"/>
  <c r="O87" i="20"/>
  <c r="O88" i="20"/>
  <c r="O89" i="20"/>
  <c r="O90" i="20"/>
  <c r="O91" i="20"/>
  <c r="O92" i="20"/>
  <c r="O95" i="20"/>
  <c r="O97" i="20"/>
  <c r="O98" i="20"/>
  <c r="O99" i="20"/>
  <c r="O100" i="20"/>
  <c r="N37" i="20"/>
  <c r="N40" i="20"/>
  <c r="N42" i="20"/>
  <c r="N43" i="20"/>
  <c r="N44" i="20"/>
  <c r="N45" i="20"/>
  <c r="N47" i="20"/>
  <c r="N48" i="20"/>
  <c r="N49" i="20"/>
  <c r="N52" i="20"/>
  <c r="N53" i="20"/>
  <c r="N54" i="20"/>
  <c r="N57" i="20"/>
  <c r="N59" i="20"/>
  <c r="N61" i="20"/>
  <c r="N62" i="20"/>
  <c r="N64" i="20"/>
  <c r="N65" i="20"/>
  <c r="N66" i="20"/>
  <c r="N67" i="20"/>
  <c r="N68" i="20"/>
  <c r="N69" i="20"/>
  <c r="N70" i="20"/>
  <c r="N71" i="20"/>
  <c r="N72" i="20"/>
  <c r="N74" i="20"/>
  <c r="N76" i="20"/>
  <c r="N77" i="20"/>
  <c r="N78" i="20"/>
  <c r="N79" i="20"/>
  <c r="N80" i="20"/>
  <c r="N81" i="20"/>
  <c r="N82" i="20"/>
  <c r="N83" i="20"/>
  <c r="N84" i="20"/>
  <c r="N85" i="20"/>
  <c r="N86" i="20"/>
  <c r="N87" i="20"/>
  <c r="N88" i="20"/>
  <c r="N89" i="20"/>
  <c r="N90" i="20"/>
  <c r="N91" i="20"/>
  <c r="N92" i="20"/>
  <c r="N95" i="20"/>
  <c r="N97" i="20"/>
  <c r="N98" i="20"/>
  <c r="N99" i="20"/>
  <c r="N100" i="20"/>
  <c r="M40" i="20"/>
  <c r="M42" i="20"/>
  <c r="M43" i="20"/>
  <c r="M44" i="20"/>
  <c r="M45" i="20"/>
  <c r="M47" i="20"/>
  <c r="M48" i="20"/>
  <c r="M49" i="20"/>
  <c r="M52" i="20"/>
  <c r="M53" i="20"/>
  <c r="M54" i="20"/>
  <c r="M57" i="20"/>
  <c r="M59" i="20"/>
  <c r="M61" i="20"/>
  <c r="M62" i="20"/>
  <c r="M64" i="20"/>
  <c r="M65" i="20"/>
  <c r="M66" i="20"/>
  <c r="M67" i="20"/>
  <c r="M68" i="20"/>
  <c r="M69" i="20"/>
  <c r="M70" i="20"/>
  <c r="M71" i="20"/>
  <c r="M72" i="20"/>
  <c r="M74" i="20"/>
  <c r="M76" i="20"/>
  <c r="M77" i="20"/>
  <c r="M78" i="20"/>
  <c r="M79" i="20"/>
  <c r="M80" i="20"/>
  <c r="M81" i="20"/>
  <c r="M82" i="20"/>
  <c r="M83" i="20"/>
  <c r="M84" i="20"/>
  <c r="M85" i="20"/>
  <c r="M86" i="20"/>
  <c r="M87" i="20"/>
  <c r="M88" i="20"/>
  <c r="M89" i="20"/>
  <c r="M90" i="20"/>
  <c r="M91" i="20"/>
  <c r="M92" i="20"/>
  <c r="M95" i="20"/>
  <c r="M97" i="20"/>
  <c r="M98" i="20"/>
  <c r="M99" i="20"/>
  <c r="M100" i="20"/>
  <c r="G5" i="21"/>
  <c r="G6" i="21"/>
  <c r="G8" i="21"/>
  <c r="G47" i="21"/>
  <c r="G48" i="21"/>
  <c r="G49" i="21"/>
  <c r="G52" i="21"/>
  <c r="G53" i="21"/>
  <c r="G54" i="21"/>
  <c r="G57" i="21"/>
  <c r="G59" i="21"/>
  <c r="G61" i="21"/>
  <c r="G62" i="21"/>
  <c r="G64" i="21"/>
  <c r="G65" i="21"/>
  <c r="G66" i="21"/>
  <c r="G67" i="21"/>
  <c r="G68" i="21"/>
  <c r="G69" i="21"/>
  <c r="G70" i="21"/>
  <c r="G71" i="21"/>
  <c r="G72" i="21"/>
  <c r="G74" i="21"/>
  <c r="G76" i="21"/>
  <c r="G77" i="21"/>
  <c r="G78" i="21"/>
  <c r="G79" i="21"/>
  <c r="G80" i="21"/>
  <c r="G81" i="21"/>
  <c r="G82" i="21"/>
  <c r="G83" i="21"/>
  <c r="G84" i="21"/>
  <c r="G85" i="21"/>
  <c r="G86" i="21"/>
  <c r="G87" i="21"/>
  <c r="G88" i="21"/>
  <c r="G89" i="21"/>
  <c r="G90" i="21"/>
  <c r="G91" i="21"/>
  <c r="G92" i="21"/>
  <c r="G95" i="21"/>
  <c r="G97" i="21"/>
  <c r="G98" i="21"/>
  <c r="G99" i="21"/>
  <c r="G100" i="21"/>
  <c r="R32" i="20" l="1"/>
  <c r="R29" i="20"/>
  <c r="R28" i="20"/>
  <c r="R26" i="20"/>
  <c r="R24" i="20"/>
  <c r="R21" i="20"/>
  <c r="R20" i="20"/>
  <c r="R19" i="20"/>
  <c r="R17" i="20"/>
  <c r="R14" i="20"/>
  <c r="R13" i="20"/>
  <c r="R11" i="20"/>
  <c r="R10" i="20"/>
  <c r="R8" i="20"/>
  <c r="R7" i="20"/>
  <c r="R6" i="20"/>
  <c r="R5" i="20"/>
  <c r="Q5" i="20"/>
  <c r="Q6" i="20"/>
  <c r="Q7" i="20"/>
  <c r="Q8" i="20"/>
  <c r="Q10" i="20"/>
  <c r="Q11" i="20"/>
  <c r="Q13" i="20"/>
  <c r="Q14" i="20"/>
  <c r="Q17" i="20"/>
  <c r="Q19" i="20"/>
  <c r="Q20" i="20"/>
  <c r="Q21" i="20"/>
  <c r="Q24" i="20"/>
  <c r="Q26" i="20"/>
  <c r="Q28" i="20"/>
  <c r="Q29" i="20"/>
  <c r="Q32" i="20"/>
  <c r="Q37" i="20"/>
  <c r="P5" i="20"/>
  <c r="P6" i="20"/>
  <c r="P7" i="20"/>
  <c r="P8" i="20"/>
  <c r="P10" i="20"/>
  <c r="P11" i="20"/>
  <c r="P13" i="20"/>
  <c r="P14" i="20"/>
  <c r="P17" i="20"/>
  <c r="P19" i="20"/>
  <c r="P20" i="20"/>
  <c r="P21" i="20"/>
  <c r="P24" i="20"/>
  <c r="P26" i="20"/>
  <c r="P28" i="20"/>
  <c r="P29" i="20"/>
  <c r="P32" i="20"/>
  <c r="P37" i="20"/>
  <c r="O5" i="20"/>
  <c r="O6" i="20"/>
  <c r="O7" i="20"/>
  <c r="O8" i="20"/>
  <c r="O10" i="20"/>
  <c r="O11" i="20"/>
  <c r="O13" i="20"/>
  <c r="O14" i="20"/>
  <c r="O17" i="20"/>
  <c r="O19" i="20"/>
  <c r="O20" i="20"/>
  <c r="O21" i="20"/>
  <c r="O24" i="20"/>
  <c r="O26" i="20"/>
  <c r="O28" i="20"/>
  <c r="O29" i="20"/>
  <c r="O32" i="20"/>
  <c r="O37" i="20"/>
  <c r="N5" i="20"/>
  <c r="N6" i="20"/>
  <c r="N7" i="20"/>
  <c r="N8" i="20"/>
  <c r="N10" i="20"/>
  <c r="N11" i="20"/>
  <c r="N13" i="20"/>
  <c r="N14" i="20"/>
  <c r="N17" i="20"/>
  <c r="N19" i="20"/>
  <c r="N20" i="20"/>
  <c r="N21" i="20"/>
  <c r="N24" i="20"/>
  <c r="N26" i="20"/>
  <c r="N28" i="20"/>
  <c r="N29" i="20"/>
  <c r="N32" i="20"/>
  <c r="M4" i="20"/>
  <c r="M5" i="20"/>
  <c r="M6" i="20"/>
  <c r="M7" i="20"/>
  <c r="M8" i="20"/>
  <c r="M10" i="20"/>
  <c r="M11" i="20"/>
  <c r="M13" i="20"/>
  <c r="M14" i="20"/>
  <c r="M17" i="20"/>
  <c r="M19" i="20"/>
  <c r="M20" i="20"/>
  <c r="M21" i="20"/>
  <c r="M24" i="20"/>
  <c r="M26" i="20"/>
  <c r="M28" i="20"/>
  <c r="M29" i="20"/>
  <c r="M32" i="20"/>
  <c r="M37" i="20"/>
  <c r="G10" i="21"/>
  <c r="G11" i="21"/>
  <c r="G13" i="21"/>
  <c r="G14" i="21"/>
  <c r="G17" i="21"/>
  <c r="G19" i="21"/>
  <c r="G20" i="21"/>
  <c r="G21" i="21"/>
  <c r="G24" i="21"/>
  <c r="G26" i="21"/>
  <c r="G28" i="21"/>
  <c r="G29" i="21"/>
  <c r="G32" i="21"/>
  <c r="G37" i="21"/>
  <c r="G40" i="21"/>
  <c r="G42" i="21"/>
  <c r="G43" i="21"/>
  <c r="G44" i="21"/>
  <c r="G45" i="21"/>
  <c r="R4" i="20" l="1"/>
  <c r="Q4" i="20"/>
  <c r="P4" i="20"/>
  <c r="O4" i="20"/>
  <c r="N4" i="20"/>
  <c r="R2" i="20"/>
  <c r="Q2" i="20"/>
  <c r="P2" i="20"/>
  <c r="O2" i="20"/>
  <c r="N2" i="20"/>
  <c r="M2" i="20"/>
  <c r="D101" i="20"/>
  <c r="A2" i="4" s="1"/>
  <c r="E101" i="20"/>
  <c r="B2" i="4" s="1"/>
  <c r="F101" i="20"/>
  <c r="G101" i="20"/>
  <c r="D2" i="4" s="1"/>
  <c r="H101" i="20"/>
  <c r="E2" i="4" s="1"/>
  <c r="I101" i="20"/>
  <c r="J101" i="20"/>
  <c r="G2" i="4" s="1"/>
  <c r="K101" i="20"/>
  <c r="D101" i="21" l="1"/>
  <c r="A6" i="4" s="1"/>
  <c r="E101" i="21"/>
  <c r="B6" i="4" s="1"/>
  <c r="F101" i="21"/>
  <c r="C6" i="4" s="1"/>
  <c r="C9" i="19" l="1"/>
  <c r="E5" i="19" l="1"/>
  <c r="E7" i="19"/>
  <c r="F5" i="19"/>
  <c r="E4" i="19"/>
  <c r="E8" i="19"/>
  <c r="F7" i="19"/>
  <c r="F4" i="19"/>
  <c r="F8" i="19"/>
  <c r="C8" i="19" l="1"/>
  <c r="C7" i="19"/>
  <c r="C6" i="19"/>
  <c r="C5" i="19"/>
  <c r="C4" i="19"/>
  <c r="B9" i="19" l="1"/>
  <c r="F9" i="19"/>
  <c r="G9" i="19"/>
  <c r="E9" i="19"/>
  <c r="B4" i="19"/>
  <c r="D8" i="19"/>
  <c r="D7" i="19"/>
  <c r="D4" i="19"/>
  <c r="D6" i="19"/>
  <c r="D5" i="19"/>
  <c r="H8" i="19"/>
  <c r="B7" i="19"/>
  <c r="G4" i="19"/>
  <c r="H5" i="19"/>
  <c r="B8" i="19"/>
  <c r="G7" i="19"/>
  <c r="B5" i="19"/>
  <c r="G8" i="19"/>
  <c r="B6" i="19"/>
  <c r="G5" i="19"/>
  <c r="H4" i="19"/>
  <c r="H7" i="19"/>
  <c r="C2" i="4" l="1"/>
  <c r="F2" i="4"/>
  <c r="H2" i="4" s="1"/>
  <c r="H9" i="19" l="1"/>
  <c r="D9" i="19"/>
  <c r="H3" i="4"/>
</calcChain>
</file>

<file path=xl/sharedStrings.xml><?xml version="1.0" encoding="utf-8"?>
<sst xmlns="http://schemas.openxmlformats.org/spreadsheetml/2006/main" count="598" uniqueCount="93">
  <si>
    <t>NIT</t>
  </si>
  <si>
    <t>CIIU</t>
  </si>
  <si>
    <t>Ciudad Domicilio</t>
  </si>
  <si>
    <t>Situación</t>
  </si>
  <si>
    <t>RENTABILIDAD DEL ACTIVO</t>
  </si>
  <si>
    <t>RENTABILIDAD DEL PATRIMONIO</t>
  </si>
  <si>
    <t>CAPACIDAD PATRIMONIAL</t>
  </si>
  <si>
    <t xml:space="preserve">ÍNDICE DE ENDEUDAMIENTO   </t>
  </si>
  <si>
    <t xml:space="preserve">RAZÓN DE COBERTURA DE INTERESES   </t>
  </si>
  <si>
    <t>ÍNDICE DE LIQUIDEZ</t>
  </si>
  <si>
    <t>INDICADORES DE CAPACIDAD ORGANIZACIONAL (CO)</t>
  </si>
  <si>
    <t>INDICADORES CAPACIDAD FINANCIERA (CF):</t>
  </si>
  <si>
    <t xml:space="preserve"> Ganancia (pérdida) </t>
  </si>
  <si>
    <t xml:space="preserve"> Ganancia (pérdida), antes de impuestos </t>
  </si>
  <si>
    <t xml:space="preserve">Costos financieros </t>
  </si>
  <si>
    <t>Prueba</t>
  </si>
  <si>
    <t xml:space="preserve"> Total de patrimonio y pasivos </t>
  </si>
  <si>
    <t xml:space="preserve"> Patrimonio total </t>
  </si>
  <si>
    <t xml:space="preserve"> Total pasivos </t>
  </si>
  <si>
    <t xml:space="preserve"> Total de pasivos no corrientes </t>
  </si>
  <si>
    <t xml:space="preserve"> Pasivos corrientes totales </t>
  </si>
  <si>
    <t xml:space="preserve"> Total de activos </t>
  </si>
  <si>
    <t xml:space="preserve"> Total de activos no corrientes </t>
  </si>
  <si>
    <t xml:space="preserve">Activos corrientes totales </t>
  </si>
  <si>
    <t>MEDIANA</t>
  </si>
  <si>
    <t>PROMEDIO</t>
  </si>
  <si>
    <t>INDICES ESTADISTICOS</t>
  </si>
  <si>
    <t>MINIMO</t>
  </si>
  <si>
    <t>MEDIA GEOMETRICA</t>
  </si>
  <si>
    <t>MAXIMO</t>
  </si>
  <si>
    <t>Fecha de Corte</t>
  </si>
  <si>
    <t>ciiu</t>
  </si>
  <si>
    <t>Activos corrientes totales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</si>
  <si>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</si>
  <si>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</si>
  <si>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</si>
  <si>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</si>
  <si>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</si>
  <si>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</si>
  <si>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Total de patrimonio y pasivos</t>
  </si>
  <si>
    <t>Costos financieros</t>
  </si>
  <si>
    <t>Ganancia (pérdida), antes de impuestos</t>
  </si>
  <si>
    <t>Ganancia (pérdida)</t>
  </si>
  <si>
    <t>ÍNDICE DE LIQUIDEZ (AC/ PC )</t>
  </si>
  <si>
    <t xml:space="preserve">ÍNDICE DE ENDEUDAMIENTO  (PT/AT) </t>
  </si>
  <si>
    <t>RENTABILIDAD DEL PATRIMONIO (UO/ P)</t>
  </si>
  <si>
    <t>RENTABILIDAD DEL ACTIVO (UO/AT)</t>
  </si>
  <si>
    <t>RAZÓN DE COBERTURA DE INTERESES  (1)</t>
  </si>
  <si>
    <t>CAPITAL DE TRABAJO</t>
  </si>
  <si>
    <t>CAPITAL DE TRABAJO (AC-PC)</t>
  </si>
  <si>
    <t>CAPACIDAD PATRIMONIAL (PATRIMONIO)</t>
  </si>
  <si>
    <t>CONSOLIDADO DEL SECTOR</t>
  </si>
  <si>
    <t>Código CIIU</t>
  </si>
  <si>
    <t>CÓDIGO CIIU</t>
  </si>
  <si>
    <t>2022-12-31</t>
  </si>
  <si>
    <t>DESCRIPCIÓN</t>
  </si>
  <si>
    <t>Capital de trabajo</t>
  </si>
  <si>
    <t>CAPACIDAD FINANCIERA</t>
  </si>
  <si>
    <t>Indice de Liquidez</t>
  </si>
  <si>
    <t>Indice de endeudamiento</t>
  </si>
  <si>
    <t>Razón de Cobertura</t>
  </si>
  <si>
    <t>CAPACIDAD ORGANIZACIONAL</t>
  </si>
  <si>
    <t>Rentabilidad del Patrimonio</t>
  </si>
  <si>
    <t>Rentabilidad del Activo</t>
  </si>
  <si>
    <t>LIQUIDEZ</t>
  </si>
  <si>
    <t>ACTIVO CTE / PASIVO CTE</t>
  </si>
  <si>
    <t>ENDEUDAMIENTO</t>
  </si>
  <si>
    <t>PASIVO TOTAL/ACTIVO TOTAL</t>
  </si>
  <si>
    <t xml:space="preserve">ACTIVO CORRIENTE - PASIVO CORRIENTE </t>
  </si>
  <si>
    <t>RAZON DE COBERTURA DE INTERESES:</t>
  </si>
  <si>
    <t>UTILIDAD OPERACIONAL / GASTOS DE INTERESES</t>
  </si>
  <si>
    <t xml:space="preserve">J6202 </t>
  </si>
  <si>
    <t>Actividades de consultoría informática y actividades de administración de instalaciones informáticas</t>
  </si>
  <si>
    <t>J6312</t>
  </si>
  <si>
    <t xml:space="preserve"> Portales web</t>
  </si>
  <si>
    <t xml:space="preserve">J6209 </t>
  </si>
  <si>
    <t>Otras actividades de tecnologías de información y actividades de servicios informáticos</t>
  </si>
  <si>
    <t>J6202</t>
  </si>
  <si>
    <t>J6202 - Actividades de consultoría informática y actividades de administración de instalaciones informáticas</t>
  </si>
  <si>
    <t>J6201 - Actividades de desarrollo de sistemas informáticos (planificación, análisis, diseño, programación, pruebas)</t>
  </si>
  <si>
    <t>J6209 - Otras actividades de tecnologías de información y actividades de servicios informáticos</t>
  </si>
  <si>
    <t>J6312 - Portales web</t>
  </si>
  <si>
    <t>INDETERMINADO</t>
  </si>
  <si>
    <t>&gt;=1,43</t>
  </si>
  <si>
    <t>&lt;= 62%</t>
  </si>
  <si>
    <t>40% P.O.</t>
  </si>
  <si>
    <t xml:space="preserve">Activa </t>
  </si>
  <si>
    <t>Mediana</t>
  </si>
  <si>
    <t xml:space="preserve">Promedio </t>
  </si>
  <si>
    <t>&gt;=1,96</t>
  </si>
  <si>
    <t>Promedio</t>
  </si>
  <si>
    <t>&gt;= 3%</t>
  </si>
  <si>
    <t>&gt;=15%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</si>
</sst>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_-&quot;$&quot;\ * #,##0_-;\-&quot;$&quot;\ * #,##0_-;_-&quot;$&quot;\ * &quot;-&quot;??_-;_-@_-"/>
  </numFmts>
  <fonts count="21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indexed="3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8" fillId="0" borderId="0"/>
    <xf numFmtId="9" fontId="14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8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justify" vertical="center" wrapText="1"/>
    </xf>
    <xf numFmtId="164" fontId="0" fillId="0" borderId="0" xfId="0" applyNumberFormat="1"/>
    <xf numFmtId="164" fontId="4" fillId="0" borderId="1" xfId="0" applyNumberFormat="1" applyFont="1" applyBorder="1" applyAlignment="1">
      <alignment vertical="center"/>
    </xf>
    <xf numFmtId="164" fontId="4" fillId="3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6" fillId="4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164" fontId="9" fillId="0" borderId="0" xfId="0" applyNumberFormat="1" applyFont="1"/>
    <xf numFmtId="164" fontId="6" fillId="5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10" fontId="13" fillId="6" borderId="1" xfId="0" applyNumberFormat="1" applyFont="1" applyFill="1" applyBorder="1" applyAlignment="1">
      <alignment horizontal="center"/>
    </xf>
    <xf numFmtId="4" fontId="9" fillId="0" borderId="0" xfId="0" applyNumberFormat="1" applyFont="1"/>
    <xf numFmtId="4" fontId="6" fillId="4" borderId="0" xfId="0" applyNumberFormat="1" applyFont="1" applyFill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6" fillId="12" borderId="0" xfId="0" applyFont="1" applyFill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13" fillId="0" borderId="0" xfId="0" applyFont="1"/>
    <xf numFmtId="2" fontId="13" fillId="0" borderId="0" xfId="0" applyNumberFormat="1" applyFont="1" applyAlignment="1">
      <alignment horizontal="center"/>
    </xf>
    <xf numFmtId="10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13" fillId="4" borderId="1" xfId="0" applyFont="1" applyFill="1" applyBorder="1"/>
    <xf numFmtId="2" fontId="13" fillId="4" borderId="1" xfId="0" applyNumberFormat="1" applyFont="1" applyFill="1" applyBorder="1" applyAlignment="1">
      <alignment horizontal="center"/>
    </xf>
    <xf numFmtId="164" fontId="13" fillId="4" borderId="1" xfId="0" applyNumberFormat="1" applyFont="1" applyFill="1" applyBorder="1" applyAlignment="1">
      <alignment horizontal="center"/>
    </xf>
    <xf numFmtId="9" fontId="9" fillId="0" borderId="0" xfId="3" applyFont="1"/>
    <xf numFmtId="9" fontId="0" fillId="0" borderId="0" xfId="3" applyFont="1" applyAlignment="1">
      <alignment horizontal="center"/>
    </xf>
    <xf numFmtId="165" fontId="9" fillId="0" borderId="0" xfId="4" applyNumberFormat="1" applyFont="1"/>
    <xf numFmtId="9" fontId="13" fillId="4" borderId="1" xfId="3" applyFont="1" applyFill="1" applyBorder="1" applyAlignment="1">
      <alignment horizontal="center"/>
    </xf>
    <xf numFmtId="0" fontId="17" fillId="0" borderId="5" xfId="0" applyFont="1" applyBorder="1"/>
    <xf numFmtId="0" fontId="18" fillId="0" borderId="6" xfId="0" applyFont="1" applyBorder="1"/>
    <xf numFmtId="0" fontId="18" fillId="0" borderId="7" xfId="0" applyFont="1" applyBorder="1"/>
    <xf numFmtId="0" fontId="18" fillId="0" borderId="0" xfId="0" applyFont="1"/>
    <xf numFmtId="0" fontId="17" fillId="0" borderId="1" xfId="0" applyFont="1" applyBorder="1" applyAlignment="1">
      <alignment horizontal="center" vertical="center"/>
    </xf>
    <xf numFmtId="9" fontId="0" fillId="0" borderId="1" xfId="3" applyFont="1" applyBorder="1" applyAlignment="1">
      <alignment horizontal="center"/>
    </xf>
    <xf numFmtId="0" fontId="16" fillId="0" borderId="0" xfId="0" applyFont="1" applyAlignment="1">
      <alignment vertical="center"/>
    </xf>
    <xf numFmtId="0" fontId="19" fillId="3" borderId="8" xfId="1" applyFont="1" applyFill="1" applyBorder="1" applyAlignment="1">
      <alignment horizontal="left"/>
    </xf>
    <xf numFmtId="0" fontId="7" fillId="0" borderId="9" xfId="1" applyBorder="1"/>
    <xf numFmtId="0" fontId="19" fillId="3" borderId="0" xfId="1" applyFont="1" applyFill="1" applyAlignment="1">
      <alignment horizontal="left"/>
    </xf>
    <xf numFmtId="0" fontId="7" fillId="0" borderId="0" xfId="1"/>
    <xf numFmtId="0" fontId="20" fillId="3" borderId="8" xfId="1" applyFont="1" applyFill="1" applyBorder="1"/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2" fontId="9" fillId="0" borderId="0" xfId="0" applyNumberFormat="1" applyFont="1" applyAlignment="1">
      <alignment horizontal="center"/>
    </xf>
    <xf numFmtId="164" fontId="6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0" fillId="0" borderId="1" xfId="3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" xfId="0" applyFont="1" applyFill="1" applyBorder="1"/>
    <xf numFmtId="2" fontId="13" fillId="0" borderId="1" xfId="0" applyNumberFormat="1" applyFont="1" applyFill="1" applyBorder="1" applyAlignment="1">
      <alignment horizontal="center"/>
    </xf>
    <xf numFmtId="164" fontId="13" fillId="0" borderId="1" xfId="0" applyNumberFormat="1" applyFont="1" applyFill="1" applyBorder="1" applyAlignment="1">
      <alignment horizontal="center"/>
    </xf>
    <xf numFmtId="9" fontId="13" fillId="0" borderId="1" xfId="3" applyFont="1" applyFill="1" applyBorder="1" applyAlignment="1">
      <alignment horizontal="center"/>
    </xf>
    <xf numFmtId="2" fontId="13" fillId="14" borderId="1" xfId="0" applyNumberFormat="1" applyFont="1" applyFill="1" applyBorder="1" applyAlignment="1">
      <alignment horizontal="center"/>
    </xf>
    <xf numFmtId="10" fontId="13" fillId="0" borderId="1" xfId="3" applyNumberFormat="1" applyFont="1" applyFill="1" applyBorder="1" applyAlignment="1">
      <alignment horizontal="center"/>
    </xf>
    <xf numFmtId="10" fontId="13" fillId="14" borderId="1" xfId="3" applyNumberFormat="1" applyFont="1" applyFill="1" applyBorder="1" applyAlignment="1">
      <alignment horizontal="center"/>
    </xf>
    <xf numFmtId="9" fontId="13" fillId="14" borderId="1" xfId="3" applyFont="1" applyFill="1" applyBorder="1" applyAlignment="1">
      <alignment horizontal="center"/>
    </xf>
  </cellXfs>
  <cellStyles count="5">
    <cellStyle name="Moneda" xfId="4" builtinId="4"/>
    <cellStyle name="Normal" xfId="0" builtinId="0"/>
    <cellStyle name="Normal 2" xfId="1" xr:uid="{01A3CB5D-119B-45AA-95DD-D2AB9FC20F44}"/>
    <cellStyle name="Normal 3" xfId="2" xr:uid="{B6F2A887-9786-42AD-B437-585F924EE875}"/>
    <cellStyle name="Porcentaje" xfId="3" builtinId="5"/>
  </cellStyles>
  <dxfs count="1">
    <dxf>
      <fill>
        <patternFill patternType="solid">
          <fgColor rgb="FFF8CBAD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A262C-B114-4472-B057-29047C0A8DF4}">
  <dimension ref="A2:B6"/>
  <sheetViews>
    <sheetView workbookViewId="0">
      <selection activeCell="A5" sqref="A5:XFD5"/>
    </sheetView>
  </sheetViews>
  <sheetFormatPr baseColWidth="10" defaultRowHeight="14.4" x14ac:dyDescent="0.3"/>
  <cols>
    <col min="1" max="1" width="10.6640625" bestFit="1" customWidth="1"/>
    <col min="2" max="2" width="71.21875" customWidth="1"/>
    <col min="5" max="6" width="12.77734375" customWidth="1"/>
  </cols>
  <sheetData>
    <row r="2" spans="1:2" x14ac:dyDescent="0.3">
      <c r="A2" s="11" t="s">
        <v>53</v>
      </c>
      <c r="B2" s="11" t="s">
        <v>55</v>
      </c>
    </row>
    <row r="3" spans="1:2" x14ac:dyDescent="0.3">
      <c r="A3" s="12" t="s">
        <v>71</v>
      </c>
      <c r="B3" s="13" t="s">
        <v>72</v>
      </c>
    </row>
    <row r="4" spans="1:2" x14ac:dyDescent="0.3">
      <c r="A4" s="12" t="s">
        <v>75</v>
      </c>
      <c r="B4" s="13" t="s">
        <v>76</v>
      </c>
    </row>
    <row r="5" spans="1:2" x14ac:dyDescent="0.3">
      <c r="A5" s="12" t="s">
        <v>77</v>
      </c>
      <c r="B5" s="13" t="s">
        <v>72</v>
      </c>
    </row>
    <row r="6" spans="1:2" x14ac:dyDescent="0.3">
      <c r="A6" s="12" t="s">
        <v>73</v>
      </c>
      <c r="B6" s="13" t="s">
        <v>74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50ED8-64CE-4DF7-A965-F12DD25933D4}">
  <dimension ref="A2:V27"/>
  <sheetViews>
    <sheetView tabSelected="1" workbookViewId="0">
      <selection activeCell="E15" sqref="E15"/>
    </sheetView>
  </sheetViews>
  <sheetFormatPr baseColWidth="10" defaultRowHeight="14.4" x14ac:dyDescent="0.3"/>
  <cols>
    <col min="1" max="1" width="22.6640625" bestFit="1" customWidth="1"/>
    <col min="4" max="4" width="15.44140625" customWidth="1"/>
    <col min="5" max="5" width="15.109375" bestFit="1" customWidth="1"/>
    <col min="6" max="6" width="15.44140625" bestFit="1" customWidth="1"/>
    <col min="7" max="7" width="14.5546875" customWidth="1"/>
    <col min="8" max="8" width="15.88671875" customWidth="1"/>
    <col min="9" max="9" width="17.5546875" bestFit="1" customWidth="1"/>
    <col min="11" max="12" width="0" hidden="1" customWidth="1"/>
    <col min="13" max="13" width="21.88671875" hidden="1" customWidth="1"/>
    <col min="14" max="14" width="25" hidden="1" customWidth="1"/>
    <col min="15" max="15" width="15.88671875" hidden="1" customWidth="1"/>
    <col min="16" max="17" width="0" hidden="1" customWidth="1"/>
    <col min="18" max="18" width="32.21875" bestFit="1" customWidth="1"/>
    <col min="19" max="19" width="8.33203125" bestFit="1" customWidth="1"/>
  </cols>
  <sheetData>
    <row r="2" spans="1:20" ht="27.6" customHeight="1" x14ac:dyDescent="0.3">
      <c r="A2" s="21"/>
      <c r="B2" s="68" t="s">
        <v>11</v>
      </c>
      <c r="C2" s="69"/>
      <c r="D2" s="69"/>
      <c r="E2" s="69"/>
      <c r="F2" s="70"/>
      <c r="G2" s="66" t="s">
        <v>10</v>
      </c>
      <c r="H2" s="67"/>
      <c r="I2" s="10"/>
      <c r="J2" s="10"/>
    </row>
    <row r="3" spans="1:20" ht="55.8" thickBot="1" x14ac:dyDescent="0.35">
      <c r="A3" s="22" t="s">
        <v>26</v>
      </c>
      <c r="B3" s="23" t="s">
        <v>9</v>
      </c>
      <c r="C3" s="24" t="s">
        <v>8</v>
      </c>
      <c r="D3" s="25" t="s">
        <v>7</v>
      </c>
      <c r="E3" s="31" t="s">
        <v>48</v>
      </c>
      <c r="F3" s="32" t="s">
        <v>6</v>
      </c>
      <c r="G3" s="26" t="s">
        <v>5</v>
      </c>
      <c r="H3" s="27" t="s">
        <v>4</v>
      </c>
      <c r="I3" s="10"/>
      <c r="J3" s="10"/>
      <c r="L3" s="52"/>
      <c r="M3" s="52"/>
      <c r="N3" s="52"/>
      <c r="O3" s="52"/>
    </row>
    <row r="4" spans="1:20" x14ac:dyDescent="0.3">
      <c r="A4" s="74" t="s">
        <v>27</v>
      </c>
      <c r="B4" s="75">
        <f>MIN('Empresas Indicadores (ESF)'!M2:M100)</f>
        <v>0.15987904746188489</v>
      </c>
      <c r="C4" s="75">
        <f>MIN('Empresas Indicadores (ERI)'!H2:H100)</f>
        <v>-83.059492065859885</v>
      </c>
      <c r="D4" s="79">
        <f>MIN('Empresas Indicadores (ESF)'!N2:N100)/100</f>
        <v>2.5615188050598599E-5</v>
      </c>
      <c r="E4" s="76">
        <f>MIN('Empresas Indicadores (ESF)'!Q2:Q100)</f>
        <v>-54789323</v>
      </c>
      <c r="F4" s="76">
        <f>MIN('Empresas Indicadores (ESF)'!R2:R100)</f>
        <v>-30515458</v>
      </c>
      <c r="G4" s="77">
        <f>MIN('Empresas Indicadores (ESF)'!O2:O100)</f>
        <v>-5.3010084889647979</v>
      </c>
      <c r="H4" s="77">
        <f>MIN('Empresas Indicadores (ESF)'!P2:P100)</f>
        <v>-2.4806739983278669</v>
      </c>
      <c r="I4" s="44"/>
      <c r="J4" s="42"/>
      <c r="R4" s="46" t="s">
        <v>57</v>
      </c>
      <c r="S4" s="50">
        <v>2024</v>
      </c>
    </row>
    <row r="5" spans="1:20" x14ac:dyDescent="0.3">
      <c r="A5" s="74" t="s">
        <v>24</v>
      </c>
      <c r="B5" s="78">
        <f>MEDIAN('Empresas Indicadores (ESF)'!M2:M100)</f>
        <v>1.43182345797024</v>
      </c>
      <c r="C5" s="75">
        <f>MEDIAN('Empresas Indicadores (ERI)'!H2:H100)</f>
        <v>1.9555622657555656</v>
      </c>
      <c r="D5" s="79">
        <f>MEDIAN('Empresas Indicadores (ESF)'!N2:N100)/100</f>
        <v>6.093727407479055E-3</v>
      </c>
      <c r="E5" s="76">
        <f>MEDIAN('Empresas Indicadores (ESF)'!Q2:Q100)</f>
        <v>2434827</v>
      </c>
      <c r="F5" s="76">
        <f>MEDIAN('Empresas Indicadores (ESF)'!R2:R100)</f>
        <v>8281591.5</v>
      </c>
      <c r="G5" s="81">
        <f>MEDIAN('Empresas Indicadores (ESF)'!O2:O100)</f>
        <v>0.14500653970461486</v>
      </c>
      <c r="H5" s="81">
        <f>MEDIAN('Empresas Indicadores (ESF)'!P2:P100)</f>
        <v>3.2911035285651168E-2</v>
      </c>
      <c r="I5" s="44"/>
      <c r="J5" s="10"/>
      <c r="L5" s="73"/>
      <c r="M5" s="73"/>
      <c r="N5" s="73"/>
      <c r="O5" s="73"/>
      <c r="R5" s="47" t="s">
        <v>58</v>
      </c>
      <c r="S5" s="63" t="s">
        <v>83</v>
      </c>
      <c r="T5" t="s">
        <v>87</v>
      </c>
    </row>
    <row r="6" spans="1:20" x14ac:dyDescent="0.3">
      <c r="A6" s="74" t="s">
        <v>28</v>
      </c>
      <c r="B6" s="75">
        <f>GEOMEAN('Empresas Indicadores (ESF)'!M2:M100)</f>
        <v>1.4719173735543498</v>
      </c>
      <c r="C6" s="78">
        <f>MEDIAN('Empresas Indicadores (ERI)'!H2:H100)</f>
        <v>1.9555622657555656</v>
      </c>
      <c r="D6" s="79">
        <f>GEOMEAN('Empresas Indicadores (ESF)'!N2:N100)/100</f>
        <v>4.4870591568021319E-3</v>
      </c>
      <c r="E6" s="76"/>
      <c r="F6" s="76"/>
      <c r="G6" s="77"/>
      <c r="H6" s="77"/>
      <c r="I6" s="10"/>
      <c r="J6" s="10"/>
      <c r="R6" s="47" t="s">
        <v>59</v>
      </c>
      <c r="S6" s="64" t="s">
        <v>84</v>
      </c>
      <c r="T6" t="s">
        <v>88</v>
      </c>
    </row>
    <row r="7" spans="1:20" x14ac:dyDescent="0.3">
      <c r="A7" s="74" t="s">
        <v>25</v>
      </c>
      <c r="B7" s="75">
        <f>AVERAGE('Empresas Indicadores (ESF)'!M2:M100)</f>
        <v>3.0635860416056278</v>
      </c>
      <c r="C7" s="75">
        <f>AVERAGE('Empresas Indicadores (ERI)'!H2:H100)</f>
        <v>1298.9192707937925</v>
      </c>
      <c r="D7" s="80">
        <f>AVERAGE('Empresas Indicadores (ESF)'!N2:N100)/100</f>
        <v>6.1861864743269213E-3</v>
      </c>
      <c r="E7" s="76">
        <f>AVERAGE('Empresas Indicadores (ESF)'!Q2:Q100)</f>
        <v>10323926.029411765</v>
      </c>
      <c r="F7" s="76">
        <f>AVERAGE('Empresas Indicadores (ESF)'!R2:R100)</f>
        <v>21487107.573529411</v>
      </c>
      <c r="G7" s="77">
        <f>AVERAGE('Empresas Indicadores (ESF)'!O2:O100)</f>
        <v>8.0368266108302902E-2</v>
      </c>
      <c r="H7" s="77">
        <f>AVERAGE('Empresas Indicadores (ESF)'!P2:P100)</f>
        <v>-2.0808654354294114E-2</v>
      </c>
      <c r="I7" s="10"/>
      <c r="J7" s="10"/>
      <c r="R7" s="47" t="s">
        <v>60</v>
      </c>
      <c r="S7" s="63" t="s">
        <v>89</v>
      </c>
      <c r="T7" t="s">
        <v>87</v>
      </c>
    </row>
    <row r="8" spans="1:20" ht="15" thickBot="1" x14ac:dyDescent="0.35">
      <c r="A8" s="74" t="s">
        <v>29</v>
      </c>
      <c r="B8" s="75">
        <f>MAX('Empresas Indicadores (ESF)'!M2:M100)</f>
        <v>47.930347245786677</v>
      </c>
      <c r="C8" s="75">
        <f>MAX('Empresas Indicadores (ERI)'!H2:H100)</f>
        <v>32394.363636363636</v>
      </c>
      <c r="D8" s="79">
        <f>MAX('Empresas Indicadores (ESF)'!N2:N100)/100</f>
        <v>4.0924175188114989E-2</v>
      </c>
      <c r="E8" s="76">
        <f>MAX('Empresas Indicadores (ESF)'!Q2:Q100)</f>
        <v>148649790</v>
      </c>
      <c r="F8" s="76">
        <f>MAX('Empresas Indicadores (ESF)'!R2:R100)</f>
        <v>263362018</v>
      </c>
      <c r="G8" s="77">
        <f>MAX('Empresas Indicadores (ESF)'!O2:O100)</f>
        <v>1.5635124991405995</v>
      </c>
      <c r="H8" s="77">
        <f>MAX('Empresas Indicadores (ESF)'!P2:P100)</f>
        <v>0.81824808087456524</v>
      </c>
      <c r="I8" s="10"/>
      <c r="J8" s="10"/>
      <c r="R8" s="48" t="s">
        <v>56</v>
      </c>
      <c r="S8" s="65" t="s">
        <v>85</v>
      </c>
    </row>
    <row r="9" spans="1:20" ht="15" thickBot="1" x14ac:dyDescent="0.35">
      <c r="A9" s="39" t="s">
        <v>51</v>
      </c>
      <c r="B9" s="40">
        <f>'Indicadores 2024'!J18</f>
        <v>0</v>
      </c>
      <c r="C9" s="40">
        <f>'Indicadores 2024'!J19</f>
        <v>0</v>
      </c>
      <c r="D9" s="28">
        <f>'Indicadores 2024'!J20</f>
        <v>0</v>
      </c>
      <c r="E9" s="41">
        <f>'Indicadores 2024'!J21</f>
        <v>0</v>
      </c>
      <c r="F9" s="41">
        <f>'Indicadores 2024'!J22</f>
        <v>0</v>
      </c>
      <c r="G9" s="45">
        <f>'Indicadores 2024'!J23</f>
        <v>0</v>
      </c>
      <c r="H9" s="45">
        <f>'Indicadores 2024'!J24</f>
        <v>0</v>
      </c>
      <c r="I9" s="10"/>
      <c r="J9" s="10"/>
      <c r="R9" s="49"/>
      <c r="S9" s="49"/>
    </row>
    <row r="10" spans="1:20" x14ac:dyDescent="0.3">
      <c r="A10" s="35"/>
      <c r="B10" s="36"/>
      <c r="C10" s="36"/>
      <c r="D10" s="37"/>
      <c r="E10" s="38"/>
      <c r="F10" s="38"/>
      <c r="G10" s="36"/>
      <c r="H10" s="36"/>
      <c r="I10" s="10"/>
      <c r="J10" s="10"/>
      <c r="R10" s="46" t="s">
        <v>61</v>
      </c>
      <c r="S10" s="50">
        <v>2024</v>
      </c>
    </row>
    <row r="11" spans="1:20" x14ac:dyDescent="0.3">
      <c r="A11" s="10"/>
      <c r="B11" s="10"/>
      <c r="C11" s="10"/>
      <c r="D11" s="10"/>
      <c r="E11" s="10"/>
      <c r="F11" s="10"/>
      <c r="G11" s="10"/>
      <c r="H11" s="10"/>
      <c r="I11" s="10"/>
      <c r="J11" s="10"/>
      <c r="L11" s="71"/>
      <c r="M11" s="71"/>
      <c r="N11" s="71"/>
      <c r="O11" s="71"/>
      <c r="R11" s="47" t="s">
        <v>62</v>
      </c>
      <c r="S11" s="51" t="s">
        <v>92</v>
      </c>
      <c r="T11" t="s">
        <v>90</v>
      </c>
    </row>
    <row r="12" spans="1:20" ht="15" thickBo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R12" s="48" t="s">
        <v>63</v>
      </c>
      <c r="S12" s="51" t="s">
        <v>91</v>
      </c>
      <c r="T12" t="s">
        <v>87</v>
      </c>
    </row>
    <row r="13" spans="1:20" x14ac:dyDescent="0.3">
      <c r="A13" s="10"/>
      <c r="B13" s="10"/>
      <c r="C13" s="10"/>
      <c r="D13" s="10"/>
      <c r="E13" s="10"/>
      <c r="F13" s="10"/>
      <c r="G13" s="10"/>
      <c r="H13" s="10"/>
      <c r="I13" s="10"/>
      <c r="J13" s="10"/>
    </row>
    <row r="14" spans="1:20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</row>
    <row r="15" spans="1:20" x14ac:dyDescent="0.3">
      <c r="A15" s="10"/>
      <c r="B15" s="10"/>
      <c r="C15" s="10"/>
      <c r="D15" s="10"/>
      <c r="E15" s="10"/>
      <c r="F15" s="10"/>
      <c r="G15" s="10"/>
      <c r="H15" s="10"/>
      <c r="I15" s="10"/>
      <c r="J15" s="10"/>
      <c r="M15" s="43"/>
      <c r="N15" s="43"/>
    </row>
    <row r="16" spans="1:20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22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8" spans="1:22" x14ac:dyDescent="0.3">
      <c r="A18" s="10"/>
      <c r="B18" s="10"/>
      <c r="C18" s="10"/>
      <c r="D18" s="10"/>
      <c r="E18" s="10"/>
      <c r="F18" s="10"/>
      <c r="G18" s="10"/>
      <c r="H18" s="10"/>
      <c r="I18" s="10"/>
      <c r="J18" s="10"/>
    </row>
    <row r="19" spans="1:22" x14ac:dyDescent="0.3">
      <c r="A19" s="10"/>
      <c r="B19" s="10"/>
      <c r="C19" s="10"/>
      <c r="D19" s="10"/>
      <c r="E19" s="10"/>
      <c r="F19" s="10"/>
      <c r="G19" s="10"/>
      <c r="H19" s="10"/>
      <c r="I19" s="10"/>
      <c r="J19" s="10"/>
      <c r="R19" s="72"/>
      <c r="S19" s="72"/>
      <c r="T19" s="72"/>
      <c r="U19" s="72"/>
      <c r="V19" s="72"/>
    </row>
    <row r="20" spans="1:22" x14ac:dyDescent="0.3">
      <c r="A20" s="10"/>
      <c r="B20" s="10"/>
      <c r="C20" s="10"/>
      <c r="D20" s="10"/>
      <c r="E20" s="10"/>
      <c r="F20" s="10"/>
      <c r="G20" s="10"/>
      <c r="H20" s="10"/>
      <c r="I20" s="10"/>
      <c r="J20" s="10"/>
    </row>
    <row r="21" spans="1:22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22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</row>
    <row r="23" spans="1:22" x14ac:dyDescent="0.3">
      <c r="A23" s="10"/>
      <c r="B23" s="10"/>
      <c r="C23" s="10"/>
      <c r="D23" s="10"/>
      <c r="E23" s="10"/>
      <c r="F23" s="10"/>
      <c r="G23" s="10"/>
      <c r="H23" s="10"/>
      <c r="I23" s="10"/>
      <c r="J23" s="10"/>
    </row>
    <row r="24" spans="1:22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</row>
    <row r="25" spans="1:22" x14ac:dyDescent="0.3">
      <c r="A25" s="10"/>
      <c r="B25" s="10"/>
      <c r="C25" s="10"/>
      <c r="D25" s="10"/>
      <c r="E25" s="10"/>
      <c r="F25" s="10"/>
      <c r="G25" s="10"/>
      <c r="H25" s="10"/>
      <c r="I25" s="10"/>
      <c r="J25" s="10"/>
    </row>
    <row r="26" spans="1:22" x14ac:dyDescent="0.3">
      <c r="A26" s="10"/>
      <c r="B26" s="10"/>
      <c r="C26" s="10"/>
      <c r="D26" s="10"/>
      <c r="E26" s="10"/>
      <c r="F26" s="10"/>
      <c r="G26" s="10"/>
      <c r="H26" s="10"/>
      <c r="I26" s="10"/>
      <c r="J26" s="10"/>
    </row>
    <row r="27" spans="1:22" x14ac:dyDescent="0.3">
      <c r="A27" s="10"/>
      <c r="B27" s="10"/>
      <c r="C27" s="10"/>
      <c r="D27" s="10"/>
      <c r="E27" s="10"/>
      <c r="F27" s="10"/>
      <c r="G27" s="10"/>
      <c r="H27" s="10"/>
      <c r="I27" s="10"/>
      <c r="J27" s="10"/>
    </row>
  </sheetData>
  <mergeCells count="5">
    <mergeCell ref="G2:H2"/>
    <mergeCell ref="B2:F2"/>
    <mergeCell ref="L11:O11"/>
    <mergeCell ref="R19:V19"/>
    <mergeCell ref="L5:O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EFD3-68B0-4825-B923-E4E228CCB5CF}">
  <dimension ref="A1:S101"/>
  <sheetViews>
    <sheetView topLeftCell="G1" workbookViewId="0">
      <pane ySplit="1" topLeftCell="A2" activePane="bottomLeft" state="frozen"/>
      <selection activeCell="E18" sqref="E18"/>
      <selection pane="bottomLeft" activeCell="P1" sqref="P1"/>
    </sheetView>
  </sheetViews>
  <sheetFormatPr baseColWidth="10" defaultRowHeight="13.8" x14ac:dyDescent="0.25"/>
  <cols>
    <col min="1" max="1" width="8.77734375" style="10" bestFit="1" customWidth="1"/>
    <col min="2" max="2" width="11.77734375" style="10" customWidth="1"/>
    <col min="3" max="3" width="14.6640625" style="58" customWidth="1"/>
    <col min="4" max="4" width="15.44140625" style="10" customWidth="1"/>
    <col min="5" max="5" width="17.88671875" style="10" customWidth="1"/>
    <col min="6" max="6" width="17.33203125" style="10" customWidth="1"/>
    <col min="7" max="7" width="18.77734375" style="10" customWidth="1"/>
    <col min="8" max="8" width="20.33203125" style="10" customWidth="1"/>
    <col min="9" max="9" width="15.44140625" style="10" customWidth="1"/>
    <col min="10" max="10" width="17.5546875" style="10" customWidth="1"/>
    <col min="11" max="11" width="16.44140625" style="10" customWidth="1"/>
    <col min="12" max="12" width="13.77734375" style="10" bestFit="1" customWidth="1"/>
    <col min="13" max="13" width="11.5546875" style="10"/>
    <col min="14" max="14" width="16" style="10" customWidth="1"/>
    <col min="15" max="15" width="14.21875" style="10" customWidth="1"/>
    <col min="16" max="16" width="14.77734375" style="10" customWidth="1"/>
    <col min="17" max="17" width="17.33203125" style="10" bestFit="1" customWidth="1"/>
    <col min="18" max="18" width="17.109375" style="10" bestFit="1" customWidth="1"/>
    <col min="19" max="19" width="14.5546875" style="10" bestFit="1" customWidth="1"/>
    <col min="20" max="16384" width="11.5546875" style="10"/>
  </cols>
  <sheetData>
    <row r="1" spans="1:19" ht="55.2" x14ac:dyDescent="0.25">
      <c r="A1" s="20" t="s">
        <v>0</v>
      </c>
      <c r="B1" s="20" t="s">
        <v>30</v>
      </c>
      <c r="C1" s="20" t="s">
        <v>1</v>
      </c>
      <c r="D1" s="20" t="s">
        <v>32</v>
      </c>
      <c r="E1" s="20" t="s">
        <v>33</v>
      </c>
      <c r="F1" s="20" t="s">
        <v>34</v>
      </c>
      <c r="G1" s="20" t="s">
        <v>35</v>
      </c>
      <c r="H1" s="20" t="s">
        <v>36</v>
      </c>
      <c r="I1" s="20" t="s">
        <v>37</v>
      </c>
      <c r="J1" s="20" t="s">
        <v>38</v>
      </c>
      <c r="K1" s="20" t="s">
        <v>39</v>
      </c>
      <c r="L1" s="20" t="s">
        <v>42</v>
      </c>
      <c r="M1" s="14" t="s">
        <v>43</v>
      </c>
      <c r="N1" s="16" t="s">
        <v>44</v>
      </c>
      <c r="O1" s="18" t="s">
        <v>45</v>
      </c>
      <c r="P1" s="17" t="s">
        <v>46</v>
      </c>
      <c r="Q1" s="33" t="s">
        <v>49</v>
      </c>
      <c r="R1" s="34" t="s">
        <v>50</v>
      </c>
      <c r="S1" s="30" t="s">
        <v>47</v>
      </c>
    </row>
    <row r="2" spans="1:19" ht="29.4" customHeight="1" x14ac:dyDescent="0.3">
      <c r="A2" s="10">
        <v>800057965</v>
      </c>
      <c r="B2" s="10" t="s">
        <v>54</v>
      </c>
      <c r="C2" s="59" t="s">
        <v>78</v>
      </c>
      <c r="D2" s="19">
        <v>52738957</v>
      </c>
      <c r="E2" s="19">
        <v>669012</v>
      </c>
      <c r="F2" s="19">
        <v>53407969</v>
      </c>
      <c r="G2" s="19">
        <v>47780577</v>
      </c>
      <c r="H2" s="19">
        <v>42951</v>
      </c>
      <c r="I2" s="19">
        <v>47823528</v>
      </c>
      <c r="J2" s="19">
        <v>5584441</v>
      </c>
      <c r="K2" s="19">
        <v>53407969</v>
      </c>
      <c r="L2" s="19">
        <v>-3528979</v>
      </c>
      <c r="M2" s="60">
        <f t="shared" ref="M2:M64" si="0">D2/G2</f>
        <v>1.1037739665638613</v>
      </c>
      <c r="N2" s="60">
        <f t="shared" ref="N2:N64" si="1">I2/F2</f>
        <v>0.89543805719330016</v>
      </c>
      <c r="O2" s="60">
        <f t="shared" ref="O2:O64" si="2">L2/J2</f>
        <v>-0.63193057281830001</v>
      </c>
      <c r="P2" s="60">
        <f t="shared" ref="P2:P64" si="3">L2/F2</f>
        <v>-6.6075888412832171E-2</v>
      </c>
      <c r="Q2" s="19">
        <f t="shared" ref="Q2:Q64" si="4">D2-G2</f>
        <v>4958380</v>
      </c>
      <c r="R2" s="19">
        <f t="shared" ref="R2:R64" si="5">J2</f>
        <v>5584441</v>
      </c>
      <c r="S2" s="29">
        <v>-4.7036559179914246</v>
      </c>
    </row>
    <row r="3" spans="1:19" ht="29.4" customHeight="1" x14ac:dyDescent="0.3">
      <c r="A3" s="10">
        <v>800066453</v>
      </c>
      <c r="B3" s="10" t="s">
        <v>54</v>
      </c>
      <c r="C3" s="59" t="s">
        <v>78</v>
      </c>
      <c r="D3" s="19">
        <v>3448646</v>
      </c>
      <c r="E3" s="19">
        <v>26017466</v>
      </c>
      <c r="F3" s="19">
        <v>29466112</v>
      </c>
      <c r="G3" s="19">
        <v>75478</v>
      </c>
      <c r="H3" s="19"/>
      <c r="I3" s="19">
        <v>75478</v>
      </c>
      <c r="J3" s="19">
        <v>29390634</v>
      </c>
      <c r="K3" s="19">
        <v>29466112</v>
      </c>
      <c r="L3" s="19">
        <v>6856049</v>
      </c>
      <c r="M3" s="60">
        <f t="shared" si="0"/>
        <v>45.690744322849042</v>
      </c>
      <c r="N3" s="60">
        <f t="shared" si="1"/>
        <v>2.56151880505986E-3</v>
      </c>
      <c r="O3" s="60">
        <f t="shared" si="2"/>
        <v>0.23327325977384497</v>
      </c>
      <c r="P3" s="60">
        <f t="shared" si="3"/>
        <v>0.23267572593221664</v>
      </c>
      <c r="Q3" s="19">
        <f t="shared" si="4"/>
        <v>3373168</v>
      </c>
      <c r="R3" s="19">
        <f t="shared" si="5"/>
        <v>29390634</v>
      </c>
      <c r="S3" s="29">
        <v>97.821978398276428</v>
      </c>
    </row>
    <row r="4" spans="1:19" ht="29.4" customHeight="1" x14ac:dyDescent="0.3">
      <c r="A4" s="10">
        <v>800110980</v>
      </c>
      <c r="B4" s="10" t="s">
        <v>54</v>
      </c>
      <c r="C4" s="59" t="s">
        <v>78</v>
      </c>
      <c r="D4" s="19">
        <v>163857811</v>
      </c>
      <c r="E4" s="19">
        <v>26771541</v>
      </c>
      <c r="F4" s="19">
        <v>190629352</v>
      </c>
      <c r="G4" s="19">
        <v>167697115</v>
      </c>
      <c r="H4" s="19">
        <v>7901145</v>
      </c>
      <c r="I4" s="19">
        <v>175598260</v>
      </c>
      <c r="J4" s="19">
        <v>15031092</v>
      </c>
      <c r="K4" s="19">
        <v>190629352</v>
      </c>
      <c r="L4" s="19">
        <v>8912460</v>
      </c>
      <c r="M4" s="60">
        <f t="shared" si="0"/>
        <v>0.97710572420998421</v>
      </c>
      <c r="N4" s="60">
        <f t="shared" si="1"/>
        <v>0.92115016999061083</v>
      </c>
      <c r="O4" s="60">
        <f t="shared" si="2"/>
        <v>0.59293496440577975</v>
      </c>
      <c r="P4" s="60">
        <f t="shared" si="3"/>
        <v>4.6752821150018914E-2</v>
      </c>
      <c r="Q4" s="19">
        <f t="shared" si="4"/>
        <v>-3839304</v>
      </c>
      <c r="R4" s="19">
        <f t="shared" si="5"/>
        <v>15031092</v>
      </c>
      <c r="S4" s="29">
        <v>0.78008443593055721</v>
      </c>
    </row>
    <row r="5" spans="1:19" ht="29.4" customHeight="1" x14ac:dyDescent="0.3">
      <c r="A5" s="10">
        <v>800143407</v>
      </c>
      <c r="B5" s="10" t="s">
        <v>54</v>
      </c>
      <c r="C5" s="59" t="s">
        <v>79</v>
      </c>
      <c r="D5" s="19">
        <v>13897366</v>
      </c>
      <c r="E5" s="19">
        <v>718440</v>
      </c>
      <c r="F5" s="19">
        <v>14615806</v>
      </c>
      <c r="G5" s="19">
        <v>1418829</v>
      </c>
      <c r="H5" s="19">
        <v>312232</v>
      </c>
      <c r="I5" s="19">
        <v>1731061</v>
      </c>
      <c r="J5" s="19">
        <v>12884745</v>
      </c>
      <c r="K5" s="19">
        <v>14615806</v>
      </c>
      <c r="L5" s="19">
        <v>613380</v>
      </c>
      <c r="M5" s="60">
        <f t="shared" si="0"/>
        <v>9.7949548536152005</v>
      </c>
      <c r="N5" s="60">
        <f t="shared" si="1"/>
        <v>0.11843760104642878</v>
      </c>
      <c r="O5" s="60">
        <f t="shared" si="2"/>
        <v>4.7605133046870543E-2</v>
      </c>
      <c r="P5" s="60">
        <f t="shared" si="3"/>
        <v>4.1966895291303125E-2</v>
      </c>
      <c r="Q5" s="19">
        <f t="shared" si="4"/>
        <v>12478537</v>
      </c>
      <c r="R5" s="19">
        <f t="shared" si="5"/>
        <v>12884745</v>
      </c>
      <c r="S5" s="29">
        <v>1.217502113925709</v>
      </c>
    </row>
    <row r="6" spans="1:19" ht="29.4" customHeight="1" x14ac:dyDescent="0.3">
      <c r="A6" s="10">
        <v>800147578</v>
      </c>
      <c r="B6" s="10" t="s">
        <v>54</v>
      </c>
      <c r="C6" s="59" t="s">
        <v>80</v>
      </c>
      <c r="D6" s="19">
        <v>18334674</v>
      </c>
      <c r="E6" s="19">
        <v>1595295</v>
      </c>
      <c r="F6" s="19">
        <v>19929969</v>
      </c>
      <c r="G6" s="19">
        <v>5626361</v>
      </c>
      <c r="H6" s="19"/>
      <c r="I6" s="19">
        <v>5626361</v>
      </c>
      <c r="J6" s="19">
        <v>14303608</v>
      </c>
      <c r="K6" s="19">
        <v>19929969</v>
      </c>
      <c r="L6" s="19">
        <v>-2250539</v>
      </c>
      <c r="M6" s="60">
        <f t="shared" si="0"/>
        <v>3.2587091372203099</v>
      </c>
      <c r="N6" s="60">
        <f t="shared" si="1"/>
        <v>0.2823065605370485</v>
      </c>
      <c r="O6" s="60">
        <f t="shared" si="2"/>
        <v>-0.15734065139369033</v>
      </c>
      <c r="P6" s="60">
        <f t="shared" si="3"/>
        <v>-0.11292235326607884</v>
      </c>
      <c r="Q6" s="19">
        <f t="shared" si="4"/>
        <v>12708313</v>
      </c>
      <c r="R6" s="19">
        <f t="shared" si="5"/>
        <v>14303608</v>
      </c>
      <c r="S6" s="29">
        <v>-2.6617910391272361</v>
      </c>
    </row>
    <row r="7" spans="1:19" ht="29.4" customHeight="1" x14ac:dyDescent="0.3">
      <c r="A7" s="10">
        <v>800159527</v>
      </c>
      <c r="B7" s="10" t="s">
        <v>54</v>
      </c>
      <c r="C7" s="59" t="s">
        <v>78</v>
      </c>
      <c r="D7" s="19">
        <v>23572240</v>
      </c>
      <c r="E7" s="19">
        <v>9987261</v>
      </c>
      <c r="F7" s="19">
        <v>33559501</v>
      </c>
      <c r="G7" s="19">
        <v>21159733</v>
      </c>
      <c r="H7" s="19">
        <v>2957803</v>
      </c>
      <c r="I7" s="19">
        <v>24117536</v>
      </c>
      <c r="J7" s="19">
        <v>9441965</v>
      </c>
      <c r="K7" s="19">
        <v>33559501</v>
      </c>
      <c r="L7" s="19">
        <v>3201883</v>
      </c>
      <c r="M7" s="60">
        <f t="shared" si="0"/>
        <v>1.1140140567936279</v>
      </c>
      <c r="N7" s="60">
        <f t="shared" si="1"/>
        <v>0.71865001806790874</v>
      </c>
      <c r="O7" s="60">
        <f t="shared" si="2"/>
        <v>0.3391119327385772</v>
      </c>
      <c r="P7" s="60">
        <f t="shared" si="3"/>
        <v>9.5409136148955256E-2</v>
      </c>
      <c r="Q7" s="19">
        <f t="shared" si="4"/>
        <v>2412507</v>
      </c>
      <c r="R7" s="19">
        <f t="shared" si="5"/>
        <v>9441965</v>
      </c>
      <c r="S7" s="29">
        <v>27.631977286064412</v>
      </c>
    </row>
    <row r="8" spans="1:19" ht="29.4" customHeight="1" x14ac:dyDescent="0.3">
      <c r="A8" s="10">
        <v>800229663</v>
      </c>
      <c r="B8" s="10" t="s">
        <v>54</v>
      </c>
      <c r="C8" s="59" t="s">
        <v>81</v>
      </c>
      <c r="D8" s="19">
        <v>3865392</v>
      </c>
      <c r="E8" s="19">
        <v>8709600</v>
      </c>
      <c r="F8" s="19">
        <v>12574992</v>
      </c>
      <c r="G8" s="19">
        <v>8633440</v>
      </c>
      <c r="H8" s="19">
        <v>310211</v>
      </c>
      <c r="I8" s="19">
        <v>8943651</v>
      </c>
      <c r="J8" s="19">
        <v>3631341</v>
      </c>
      <c r="K8" s="19">
        <v>12574992</v>
      </c>
      <c r="L8" s="19">
        <v>-354181</v>
      </c>
      <c r="M8" s="60">
        <f t="shared" si="0"/>
        <v>0.4477232713727089</v>
      </c>
      <c r="N8" s="60">
        <f t="shared" si="1"/>
        <v>0.71122518407963997</v>
      </c>
      <c r="O8" s="60">
        <f t="shared" si="2"/>
        <v>-9.7534492078821575E-2</v>
      </c>
      <c r="P8" s="60">
        <f t="shared" si="3"/>
        <v>-2.8165504995947513E-2</v>
      </c>
      <c r="Q8" s="19">
        <f t="shared" si="4"/>
        <v>-4768048</v>
      </c>
      <c r="R8" s="19">
        <f t="shared" si="5"/>
        <v>3631341</v>
      </c>
      <c r="S8" s="29">
        <v>-10.911978556904307</v>
      </c>
    </row>
    <row r="9" spans="1:19" ht="29.4" customHeight="1" x14ac:dyDescent="0.3">
      <c r="C9" s="59"/>
      <c r="D9" s="19"/>
      <c r="E9" s="19"/>
      <c r="F9" s="19"/>
      <c r="G9" s="19"/>
      <c r="H9" s="19"/>
      <c r="I9" s="19"/>
      <c r="J9" s="19"/>
      <c r="K9" s="19"/>
      <c r="L9" s="19"/>
      <c r="M9" s="60"/>
      <c r="N9" s="60"/>
      <c r="O9" s="60"/>
      <c r="P9" s="60"/>
      <c r="Q9" s="19"/>
      <c r="R9" s="19"/>
      <c r="S9" s="29"/>
    </row>
    <row r="10" spans="1:19" ht="29.4" customHeight="1" x14ac:dyDescent="0.3">
      <c r="A10" s="10">
        <v>802015290</v>
      </c>
      <c r="B10" s="10" t="s">
        <v>54</v>
      </c>
      <c r="C10" s="59" t="s">
        <v>80</v>
      </c>
      <c r="D10" s="19">
        <v>2735090</v>
      </c>
      <c r="E10" s="19">
        <v>67386</v>
      </c>
      <c r="F10" s="19">
        <v>2802476</v>
      </c>
      <c r="G10" s="19">
        <v>1404602</v>
      </c>
      <c r="H10" s="19">
        <v>380334</v>
      </c>
      <c r="I10" s="19">
        <v>1784936</v>
      </c>
      <c r="J10" s="19">
        <v>1017540</v>
      </c>
      <c r="K10" s="19">
        <v>2802476</v>
      </c>
      <c r="L10" s="19">
        <v>685429</v>
      </c>
      <c r="M10" s="60">
        <f t="shared" si="0"/>
        <v>1.9472348750749322</v>
      </c>
      <c r="N10" s="60">
        <f t="shared" si="1"/>
        <v>0.63691392896852639</v>
      </c>
      <c r="O10" s="60">
        <f t="shared" si="2"/>
        <v>0.67361381370756923</v>
      </c>
      <c r="P10" s="60">
        <f t="shared" si="3"/>
        <v>0.24457979301160832</v>
      </c>
      <c r="Q10" s="19">
        <f t="shared" si="4"/>
        <v>1330488</v>
      </c>
      <c r="R10" s="19">
        <f t="shared" si="5"/>
        <v>1017540</v>
      </c>
      <c r="S10" s="29">
        <v>28.410387134212055</v>
      </c>
    </row>
    <row r="11" spans="1:19" ht="29.4" customHeight="1" x14ac:dyDescent="0.3">
      <c r="A11" s="10">
        <v>805012299</v>
      </c>
      <c r="B11" s="10" t="s">
        <v>54</v>
      </c>
      <c r="C11" s="59" t="s">
        <v>79</v>
      </c>
      <c r="D11" s="19">
        <v>14468795</v>
      </c>
      <c r="E11" s="19">
        <v>11748785</v>
      </c>
      <c r="F11" s="19">
        <v>26217580</v>
      </c>
      <c r="G11" s="19">
        <v>9900738</v>
      </c>
      <c r="H11" s="19">
        <v>1876538</v>
      </c>
      <c r="I11" s="19">
        <v>11777276</v>
      </c>
      <c r="J11" s="19">
        <v>14440304</v>
      </c>
      <c r="K11" s="19">
        <v>26217580</v>
      </c>
      <c r="L11" s="19">
        <v>587531</v>
      </c>
      <c r="M11" s="60">
        <f t="shared" si="0"/>
        <v>1.4613855047977231</v>
      </c>
      <c r="N11" s="60">
        <f t="shared" si="1"/>
        <v>0.4492129326963053</v>
      </c>
      <c r="O11" s="60">
        <f t="shared" si="2"/>
        <v>4.0686885816254285E-2</v>
      </c>
      <c r="P11" s="60">
        <f t="shared" si="3"/>
        <v>2.2409810516454989E-2</v>
      </c>
      <c r="Q11" s="19">
        <f t="shared" si="4"/>
        <v>4568057</v>
      </c>
      <c r="R11" s="19">
        <f t="shared" si="5"/>
        <v>14440304</v>
      </c>
      <c r="S11" s="29">
        <v>2.0106808576170838</v>
      </c>
    </row>
    <row r="12" spans="1:19" ht="29.4" customHeight="1" x14ac:dyDescent="0.3">
      <c r="C12" s="59"/>
      <c r="D12" s="19"/>
      <c r="E12" s="19"/>
      <c r="F12" s="19"/>
      <c r="G12" s="19"/>
      <c r="H12" s="19"/>
      <c r="I12" s="19"/>
      <c r="J12" s="19"/>
      <c r="K12" s="19"/>
      <c r="L12" s="19"/>
      <c r="M12" s="60"/>
      <c r="N12" s="60"/>
      <c r="O12" s="60"/>
      <c r="P12" s="60"/>
      <c r="Q12" s="19"/>
      <c r="R12" s="19"/>
      <c r="S12" s="29"/>
    </row>
    <row r="13" spans="1:19" ht="29.4" customHeight="1" x14ac:dyDescent="0.3">
      <c r="A13" s="10">
        <v>811023886</v>
      </c>
      <c r="B13" s="10" t="s">
        <v>54</v>
      </c>
      <c r="C13" s="59" t="s">
        <v>79</v>
      </c>
      <c r="D13" s="19">
        <v>6498400</v>
      </c>
      <c r="E13" s="19">
        <v>3858847</v>
      </c>
      <c r="F13" s="19">
        <v>10357247</v>
      </c>
      <c r="G13" s="19">
        <v>2644386</v>
      </c>
      <c r="H13" s="19">
        <v>3603958</v>
      </c>
      <c r="I13" s="19">
        <v>6248344</v>
      </c>
      <c r="J13" s="19">
        <v>4108903</v>
      </c>
      <c r="K13" s="19">
        <v>10357247</v>
      </c>
      <c r="L13" s="19">
        <v>540316</v>
      </c>
      <c r="M13" s="60">
        <f t="shared" si="0"/>
        <v>2.4574324625829966</v>
      </c>
      <c r="N13" s="60">
        <f t="shared" si="1"/>
        <v>0.60328232009915372</v>
      </c>
      <c r="O13" s="60">
        <f t="shared" si="2"/>
        <v>0.13149884531224026</v>
      </c>
      <c r="P13" s="60">
        <f t="shared" si="3"/>
        <v>5.2167916821912234E-2</v>
      </c>
      <c r="Q13" s="19">
        <f t="shared" si="4"/>
        <v>3854014</v>
      </c>
      <c r="R13" s="19">
        <f t="shared" si="5"/>
        <v>4108903</v>
      </c>
      <c r="S13" s="29">
        <v>2.4847941356364021</v>
      </c>
    </row>
    <row r="14" spans="1:19" ht="29.4" customHeight="1" x14ac:dyDescent="0.3">
      <c r="A14" s="10">
        <v>830013774</v>
      </c>
      <c r="B14" s="10" t="s">
        <v>54</v>
      </c>
      <c r="C14" s="59" t="s">
        <v>79</v>
      </c>
      <c r="D14" s="19">
        <v>240743688</v>
      </c>
      <c r="E14" s="19">
        <v>19190315</v>
      </c>
      <c r="F14" s="19">
        <v>259934003</v>
      </c>
      <c r="G14" s="19">
        <v>149113126</v>
      </c>
      <c r="H14" s="19">
        <v>132615</v>
      </c>
      <c r="I14" s="19">
        <v>149245741</v>
      </c>
      <c r="J14" s="19">
        <v>110688262</v>
      </c>
      <c r="K14" s="19">
        <v>259934003</v>
      </c>
      <c r="L14" s="19">
        <v>12912265</v>
      </c>
      <c r="M14" s="60">
        <f t="shared" si="0"/>
        <v>1.6145036621390394</v>
      </c>
      <c r="N14" s="60">
        <f t="shared" si="1"/>
        <v>0.57416782443811321</v>
      </c>
      <c r="O14" s="60">
        <f t="shared" si="2"/>
        <v>0.11665432961626952</v>
      </c>
      <c r="P14" s="60">
        <f t="shared" si="3"/>
        <v>4.967516696920949E-2</v>
      </c>
      <c r="Q14" s="19">
        <f t="shared" si="4"/>
        <v>91630562</v>
      </c>
      <c r="R14" s="19">
        <f t="shared" si="5"/>
        <v>110688262</v>
      </c>
      <c r="S14" s="29">
        <v>4.6553097274940294</v>
      </c>
    </row>
    <row r="15" spans="1:19" ht="29.4" customHeight="1" x14ac:dyDescent="0.3">
      <c r="C15" s="59"/>
      <c r="D15" s="19"/>
      <c r="E15" s="19"/>
      <c r="F15" s="19"/>
      <c r="G15" s="19"/>
      <c r="H15" s="19"/>
      <c r="I15" s="19"/>
      <c r="J15" s="19"/>
      <c r="K15" s="19"/>
      <c r="L15" s="19"/>
      <c r="M15" s="60"/>
      <c r="N15" s="60"/>
      <c r="O15" s="60"/>
      <c r="P15" s="60"/>
      <c r="Q15" s="19"/>
      <c r="R15" s="19"/>
      <c r="S15" s="29"/>
    </row>
    <row r="16" spans="1:19" ht="29.4" customHeight="1" x14ac:dyDescent="0.3">
      <c r="C16" s="59"/>
      <c r="D16" s="19"/>
      <c r="E16" s="19"/>
      <c r="F16" s="19"/>
      <c r="G16" s="19"/>
      <c r="H16" s="19"/>
      <c r="I16" s="19"/>
      <c r="J16" s="19"/>
      <c r="K16" s="19"/>
      <c r="L16" s="19"/>
      <c r="M16" s="60"/>
      <c r="N16" s="60"/>
      <c r="O16" s="60"/>
      <c r="P16" s="60"/>
      <c r="Q16" s="19"/>
      <c r="R16" s="19"/>
      <c r="S16" s="29"/>
    </row>
    <row r="17" spans="1:19" ht="29.4" customHeight="1" x14ac:dyDescent="0.3">
      <c r="A17" s="10">
        <v>830072490</v>
      </c>
      <c r="B17" s="10" t="s">
        <v>54</v>
      </c>
      <c r="C17" s="59" t="s">
        <v>81</v>
      </c>
      <c r="D17" s="19">
        <v>5165975</v>
      </c>
      <c r="E17" s="19">
        <v>9686754</v>
      </c>
      <c r="F17" s="19">
        <v>14852729</v>
      </c>
      <c r="G17" s="19">
        <v>2606849</v>
      </c>
      <c r="H17" s="19"/>
      <c r="I17" s="19">
        <v>2606849</v>
      </c>
      <c r="J17" s="19">
        <v>12245880</v>
      </c>
      <c r="K17" s="19">
        <v>14852729</v>
      </c>
      <c r="L17" s="19">
        <v>12153217</v>
      </c>
      <c r="M17" s="60">
        <f t="shared" si="0"/>
        <v>1.9816932242719083</v>
      </c>
      <c r="N17" s="60">
        <f t="shared" si="1"/>
        <v>0.1755131329737451</v>
      </c>
      <c r="O17" s="60">
        <f t="shared" si="2"/>
        <v>0.99243312852975862</v>
      </c>
      <c r="P17" s="60">
        <f t="shared" si="3"/>
        <v>0.81824808087456524</v>
      </c>
      <c r="Q17" s="19">
        <f t="shared" si="4"/>
        <v>2559126</v>
      </c>
      <c r="R17" s="19">
        <f t="shared" si="5"/>
        <v>12245880</v>
      </c>
      <c r="S17" s="29" t="s">
        <v>82</v>
      </c>
    </row>
    <row r="18" spans="1:19" ht="29.4" customHeight="1" x14ac:dyDescent="0.3">
      <c r="C18" s="59"/>
      <c r="D18" s="19"/>
      <c r="E18" s="19"/>
      <c r="F18" s="19"/>
      <c r="G18" s="19"/>
      <c r="H18" s="19"/>
      <c r="I18" s="19"/>
      <c r="J18" s="19"/>
      <c r="K18" s="19"/>
      <c r="L18" s="19"/>
      <c r="M18" s="60"/>
      <c r="N18" s="60"/>
      <c r="O18" s="60"/>
      <c r="P18" s="60"/>
      <c r="Q18" s="19"/>
      <c r="R18" s="19"/>
      <c r="S18" s="29"/>
    </row>
    <row r="19" spans="1:19" ht="29.4" customHeight="1" x14ac:dyDescent="0.3">
      <c r="A19" s="10">
        <v>830080727</v>
      </c>
      <c r="B19" s="10" t="s">
        <v>54</v>
      </c>
      <c r="C19" s="59" t="s">
        <v>80</v>
      </c>
      <c r="D19" s="19">
        <v>7502093</v>
      </c>
      <c r="E19" s="19">
        <v>2055109</v>
      </c>
      <c r="F19" s="19">
        <v>9557202</v>
      </c>
      <c r="G19" s="19">
        <v>1190779</v>
      </c>
      <c r="H19" s="19">
        <v>4116145</v>
      </c>
      <c r="I19" s="19">
        <v>5306924</v>
      </c>
      <c r="J19" s="19">
        <v>4250278</v>
      </c>
      <c r="K19" s="19">
        <v>9557202</v>
      </c>
      <c r="L19" s="19">
        <v>114943</v>
      </c>
      <c r="M19" s="60">
        <f t="shared" si="0"/>
        <v>6.3001556124184255</v>
      </c>
      <c r="N19" s="60">
        <f t="shared" si="1"/>
        <v>0.55528009139076484</v>
      </c>
      <c r="O19" s="60">
        <f t="shared" si="2"/>
        <v>2.7043642792306762E-2</v>
      </c>
      <c r="P19" s="60">
        <f t="shared" si="3"/>
        <v>1.2026846351055465E-2</v>
      </c>
      <c r="Q19" s="19">
        <f t="shared" si="4"/>
        <v>6311314</v>
      </c>
      <c r="R19" s="19">
        <f t="shared" si="5"/>
        <v>4250278</v>
      </c>
      <c r="S19" s="29">
        <v>965.90756302521004</v>
      </c>
    </row>
    <row r="20" spans="1:19" ht="29.4" customHeight="1" x14ac:dyDescent="0.3">
      <c r="A20" s="10">
        <v>830081273</v>
      </c>
      <c r="B20" s="10" t="s">
        <v>54</v>
      </c>
      <c r="C20" s="59" t="s">
        <v>80</v>
      </c>
      <c r="D20" s="19">
        <v>23272100</v>
      </c>
      <c r="E20" s="19">
        <v>29933</v>
      </c>
      <c r="F20" s="19">
        <v>23302033</v>
      </c>
      <c r="G20" s="19">
        <v>16233141</v>
      </c>
      <c r="H20" s="19">
        <v>401223</v>
      </c>
      <c r="I20" s="19">
        <v>16634364</v>
      </c>
      <c r="J20" s="19">
        <v>6667669</v>
      </c>
      <c r="K20" s="19">
        <v>23302033</v>
      </c>
      <c r="L20" s="19">
        <v>445193</v>
      </c>
      <c r="M20" s="60">
        <f t="shared" si="0"/>
        <v>1.4336165748822116</v>
      </c>
      <c r="N20" s="60">
        <f t="shared" si="1"/>
        <v>0.71385891522855538</v>
      </c>
      <c r="O20" s="60">
        <f t="shared" si="2"/>
        <v>6.6768911294186925E-2</v>
      </c>
      <c r="P20" s="60">
        <f t="shared" si="3"/>
        <v>1.9105328706727005E-2</v>
      </c>
      <c r="Q20" s="19">
        <f t="shared" si="4"/>
        <v>7038959</v>
      </c>
      <c r="R20" s="19">
        <f t="shared" si="5"/>
        <v>6667669</v>
      </c>
      <c r="S20" s="29">
        <v>0.18186397161700937</v>
      </c>
    </row>
    <row r="21" spans="1:19" ht="29.4" customHeight="1" x14ac:dyDescent="0.3">
      <c r="A21" s="10">
        <v>830084433</v>
      </c>
      <c r="B21" s="10" t="s">
        <v>54</v>
      </c>
      <c r="C21" s="59" t="s">
        <v>80</v>
      </c>
      <c r="D21" s="19">
        <v>20242561</v>
      </c>
      <c r="E21" s="19">
        <v>20203654</v>
      </c>
      <c r="F21" s="19">
        <v>40446215</v>
      </c>
      <c r="G21" s="19">
        <v>14060000</v>
      </c>
      <c r="H21" s="19">
        <v>956630</v>
      </c>
      <c r="I21" s="19">
        <v>15016630</v>
      </c>
      <c r="J21" s="19">
        <v>25429585</v>
      </c>
      <c r="K21" s="19">
        <v>40446215</v>
      </c>
      <c r="L21" s="19">
        <v>2687968</v>
      </c>
      <c r="M21" s="60">
        <f t="shared" si="0"/>
        <v>1.4397269559032717</v>
      </c>
      <c r="N21" s="60">
        <f t="shared" si="1"/>
        <v>0.37127404875833253</v>
      </c>
      <c r="O21" s="60">
        <f t="shared" si="2"/>
        <v>0.10570239349167515</v>
      </c>
      <c r="P21" s="60">
        <f t="shared" si="3"/>
        <v>6.6457837896574501E-2</v>
      </c>
      <c r="Q21" s="19">
        <f t="shared" si="4"/>
        <v>6182561</v>
      </c>
      <c r="R21" s="19">
        <f t="shared" si="5"/>
        <v>25429585</v>
      </c>
      <c r="S21" s="29">
        <v>14.694773671550404</v>
      </c>
    </row>
    <row r="22" spans="1:19" ht="29.4" customHeight="1" x14ac:dyDescent="0.3">
      <c r="C22" s="59"/>
      <c r="D22" s="19"/>
      <c r="E22" s="19"/>
      <c r="F22" s="19"/>
      <c r="G22" s="19"/>
      <c r="H22" s="19"/>
      <c r="I22" s="19"/>
      <c r="J22" s="19"/>
      <c r="K22" s="19"/>
      <c r="L22" s="19"/>
      <c r="M22" s="60"/>
      <c r="N22" s="60"/>
      <c r="O22" s="60"/>
      <c r="P22" s="60"/>
      <c r="Q22" s="19"/>
      <c r="R22" s="19"/>
      <c r="S22" s="29"/>
    </row>
    <row r="23" spans="1:19" ht="29.4" customHeight="1" x14ac:dyDescent="0.3">
      <c r="C23" s="59"/>
      <c r="D23" s="19"/>
      <c r="E23" s="19"/>
      <c r="F23" s="19"/>
      <c r="G23" s="19"/>
      <c r="H23" s="19"/>
      <c r="I23" s="19"/>
      <c r="J23" s="19"/>
      <c r="K23" s="19"/>
      <c r="L23" s="19"/>
      <c r="M23" s="60"/>
      <c r="N23" s="60"/>
      <c r="O23" s="60"/>
      <c r="P23" s="60"/>
      <c r="Q23" s="19"/>
      <c r="R23" s="19"/>
      <c r="S23" s="29"/>
    </row>
    <row r="24" spans="1:19" ht="29.4" customHeight="1" x14ac:dyDescent="0.3">
      <c r="A24" s="10">
        <v>830096374</v>
      </c>
      <c r="B24" s="10" t="s">
        <v>54</v>
      </c>
      <c r="C24" s="59" t="s">
        <v>79</v>
      </c>
      <c r="D24" s="19">
        <v>36129878</v>
      </c>
      <c r="E24" s="19">
        <v>5408591</v>
      </c>
      <c r="F24" s="19">
        <v>41538469</v>
      </c>
      <c r="G24" s="19">
        <v>30056093</v>
      </c>
      <c r="H24" s="19">
        <v>338049</v>
      </c>
      <c r="I24" s="19">
        <v>30394142</v>
      </c>
      <c r="J24" s="19">
        <v>11144327</v>
      </c>
      <c r="K24" s="19">
        <v>41538469</v>
      </c>
      <c r="L24" s="19">
        <v>7209702</v>
      </c>
      <c r="M24" s="60">
        <f t="shared" si="0"/>
        <v>1.2020816544585486</v>
      </c>
      <c r="N24" s="60">
        <f t="shared" si="1"/>
        <v>0.73171069448900483</v>
      </c>
      <c r="O24" s="60">
        <f t="shared" si="2"/>
        <v>0.64693920054571263</v>
      </c>
      <c r="P24" s="60">
        <f t="shared" si="3"/>
        <v>0.17356686882224764</v>
      </c>
      <c r="Q24" s="19">
        <f t="shared" si="4"/>
        <v>6073785</v>
      </c>
      <c r="R24" s="19">
        <f t="shared" si="5"/>
        <v>11144327</v>
      </c>
      <c r="S24" s="29">
        <v>6.5641207265443624</v>
      </c>
    </row>
    <row r="25" spans="1:19" ht="29.4" customHeight="1" x14ac:dyDescent="0.3">
      <c r="C25" s="59"/>
      <c r="D25" s="19"/>
      <c r="E25" s="19"/>
      <c r="F25" s="19"/>
      <c r="G25" s="19"/>
      <c r="H25" s="19"/>
      <c r="I25" s="19"/>
      <c r="J25" s="19"/>
      <c r="K25" s="19"/>
      <c r="L25" s="19"/>
      <c r="M25" s="60"/>
      <c r="N25" s="60"/>
      <c r="O25" s="60"/>
      <c r="P25" s="60"/>
      <c r="Q25" s="19"/>
      <c r="R25" s="19"/>
      <c r="S25" s="29"/>
    </row>
    <row r="26" spans="1:19" ht="29.4" customHeight="1" x14ac:dyDescent="0.3">
      <c r="A26" s="10">
        <v>830111965</v>
      </c>
      <c r="B26" s="10" t="s">
        <v>54</v>
      </c>
      <c r="C26" s="59" t="s">
        <v>79</v>
      </c>
      <c r="D26" s="19">
        <v>28071550</v>
      </c>
      <c r="E26" s="19">
        <v>9286588</v>
      </c>
      <c r="F26" s="19">
        <v>37358138</v>
      </c>
      <c r="G26" s="19">
        <v>11621012</v>
      </c>
      <c r="H26" s="19">
        <v>2271139</v>
      </c>
      <c r="I26" s="19">
        <v>13892151</v>
      </c>
      <c r="J26" s="19">
        <v>23465987</v>
      </c>
      <c r="K26" s="19">
        <v>37358138</v>
      </c>
      <c r="L26" s="19">
        <v>9157664</v>
      </c>
      <c r="M26" s="60">
        <f t="shared" si="0"/>
        <v>2.415585665000604</v>
      </c>
      <c r="N26" s="60">
        <f t="shared" si="1"/>
        <v>0.3718641169964092</v>
      </c>
      <c r="O26" s="60">
        <f t="shared" si="2"/>
        <v>0.39025266655095309</v>
      </c>
      <c r="P26" s="60">
        <f t="shared" si="3"/>
        <v>0.2451317032984888</v>
      </c>
      <c r="Q26" s="19">
        <f t="shared" si="4"/>
        <v>16450538</v>
      </c>
      <c r="R26" s="19">
        <f t="shared" si="5"/>
        <v>23465987</v>
      </c>
      <c r="S26" s="29" t="s">
        <v>82</v>
      </c>
    </row>
    <row r="27" spans="1:19" ht="29.4" customHeight="1" x14ac:dyDescent="0.3">
      <c r="C27" s="59"/>
      <c r="D27" s="19"/>
      <c r="E27" s="19"/>
      <c r="F27" s="19"/>
      <c r="G27" s="19"/>
      <c r="H27" s="19"/>
      <c r="I27" s="19"/>
      <c r="J27" s="19"/>
      <c r="K27" s="19"/>
      <c r="L27" s="19"/>
      <c r="M27" s="60"/>
      <c r="N27" s="60"/>
      <c r="O27" s="60"/>
      <c r="P27" s="60"/>
      <c r="Q27" s="19"/>
      <c r="R27" s="19"/>
      <c r="S27" s="29"/>
    </row>
    <row r="28" spans="1:19" ht="29.4" customHeight="1" x14ac:dyDescent="0.3">
      <c r="A28" s="10">
        <v>830115764</v>
      </c>
      <c r="B28" s="10" t="s">
        <v>54</v>
      </c>
      <c r="C28" s="59" t="s">
        <v>79</v>
      </c>
      <c r="D28" s="19">
        <v>4021904</v>
      </c>
      <c r="E28" s="19">
        <v>2373845</v>
      </c>
      <c r="F28" s="19">
        <v>6395749</v>
      </c>
      <c r="G28" s="19">
        <v>1307518</v>
      </c>
      <c r="H28" s="19">
        <v>786572</v>
      </c>
      <c r="I28" s="19">
        <v>2094090</v>
      </c>
      <c r="J28" s="19">
        <v>4301659</v>
      </c>
      <c r="K28" s="19">
        <v>6395749</v>
      </c>
      <c r="L28" s="19">
        <v>1840275</v>
      </c>
      <c r="M28" s="60">
        <f t="shared" si="0"/>
        <v>3.0759836575863582</v>
      </c>
      <c r="N28" s="60">
        <f t="shared" si="1"/>
        <v>0.32741904036571789</v>
      </c>
      <c r="O28" s="60">
        <f t="shared" si="2"/>
        <v>0.42780587675592135</v>
      </c>
      <c r="P28" s="60">
        <f t="shared" si="3"/>
        <v>0.28773408712568299</v>
      </c>
      <c r="Q28" s="19">
        <f t="shared" si="4"/>
        <v>2714386</v>
      </c>
      <c r="R28" s="19">
        <f t="shared" si="5"/>
        <v>4301659</v>
      </c>
      <c r="S28" s="29" t="s">
        <v>82</v>
      </c>
    </row>
    <row r="29" spans="1:19" ht="29.4" customHeight="1" x14ac:dyDescent="0.3">
      <c r="A29" s="10">
        <v>830124633</v>
      </c>
      <c r="B29" s="10" t="s">
        <v>54</v>
      </c>
      <c r="C29" s="59" t="s">
        <v>80</v>
      </c>
      <c r="D29" s="19">
        <v>29325600</v>
      </c>
      <c r="E29" s="19">
        <v>4845700</v>
      </c>
      <c r="F29" s="19">
        <v>34171300</v>
      </c>
      <c r="G29" s="19">
        <v>26241621</v>
      </c>
      <c r="H29" s="19">
        <v>6887288</v>
      </c>
      <c r="I29" s="19">
        <v>33128909</v>
      </c>
      <c r="J29" s="19">
        <v>1042391</v>
      </c>
      <c r="K29" s="19">
        <v>34171300</v>
      </c>
      <c r="L29" s="19">
        <v>104812</v>
      </c>
      <c r="M29" s="60">
        <f t="shared" si="0"/>
        <v>1.1175224274445545</v>
      </c>
      <c r="N29" s="60">
        <f t="shared" si="1"/>
        <v>0.96949513187967684</v>
      </c>
      <c r="O29" s="60">
        <f t="shared" si="2"/>
        <v>0.10054960182887228</v>
      </c>
      <c r="P29" s="60">
        <f t="shared" si="3"/>
        <v>3.0672523433407568E-3</v>
      </c>
      <c r="Q29" s="19">
        <f t="shared" si="4"/>
        <v>3083979</v>
      </c>
      <c r="R29" s="19">
        <f t="shared" si="5"/>
        <v>1042391</v>
      </c>
      <c r="S29" s="29">
        <v>0.15359365062617417</v>
      </c>
    </row>
    <row r="30" spans="1:19" ht="29.4" customHeight="1" x14ac:dyDescent="0.3">
      <c r="C30" s="59"/>
      <c r="D30" s="19"/>
      <c r="E30" s="19"/>
      <c r="F30" s="19"/>
      <c r="G30" s="19"/>
      <c r="H30" s="19"/>
      <c r="I30" s="19"/>
      <c r="J30" s="19"/>
      <c r="K30" s="19"/>
      <c r="L30" s="19"/>
      <c r="M30" s="60"/>
      <c r="N30" s="60"/>
      <c r="O30" s="60"/>
      <c r="P30" s="60"/>
      <c r="Q30" s="19"/>
      <c r="R30" s="19"/>
      <c r="S30" s="29"/>
    </row>
    <row r="31" spans="1:19" ht="29.4" customHeight="1" x14ac:dyDescent="0.3">
      <c r="C31" s="59"/>
      <c r="D31" s="19"/>
      <c r="E31" s="19"/>
      <c r="F31" s="19"/>
      <c r="G31" s="19"/>
      <c r="H31" s="19"/>
      <c r="I31" s="19"/>
      <c r="J31" s="19"/>
      <c r="K31" s="19"/>
      <c r="L31" s="19"/>
      <c r="M31" s="60"/>
      <c r="N31" s="60"/>
      <c r="O31" s="60"/>
      <c r="P31" s="60"/>
      <c r="Q31" s="19"/>
      <c r="R31" s="19"/>
      <c r="S31" s="29"/>
    </row>
    <row r="32" spans="1:19" ht="29.4" customHeight="1" x14ac:dyDescent="0.3">
      <c r="A32" s="10">
        <v>900060799</v>
      </c>
      <c r="B32" s="10" t="s">
        <v>54</v>
      </c>
      <c r="C32" s="59" t="s">
        <v>79</v>
      </c>
      <c r="D32" s="19">
        <v>128855843</v>
      </c>
      <c r="E32" s="19">
        <v>8149928</v>
      </c>
      <c r="F32" s="19">
        <v>137005771</v>
      </c>
      <c r="G32" s="19">
        <v>106630383</v>
      </c>
      <c r="H32" s="19">
        <v>5472571</v>
      </c>
      <c r="I32" s="19">
        <v>112102954</v>
      </c>
      <c r="J32" s="19">
        <v>24902817</v>
      </c>
      <c r="K32" s="19">
        <v>137005771</v>
      </c>
      <c r="L32" s="19">
        <v>3560528</v>
      </c>
      <c r="M32" s="60">
        <f t="shared" si="0"/>
        <v>1.2084345884793455</v>
      </c>
      <c r="N32" s="60">
        <f t="shared" si="1"/>
        <v>0.8182352698121016</v>
      </c>
      <c r="O32" s="60">
        <f t="shared" si="2"/>
        <v>0.14297691702910559</v>
      </c>
      <c r="P32" s="60">
        <f t="shared" si="3"/>
        <v>2.5988160746892919E-2</v>
      </c>
      <c r="Q32" s="19">
        <f t="shared" si="4"/>
        <v>22225460</v>
      </c>
      <c r="R32" s="19">
        <f t="shared" si="5"/>
        <v>24902817</v>
      </c>
      <c r="S32" s="29">
        <v>0.53680018646517336</v>
      </c>
    </row>
    <row r="33" spans="1:19" ht="29.4" customHeight="1" x14ac:dyDescent="0.3">
      <c r="C33" s="59"/>
      <c r="D33" s="19"/>
      <c r="E33" s="19"/>
      <c r="F33" s="19"/>
      <c r="G33" s="19"/>
      <c r="H33" s="19"/>
      <c r="I33" s="19"/>
      <c r="J33" s="19"/>
      <c r="K33" s="19"/>
      <c r="L33" s="19"/>
      <c r="M33" s="60"/>
      <c r="N33" s="60"/>
      <c r="O33" s="60"/>
      <c r="P33" s="60"/>
      <c r="Q33" s="19"/>
      <c r="R33" s="19"/>
      <c r="S33" s="29"/>
    </row>
    <row r="34" spans="1:19" ht="29.4" customHeight="1" x14ac:dyDescent="0.3">
      <c r="C34" s="59"/>
      <c r="D34" s="19"/>
      <c r="E34" s="19"/>
      <c r="F34" s="19"/>
      <c r="G34" s="19"/>
      <c r="H34" s="19"/>
      <c r="I34" s="19"/>
      <c r="J34" s="19"/>
      <c r="K34" s="19"/>
      <c r="L34" s="19"/>
      <c r="M34" s="60"/>
      <c r="N34" s="60"/>
      <c r="O34" s="60"/>
      <c r="P34" s="60"/>
      <c r="Q34" s="19"/>
      <c r="R34" s="19"/>
      <c r="S34" s="29"/>
    </row>
    <row r="35" spans="1:19" ht="29.4" customHeight="1" x14ac:dyDescent="0.3">
      <c r="C35" s="59"/>
      <c r="D35" s="19"/>
      <c r="E35" s="19"/>
      <c r="F35" s="19"/>
      <c r="G35" s="19"/>
      <c r="H35" s="19"/>
      <c r="I35" s="19"/>
      <c r="J35" s="19"/>
      <c r="K35" s="19"/>
      <c r="L35" s="19"/>
      <c r="M35" s="60"/>
      <c r="N35" s="60"/>
      <c r="O35" s="60"/>
      <c r="P35" s="60"/>
      <c r="Q35" s="19"/>
      <c r="R35" s="19"/>
      <c r="S35" s="29"/>
    </row>
    <row r="36" spans="1:19" ht="29.4" customHeight="1" x14ac:dyDescent="0.3">
      <c r="C36" s="59"/>
      <c r="D36" s="19"/>
      <c r="E36" s="19"/>
      <c r="F36" s="19"/>
      <c r="G36" s="19"/>
      <c r="H36" s="19"/>
      <c r="I36" s="19"/>
      <c r="J36" s="19"/>
      <c r="K36" s="19"/>
      <c r="L36" s="19"/>
      <c r="M36" s="60"/>
      <c r="N36" s="60"/>
      <c r="O36" s="60"/>
      <c r="P36" s="60"/>
      <c r="Q36" s="19"/>
      <c r="R36" s="19"/>
      <c r="S36" s="29"/>
    </row>
    <row r="37" spans="1:19" ht="29.4" customHeight="1" x14ac:dyDescent="0.3">
      <c r="A37" s="10">
        <v>900129872</v>
      </c>
      <c r="B37" s="10" t="s">
        <v>54</v>
      </c>
      <c r="C37" s="59" t="s">
        <v>79</v>
      </c>
      <c r="D37" s="19">
        <v>20020238</v>
      </c>
      <c r="E37" s="19">
        <v>16759825</v>
      </c>
      <c r="F37" s="19">
        <v>36780063</v>
      </c>
      <c r="G37" s="19">
        <v>25276883</v>
      </c>
      <c r="H37" s="19">
        <v>4016723</v>
      </c>
      <c r="I37" s="19">
        <v>29293606</v>
      </c>
      <c r="J37" s="19">
        <v>7486457</v>
      </c>
      <c r="K37" s="19">
        <v>36780063</v>
      </c>
      <c r="L37" s="19">
        <v>15103</v>
      </c>
      <c r="M37" s="60">
        <f t="shared" si="0"/>
        <v>0.79203745176966633</v>
      </c>
      <c r="N37" s="60">
        <f t="shared" si="1"/>
        <v>0.79645339378564961</v>
      </c>
      <c r="O37" s="60">
        <f t="shared" si="2"/>
        <v>2.017376176741548E-3</v>
      </c>
      <c r="P37" s="60">
        <f t="shared" si="3"/>
        <v>4.1063007423342371E-4</v>
      </c>
      <c r="Q37" s="19">
        <f t="shared" si="4"/>
        <v>-5256645</v>
      </c>
      <c r="R37" s="19">
        <f t="shared" si="5"/>
        <v>7486457</v>
      </c>
      <c r="S37" s="29" t="s">
        <v>82</v>
      </c>
    </row>
    <row r="38" spans="1:19" ht="29.4" customHeight="1" x14ac:dyDescent="0.3">
      <c r="C38" s="59"/>
      <c r="D38" s="19"/>
      <c r="E38" s="19"/>
      <c r="F38" s="19"/>
      <c r="G38" s="19"/>
      <c r="H38" s="19"/>
      <c r="I38" s="19"/>
      <c r="J38" s="19"/>
      <c r="K38" s="19"/>
      <c r="L38" s="19"/>
      <c r="M38" s="60"/>
      <c r="N38" s="60"/>
      <c r="O38" s="60"/>
      <c r="P38" s="60"/>
      <c r="Q38" s="19"/>
      <c r="R38" s="19"/>
      <c r="S38" s="29"/>
    </row>
    <row r="39" spans="1:19" ht="29.4" customHeight="1" x14ac:dyDescent="0.3">
      <c r="C39" s="59"/>
      <c r="D39" s="19"/>
      <c r="E39" s="19"/>
      <c r="F39" s="19"/>
      <c r="G39" s="19"/>
      <c r="H39" s="19"/>
      <c r="I39" s="19"/>
      <c r="J39" s="19"/>
      <c r="K39" s="19"/>
      <c r="L39" s="19"/>
      <c r="M39" s="60"/>
      <c r="N39" s="60"/>
      <c r="O39" s="60"/>
      <c r="P39" s="60"/>
      <c r="Q39" s="19"/>
      <c r="R39" s="19"/>
      <c r="S39" s="29"/>
    </row>
    <row r="40" spans="1:19" ht="29.4" customHeight="1" x14ac:dyDescent="0.3">
      <c r="A40" s="10">
        <v>900195138</v>
      </c>
      <c r="B40" s="10" t="s">
        <v>54</v>
      </c>
      <c r="C40" s="59" t="s">
        <v>79</v>
      </c>
      <c r="D40" s="19">
        <v>35781177</v>
      </c>
      <c r="E40" s="19">
        <v>3757561</v>
      </c>
      <c r="F40" s="19">
        <v>39538738</v>
      </c>
      <c r="G40" s="19">
        <v>12169662</v>
      </c>
      <c r="H40" s="19">
        <v>2930502</v>
      </c>
      <c r="I40" s="19">
        <v>15100164</v>
      </c>
      <c r="J40" s="19">
        <v>24438574</v>
      </c>
      <c r="K40" s="19">
        <v>39538738</v>
      </c>
      <c r="L40" s="19">
        <v>10140057</v>
      </c>
      <c r="M40" s="60">
        <f t="shared" si="0"/>
        <v>2.9401948057390581</v>
      </c>
      <c r="N40" s="60">
        <f t="shared" si="1"/>
        <v>0.381908092261316</v>
      </c>
      <c r="O40" s="60">
        <f t="shared" si="2"/>
        <v>0.41492015859845177</v>
      </c>
      <c r="P40" s="60">
        <f t="shared" si="3"/>
        <v>0.25645879238735442</v>
      </c>
      <c r="Q40" s="19">
        <f t="shared" si="4"/>
        <v>23611515</v>
      </c>
      <c r="R40" s="19">
        <f t="shared" si="5"/>
        <v>24438574</v>
      </c>
      <c r="S40" s="29">
        <v>0.83901377215989226</v>
      </c>
    </row>
    <row r="41" spans="1:19" ht="29.4" customHeight="1" x14ac:dyDescent="0.3">
      <c r="C41" s="59"/>
      <c r="D41" s="19"/>
      <c r="E41" s="19"/>
      <c r="F41" s="19"/>
      <c r="G41" s="19"/>
      <c r="H41" s="19"/>
      <c r="I41" s="19"/>
      <c r="J41" s="19"/>
      <c r="K41" s="19"/>
      <c r="L41" s="19"/>
      <c r="M41" s="60"/>
      <c r="N41" s="60"/>
      <c r="O41" s="60"/>
      <c r="P41" s="60"/>
      <c r="Q41" s="19"/>
      <c r="R41" s="19"/>
      <c r="S41" s="29"/>
    </row>
    <row r="42" spans="1:19" ht="29.4" customHeight="1" x14ac:dyDescent="0.3">
      <c r="A42" s="10">
        <v>900211457</v>
      </c>
      <c r="B42" s="10" t="s">
        <v>54</v>
      </c>
      <c r="C42" s="59" t="s">
        <v>80</v>
      </c>
      <c r="D42" s="19">
        <v>50735332</v>
      </c>
      <c r="E42" s="19">
        <v>23165981</v>
      </c>
      <c r="F42" s="19">
        <v>73901313</v>
      </c>
      <c r="G42" s="19">
        <v>55764329</v>
      </c>
      <c r="H42" s="19">
        <v>4989894</v>
      </c>
      <c r="I42" s="19">
        <v>60754223</v>
      </c>
      <c r="J42" s="19">
        <v>13147090</v>
      </c>
      <c r="K42" s="19">
        <v>73901313</v>
      </c>
      <c r="L42" s="19">
        <v>115870</v>
      </c>
      <c r="M42" s="60">
        <f t="shared" si="0"/>
        <v>0.9098169548493984</v>
      </c>
      <c r="N42" s="60">
        <f t="shared" si="1"/>
        <v>0.82209937190155202</v>
      </c>
      <c r="O42" s="60">
        <f t="shared" si="2"/>
        <v>8.8133571763789557E-3</v>
      </c>
      <c r="P42" s="60">
        <f t="shared" si="3"/>
        <v>1.5679017773337803E-3</v>
      </c>
      <c r="Q42" s="19">
        <f t="shared" si="4"/>
        <v>-5028997</v>
      </c>
      <c r="R42" s="19">
        <f t="shared" si="5"/>
        <v>13147090</v>
      </c>
      <c r="S42" s="29">
        <v>0.10372142110968582</v>
      </c>
    </row>
    <row r="43" spans="1:19" ht="29.4" customHeight="1" x14ac:dyDescent="0.3">
      <c r="A43" s="10">
        <v>900218578</v>
      </c>
      <c r="B43" s="10" t="s">
        <v>54</v>
      </c>
      <c r="C43" s="59" t="s">
        <v>79</v>
      </c>
      <c r="D43" s="19">
        <v>269599534</v>
      </c>
      <c r="E43" s="19">
        <v>206981926</v>
      </c>
      <c r="F43" s="19">
        <v>476581460</v>
      </c>
      <c r="G43" s="19">
        <v>233876204</v>
      </c>
      <c r="H43" s="19">
        <v>76544906</v>
      </c>
      <c r="I43" s="19">
        <v>310421110</v>
      </c>
      <c r="J43" s="19">
        <v>166160350</v>
      </c>
      <c r="K43" s="19">
        <v>476581460</v>
      </c>
      <c r="L43" s="19">
        <v>37932929</v>
      </c>
      <c r="M43" s="60">
        <f t="shared" si="0"/>
        <v>1.1527446118460174</v>
      </c>
      <c r="N43" s="60">
        <f t="shared" si="1"/>
        <v>0.65134953004676266</v>
      </c>
      <c r="O43" s="60">
        <f t="shared" si="2"/>
        <v>0.22829109953126603</v>
      </c>
      <c r="P43" s="60">
        <f t="shared" si="3"/>
        <v>7.9593799137717192E-2</v>
      </c>
      <c r="Q43" s="19">
        <f t="shared" si="4"/>
        <v>35723330</v>
      </c>
      <c r="R43" s="19">
        <f t="shared" si="5"/>
        <v>166160350</v>
      </c>
      <c r="S43" s="29">
        <v>108.88221077256483</v>
      </c>
    </row>
    <row r="44" spans="1:19" ht="29.4" customHeight="1" x14ac:dyDescent="0.3">
      <c r="A44" s="10">
        <v>900224316</v>
      </c>
      <c r="B44" s="10" t="s">
        <v>54</v>
      </c>
      <c r="C44" s="59" t="s">
        <v>79</v>
      </c>
      <c r="D44" s="19">
        <v>3110579</v>
      </c>
      <c r="E44" s="19">
        <v>755292</v>
      </c>
      <c r="F44" s="19">
        <v>3865871</v>
      </c>
      <c r="G44" s="19">
        <v>2142921</v>
      </c>
      <c r="H44" s="19">
        <v>265241</v>
      </c>
      <c r="I44" s="19">
        <v>2408162</v>
      </c>
      <c r="J44" s="19">
        <v>1457709</v>
      </c>
      <c r="K44" s="19">
        <v>3865871</v>
      </c>
      <c r="L44" s="19">
        <v>464205</v>
      </c>
      <c r="M44" s="60">
        <f t="shared" si="0"/>
        <v>1.4515602768370837</v>
      </c>
      <c r="N44" s="60">
        <f t="shared" si="1"/>
        <v>0.62292870093182107</v>
      </c>
      <c r="O44" s="60">
        <f t="shared" si="2"/>
        <v>0.31844833228031111</v>
      </c>
      <c r="P44" s="60">
        <f t="shared" si="3"/>
        <v>0.12007772633903201</v>
      </c>
      <c r="Q44" s="19">
        <f t="shared" si="4"/>
        <v>967658</v>
      </c>
      <c r="R44" s="19">
        <f t="shared" si="5"/>
        <v>1457709</v>
      </c>
      <c r="S44" s="29">
        <v>3.0370367947241705</v>
      </c>
    </row>
    <row r="45" spans="1:19" ht="29.4" customHeight="1" x14ac:dyDescent="0.3">
      <c r="A45" s="10">
        <v>900237820</v>
      </c>
      <c r="B45" s="10" t="s">
        <v>54</v>
      </c>
      <c r="C45" s="59" t="s">
        <v>79</v>
      </c>
      <c r="D45" s="19">
        <v>2898048</v>
      </c>
      <c r="E45" s="19">
        <v>710732</v>
      </c>
      <c r="F45" s="19">
        <v>3608780</v>
      </c>
      <c r="G45" s="19">
        <v>866865</v>
      </c>
      <c r="H45" s="19">
        <v>71572</v>
      </c>
      <c r="I45" s="19">
        <v>938437</v>
      </c>
      <c r="J45" s="19">
        <v>2670343</v>
      </c>
      <c r="K45" s="19">
        <v>3608780</v>
      </c>
      <c r="L45" s="19">
        <v>1129963</v>
      </c>
      <c r="M45" s="60">
        <f t="shared" si="0"/>
        <v>3.3431364745375576</v>
      </c>
      <c r="N45" s="60">
        <f t="shared" si="1"/>
        <v>0.26004272912175308</v>
      </c>
      <c r="O45" s="60">
        <f t="shared" si="2"/>
        <v>0.42315275603171576</v>
      </c>
      <c r="P45" s="60">
        <f t="shared" si="3"/>
        <v>0.31311495851783705</v>
      </c>
      <c r="Q45" s="19">
        <f t="shared" si="4"/>
        <v>2031183</v>
      </c>
      <c r="R45" s="19">
        <f t="shared" si="5"/>
        <v>2670343</v>
      </c>
      <c r="S45" s="29">
        <v>23.812758155609881</v>
      </c>
    </row>
    <row r="46" spans="1:19" ht="29.4" customHeight="1" x14ac:dyDescent="0.3">
      <c r="C46" s="59"/>
      <c r="D46" s="19"/>
      <c r="E46" s="19"/>
      <c r="F46" s="19"/>
      <c r="G46" s="19"/>
      <c r="H46" s="19"/>
      <c r="I46" s="19"/>
      <c r="J46" s="19"/>
      <c r="K46" s="19"/>
      <c r="L46" s="19"/>
      <c r="M46" s="60"/>
      <c r="N46" s="60"/>
      <c r="O46" s="60"/>
      <c r="P46" s="60"/>
      <c r="Q46" s="19"/>
      <c r="R46" s="19"/>
      <c r="S46" s="29"/>
    </row>
    <row r="47" spans="1:19" ht="29.4" customHeight="1" x14ac:dyDescent="0.3">
      <c r="A47" s="10">
        <v>900281430</v>
      </c>
      <c r="B47" s="10" t="s">
        <v>54</v>
      </c>
      <c r="C47" s="59" t="s">
        <v>79</v>
      </c>
      <c r="D47" s="19">
        <v>6424336</v>
      </c>
      <c r="E47" s="19">
        <v>8756774</v>
      </c>
      <c r="F47" s="19">
        <v>15181110</v>
      </c>
      <c r="G47" s="19">
        <v>5626994</v>
      </c>
      <c r="H47" s="19">
        <v>5226460</v>
      </c>
      <c r="I47" s="19">
        <v>10853454</v>
      </c>
      <c r="J47" s="19">
        <v>4327656</v>
      </c>
      <c r="K47" s="19">
        <v>15181110</v>
      </c>
      <c r="L47" s="19">
        <v>846061</v>
      </c>
      <c r="M47" s="60">
        <f t="shared" si="0"/>
        <v>1.1416994580054645</v>
      </c>
      <c r="N47" s="60">
        <f t="shared" si="1"/>
        <v>0.7149315168653676</v>
      </c>
      <c r="O47" s="60">
        <f t="shared" si="2"/>
        <v>0.19550098251801898</v>
      </c>
      <c r="P47" s="60">
        <f t="shared" si="3"/>
        <v>5.5731168537741974E-2</v>
      </c>
      <c r="Q47" s="19">
        <f t="shared" si="4"/>
        <v>797342</v>
      </c>
      <c r="R47" s="19">
        <f t="shared" si="5"/>
        <v>4327656</v>
      </c>
      <c r="S47" s="29" t="s">
        <v>82</v>
      </c>
    </row>
    <row r="48" spans="1:19" ht="29.4" customHeight="1" x14ac:dyDescent="0.3">
      <c r="A48" s="10">
        <v>900299228</v>
      </c>
      <c r="B48" s="10" t="s">
        <v>54</v>
      </c>
      <c r="C48" s="59" t="s">
        <v>80</v>
      </c>
      <c r="D48" s="19">
        <v>12739312</v>
      </c>
      <c r="E48" s="19">
        <v>6191200</v>
      </c>
      <c r="F48" s="19">
        <v>18930512</v>
      </c>
      <c r="G48" s="19">
        <v>11181191</v>
      </c>
      <c r="H48" s="19"/>
      <c r="I48" s="19">
        <v>11181191</v>
      </c>
      <c r="J48" s="19">
        <v>7749321</v>
      </c>
      <c r="K48" s="19">
        <v>18930512</v>
      </c>
      <c r="L48" s="19">
        <v>-6521373</v>
      </c>
      <c r="M48" s="60">
        <f t="shared" si="0"/>
        <v>1.1393519706442721</v>
      </c>
      <c r="N48" s="60">
        <f t="shared" si="1"/>
        <v>0.59064387693264719</v>
      </c>
      <c r="O48" s="60">
        <f t="shared" si="2"/>
        <v>-0.84154121373988766</v>
      </c>
      <c r="P48" s="60">
        <f t="shared" si="3"/>
        <v>-0.34449004865795496</v>
      </c>
      <c r="Q48" s="19">
        <f t="shared" si="4"/>
        <v>1558121</v>
      </c>
      <c r="R48" s="19">
        <f t="shared" si="5"/>
        <v>7749321</v>
      </c>
      <c r="S48" s="29">
        <v>-11.731873394402987</v>
      </c>
    </row>
    <row r="49" spans="1:19" ht="29.4" customHeight="1" x14ac:dyDescent="0.3">
      <c r="A49" s="10">
        <v>900320612</v>
      </c>
      <c r="B49" s="10" t="s">
        <v>54</v>
      </c>
      <c r="C49" s="59" t="s">
        <v>80</v>
      </c>
      <c r="D49" s="19">
        <v>750233597</v>
      </c>
      <c r="E49" s="19">
        <v>156984477</v>
      </c>
      <c r="F49" s="19">
        <v>907218074</v>
      </c>
      <c r="G49" s="19">
        <v>628230296</v>
      </c>
      <c r="H49" s="19">
        <v>15625760</v>
      </c>
      <c r="I49" s="19">
        <v>643856056</v>
      </c>
      <c r="J49" s="19">
        <v>263362018</v>
      </c>
      <c r="K49" s="19">
        <v>907218074</v>
      </c>
      <c r="L49" s="19">
        <v>47909039</v>
      </c>
      <c r="M49" s="60">
        <f t="shared" si="0"/>
        <v>1.1942015559848136</v>
      </c>
      <c r="N49" s="60">
        <f t="shared" si="1"/>
        <v>0.7097037354659228</v>
      </c>
      <c r="O49" s="60">
        <f t="shared" si="2"/>
        <v>0.18191324384520777</v>
      </c>
      <c r="P49" s="60">
        <f t="shared" si="3"/>
        <v>5.2808735157540525E-2</v>
      </c>
      <c r="Q49" s="19">
        <f t="shared" si="4"/>
        <v>122003301</v>
      </c>
      <c r="R49" s="19">
        <f t="shared" si="5"/>
        <v>263362018</v>
      </c>
      <c r="S49" s="29">
        <v>10.144049879829451</v>
      </c>
    </row>
    <row r="50" spans="1:19" ht="29.4" customHeight="1" x14ac:dyDescent="0.3">
      <c r="C50" s="59"/>
      <c r="D50" s="19"/>
      <c r="E50" s="19"/>
      <c r="F50" s="19"/>
      <c r="G50" s="19"/>
      <c r="H50" s="19"/>
      <c r="I50" s="19"/>
      <c r="J50" s="19"/>
      <c r="K50" s="19"/>
      <c r="L50" s="19"/>
      <c r="M50" s="60"/>
      <c r="N50" s="60"/>
      <c r="O50" s="60"/>
      <c r="P50" s="60"/>
      <c r="Q50" s="19"/>
      <c r="R50" s="19"/>
      <c r="S50" s="29"/>
    </row>
    <row r="51" spans="1:19" ht="29.4" customHeight="1" x14ac:dyDescent="0.3">
      <c r="C51" s="59"/>
      <c r="D51" s="19"/>
      <c r="E51" s="19"/>
      <c r="F51" s="19"/>
      <c r="G51" s="19"/>
      <c r="H51" s="19"/>
      <c r="I51" s="19"/>
      <c r="J51" s="19"/>
      <c r="K51" s="19"/>
      <c r="L51" s="19"/>
      <c r="M51" s="60"/>
      <c r="N51" s="60"/>
      <c r="O51" s="60"/>
      <c r="P51" s="60"/>
      <c r="Q51" s="19"/>
      <c r="R51" s="19"/>
      <c r="S51" s="29"/>
    </row>
    <row r="52" spans="1:19" ht="29.4" customHeight="1" x14ac:dyDescent="0.3">
      <c r="A52" s="10">
        <v>900399437</v>
      </c>
      <c r="B52" s="10" t="s">
        <v>54</v>
      </c>
      <c r="C52" s="59" t="s">
        <v>80</v>
      </c>
      <c r="D52" s="19">
        <v>29124192</v>
      </c>
      <c r="E52" s="19">
        <v>4822388</v>
      </c>
      <c r="F52" s="19">
        <v>33946580</v>
      </c>
      <c r="G52" s="19">
        <v>37465940</v>
      </c>
      <c r="H52" s="19">
        <v>18588</v>
      </c>
      <c r="I52" s="19">
        <v>37484528</v>
      </c>
      <c r="J52" s="19">
        <v>-3537948</v>
      </c>
      <c r="K52" s="19">
        <v>33946580</v>
      </c>
      <c r="L52" s="19">
        <v>-781712</v>
      </c>
      <c r="M52" s="60">
        <f t="shared" si="0"/>
        <v>0.77735116214887445</v>
      </c>
      <c r="N52" s="60">
        <f t="shared" si="1"/>
        <v>1.1042210437693576</v>
      </c>
      <c r="O52" s="60">
        <f t="shared" si="2"/>
        <v>0.22095067536323315</v>
      </c>
      <c r="P52" s="60">
        <f t="shared" si="3"/>
        <v>-2.3027710007900649E-2</v>
      </c>
      <c r="Q52" s="19">
        <f t="shared" si="4"/>
        <v>-8341748</v>
      </c>
      <c r="R52" s="19">
        <f t="shared" si="5"/>
        <v>-3537948</v>
      </c>
      <c r="S52" s="29" t="s">
        <v>82</v>
      </c>
    </row>
    <row r="53" spans="1:19" ht="29.4" customHeight="1" x14ac:dyDescent="0.3">
      <c r="A53" s="10">
        <v>900420814</v>
      </c>
      <c r="B53" s="10" t="s">
        <v>54</v>
      </c>
      <c r="C53" s="59" t="s">
        <v>79</v>
      </c>
      <c r="D53" s="19">
        <v>74975461</v>
      </c>
      <c r="E53" s="19">
        <v>32879124</v>
      </c>
      <c r="F53" s="19">
        <v>107854585</v>
      </c>
      <c r="G53" s="19">
        <v>46875009</v>
      </c>
      <c r="H53" s="19">
        <v>9023528</v>
      </c>
      <c r="I53" s="19">
        <v>55898537</v>
      </c>
      <c r="J53" s="19">
        <v>51956048</v>
      </c>
      <c r="K53" s="19">
        <v>107854585</v>
      </c>
      <c r="L53" s="19">
        <v>24260315</v>
      </c>
      <c r="M53" s="60">
        <f t="shared" si="0"/>
        <v>1.599476194233904</v>
      </c>
      <c r="N53" s="60">
        <f t="shared" si="1"/>
        <v>0.51827687251311572</v>
      </c>
      <c r="O53" s="60">
        <f t="shared" si="2"/>
        <v>0.46693919060202577</v>
      </c>
      <c r="P53" s="60">
        <f t="shared" si="3"/>
        <v>0.22493540724300223</v>
      </c>
      <c r="Q53" s="19">
        <f t="shared" si="4"/>
        <v>28100452</v>
      </c>
      <c r="R53" s="19">
        <f t="shared" si="5"/>
        <v>51956048</v>
      </c>
      <c r="S53" s="29">
        <v>30.455209078697951</v>
      </c>
    </row>
    <row r="54" spans="1:19" ht="29.4" customHeight="1" x14ac:dyDescent="0.3">
      <c r="A54" s="10">
        <v>900471195</v>
      </c>
      <c r="B54" s="10" t="s">
        <v>54</v>
      </c>
      <c r="C54" s="59" t="s">
        <v>80</v>
      </c>
      <c r="D54" s="19">
        <v>49779173</v>
      </c>
      <c r="E54" s="19">
        <v>4730207</v>
      </c>
      <c r="F54" s="19">
        <v>54509380</v>
      </c>
      <c r="G54" s="19">
        <v>48819703</v>
      </c>
      <c r="H54" s="19"/>
      <c r="I54" s="19">
        <v>48819703</v>
      </c>
      <c r="J54" s="19">
        <v>5689677</v>
      </c>
      <c r="K54" s="19">
        <v>54509380</v>
      </c>
      <c r="L54" s="19">
        <v>4228006</v>
      </c>
      <c r="M54" s="60">
        <f t="shared" si="0"/>
        <v>1.0196533354576123</v>
      </c>
      <c r="N54" s="60">
        <f t="shared" si="1"/>
        <v>0.89562022169395428</v>
      </c>
      <c r="O54" s="60">
        <f t="shared" si="2"/>
        <v>0.7431012340419324</v>
      </c>
      <c r="P54" s="60">
        <f t="shared" si="3"/>
        <v>7.7564742068245873E-2</v>
      </c>
      <c r="Q54" s="19">
        <f t="shared" si="4"/>
        <v>959470</v>
      </c>
      <c r="R54" s="19">
        <f t="shared" si="5"/>
        <v>5689677</v>
      </c>
      <c r="S54" s="29">
        <v>4.8661981557273277</v>
      </c>
    </row>
    <row r="55" spans="1:19" ht="29.4" customHeight="1" x14ac:dyDescent="0.3">
      <c r="C55" s="59"/>
      <c r="D55" s="19"/>
      <c r="E55" s="19"/>
      <c r="F55" s="19"/>
      <c r="G55" s="19"/>
      <c r="H55" s="19"/>
      <c r="I55" s="19"/>
      <c r="J55" s="19"/>
      <c r="K55" s="19"/>
      <c r="L55" s="19"/>
      <c r="M55" s="60"/>
      <c r="N55" s="60"/>
      <c r="O55" s="60"/>
      <c r="P55" s="60"/>
      <c r="Q55" s="19"/>
      <c r="R55" s="19"/>
      <c r="S55" s="29"/>
    </row>
    <row r="56" spans="1:19" ht="29.4" customHeight="1" x14ac:dyDescent="0.3">
      <c r="C56" s="59"/>
      <c r="D56" s="19"/>
      <c r="E56" s="19"/>
      <c r="F56" s="19"/>
      <c r="G56" s="19"/>
      <c r="H56" s="19"/>
      <c r="I56" s="19"/>
      <c r="J56" s="19"/>
      <c r="K56" s="19"/>
      <c r="L56" s="19"/>
      <c r="M56" s="60"/>
      <c r="N56" s="60"/>
      <c r="O56" s="60"/>
      <c r="P56" s="60"/>
      <c r="Q56" s="19"/>
      <c r="R56" s="19"/>
      <c r="S56" s="29"/>
    </row>
    <row r="57" spans="1:19" ht="29.4" customHeight="1" x14ac:dyDescent="0.3">
      <c r="A57" s="10">
        <v>900481621</v>
      </c>
      <c r="B57" s="10" t="s">
        <v>54</v>
      </c>
      <c r="C57" s="59" t="s">
        <v>79</v>
      </c>
      <c r="D57" s="19">
        <v>33549800</v>
      </c>
      <c r="E57" s="19">
        <v>37714335</v>
      </c>
      <c r="F57" s="19">
        <v>71264135</v>
      </c>
      <c r="G57" s="19">
        <v>27174048</v>
      </c>
      <c r="H57" s="19">
        <v>6520383</v>
      </c>
      <c r="I57" s="19">
        <v>33694431</v>
      </c>
      <c r="J57" s="19">
        <v>37569704</v>
      </c>
      <c r="K57" s="19">
        <v>71264135</v>
      </c>
      <c r="L57" s="19">
        <v>15319532</v>
      </c>
      <c r="M57" s="60">
        <f t="shared" si="0"/>
        <v>1.2346265083509089</v>
      </c>
      <c r="N57" s="60">
        <f t="shared" si="1"/>
        <v>0.47281049577041806</v>
      </c>
      <c r="O57" s="60">
        <f t="shared" si="2"/>
        <v>0.40776291450153562</v>
      </c>
      <c r="P57" s="60">
        <f t="shared" si="3"/>
        <v>0.21496832873927396</v>
      </c>
      <c r="Q57" s="19">
        <f t="shared" si="4"/>
        <v>6375752</v>
      </c>
      <c r="R57" s="19">
        <f t="shared" si="5"/>
        <v>37569704</v>
      </c>
      <c r="S57" s="29">
        <v>14.281602273193396</v>
      </c>
    </row>
    <row r="58" spans="1:19" ht="29.4" customHeight="1" x14ac:dyDescent="0.3">
      <c r="C58" s="59"/>
      <c r="D58" s="19"/>
      <c r="E58" s="19"/>
      <c r="F58" s="19"/>
      <c r="G58" s="19"/>
      <c r="H58" s="19"/>
      <c r="I58" s="19"/>
      <c r="J58" s="19"/>
      <c r="K58" s="19"/>
      <c r="L58" s="19"/>
      <c r="M58" s="60"/>
      <c r="N58" s="60"/>
      <c r="O58" s="60"/>
      <c r="P58" s="60"/>
      <c r="Q58" s="19"/>
      <c r="R58" s="19"/>
      <c r="S58" s="29"/>
    </row>
    <row r="59" spans="1:19" ht="29.4" customHeight="1" x14ac:dyDescent="0.3">
      <c r="A59" s="10">
        <v>900569535</v>
      </c>
      <c r="B59" s="10" t="s">
        <v>54</v>
      </c>
      <c r="C59" s="59" t="s">
        <v>79</v>
      </c>
      <c r="D59" s="19">
        <v>1353234</v>
      </c>
      <c r="E59" s="19">
        <v>24953226</v>
      </c>
      <c r="F59" s="19">
        <v>26306460</v>
      </c>
      <c r="G59" s="19">
        <v>1139228</v>
      </c>
      <c r="H59" s="19">
        <v>3716810</v>
      </c>
      <c r="I59" s="19">
        <v>4856038</v>
      </c>
      <c r="J59" s="19">
        <v>21450422</v>
      </c>
      <c r="K59" s="19">
        <v>26306460</v>
      </c>
      <c r="L59" s="19">
        <v>188500</v>
      </c>
      <c r="M59" s="60">
        <f t="shared" si="0"/>
        <v>1.1878517733061336</v>
      </c>
      <c r="N59" s="60">
        <f t="shared" si="1"/>
        <v>0.18459488657919004</v>
      </c>
      <c r="O59" s="60">
        <f t="shared" si="2"/>
        <v>8.7877059015435688E-3</v>
      </c>
      <c r="P59" s="60">
        <f t="shared" si="3"/>
        <v>7.1655403273568549E-3</v>
      </c>
      <c r="Q59" s="19">
        <f t="shared" si="4"/>
        <v>214006</v>
      </c>
      <c r="R59" s="19">
        <f t="shared" si="5"/>
        <v>21450422</v>
      </c>
      <c r="S59" s="29">
        <v>1745.3703703703704</v>
      </c>
    </row>
    <row r="60" spans="1:19" ht="29.4" customHeight="1" x14ac:dyDescent="0.3">
      <c r="C60" s="59"/>
      <c r="D60" s="19"/>
      <c r="E60" s="19"/>
      <c r="F60" s="19"/>
      <c r="G60" s="19"/>
      <c r="H60" s="19"/>
      <c r="I60" s="19"/>
      <c r="J60" s="19"/>
      <c r="K60" s="19"/>
      <c r="L60" s="19"/>
      <c r="M60" s="60"/>
      <c r="N60" s="60"/>
      <c r="O60" s="60"/>
      <c r="P60" s="60"/>
      <c r="Q60" s="19"/>
      <c r="R60" s="19"/>
      <c r="S60" s="29"/>
    </row>
    <row r="61" spans="1:19" ht="29.4" customHeight="1" x14ac:dyDescent="0.3">
      <c r="A61" s="10">
        <v>900584902</v>
      </c>
      <c r="B61" s="10" t="s">
        <v>54</v>
      </c>
      <c r="C61" s="59" t="s">
        <v>79</v>
      </c>
      <c r="D61" s="19">
        <v>700635</v>
      </c>
      <c r="E61" s="19">
        <v>4945358</v>
      </c>
      <c r="F61" s="19">
        <v>5645993</v>
      </c>
      <c r="G61" s="19">
        <v>310855</v>
      </c>
      <c r="H61" s="19"/>
      <c r="I61" s="19">
        <v>310855</v>
      </c>
      <c r="J61" s="19">
        <v>5335138</v>
      </c>
      <c r="K61" s="19">
        <v>5645993</v>
      </c>
      <c r="L61" s="19">
        <v>48338</v>
      </c>
      <c r="M61" s="60">
        <f t="shared" si="0"/>
        <v>2.2538965112351419</v>
      </c>
      <c r="N61" s="60">
        <f t="shared" si="1"/>
        <v>5.5057631137693581E-2</v>
      </c>
      <c r="O61" s="60">
        <f t="shared" si="2"/>
        <v>9.0603092178684046E-3</v>
      </c>
      <c r="P61" s="60">
        <f t="shared" si="3"/>
        <v>8.5614700549575609E-3</v>
      </c>
      <c r="Q61" s="19">
        <f t="shared" si="4"/>
        <v>389780</v>
      </c>
      <c r="R61" s="19">
        <f t="shared" si="5"/>
        <v>5335138</v>
      </c>
      <c r="S61" s="29" t="s">
        <v>82</v>
      </c>
    </row>
    <row r="62" spans="1:19" ht="29.4" customHeight="1" x14ac:dyDescent="0.3">
      <c r="A62" s="10">
        <v>900594521</v>
      </c>
      <c r="B62" s="10" t="s">
        <v>54</v>
      </c>
      <c r="C62" s="59" t="s">
        <v>79</v>
      </c>
      <c r="D62" s="19">
        <v>23379461</v>
      </c>
      <c r="E62" s="19">
        <v>9989721</v>
      </c>
      <c r="F62" s="19">
        <v>33369182</v>
      </c>
      <c r="G62" s="19">
        <v>10042506</v>
      </c>
      <c r="H62" s="19">
        <v>6742900</v>
      </c>
      <c r="I62" s="19">
        <v>16785406</v>
      </c>
      <c r="J62" s="19">
        <v>16583776</v>
      </c>
      <c r="K62" s="19">
        <v>33369182</v>
      </c>
      <c r="L62" s="19">
        <v>6089325</v>
      </c>
      <c r="M62" s="60">
        <f t="shared" si="0"/>
        <v>2.3280504885931856</v>
      </c>
      <c r="N62" s="60">
        <f t="shared" si="1"/>
        <v>0.50302120081936685</v>
      </c>
      <c r="O62" s="60">
        <f t="shared" si="2"/>
        <v>0.36718567592808776</v>
      </c>
      <c r="P62" s="60">
        <f t="shared" si="3"/>
        <v>0.18248349629907021</v>
      </c>
      <c r="Q62" s="19">
        <f t="shared" si="4"/>
        <v>13336955</v>
      </c>
      <c r="R62" s="19">
        <f t="shared" si="5"/>
        <v>16583776</v>
      </c>
      <c r="S62" s="29">
        <v>2.2842075490737055</v>
      </c>
    </row>
    <row r="63" spans="1:19" ht="29.4" customHeight="1" x14ac:dyDescent="0.3">
      <c r="C63" s="59"/>
      <c r="D63" s="19"/>
      <c r="E63" s="19"/>
      <c r="F63" s="19"/>
      <c r="G63" s="19"/>
      <c r="H63" s="19"/>
      <c r="I63" s="19"/>
      <c r="J63" s="19"/>
      <c r="K63" s="19"/>
      <c r="L63" s="19"/>
      <c r="M63" s="60"/>
      <c r="N63" s="60"/>
      <c r="O63" s="60"/>
      <c r="P63" s="60"/>
      <c r="Q63" s="19"/>
      <c r="R63" s="19"/>
      <c r="S63" s="29"/>
    </row>
    <row r="64" spans="1:19" ht="29.4" customHeight="1" x14ac:dyDescent="0.3">
      <c r="A64" s="10">
        <v>900629941</v>
      </c>
      <c r="B64" s="10" t="s">
        <v>54</v>
      </c>
      <c r="C64" s="59" t="s">
        <v>79</v>
      </c>
      <c r="D64" s="19">
        <v>817354</v>
      </c>
      <c r="E64" s="19">
        <v>350000</v>
      </c>
      <c r="F64" s="19">
        <v>1167354</v>
      </c>
      <c r="G64" s="19">
        <v>543451</v>
      </c>
      <c r="H64" s="19"/>
      <c r="I64" s="19">
        <v>543451</v>
      </c>
      <c r="J64" s="19">
        <v>623903</v>
      </c>
      <c r="K64" s="19">
        <v>1167354</v>
      </c>
      <c r="L64" s="19">
        <v>138887</v>
      </c>
      <c r="M64" s="60">
        <f t="shared" si="0"/>
        <v>1.5040068009811371</v>
      </c>
      <c r="N64" s="60">
        <f t="shared" si="1"/>
        <v>0.4655408727772381</v>
      </c>
      <c r="O64" s="60">
        <f t="shared" si="2"/>
        <v>0.22260992494025514</v>
      </c>
      <c r="P64" s="60">
        <f t="shared" si="3"/>
        <v>0.1189759061946933</v>
      </c>
      <c r="Q64" s="19">
        <f t="shared" si="4"/>
        <v>273903</v>
      </c>
      <c r="R64" s="19">
        <f t="shared" si="5"/>
        <v>623903</v>
      </c>
      <c r="S64" s="29" t="s">
        <v>82</v>
      </c>
    </row>
    <row r="65" spans="1:19" ht="29.4" customHeight="1" x14ac:dyDescent="0.3">
      <c r="A65" s="10">
        <v>900633782</v>
      </c>
      <c r="B65" s="10" t="s">
        <v>54</v>
      </c>
      <c r="C65" s="59" t="s">
        <v>79</v>
      </c>
      <c r="D65" s="19">
        <v>2631739</v>
      </c>
      <c r="E65" s="19">
        <v>4327922</v>
      </c>
      <c r="F65" s="19">
        <v>6959661</v>
      </c>
      <c r="G65" s="19">
        <v>3808817</v>
      </c>
      <c r="H65" s="19">
        <v>667842</v>
      </c>
      <c r="I65" s="19">
        <v>4476659</v>
      </c>
      <c r="J65" s="19">
        <v>2483002</v>
      </c>
      <c r="K65" s="19">
        <v>6959661</v>
      </c>
      <c r="L65" s="19">
        <v>87369</v>
      </c>
      <c r="M65" s="60">
        <f t="shared" ref="M65:M100" si="6">D65/G65</f>
        <v>0.69095968643282157</v>
      </c>
      <c r="N65" s="60">
        <f t="shared" ref="N65:N100" si="7">I65/F65</f>
        <v>0.6432294618947676</v>
      </c>
      <c r="O65" s="60">
        <f t="shared" ref="O65:O100" si="8">L65/J65</f>
        <v>3.5186842378701268E-2</v>
      </c>
      <c r="P65" s="60">
        <f t="shared" ref="P65:P100" si="9">L65/F65</f>
        <v>1.2553628689673246E-2</v>
      </c>
      <c r="Q65" s="19">
        <f t="shared" ref="Q65:Q100" si="10">D65-G65</f>
        <v>-1177078</v>
      </c>
      <c r="R65" s="19">
        <f t="shared" ref="R65:R100" si="11">J65</f>
        <v>2483002</v>
      </c>
      <c r="S65" s="29">
        <v>0.11097787911313217</v>
      </c>
    </row>
    <row r="66" spans="1:19" ht="29.4" customHeight="1" x14ac:dyDescent="0.3">
      <c r="A66" s="10">
        <v>900675394</v>
      </c>
      <c r="B66" s="10" t="s">
        <v>54</v>
      </c>
      <c r="C66" s="59" t="s">
        <v>79</v>
      </c>
      <c r="D66" s="19">
        <v>27074258</v>
      </c>
      <c r="E66" s="19">
        <v>907381</v>
      </c>
      <c r="F66" s="19">
        <v>27981639</v>
      </c>
      <c r="G66" s="19">
        <v>17216724</v>
      </c>
      <c r="H66" s="19">
        <v>4944</v>
      </c>
      <c r="I66" s="19">
        <v>17221668</v>
      </c>
      <c r="J66" s="19">
        <v>10759971</v>
      </c>
      <c r="K66" s="19">
        <v>27981639</v>
      </c>
      <c r="L66" s="19">
        <v>3563380</v>
      </c>
      <c r="M66" s="60">
        <f t="shared" si="6"/>
        <v>1.5725557312761709</v>
      </c>
      <c r="N66" s="60">
        <f t="shared" si="7"/>
        <v>0.61546316139665724</v>
      </c>
      <c r="O66" s="60">
        <f t="shared" si="8"/>
        <v>0.33117003754006402</v>
      </c>
      <c r="P66" s="60">
        <f t="shared" si="9"/>
        <v>0.12734707927580655</v>
      </c>
      <c r="Q66" s="19">
        <f t="shared" si="10"/>
        <v>9857534</v>
      </c>
      <c r="R66" s="19">
        <f t="shared" si="11"/>
        <v>10759971</v>
      </c>
      <c r="S66" s="29">
        <v>32394.363636363636</v>
      </c>
    </row>
    <row r="67" spans="1:19" ht="29.4" customHeight="1" x14ac:dyDescent="0.3">
      <c r="A67" s="10">
        <v>900711074</v>
      </c>
      <c r="B67" s="10" t="s">
        <v>54</v>
      </c>
      <c r="C67" s="59" t="s">
        <v>79</v>
      </c>
      <c r="D67" s="19">
        <v>23998746</v>
      </c>
      <c r="E67" s="19">
        <v>7672327</v>
      </c>
      <c r="F67" s="19">
        <v>31671073</v>
      </c>
      <c r="G67" s="19">
        <v>15036215</v>
      </c>
      <c r="H67" s="19">
        <v>5025070</v>
      </c>
      <c r="I67" s="19">
        <v>20061285</v>
      </c>
      <c r="J67" s="19">
        <v>11609788</v>
      </c>
      <c r="K67" s="19">
        <v>31671073</v>
      </c>
      <c r="L67" s="19">
        <v>9220832</v>
      </c>
      <c r="M67" s="60">
        <f t="shared" si="6"/>
        <v>1.5960629719646866</v>
      </c>
      <c r="N67" s="60">
        <f t="shared" si="7"/>
        <v>0.63342612357970951</v>
      </c>
      <c r="O67" s="60">
        <f t="shared" si="8"/>
        <v>0.79422914526949162</v>
      </c>
      <c r="P67" s="60">
        <f t="shared" si="9"/>
        <v>0.29114365654741159</v>
      </c>
      <c r="Q67" s="19">
        <f t="shared" si="10"/>
        <v>8962531</v>
      </c>
      <c r="R67" s="19">
        <f t="shared" si="11"/>
        <v>11609788</v>
      </c>
      <c r="S67" s="29" t="s">
        <v>82</v>
      </c>
    </row>
    <row r="68" spans="1:19" ht="29.4" customHeight="1" x14ac:dyDescent="0.3">
      <c r="A68" s="10">
        <v>900712544</v>
      </c>
      <c r="B68" s="10" t="s">
        <v>54</v>
      </c>
      <c r="C68" s="59" t="s">
        <v>80</v>
      </c>
      <c r="D68" s="19">
        <v>9320804</v>
      </c>
      <c r="E68" s="19">
        <v>5297520</v>
      </c>
      <c r="F68" s="19">
        <v>14618324</v>
      </c>
      <c r="G68" s="19">
        <v>6017136</v>
      </c>
      <c r="H68" s="19">
        <v>4208300</v>
      </c>
      <c r="I68" s="19">
        <v>10225436</v>
      </c>
      <c r="J68" s="19">
        <v>4392888</v>
      </c>
      <c r="K68" s="19">
        <v>14618324</v>
      </c>
      <c r="L68" s="19">
        <v>582305</v>
      </c>
      <c r="M68" s="60">
        <f t="shared" si="6"/>
        <v>1.5490432657663047</v>
      </c>
      <c r="N68" s="60">
        <f t="shared" si="7"/>
        <v>0.69949441536526347</v>
      </c>
      <c r="O68" s="60">
        <f t="shared" si="8"/>
        <v>0.13255630464514462</v>
      </c>
      <c r="P68" s="60">
        <f t="shared" si="9"/>
        <v>3.9833909824409416E-2</v>
      </c>
      <c r="Q68" s="19">
        <f t="shared" si="10"/>
        <v>3303668</v>
      </c>
      <c r="R68" s="19">
        <f t="shared" si="11"/>
        <v>4392888</v>
      </c>
      <c r="S68" s="29" t="s">
        <v>82</v>
      </c>
    </row>
    <row r="69" spans="1:19" ht="29.4" customHeight="1" x14ac:dyDescent="0.3">
      <c r="A69" s="10">
        <v>900746078</v>
      </c>
      <c r="B69" s="10" t="s">
        <v>54</v>
      </c>
      <c r="C69" s="59" t="s">
        <v>80</v>
      </c>
      <c r="D69" s="19">
        <v>2486671</v>
      </c>
      <c r="E69" s="19">
        <v>2037309</v>
      </c>
      <c r="F69" s="19">
        <v>4523980</v>
      </c>
      <c r="G69" s="19">
        <v>2773767</v>
      </c>
      <c r="H69" s="19">
        <v>206658</v>
      </c>
      <c r="I69" s="19">
        <v>2980425</v>
      </c>
      <c r="J69" s="19">
        <v>1543555</v>
      </c>
      <c r="K69" s="19">
        <v>4523980</v>
      </c>
      <c r="L69" s="19">
        <v>-540136</v>
      </c>
      <c r="M69" s="60">
        <f t="shared" si="6"/>
        <v>0.89649599263384416</v>
      </c>
      <c r="N69" s="60">
        <f t="shared" si="7"/>
        <v>0.65880596289108262</v>
      </c>
      <c r="O69" s="60">
        <f t="shared" si="8"/>
        <v>-0.34992986968394391</v>
      </c>
      <c r="P69" s="60">
        <f t="shared" si="9"/>
        <v>-0.11939398494246217</v>
      </c>
      <c r="Q69" s="19">
        <f t="shared" si="10"/>
        <v>-287096</v>
      </c>
      <c r="R69" s="19">
        <f t="shared" si="11"/>
        <v>1543555</v>
      </c>
      <c r="S69" s="29" t="s">
        <v>82</v>
      </c>
    </row>
    <row r="70" spans="1:19" ht="29.4" customHeight="1" x14ac:dyDescent="0.3">
      <c r="A70" s="10">
        <v>900797285</v>
      </c>
      <c r="B70" s="10" t="s">
        <v>54</v>
      </c>
      <c r="C70" s="59" t="s">
        <v>79</v>
      </c>
      <c r="D70" s="19">
        <v>16702278</v>
      </c>
      <c r="E70" s="19">
        <v>8856526</v>
      </c>
      <c r="F70" s="19">
        <v>25558804</v>
      </c>
      <c r="G70" s="19">
        <v>9339075</v>
      </c>
      <c r="H70" s="19">
        <v>2576255</v>
      </c>
      <c r="I70" s="19">
        <v>11915330</v>
      </c>
      <c r="J70" s="19">
        <v>13643474</v>
      </c>
      <c r="K70" s="19">
        <v>25558804</v>
      </c>
      <c r="L70" s="19">
        <v>3438879</v>
      </c>
      <c r="M70" s="60">
        <f t="shared" si="6"/>
        <v>1.7884295821588327</v>
      </c>
      <c r="N70" s="60">
        <f t="shared" si="7"/>
        <v>0.46619278429460159</v>
      </c>
      <c r="O70" s="60">
        <f t="shared" si="8"/>
        <v>0.25205303282726965</v>
      </c>
      <c r="P70" s="60">
        <f t="shared" si="9"/>
        <v>0.13454772766362619</v>
      </c>
      <c r="Q70" s="19">
        <f t="shared" si="10"/>
        <v>7363203</v>
      </c>
      <c r="R70" s="19">
        <f t="shared" si="11"/>
        <v>13643474</v>
      </c>
      <c r="S70" s="29" t="s">
        <v>82</v>
      </c>
    </row>
    <row r="71" spans="1:19" ht="29.4" customHeight="1" x14ac:dyDescent="0.3">
      <c r="A71" s="10">
        <v>900843898</v>
      </c>
      <c r="B71" s="10" t="s">
        <v>54</v>
      </c>
      <c r="C71" s="59" t="s">
        <v>79</v>
      </c>
      <c r="D71" s="19">
        <v>458098635</v>
      </c>
      <c r="E71" s="19">
        <v>11634278</v>
      </c>
      <c r="F71" s="19">
        <v>469732913</v>
      </c>
      <c r="G71" s="19">
        <v>379393668</v>
      </c>
      <c r="H71" s="19">
        <v>52712160</v>
      </c>
      <c r="I71" s="19">
        <v>432105828</v>
      </c>
      <c r="J71" s="19">
        <v>37627085</v>
      </c>
      <c r="K71" s="19">
        <v>469732913</v>
      </c>
      <c r="L71" s="19">
        <v>-199461497</v>
      </c>
      <c r="M71" s="60">
        <f t="shared" si="6"/>
        <v>1.2074493425652006</v>
      </c>
      <c r="N71" s="60">
        <f t="shared" si="7"/>
        <v>0.91989685210752947</v>
      </c>
      <c r="O71" s="60">
        <f t="shared" si="8"/>
        <v>-5.3010084889647979</v>
      </c>
      <c r="P71" s="60">
        <f t="shared" si="9"/>
        <v>-0.42462746697078901</v>
      </c>
      <c r="Q71" s="19">
        <f t="shared" si="10"/>
        <v>78704967</v>
      </c>
      <c r="R71" s="19">
        <f t="shared" si="11"/>
        <v>37627085</v>
      </c>
      <c r="S71" s="29">
        <v>-2.9478565684789211</v>
      </c>
    </row>
    <row r="72" spans="1:19" ht="29.4" customHeight="1" x14ac:dyDescent="0.3">
      <c r="A72" s="10">
        <v>900850957</v>
      </c>
      <c r="B72" s="10" t="s">
        <v>54</v>
      </c>
      <c r="C72" s="59" t="s">
        <v>79</v>
      </c>
      <c r="D72" s="19">
        <v>20002023</v>
      </c>
      <c r="E72" s="19">
        <v>10376001</v>
      </c>
      <c r="F72" s="19">
        <v>30378024</v>
      </c>
      <c r="G72" s="19">
        <v>20423216</v>
      </c>
      <c r="H72" s="19">
        <v>928122</v>
      </c>
      <c r="I72" s="19">
        <v>21351338</v>
      </c>
      <c r="J72" s="19">
        <v>9026686</v>
      </c>
      <c r="K72" s="19">
        <v>30378024</v>
      </c>
      <c r="L72" s="19">
        <v>-17385360</v>
      </c>
      <c r="M72" s="60">
        <f t="shared" si="6"/>
        <v>0.97937675437600036</v>
      </c>
      <c r="N72" s="60">
        <f t="shared" si="7"/>
        <v>0.70285473472533966</v>
      </c>
      <c r="O72" s="60">
        <f t="shared" si="8"/>
        <v>-1.9259958748980524</v>
      </c>
      <c r="P72" s="60">
        <f t="shared" si="9"/>
        <v>-0.57230055516448342</v>
      </c>
      <c r="Q72" s="19">
        <f t="shared" si="10"/>
        <v>-421193</v>
      </c>
      <c r="R72" s="19">
        <f t="shared" si="11"/>
        <v>9026686</v>
      </c>
      <c r="S72" s="29">
        <v>-30.63423986016204</v>
      </c>
    </row>
    <row r="73" spans="1:19" ht="29.4" customHeight="1" x14ac:dyDescent="0.3">
      <c r="C73" s="59"/>
      <c r="D73" s="19"/>
      <c r="E73" s="19"/>
      <c r="F73" s="19"/>
      <c r="G73" s="19"/>
      <c r="H73" s="19"/>
      <c r="I73" s="19"/>
      <c r="J73" s="19"/>
      <c r="K73" s="19"/>
      <c r="L73" s="19"/>
      <c r="M73" s="60"/>
      <c r="N73" s="60"/>
      <c r="O73" s="60"/>
      <c r="P73" s="60"/>
      <c r="Q73" s="19"/>
      <c r="R73" s="19"/>
      <c r="S73" s="29"/>
    </row>
    <row r="74" spans="1:19" ht="29.4" customHeight="1" x14ac:dyDescent="0.3">
      <c r="A74" s="10">
        <v>900955679</v>
      </c>
      <c r="B74" s="10" t="s">
        <v>54</v>
      </c>
      <c r="C74" s="59" t="s">
        <v>79</v>
      </c>
      <c r="D74" s="19">
        <v>32714916</v>
      </c>
      <c r="E74" s="19">
        <v>17772534</v>
      </c>
      <c r="F74" s="19">
        <v>50487450</v>
      </c>
      <c r="G74" s="19">
        <v>22004482</v>
      </c>
      <c r="H74" s="19">
        <v>12318981</v>
      </c>
      <c r="I74" s="19">
        <v>34323463</v>
      </c>
      <c r="J74" s="19">
        <v>16163987</v>
      </c>
      <c r="K74" s="19">
        <v>50487450</v>
      </c>
      <c r="L74" s="19">
        <v>6570345</v>
      </c>
      <c r="M74" s="60">
        <f t="shared" si="6"/>
        <v>1.4867387471334248</v>
      </c>
      <c r="N74" s="60">
        <f t="shared" si="7"/>
        <v>0.67984148535923283</v>
      </c>
      <c r="O74" s="60">
        <f t="shared" si="8"/>
        <v>0.40648046796870102</v>
      </c>
      <c r="P74" s="60">
        <f t="shared" si="9"/>
        <v>0.13013818285534326</v>
      </c>
      <c r="Q74" s="19">
        <f t="shared" si="10"/>
        <v>10710434</v>
      </c>
      <c r="R74" s="19">
        <f t="shared" si="11"/>
        <v>16163987</v>
      </c>
      <c r="S74" s="29">
        <v>1.9004436738940476</v>
      </c>
    </row>
    <row r="75" spans="1:19" ht="29.4" customHeight="1" x14ac:dyDescent="0.3">
      <c r="C75" s="59"/>
      <c r="D75" s="19"/>
      <c r="E75" s="19"/>
      <c r="F75" s="19"/>
      <c r="G75" s="19"/>
      <c r="H75" s="19"/>
      <c r="I75" s="19"/>
      <c r="J75" s="19"/>
      <c r="K75" s="19"/>
      <c r="L75" s="19"/>
      <c r="M75" s="60"/>
      <c r="N75" s="60"/>
      <c r="O75" s="60"/>
      <c r="P75" s="60"/>
      <c r="Q75" s="19"/>
      <c r="R75" s="19"/>
      <c r="S75" s="29"/>
    </row>
    <row r="76" spans="1:19" ht="29.4" customHeight="1" x14ac:dyDescent="0.3">
      <c r="A76" s="10">
        <v>901003327</v>
      </c>
      <c r="B76" s="10" t="s">
        <v>54</v>
      </c>
      <c r="C76" s="59" t="s">
        <v>80</v>
      </c>
      <c r="D76" s="19">
        <v>121619905</v>
      </c>
      <c r="E76" s="19">
        <v>56380771</v>
      </c>
      <c r="F76" s="19">
        <v>178000676</v>
      </c>
      <c r="G76" s="19">
        <v>51763594</v>
      </c>
      <c r="H76" s="19">
        <v>7512319</v>
      </c>
      <c r="I76" s="19">
        <v>59275913</v>
      </c>
      <c r="J76" s="19">
        <v>118724763</v>
      </c>
      <c r="K76" s="19">
        <v>178000676</v>
      </c>
      <c r="L76" s="19">
        <v>-23709861</v>
      </c>
      <c r="M76" s="60">
        <f t="shared" si="6"/>
        <v>2.3495259042484569</v>
      </c>
      <c r="N76" s="60">
        <f t="shared" si="7"/>
        <v>0.33300948250331364</v>
      </c>
      <c r="O76" s="60">
        <f t="shared" si="8"/>
        <v>-0.19970442897409701</v>
      </c>
      <c r="P76" s="60">
        <f t="shared" si="9"/>
        <v>-0.13320096042781321</v>
      </c>
      <c r="Q76" s="19">
        <f t="shared" si="10"/>
        <v>69856311</v>
      </c>
      <c r="R76" s="19">
        <f t="shared" si="11"/>
        <v>118724763</v>
      </c>
      <c r="S76" s="29">
        <v>-61.754561295212497</v>
      </c>
    </row>
    <row r="77" spans="1:19" ht="29.4" customHeight="1" x14ac:dyDescent="0.3">
      <c r="A77" s="10">
        <v>901026725</v>
      </c>
      <c r="B77" s="10" t="s">
        <v>54</v>
      </c>
      <c r="C77" s="59" t="s">
        <v>79</v>
      </c>
      <c r="D77" s="19">
        <v>11953012</v>
      </c>
      <c r="E77" s="19">
        <v>153894213</v>
      </c>
      <c r="F77" s="19">
        <v>165847225</v>
      </c>
      <c r="G77" s="19">
        <v>18326768</v>
      </c>
      <c r="H77" s="19">
        <v>828696</v>
      </c>
      <c r="I77" s="19">
        <v>19155464</v>
      </c>
      <c r="J77" s="19">
        <v>146691761</v>
      </c>
      <c r="K77" s="19">
        <v>165847225</v>
      </c>
      <c r="L77" s="19">
        <v>-2774862</v>
      </c>
      <c r="M77" s="60">
        <f t="shared" si="6"/>
        <v>0.65221603721943766</v>
      </c>
      <c r="N77" s="60">
        <f t="shared" si="7"/>
        <v>0.11550066032157005</v>
      </c>
      <c r="O77" s="60">
        <f t="shared" si="8"/>
        <v>-1.8916277104342624E-2</v>
      </c>
      <c r="P77" s="60">
        <f t="shared" si="9"/>
        <v>-1.6731434607965251E-2</v>
      </c>
      <c r="Q77" s="19">
        <f t="shared" si="10"/>
        <v>-6373756</v>
      </c>
      <c r="R77" s="19">
        <f t="shared" si="11"/>
        <v>146691761</v>
      </c>
      <c r="S77" s="29" t="s">
        <v>82</v>
      </c>
    </row>
    <row r="78" spans="1:19" ht="29.4" customHeight="1" x14ac:dyDescent="0.3">
      <c r="A78" s="10">
        <v>901088710</v>
      </c>
      <c r="B78" s="10" t="s">
        <v>54</v>
      </c>
      <c r="C78" s="59" t="s">
        <v>81</v>
      </c>
      <c r="D78" s="19">
        <v>2562466</v>
      </c>
      <c r="E78" s="19">
        <v>177443</v>
      </c>
      <c r="F78" s="19">
        <v>2739909</v>
      </c>
      <c r="G78" s="19">
        <v>728938</v>
      </c>
      <c r="H78" s="19"/>
      <c r="I78" s="19">
        <v>728938</v>
      </c>
      <c r="J78" s="19">
        <v>2010971</v>
      </c>
      <c r="K78" s="19">
        <v>2739909</v>
      </c>
      <c r="L78" s="19">
        <v>212834</v>
      </c>
      <c r="M78" s="60">
        <f t="shared" si="6"/>
        <v>3.5153414968076846</v>
      </c>
      <c r="N78" s="60">
        <f t="shared" si="7"/>
        <v>0.26604460221124132</v>
      </c>
      <c r="O78" s="60">
        <f t="shared" si="8"/>
        <v>0.10583643423997662</v>
      </c>
      <c r="P78" s="60">
        <f t="shared" si="9"/>
        <v>7.7679222193145825E-2</v>
      </c>
      <c r="Q78" s="19">
        <f t="shared" si="10"/>
        <v>1833528</v>
      </c>
      <c r="R78" s="19">
        <f t="shared" si="11"/>
        <v>2010971</v>
      </c>
      <c r="S78" s="29" t="s">
        <v>82</v>
      </c>
    </row>
    <row r="79" spans="1:19" ht="29.4" customHeight="1" x14ac:dyDescent="0.3">
      <c r="A79" s="10">
        <v>901177770</v>
      </c>
      <c r="B79" s="10" t="s">
        <v>54</v>
      </c>
      <c r="C79" s="59" t="s">
        <v>79</v>
      </c>
      <c r="D79" s="19">
        <v>11375080</v>
      </c>
      <c r="E79" s="19">
        <v>2086786</v>
      </c>
      <c r="F79" s="19">
        <v>13461866</v>
      </c>
      <c r="G79" s="19">
        <v>9401794</v>
      </c>
      <c r="H79" s="19">
        <v>122174</v>
      </c>
      <c r="I79" s="19">
        <v>9523968</v>
      </c>
      <c r="J79" s="19">
        <v>3937898</v>
      </c>
      <c r="K79" s="19">
        <v>13461866</v>
      </c>
      <c r="L79" s="19">
        <v>-1392278</v>
      </c>
      <c r="M79" s="60">
        <f t="shared" si="6"/>
        <v>1.2098839859711881</v>
      </c>
      <c r="N79" s="60">
        <f t="shared" si="7"/>
        <v>0.70747755177476879</v>
      </c>
      <c r="O79" s="60">
        <f t="shared" si="8"/>
        <v>-0.35355867521200396</v>
      </c>
      <c r="P79" s="60">
        <f t="shared" si="9"/>
        <v>-0.10342384926428476</v>
      </c>
      <c r="Q79" s="19">
        <f t="shared" si="10"/>
        <v>1973286</v>
      </c>
      <c r="R79" s="19">
        <f t="shared" si="11"/>
        <v>3937898</v>
      </c>
      <c r="S79" s="29">
        <v>-1.1319011247647424</v>
      </c>
    </row>
    <row r="80" spans="1:19" ht="29.4" customHeight="1" x14ac:dyDescent="0.3">
      <c r="A80" s="10">
        <v>901221987</v>
      </c>
      <c r="B80" s="10" t="s">
        <v>54</v>
      </c>
      <c r="C80" s="59" t="s">
        <v>80</v>
      </c>
      <c r="D80" s="19">
        <v>55877170</v>
      </c>
      <c r="E80" s="19">
        <v>3921759</v>
      </c>
      <c r="F80" s="19">
        <v>59798929</v>
      </c>
      <c r="G80" s="19">
        <v>39074115</v>
      </c>
      <c r="H80" s="19">
        <v>0</v>
      </c>
      <c r="I80" s="19">
        <v>39074115</v>
      </c>
      <c r="J80" s="19">
        <v>20724814</v>
      </c>
      <c r="K80" s="19">
        <v>59798929</v>
      </c>
      <c r="L80" s="19">
        <v>-1257624</v>
      </c>
      <c r="M80" s="60">
        <f t="shared" si="6"/>
        <v>1.4300303410582684</v>
      </c>
      <c r="N80" s="60">
        <f t="shared" si="7"/>
        <v>0.65342499695939371</v>
      </c>
      <c r="O80" s="60">
        <f t="shared" si="8"/>
        <v>-6.0682040379228495E-2</v>
      </c>
      <c r="P80" s="60">
        <f t="shared" si="9"/>
        <v>-2.1030878328941308E-2</v>
      </c>
      <c r="Q80" s="19">
        <f t="shared" si="10"/>
        <v>16803055</v>
      </c>
      <c r="R80" s="19">
        <f t="shared" si="11"/>
        <v>20724814</v>
      </c>
      <c r="S80" s="29" t="s">
        <v>82</v>
      </c>
    </row>
    <row r="81" spans="1:19" ht="29.4" customHeight="1" x14ac:dyDescent="0.3">
      <c r="A81" s="10">
        <v>901265149</v>
      </c>
      <c r="B81" s="10" t="s">
        <v>54</v>
      </c>
      <c r="C81" s="59" t="s">
        <v>79</v>
      </c>
      <c r="D81" s="19">
        <v>4075931</v>
      </c>
      <c r="E81" s="19">
        <v>26889790</v>
      </c>
      <c r="F81" s="19">
        <v>30965721</v>
      </c>
      <c r="G81" s="19">
        <v>9573703</v>
      </c>
      <c r="H81" s="19">
        <v>0</v>
      </c>
      <c r="I81" s="19">
        <v>9573703</v>
      </c>
      <c r="J81" s="19">
        <v>21392018</v>
      </c>
      <c r="K81" s="19">
        <v>30965721</v>
      </c>
      <c r="L81" s="19">
        <v>-39822177</v>
      </c>
      <c r="M81" s="60">
        <f t="shared" si="6"/>
        <v>0.42574236948858762</v>
      </c>
      <c r="N81" s="60">
        <f t="shared" si="7"/>
        <v>0.30917100234804801</v>
      </c>
      <c r="O81" s="60">
        <f t="shared" si="8"/>
        <v>-1.8615437309373992</v>
      </c>
      <c r="P81" s="60">
        <f t="shared" si="9"/>
        <v>-1.2860083897287584</v>
      </c>
      <c r="Q81" s="19">
        <f t="shared" si="10"/>
        <v>-5497772</v>
      </c>
      <c r="R81" s="19">
        <f t="shared" si="11"/>
        <v>21392018</v>
      </c>
      <c r="S81" s="29">
        <v>-51.121317271179784</v>
      </c>
    </row>
    <row r="82" spans="1:19" ht="29.4" customHeight="1" x14ac:dyDescent="0.3">
      <c r="A82" s="10">
        <v>901277447</v>
      </c>
      <c r="B82" s="10" t="s">
        <v>54</v>
      </c>
      <c r="C82" s="59" t="s">
        <v>79</v>
      </c>
      <c r="D82" s="19">
        <v>1380480</v>
      </c>
      <c r="E82" s="19">
        <v>2963760</v>
      </c>
      <c r="F82" s="19">
        <v>4344240</v>
      </c>
      <c r="G82" s="19">
        <v>608790</v>
      </c>
      <c r="H82" s="19">
        <v>390087</v>
      </c>
      <c r="I82" s="19">
        <v>998877</v>
      </c>
      <c r="J82" s="19">
        <v>3345363</v>
      </c>
      <c r="K82" s="19">
        <v>4344240</v>
      </c>
      <c r="L82" s="19">
        <v>42662</v>
      </c>
      <c r="M82" s="60">
        <f t="shared" si="6"/>
        <v>2.2675799536786085</v>
      </c>
      <c r="N82" s="60">
        <f t="shared" si="7"/>
        <v>0.22993135738356996</v>
      </c>
      <c r="O82" s="60">
        <f t="shared" si="8"/>
        <v>1.2752577224056105E-2</v>
      </c>
      <c r="P82" s="60">
        <f t="shared" si="9"/>
        <v>9.8203598327900859E-3</v>
      </c>
      <c r="Q82" s="19">
        <f t="shared" si="10"/>
        <v>771690</v>
      </c>
      <c r="R82" s="19">
        <f t="shared" si="11"/>
        <v>3345363</v>
      </c>
      <c r="S82" s="29">
        <v>2.1149117588736863</v>
      </c>
    </row>
    <row r="83" spans="1:19" ht="29.4" customHeight="1" x14ac:dyDescent="0.3">
      <c r="A83" s="10">
        <v>901284844</v>
      </c>
      <c r="B83" s="10" t="s">
        <v>54</v>
      </c>
      <c r="C83" s="59" t="s">
        <v>79</v>
      </c>
      <c r="D83" s="19">
        <v>4250055</v>
      </c>
      <c r="E83" s="19">
        <v>7198552</v>
      </c>
      <c r="F83" s="19">
        <v>11448607</v>
      </c>
      <c r="G83" s="19">
        <v>3908657</v>
      </c>
      <c r="H83" s="19">
        <v>2114754</v>
      </c>
      <c r="I83" s="19">
        <v>6023411</v>
      </c>
      <c r="J83" s="19">
        <v>5425196</v>
      </c>
      <c r="K83" s="19">
        <v>11448607</v>
      </c>
      <c r="L83" s="19">
        <v>797700</v>
      </c>
      <c r="M83" s="60">
        <f t="shared" si="6"/>
        <v>1.0873440672844918</v>
      </c>
      <c r="N83" s="60">
        <f t="shared" si="7"/>
        <v>0.5261261042500629</v>
      </c>
      <c r="O83" s="60">
        <f t="shared" si="8"/>
        <v>0.14703616238012415</v>
      </c>
      <c r="P83" s="60">
        <f t="shared" si="9"/>
        <v>6.9676599083189766E-2</v>
      </c>
      <c r="Q83" s="19">
        <f t="shared" si="10"/>
        <v>341398</v>
      </c>
      <c r="R83" s="19">
        <f t="shared" si="11"/>
        <v>5425196</v>
      </c>
      <c r="S83" s="29">
        <v>48.202308296573811</v>
      </c>
    </row>
    <row r="84" spans="1:19" ht="29.4" customHeight="1" x14ac:dyDescent="0.3">
      <c r="A84" s="10">
        <v>901306687</v>
      </c>
      <c r="B84" s="10" t="s">
        <v>54</v>
      </c>
      <c r="C84" s="59" t="s">
        <v>79</v>
      </c>
      <c r="D84" s="19">
        <v>15549</v>
      </c>
      <c r="E84" s="19"/>
      <c r="F84" s="19">
        <v>15549</v>
      </c>
      <c r="G84" s="19">
        <v>63633</v>
      </c>
      <c r="H84" s="19"/>
      <c r="I84" s="19">
        <v>63633</v>
      </c>
      <c r="J84" s="19">
        <v>-48084</v>
      </c>
      <c r="K84" s="19">
        <v>15549</v>
      </c>
      <c r="L84" s="19">
        <v>-38572</v>
      </c>
      <c r="M84" s="60">
        <f t="shared" si="6"/>
        <v>0.2443543444439206</v>
      </c>
      <c r="N84" s="60">
        <f t="shared" si="7"/>
        <v>4.0924175188114988</v>
      </c>
      <c r="O84" s="60">
        <f t="shared" si="8"/>
        <v>0.80217951917477748</v>
      </c>
      <c r="P84" s="60">
        <f t="shared" si="9"/>
        <v>-2.4806739983278669</v>
      </c>
      <c r="Q84" s="19">
        <f t="shared" si="10"/>
        <v>-48084</v>
      </c>
      <c r="R84" s="19">
        <f t="shared" si="11"/>
        <v>-48084</v>
      </c>
      <c r="S84" s="29" t="s">
        <v>82</v>
      </c>
    </row>
    <row r="85" spans="1:19" ht="29.4" customHeight="1" x14ac:dyDescent="0.3">
      <c r="A85" s="10">
        <v>901323081</v>
      </c>
      <c r="B85" s="10" t="s">
        <v>54</v>
      </c>
      <c r="C85" s="59" t="s">
        <v>79</v>
      </c>
      <c r="D85" s="19">
        <v>4647396</v>
      </c>
      <c r="E85" s="19">
        <v>5487381</v>
      </c>
      <c r="F85" s="19">
        <v>10134777</v>
      </c>
      <c r="G85" s="19">
        <v>2190249</v>
      </c>
      <c r="H85" s="19"/>
      <c r="I85" s="19">
        <v>2190249</v>
      </c>
      <c r="J85" s="19">
        <v>7944528</v>
      </c>
      <c r="K85" s="19">
        <v>10134777</v>
      </c>
      <c r="L85" s="19">
        <v>-23160</v>
      </c>
      <c r="M85" s="60">
        <f t="shared" si="6"/>
        <v>2.1218573778597776</v>
      </c>
      <c r="N85" s="60">
        <f t="shared" si="7"/>
        <v>0.21611220454085966</v>
      </c>
      <c r="O85" s="60">
        <f t="shared" si="8"/>
        <v>-2.9152140945314813E-3</v>
      </c>
      <c r="P85" s="60">
        <f t="shared" si="9"/>
        <v>-2.2852007498536967E-3</v>
      </c>
      <c r="Q85" s="19">
        <f t="shared" si="10"/>
        <v>2457147</v>
      </c>
      <c r="R85" s="19">
        <f t="shared" si="11"/>
        <v>7944528</v>
      </c>
      <c r="S85" s="29">
        <v>-0.10212495755817286</v>
      </c>
    </row>
    <row r="86" spans="1:19" ht="29.4" customHeight="1" x14ac:dyDescent="0.3">
      <c r="A86" s="10">
        <v>901344787</v>
      </c>
      <c r="B86" s="10" t="s">
        <v>54</v>
      </c>
      <c r="C86" s="59" t="s">
        <v>79</v>
      </c>
      <c r="D86" s="19">
        <v>210709812</v>
      </c>
      <c r="E86" s="19">
        <v>33784957</v>
      </c>
      <c r="F86" s="19">
        <v>244494769</v>
      </c>
      <c r="G86" s="19">
        <v>62060022</v>
      </c>
      <c r="H86" s="19">
        <v>212950205</v>
      </c>
      <c r="I86" s="19">
        <v>275010227</v>
      </c>
      <c r="J86" s="19">
        <v>-30515458</v>
      </c>
      <c r="K86" s="19">
        <v>244494769</v>
      </c>
      <c r="L86" s="19">
        <v>-47711300</v>
      </c>
      <c r="M86" s="60">
        <f t="shared" si="6"/>
        <v>3.3952584161185118</v>
      </c>
      <c r="N86" s="60">
        <f t="shared" si="7"/>
        <v>1.1248102694581577</v>
      </c>
      <c r="O86" s="60">
        <f t="shared" si="8"/>
        <v>1.5635124991405995</v>
      </c>
      <c r="P86" s="60">
        <f t="shared" si="9"/>
        <v>-0.19514241631893564</v>
      </c>
      <c r="Q86" s="19">
        <f t="shared" si="10"/>
        <v>148649790</v>
      </c>
      <c r="R86" s="19">
        <f t="shared" si="11"/>
        <v>-30515458</v>
      </c>
      <c r="S86" s="29" t="s">
        <v>82</v>
      </c>
    </row>
    <row r="87" spans="1:19" ht="29.4" customHeight="1" x14ac:dyDescent="0.3">
      <c r="A87" s="10">
        <v>901346435</v>
      </c>
      <c r="B87" s="10" t="s">
        <v>54</v>
      </c>
      <c r="C87" s="59" t="s">
        <v>79</v>
      </c>
      <c r="D87" s="19">
        <v>8002006</v>
      </c>
      <c r="E87" s="19">
        <v>33655496</v>
      </c>
      <c r="F87" s="19">
        <v>41657502</v>
      </c>
      <c r="G87" s="19">
        <v>4428781</v>
      </c>
      <c r="H87" s="19">
        <v>2987172</v>
      </c>
      <c r="I87" s="19">
        <v>7415953</v>
      </c>
      <c r="J87" s="19">
        <v>34241549</v>
      </c>
      <c r="K87" s="19">
        <v>41657502</v>
      </c>
      <c r="L87" s="19">
        <v>-11356740</v>
      </c>
      <c r="M87" s="60">
        <f t="shared" si="6"/>
        <v>1.8068190773036643</v>
      </c>
      <c r="N87" s="60">
        <f t="shared" si="7"/>
        <v>0.17802202830116889</v>
      </c>
      <c r="O87" s="60">
        <f t="shared" si="8"/>
        <v>-0.33166548627808867</v>
      </c>
      <c r="P87" s="60">
        <f t="shared" si="9"/>
        <v>-0.27262172369336979</v>
      </c>
      <c r="Q87" s="19">
        <f t="shared" si="10"/>
        <v>3573225</v>
      </c>
      <c r="R87" s="19">
        <f t="shared" si="11"/>
        <v>34241549</v>
      </c>
      <c r="S87" s="29">
        <v>-15.592977850517078</v>
      </c>
    </row>
    <row r="88" spans="1:19" ht="29.4" customHeight="1" x14ac:dyDescent="0.3">
      <c r="A88" s="10">
        <v>901361537</v>
      </c>
      <c r="B88" s="10" t="s">
        <v>54</v>
      </c>
      <c r="C88" s="59" t="s">
        <v>79</v>
      </c>
      <c r="D88" s="19">
        <v>4168514</v>
      </c>
      <c r="E88" s="19">
        <v>44547146</v>
      </c>
      <c r="F88" s="19">
        <v>48715660</v>
      </c>
      <c r="G88" s="19">
        <v>6343892</v>
      </c>
      <c r="H88" s="19">
        <v>6777505</v>
      </c>
      <c r="I88" s="19">
        <v>13121397</v>
      </c>
      <c r="J88" s="19">
        <v>35594263</v>
      </c>
      <c r="K88" s="19">
        <v>48715660</v>
      </c>
      <c r="L88" s="19">
        <v>-4010107</v>
      </c>
      <c r="M88" s="60">
        <f t="shared" si="6"/>
        <v>0.65709094669329171</v>
      </c>
      <c r="N88" s="60">
        <f t="shared" si="7"/>
        <v>0.26934659204042394</v>
      </c>
      <c r="O88" s="60">
        <f t="shared" si="8"/>
        <v>-0.1126616106646175</v>
      </c>
      <c r="P88" s="60">
        <f t="shared" si="9"/>
        <v>-8.2316589778317698E-2</v>
      </c>
      <c r="Q88" s="19">
        <f t="shared" si="10"/>
        <v>-2175378</v>
      </c>
      <c r="R88" s="19">
        <f t="shared" si="11"/>
        <v>35594263</v>
      </c>
      <c r="S88" s="29">
        <v>-40.378876671499917</v>
      </c>
    </row>
    <row r="89" spans="1:19" ht="29.4" customHeight="1" x14ac:dyDescent="0.3">
      <c r="A89" s="10">
        <v>901376233</v>
      </c>
      <c r="B89" s="10" t="s">
        <v>54</v>
      </c>
      <c r="C89" s="59" t="s">
        <v>79</v>
      </c>
      <c r="D89" s="19">
        <v>2118761</v>
      </c>
      <c r="E89" s="19">
        <v>517051</v>
      </c>
      <c r="F89" s="19">
        <v>2635812</v>
      </c>
      <c r="G89" s="19">
        <v>44205</v>
      </c>
      <c r="H89" s="19"/>
      <c r="I89" s="19">
        <v>44205</v>
      </c>
      <c r="J89" s="19">
        <v>2591607</v>
      </c>
      <c r="K89" s="19">
        <v>2635812</v>
      </c>
      <c r="L89" s="19">
        <v>978638</v>
      </c>
      <c r="M89" s="60">
        <f t="shared" si="6"/>
        <v>47.930347245786677</v>
      </c>
      <c r="N89" s="60">
        <f t="shared" si="7"/>
        <v>1.6770922964156776E-2</v>
      </c>
      <c r="O89" s="60">
        <f t="shared" si="8"/>
        <v>0.37761821140319501</v>
      </c>
      <c r="P89" s="60">
        <f t="shared" si="9"/>
        <v>0.37128520546988936</v>
      </c>
      <c r="Q89" s="19">
        <f t="shared" si="10"/>
        <v>2074556</v>
      </c>
      <c r="R89" s="19">
        <f t="shared" si="11"/>
        <v>2591607</v>
      </c>
      <c r="S89" s="29">
        <v>11650.452380952382</v>
      </c>
    </row>
    <row r="90" spans="1:19" ht="29.4" customHeight="1" x14ac:dyDescent="0.3">
      <c r="A90" s="10">
        <v>901376797</v>
      </c>
      <c r="B90" s="10" t="s">
        <v>54</v>
      </c>
      <c r="C90" s="59" t="s">
        <v>79</v>
      </c>
      <c r="D90" s="19">
        <v>2746800</v>
      </c>
      <c r="E90" s="19">
        <v>2613375</v>
      </c>
      <c r="F90" s="19">
        <v>5360175</v>
      </c>
      <c r="G90" s="19">
        <v>466189</v>
      </c>
      <c r="H90" s="19"/>
      <c r="I90" s="19">
        <v>466189</v>
      </c>
      <c r="J90" s="19">
        <v>4893986</v>
      </c>
      <c r="K90" s="19">
        <v>5360175</v>
      </c>
      <c r="L90" s="19">
        <v>2764406</v>
      </c>
      <c r="M90" s="60">
        <f t="shared" si="6"/>
        <v>5.8920309145003422</v>
      </c>
      <c r="N90" s="60">
        <f t="shared" si="7"/>
        <v>8.6972720107086052E-2</v>
      </c>
      <c r="O90" s="60">
        <f t="shared" si="8"/>
        <v>0.56485776624616413</v>
      </c>
      <c r="P90" s="60">
        <f t="shared" si="9"/>
        <v>0.51573054984212274</v>
      </c>
      <c r="Q90" s="19">
        <f t="shared" si="10"/>
        <v>2280611</v>
      </c>
      <c r="R90" s="19">
        <f t="shared" si="11"/>
        <v>4893986</v>
      </c>
      <c r="S90" s="29">
        <v>10392.503759398496</v>
      </c>
    </row>
    <row r="91" spans="1:19" ht="29.4" customHeight="1" x14ac:dyDescent="0.3">
      <c r="A91" s="10">
        <v>901380553</v>
      </c>
      <c r="B91" s="10" t="s">
        <v>54</v>
      </c>
      <c r="C91" s="59" t="s">
        <v>79</v>
      </c>
      <c r="D91" s="19">
        <v>3056919</v>
      </c>
      <c r="E91" s="19">
        <v>11523797</v>
      </c>
      <c r="F91" s="19">
        <v>14580716</v>
      </c>
      <c r="G91" s="19">
        <v>3827356</v>
      </c>
      <c r="H91" s="19">
        <v>2134705</v>
      </c>
      <c r="I91" s="19">
        <v>5962061</v>
      </c>
      <c r="J91" s="19">
        <v>8618655</v>
      </c>
      <c r="K91" s="19">
        <v>14580716</v>
      </c>
      <c r="L91" s="19">
        <v>-8908795</v>
      </c>
      <c r="M91" s="60">
        <f t="shared" si="6"/>
        <v>0.79870255079485686</v>
      </c>
      <c r="N91" s="60">
        <f t="shared" si="7"/>
        <v>0.40890042711208419</v>
      </c>
      <c r="O91" s="60">
        <f t="shared" si="8"/>
        <v>-1.0336641854210431</v>
      </c>
      <c r="P91" s="60">
        <f t="shared" si="9"/>
        <v>-0.61099845851191392</v>
      </c>
      <c r="Q91" s="19">
        <f t="shared" si="10"/>
        <v>-770437</v>
      </c>
      <c r="R91" s="19">
        <f t="shared" si="11"/>
        <v>8618655</v>
      </c>
      <c r="S91" s="29">
        <v>-83.059492065859885</v>
      </c>
    </row>
    <row r="92" spans="1:19" ht="29.4" customHeight="1" x14ac:dyDescent="0.3">
      <c r="A92" s="10">
        <v>901411533</v>
      </c>
      <c r="B92" s="10" t="s">
        <v>54</v>
      </c>
      <c r="C92" s="59" t="s">
        <v>79</v>
      </c>
      <c r="D92" s="19">
        <v>4414165</v>
      </c>
      <c r="E92" s="19">
        <v>65257490</v>
      </c>
      <c r="F92" s="19">
        <v>69671655</v>
      </c>
      <c r="G92" s="19">
        <v>23399373</v>
      </c>
      <c r="H92" s="19">
        <v>39190152</v>
      </c>
      <c r="I92" s="19">
        <v>62589525</v>
      </c>
      <c r="J92" s="19">
        <v>7082130</v>
      </c>
      <c r="K92" s="19">
        <v>69671655</v>
      </c>
      <c r="L92" s="19">
        <v>-2217070</v>
      </c>
      <c r="M92" s="60">
        <f t="shared" si="6"/>
        <v>0.18864458462198966</v>
      </c>
      <c r="N92" s="60">
        <f t="shared" si="7"/>
        <v>0.89834991001720854</v>
      </c>
      <c r="O92" s="60">
        <f t="shared" si="8"/>
        <v>-0.31305129953841571</v>
      </c>
      <c r="P92" s="60">
        <f t="shared" si="9"/>
        <v>-3.1821692767309749E-2</v>
      </c>
      <c r="Q92" s="19">
        <f t="shared" si="10"/>
        <v>-18985208</v>
      </c>
      <c r="R92" s="19">
        <f t="shared" si="11"/>
        <v>7082130</v>
      </c>
      <c r="S92" s="29">
        <v>-0.27277333190286673</v>
      </c>
    </row>
    <row r="93" spans="1:19" ht="29.4" customHeight="1" x14ac:dyDescent="0.3">
      <c r="C93" s="59"/>
      <c r="D93" s="19"/>
      <c r="E93" s="19"/>
      <c r="F93" s="19"/>
      <c r="G93" s="19"/>
      <c r="H93" s="19"/>
      <c r="I93" s="19"/>
      <c r="J93" s="19"/>
      <c r="K93" s="19"/>
      <c r="L93" s="19"/>
      <c r="M93" s="60"/>
      <c r="N93" s="60"/>
      <c r="O93" s="60"/>
      <c r="P93" s="60"/>
      <c r="Q93" s="19"/>
      <c r="R93" s="19"/>
      <c r="S93" s="29"/>
    </row>
    <row r="94" spans="1:19" ht="29.4" customHeight="1" x14ac:dyDescent="0.3">
      <c r="C94" s="59"/>
      <c r="D94" s="19"/>
      <c r="E94" s="19"/>
      <c r="F94" s="19"/>
      <c r="G94" s="19"/>
      <c r="H94" s="19"/>
      <c r="I94" s="19"/>
      <c r="J94" s="19"/>
      <c r="K94" s="19"/>
      <c r="L94" s="19"/>
      <c r="M94" s="60"/>
      <c r="N94" s="60"/>
      <c r="O94" s="60"/>
      <c r="P94" s="60"/>
      <c r="Q94" s="19"/>
      <c r="R94" s="19"/>
      <c r="S94" s="29"/>
    </row>
    <row r="95" spans="1:19" ht="29.4" customHeight="1" x14ac:dyDescent="0.3">
      <c r="A95" s="10">
        <v>901449478</v>
      </c>
      <c r="B95" s="10" t="s">
        <v>54</v>
      </c>
      <c r="C95" s="59" t="s">
        <v>79</v>
      </c>
      <c r="D95" s="19">
        <v>66067254</v>
      </c>
      <c r="E95" s="19">
        <v>22719201</v>
      </c>
      <c r="F95" s="19">
        <v>88786455</v>
      </c>
      <c r="G95" s="19">
        <v>28666318</v>
      </c>
      <c r="H95" s="19">
        <v>40246172</v>
      </c>
      <c r="I95" s="19">
        <v>68912490</v>
      </c>
      <c r="J95" s="19">
        <v>19873965</v>
      </c>
      <c r="K95" s="19">
        <v>88786455</v>
      </c>
      <c r="L95" s="19">
        <v>14523070</v>
      </c>
      <c r="M95" s="60">
        <f t="shared" si="6"/>
        <v>2.3046996827426529</v>
      </c>
      <c r="N95" s="60">
        <f t="shared" si="7"/>
        <v>0.77615994466723559</v>
      </c>
      <c r="O95" s="60">
        <f t="shared" si="8"/>
        <v>0.73075855774124587</v>
      </c>
      <c r="P95" s="60">
        <f t="shared" si="9"/>
        <v>0.16357303599969161</v>
      </c>
      <c r="Q95" s="19">
        <f t="shared" si="10"/>
        <v>37400936</v>
      </c>
      <c r="R95" s="19">
        <f t="shared" si="11"/>
        <v>19873965</v>
      </c>
      <c r="S95" s="29">
        <v>2.9356977549691643</v>
      </c>
    </row>
    <row r="96" spans="1:19" ht="29.4" customHeight="1" x14ac:dyDescent="0.3">
      <c r="C96" s="59"/>
      <c r="D96" s="19"/>
      <c r="E96" s="19"/>
      <c r="F96" s="19"/>
      <c r="G96" s="19"/>
      <c r="H96" s="19"/>
      <c r="I96" s="19"/>
      <c r="J96" s="19"/>
      <c r="K96" s="19"/>
      <c r="L96" s="19"/>
      <c r="M96" s="60"/>
      <c r="N96" s="60"/>
      <c r="O96" s="60"/>
      <c r="P96" s="60"/>
      <c r="Q96" s="19"/>
      <c r="R96" s="19"/>
      <c r="S96" s="29"/>
    </row>
    <row r="97" spans="1:19" ht="29.4" customHeight="1" x14ac:dyDescent="0.3">
      <c r="A97" s="10">
        <v>901483657</v>
      </c>
      <c r="B97" s="10" t="s">
        <v>54</v>
      </c>
      <c r="C97" s="59" t="s">
        <v>79</v>
      </c>
      <c r="D97" s="19">
        <v>557921</v>
      </c>
      <c r="E97" s="19">
        <v>1566502</v>
      </c>
      <c r="F97" s="19">
        <v>2124423</v>
      </c>
      <c r="G97" s="19">
        <v>2614758</v>
      </c>
      <c r="H97" s="19"/>
      <c r="I97" s="19">
        <v>2614758</v>
      </c>
      <c r="J97" s="19">
        <v>-490335</v>
      </c>
      <c r="K97" s="19">
        <v>2124423</v>
      </c>
      <c r="L97" s="19">
        <v>-746866</v>
      </c>
      <c r="M97" s="60">
        <f t="shared" si="6"/>
        <v>0.2133738571600125</v>
      </c>
      <c r="N97" s="60">
        <f t="shared" si="7"/>
        <v>1.2308085536637479</v>
      </c>
      <c r="O97" s="60">
        <f t="shared" si="8"/>
        <v>1.5231749722128749</v>
      </c>
      <c r="P97" s="60">
        <f t="shared" si="9"/>
        <v>-0.35156181231327283</v>
      </c>
      <c r="Q97" s="19">
        <f t="shared" si="10"/>
        <v>-2056837</v>
      </c>
      <c r="R97" s="19">
        <f t="shared" si="11"/>
        <v>-490335</v>
      </c>
      <c r="S97" s="29" t="s">
        <v>82</v>
      </c>
    </row>
    <row r="98" spans="1:19" ht="29.4" customHeight="1" x14ac:dyDescent="0.3">
      <c r="A98" s="10">
        <v>901484758</v>
      </c>
      <c r="B98" s="10" t="s">
        <v>54</v>
      </c>
      <c r="C98" s="59" t="s">
        <v>81</v>
      </c>
      <c r="D98" s="19">
        <v>10426671</v>
      </c>
      <c r="E98" s="19">
        <v>36726154</v>
      </c>
      <c r="F98" s="19">
        <v>47152825</v>
      </c>
      <c r="G98" s="19">
        <v>65215994</v>
      </c>
      <c r="H98" s="19">
        <v>68853</v>
      </c>
      <c r="I98" s="19">
        <v>65284847</v>
      </c>
      <c r="J98" s="19">
        <v>-18132022</v>
      </c>
      <c r="K98" s="19">
        <v>47152825</v>
      </c>
      <c r="L98" s="19">
        <v>-13607325</v>
      </c>
      <c r="M98" s="60">
        <f t="shared" si="6"/>
        <v>0.15987904746188489</v>
      </c>
      <c r="N98" s="60">
        <f t="shared" si="7"/>
        <v>1.3845373421422789</v>
      </c>
      <c r="O98" s="60">
        <f t="shared" si="8"/>
        <v>0.75045822247513272</v>
      </c>
      <c r="P98" s="60">
        <f t="shared" si="9"/>
        <v>-0.28857921025940653</v>
      </c>
      <c r="Q98" s="19">
        <f t="shared" si="10"/>
        <v>-54789323</v>
      </c>
      <c r="R98" s="19">
        <f t="shared" si="11"/>
        <v>-18132022</v>
      </c>
      <c r="S98" s="29" t="s">
        <v>82</v>
      </c>
    </row>
    <row r="99" spans="1:19" ht="29.4" customHeight="1" x14ac:dyDescent="0.3">
      <c r="A99" s="10">
        <v>901530710</v>
      </c>
      <c r="B99" s="10" t="s">
        <v>54</v>
      </c>
      <c r="C99" s="59" t="s">
        <v>79</v>
      </c>
      <c r="D99" s="19">
        <v>1784455</v>
      </c>
      <c r="E99" s="19">
        <v>782355</v>
      </c>
      <c r="F99" s="19">
        <v>2566810</v>
      </c>
      <c r="G99" s="19">
        <v>1259943</v>
      </c>
      <c r="H99" s="19">
        <v>12878</v>
      </c>
      <c r="I99" s="19">
        <v>1272821</v>
      </c>
      <c r="J99" s="19">
        <v>1293989</v>
      </c>
      <c r="K99" s="19">
        <v>2566810</v>
      </c>
      <c r="L99" s="19">
        <v>229161</v>
      </c>
      <c r="M99" s="60">
        <f t="shared" si="6"/>
        <v>1.4162981976168763</v>
      </c>
      <c r="N99" s="60">
        <f t="shared" si="7"/>
        <v>0.49587659390449623</v>
      </c>
      <c r="O99" s="60">
        <f t="shared" si="8"/>
        <v>0.17709655955344289</v>
      </c>
      <c r="P99" s="60">
        <f t="shared" si="9"/>
        <v>8.9278520809876846E-2</v>
      </c>
      <c r="Q99" s="19">
        <f t="shared" si="10"/>
        <v>524512</v>
      </c>
      <c r="R99" s="19">
        <f t="shared" si="11"/>
        <v>1293989</v>
      </c>
      <c r="S99" s="29">
        <v>1.2717954125436353</v>
      </c>
    </row>
    <row r="100" spans="1:19" ht="29.4" customHeight="1" x14ac:dyDescent="0.3">
      <c r="A100" s="10">
        <v>901565571</v>
      </c>
      <c r="B100" s="10" t="s">
        <v>54</v>
      </c>
      <c r="C100" s="59" t="s">
        <v>81</v>
      </c>
      <c r="D100" s="19">
        <v>29169453</v>
      </c>
      <c r="E100" s="19">
        <v>30123066</v>
      </c>
      <c r="F100" s="19">
        <v>59292519</v>
      </c>
      <c r="G100" s="19">
        <v>61064863</v>
      </c>
      <c r="H100" s="19"/>
      <c r="I100" s="19">
        <v>61064863</v>
      </c>
      <c r="J100" s="19">
        <v>-1772344</v>
      </c>
      <c r="K100" s="19">
        <v>59292519</v>
      </c>
      <c r="L100" s="19">
        <v>-1872344</v>
      </c>
      <c r="M100" s="60">
        <f t="shared" si="6"/>
        <v>0.47767982382929441</v>
      </c>
      <c r="N100" s="60">
        <f t="shared" si="7"/>
        <v>1.0298915281369645</v>
      </c>
      <c r="O100" s="60">
        <f t="shared" si="8"/>
        <v>1.0564224552344239</v>
      </c>
      <c r="P100" s="60">
        <f t="shared" si="9"/>
        <v>-3.1578081545160869E-2</v>
      </c>
      <c r="Q100" s="19">
        <f t="shared" si="10"/>
        <v>-31895410</v>
      </c>
      <c r="R100" s="19">
        <f t="shared" si="11"/>
        <v>-1772344</v>
      </c>
      <c r="S100" s="29" t="s">
        <v>82</v>
      </c>
    </row>
    <row r="101" spans="1:19" x14ac:dyDescent="0.25">
      <c r="D101" s="61">
        <f t="shared" ref="D101:K101" si="12">SUM(D2:D100)</f>
        <v>3345979871</v>
      </c>
      <c r="E101" s="61">
        <f t="shared" si="12"/>
        <v>1327521020</v>
      </c>
      <c r="F101" s="61">
        <f t="shared" si="12"/>
        <v>4673500891</v>
      </c>
      <c r="G101" s="61">
        <f t="shared" si="12"/>
        <v>2643952901</v>
      </c>
      <c r="H101" s="61">
        <f t="shared" si="12"/>
        <v>568424675</v>
      </c>
      <c r="I101" s="61">
        <f t="shared" si="12"/>
        <v>3212377576</v>
      </c>
      <c r="J101" s="61">
        <f t="shared" si="12"/>
        <v>1461123315</v>
      </c>
      <c r="K101" s="61">
        <f t="shared" si="12"/>
        <v>4673500891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D4941-9FD1-4C34-8276-506F916D7879}">
  <dimension ref="A1:H101"/>
  <sheetViews>
    <sheetView workbookViewId="0">
      <pane ySplit="1" topLeftCell="A2" activePane="bottomLeft" state="frozen"/>
      <selection activeCell="E18" sqref="E18"/>
      <selection pane="bottomLeft" activeCell="B1" sqref="B1"/>
    </sheetView>
  </sheetViews>
  <sheetFormatPr baseColWidth="10" defaultRowHeight="13.8" x14ac:dyDescent="0.25"/>
  <cols>
    <col min="1" max="1" width="8.77734375" style="10" bestFit="1" customWidth="1"/>
    <col min="2" max="2" width="12.5546875" style="10" bestFit="1" customWidth="1"/>
    <col min="3" max="3" width="11.109375" style="58" customWidth="1"/>
    <col min="4" max="4" width="15.5546875" style="19" bestFit="1" customWidth="1"/>
    <col min="5" max="6" width="15.44140625" style="19" bestFit="1" customWidth="1"/>
    <col min="7" max="7" width="11.5546875" style="10"/>
    <col min="8" max="8" width="14.5546875" style="29" bestFit="1" customWidth="1"/>
    <col min="9" max="16384" width="11.5546875" style="10"/>
  </cols>
  <sheetData>
    <row r="1" spans="1:8" ht="55.2" x14ac:dyDescent="0.25">
      <c r="A1" s="20" t="s">
        <v>0</v>
      </c>
      <c r="B1" s="20" t="s">
        <v>30</v>
      </c>
      <c r="C1" s="20" t="s">
        <v>31</v>
      </c>
      <c r="D1" s="20" t="s">
        <v>40</v>
      </c>
      <c r="E1" s="20" t="s">
        <v>41</v>
      </c>
      <c r="F1" s="20" t="s">
        <v>42</v>
      </c>
      <c r="G1" s="15" t="s">
        <v>8</v>
      </c>
      <c r="H1" s="30" t="s">
        <v>47</v>
      </c>
    </row>
    <row r="2" spans="1:8" ht="35.4" customHeight="1" x14ac:dyDescent="0.25">
      <c r="G2" s="60"/>
    </row>
    <row r="3" spans="1:8" ht="35.4" customHeight="1" x14ac:dyDescent="0.25">
      <c r="G3" s="60"/>
    </row>
    <row r="4" spans="1:8" ht="35.4" customHeight="1" x14ac:dyDescent="0.25">
      <c r="G4" s="60"/>
    </row>
    <row r="5" spans="1:8" ht="35.4" customHeight="1" x14ac:dyDescent="0.25">
      <c r="A5" s="10">
        <v>800143407</v>
      </c>
      <c r="B5" s="10" t="s">
        <v>54</v>
      </c>
      <c r="C5" s="58" t="s">
        <v>79</v>
      </c>
      <c r="D5" s="19">
        <v>503802</v>
      </c>
      <c r="E5" s="19">
        <v>905269</v>
      </c>
      <c r="F5" s="19">
        <v>613380</v>
      </c>
      <c r="G5" s="60">
        <f t="shared" ref="G4:G8" si="0">F5/D5</f>
        <v>1.217502113925709</v>
      </c>
      <c r="H5" s="29">
        <v>1.217502113925709</v>
      </c>
    </row>
    <row r="6" spans="1:8" ht="35.4" customHeight="1" x14ac:dyDescent="0.25">
      <c r="A6" s="10">
        <v>800147578</v>
      </c>
      <c r="B6" s="10" t="s">
        <v>54</v>
      </c>
      <c r="C6" s="58" t="s">
        <v>80</v>
      </c>
      <c r="D6" s="19">
        <v>845498</v>
      </c>
      <c r="E6" s="19">
        <v>-1262505</v>
      </c>
      <c r="F6" s="19">
        <v>-2250539</v>
      </c>
      <c r="G6" s="60">
        <f t="shared" si="0"/>
        <v>-2.6617910391272361</v>
      </c>
      <c r="H6" s="29">
        <v>-2.6617910391272361</v>
      </c>
    </row>
    <row r="7" spans="1:8" ht="35.4" customHeight="1" x14ac:dyDescent="0.25">
      <c r="G7" s="60"/>
    </row>
    <row r="8" spans="1:8" ht="35.4" customHeight="1" x14ac:dyDescent="0.25">
      <c r="A8" s="10">
        <v>800229663</v>
      </c>
      <c r="B8" s="10" t="s">
        <v>54</v>
      </c>
      <c r="C8" s="58" t="s">
        <v>81</v>
      </c>
      <c r="D8" s="19">
        <v>32458</v>
      </c>
      <c r="E8" s="19">
        <v>454926</v>
      </c>
      <c r="F8" s="19">
        <v>-354181</v>
      </c>
      <c r="G8" s="60">
        <f t="shared" si="0"/>
        <v>-10.911978556904307</v>
      </c>
      <c r="H8" s="29">
        <v>-10.911978556904307</v>
      </c>
    </row>
    <row r="9" spans="1:8" ht="35.4" customHeight="1" x14ac:dyDescent="0.25">
      <c r="G9" s="60"/>
    </row>
    <row r="10" spans="1:8" ht="35.4" customHeight="1" x14ac:dyDescent="0.25">
      <c r="A10" s="10">
        <v>802015290</v>
      </c>
      <c r="B10" s="10" t="s">
        <v>54</v>
      </c>
      <c r="C10" s="58" t="s">
        <v>80</v>
      </c>
      <c r="D10" s="19">
        <v>24126</v>
      </c>
      <c r="E10" s="19">
        <v>1054506</v>
      </c>
      <c r="F10" s="19">
        <v>685429</v>
      </c>
      <c r="G10" s="60">
        <f t="shared" ref="G9:G100" si="1">F10/D10</f>
        <v>28.410387134212055</v>
      </c>
      <c r="H10" s="29">
        <v>28.410387134212055</v>
      </c>
    </row>
    <row r="11" spans="1:8" ht="35.4" customHeight="1" x14ac:dyDescent="0.25">
      <c r="A11" s="10">
        <v>805012299</v>
      </c>
      <c r="B11" s="10" t="s">
        <v>54</v>
      </c>
      <c r="C11" s="58" t="s">
        <v>79</v>
      </c>
      <c r="D11" s="19">
        <v>292205</v>
      </c>
      <c r="E11" s="19">
        <v>1137140</v>
      </c>
      <c r="F11" s="19">
        <v>587531</v>
      </c>
      <c r="G11" s="60">
        <f t="shared" si="1"/>
        <v>2.0106808576170838</v>
      </c>
      <c r="H11" s="29">
        <v>2.0106808576170838</v>
      </c>
    </row>
    <row r="12" spans="1:8" ht="35.4" customHeight="1" x14ac:dyDescent="0.25">
      <c r="G12" s="60"/>
    </row>
    <row r="13" spans="1:8" ht="35.4" customHeight="1" x14ac:dyDescent="0.25">
      <c r="A13" s="10">
        <v>811023886</v>
      </c>
      <c r="B13" s="10" t="s">
        <v>54</v>
      </c>
      <c r="C13" s="58" t="s">
        <v>79</v>
      </c>
      <c r="D13" s="19">
        <v>217449</v>
      </c>
      <c r="E13" s="19">
        <v>988665</v>
      </c>
      <c r="F13" s="19">
        <v>540316</v>
      </c>
      <c r="G13" s="60">
        <f t="shared" si="1"/>
        <v>2.4847941356364021</v>
      </c>
      <c r="H13" s="29">
        <v>2.4847941356364021</v>
      </c>
    </row>
    <row r="14" spans="1:8" ht="35.4" customHeight="1" x14ac:dyDescent="0.25">
      <c r="A14" s="10">
        <v>830013774</v>
      </c>
      <c r="B14" s="10" t="s">
        <v>54</v>
      </c>
      <c r="C14" s="58" t="s">
        <v>79</v>
      </c>
      <c r="D14" s="19">
        <v>2773664</v>
      </c>
      <c r="E14" s="19">
        <v>30985617</v>
      </c>
      <c r="F14" s="19">
        <v>12912265</v>
      </c>
      <c r="G14" s="60">
        <f t="shared" si="1"/>
        <v>4.6553097274940294</v>
      </c>
      <c r="H14" s="29">
        <v>4.6553097274940294</v>
      </c>
    </row>
    <row r="15" spans="1:8" ht="35.4" customHeight="1" x14ac:dyDescent="0.25">
      <c r="G15" s="60"/>
    </row>
    <row r="16" spans="1:8" ht="35.4" customHeight="1" x14ac:dyDescent="0.25">
      <c r="G16" s="60"/>
    </row>
    <row r="17" spans="1:8" ht="35.4" customHeight="1" x14ac:dyDescent="0.25">
      <c r="A17" s="10">
        <v>830072490</v>
      </c>
      <c r="B17" s="10" t="s">
        <v>54</v>
      </c>
      <c r="C17" s="58" t="s">
        <v>81</v>
      </c>
      <c r="D17" s="19">
        <v>0</v>
      </c>
      <c r="E17" s="19">
        <v>0</v>
      </c>
      <c r="F17" s="19">
        <v>12153217</v>
      </c>
      <c r="G17" s="60" t="e">
        <f t="shared" si="1"/>
        <v>#DIV/0!</v>
      </c>
      <c r="H17" s="29" t="s">
        <v>82</v>
      </c>
    </row>
    <row r="18" spans="1:8" ht="35.4" customHeight="1" x14ac:dyDescent="0.25">
      <c r="G18" s="60"/>
    </row>
    <row r="19" spans="1:8" ht="35.4" customHeight="1" x14ac:dyDescent="0.25">
      <c r="A19" s="10">
        <v>830080727</v>
      </c>
      <c r="B19" s="10" t="s">
        <v>54</v>
      </c>
      <c r="C19" s="58" t="s">
        <v>80</v>
      </c>
      <c r="D19" s="19">
        <v>119</v>
      </c>
      <c r="E19" s="19">
        <v>240324</v>
      </c>
      <c r="F19" s="19">
        <v>114943</v>
      </c>
      <c r="G19" s="60">
        <f t="shared" si="1"/>
        <v>965.90756302521004</v>
      </c>
      <c r="H19" s="29">
        <v>965.90756302521004</v>
      </c>
    </row>
    <row r="20" spans="1:8" ht="35.4" customHeight="1" x14ac:dyDescent="0.25">
      <c r="A20" s="10">
        <v>830081273</v>
      </c>
      <c r="B20" s="10" t="s">
        <v>54</v>
      </c>
      <c r="C20" s="58" t="s">
        <v>80</v>
      </c>
      <c r="D20" s="19">
        <v>2447945</v>
      </c>
      <c r="E20" s="19">
        <v>2127075</v>
      </c>
      <c r="F20" s="19">
        <v>445193</v>
      </c>
      <c r="G20" s="60">
        <f t="shared" si="1"/>
        <v>0.18186397161700937</v>
      </c>
      <c r="H20" s="29">
        <v>0.18186397161700937</v>
      </c>
    </row>
    <row r="21" spans="1:8" ht="35.4" customHeight="1" x14ac:dyDescent="0.25">
      <c r="A21" s="10">
        <v>830084433</v>
      </c>
      <c r="B21" s="10" t="s">
        <v>54</v>
      </c>
      <c r="C21" s="58" t="s">
        <v>80</v>
      </c>
      <c r="D21" s="19">
        <v>182920</v>
      </c>
      <c r="E21" s="19">
        <v>4616877</v>
      </c>
      <c r="F21" s="19">
        <v>2687968</v>
      </c>
      <c r="G21" s="60">
        <f t="shared" si="1"/>
        <v>14.694773671550404</v>
      </c>
      <c r="H21" s="29">
        <v>14.694773671550404</v>
      </c>
    </row>
    <row r="22" spans="1:8" ht="35.4" customHeight="1" x14ac:dyDescent="0.25">
      <c r="G22" s="60"/>
    </row>
    <row r="23" spans="1:8" ht="35.4" customHeight="1" x14ac:dyDescent="0.25">
      <c r="G23" s="60"/>
    </row>
    <row r="24" spans="1:8" ht="35.4" customHeight="1" x14ac:dyDescent="0.25">
      <c r="A24" s="10">
        <v>830096374</v>
      </c>
      <c r="B24" s="10" t="s">
        <v>54</v>
      </c>
      <c r="C24" s="58" t="s">
        <v>79</v>
      </c>
      <c r="D24" s="19">
        <v>1098350</v>
      </c>
      <c r="E24" s="19">
        <v>11480557</v>
      </c>
      <c r="F24" s="19">
        <v>7209702</v>
      </c>
      <c r="G24" s="60">
        <f t="shared" si="1"/>
        <v>6.5641207265443624</v>
      </c>
      <c r="H24" s="29">
        <v>6.5641207265443624</v>
      </c>
    </row>
    <row r="25" spans="1:8" ht="35.4" customHeight="1" x14ac:dyDescent="0.25">
      <c r="G25" s="60"/>
    </row>
    <row r="26" spans="1:8" ht="35.4" customHeight="1" x14ac:dyDescent="0.25">
      <c r="A26" s="10">
        <v>830111965</v>
      </c>
      <c r="B26" s="10" t="s">
        <v>54</v>
      </c>
      <c r="C26" s="58" t="s">
        <v>79</v>
      </c>
      <c r="E26" s="19">
        <v>12330008</v>
      </c>
      <c r="F26" s="19">
        <v>9157664</v>
      </c>
      <c r="G26" s="60" t="e">
        <f t="shared" si="1"/>
        <v>#DIV/0!</v>
      </c>
      <c r="H26" s="29" t="s">
        <v>82</v>
      </c>
    </row>
    <row r="27" spans="1:8" ht="35.4" customHeight="1" x14ac:dyDescent="0.25">
      <c r="G27" s="60"/>
    </row>
    <row r="28" spans="1:8" ht="35.4" customHeight="1" x14ac:dyDescent="0.25">
      <c r="A28" s="10">
        <v>830115764</v>
      </c>
      <c r="B28" s="10" t="s">
        <v>54</v>
      </c>
      <c r="C28" s="58" t="s">
        <v>79</v>
      </c>
      <c r="D28" s="19">
        <v>0</v>
      </c>
      <c r="E28" s="19">
        <v>2388239</v>
      </c>
      <c r="F28" s="19">
        <v>1840275</v>
      </c>
      <c r="G28" s="60" t="e">
        <f t="shared" si="1"/>
        <v>#DIV/0!</v>
      </c>
      <c r="H28" s="29" t="s">
        <v>82</v>
      </c>
    </row>
    <row r="29" spans="1:8" ht="35.4" customHeight="1" x14ac:dyDescent="0.25">
      <c r="A29" s="10">
        <v>830124633</v>
      </c>
      <c r="B29" s="10" t="s">
        <v>54</v>
      </c>
      <c r="C29" s="58" t="s">
        <v>80</v>
      </c>
      <c r="D29" s="19">
        <v>682398</v>
      </c>
      <c r="E29" s="19">
        <v>271413</v>
      </c>
      <c r="F29" s="19">
        <v>104812</v>
      </c>
      <c r="G29" s="60">
        <f t="shared" si="1"/>
        <v>0.15359365062617417</v>
      </c>
      <c r="H29" s="29">
        <v>0.15359365062617417</v>
      </c>
    </row>
    <row r="30" spans="1:8" ht="35.4" customHeight="1" x14ac:dyDescent="0.25">
      <c r="G30" s="60"/>
    </row>
    <row r="31" spans="1:8" ht="35.4" customHeight="1" x14ac:dyDescent="0.25">
      <c r="G31" s="60"/>
    </row>
    <row r="32" spans="1:8" ht="35.4" customHeight="1" x14ac:dyDescent="0.25">
      <c r="A32" s="10">
        <v>900060799</v>
      </c>
      <c r="B32" s="10" t="s">
        <v>54</v>
      </c>
      <c r="C32" s="58" t="s">
        <v>79</v>
      </c>
      <c r="D32" s="19">
        <v>6632874</v>
      </c>
      <c r="E32" s="19">
        <v>7366008</v>
      </c>
      <c r="F32" s="19">
        <v>3560528</v>
      </c>
      <c r="G32" s="60">
        <f t="shared" si="1"/>
        <v>0.53680018646517336</v>
      </c>
      <c r="H32" s="29">
        <v>0.53680018646517336</v>
      </c>
    </row>
    <row r="33" spans="1:8" ht="35.4" customHeight="1" x14ac:dyDescent="0.25">
      <c r="G33" s="60"/>
    </row>
    <row r="34" spans="1:8" ht="35.4" customHeight="1" x14ac:dyDescent="0.25">
      <c r="G34" s="60"/>
    </row>
    <row r="35" spans="1:8" ht="35.4" customHeight="1" x14ac:dyDescent="0.25">
      <c r="G35" s="60"/>
    </row>
    <row r="36" spans="1:8" ht="35.4" customHeight="1" x14ac:dyDescent="0.25">
      <c r="G36" s="60"/>
    </row>
    <row r="37" spans="1:8" ht="35.4" customHeight="1" x14ac:dyDescent="0.25">
      <c r="A37" s="10">
        <v>900129872</v>
      </c>
      <c r="B37" s="10" t="s">
        <v>54</v>
      </c>
      <c r="C37" s="58" t="s">
        <v>79</v>
      </c>
      <c r="E37" s="19">
        <v>1382423</v>
      </c>
      <c r="F37" s="19">
        <v>15103</v>
      </c>
      <c r="G37" s="60" t="e">
        <f t="shared" si="1"/>
        <v>#DIV/0!</v>
      </c>
      <c r="H37" s="29" t="s">
        <v>82</v>
      </c>
    </row>
    <row r="38" spans="1:8" ht="35.4" customHeight="1" x14ac:dyDescent="0.25">
      <c r="G38" s="60"/>
    </row>
    <row r="39" spans="1:8" ht="35.4" customHeight="1" x14ac:dyDescent="0.25">
      <c r="G39" s="60"/>
    </row>
    <row r="40" spans="1:8" ht="35.4" customHeight="1" x14ac:dyDescent="0.25">
      <c r="A40" s="10">
        <v>900195138</v>
      </c>
      <c r="B40" s="10" t="s">
        <v>54</v>
      </c>
      <c r="C40" s="58" t="s">
        <v>79</v>
      </c>
      <c r="D40" s="19">
        <v>12085686</v>
      </c>
      <c r="E40" s="19">
        <v>13306643</v>
      </c>
      <c r="F40" s="19">
        <v>10140057</v>
      </c>
      <c r="G40" s="60">
        <f t="shared" si="1"/>
        <v>0.83901377215989226</v>
      </c>
      <c r="H40" s="29">
        <v>0.83901377215989226</v>
      </c>
    </row>
    <row r="41" spans="1:8" ht="35.4" customHeight="1" x14ac:dyDescent="0.25">
      <c r="G41" s="60"/>
    </row>
    <row r="42" spans="1:8" ht="35.4" customHeight="1" x14ac:dyDescent="0.25">
      <c r="A42" s="10">
        <v>900211457</v>
      </c>
      <c r="B42" s="10" t="s">
        <v>54</v>
      </c>
      <c r="C42" s="58" t="s">
        <v>80</v>
      </c>
      <c r="D42" s="19">
        <v>1117127</v>
      </c>
      <c r="E42" s="19">
        <v>865274</v>
      </c>
      <c r="F42" s="19">
        <v>115870</v>
      </c>
      <c r="G42" s="60">
        <f t="shared" si="1"/>
        <v>0.10372142110968582</v>
      </c>
      <c r="H42" s="29">
        <v>0.10372142110968582</v>
      </c>
    </row>
    <row r="43" spans="1:8" ht="35.4" customHeight="1" x14ac:dyDescent="0.25">
      <c r="A43" s="10">
        <v>900218578</v>
      </c>
      <c r="B43" s="10" t="s">
        <v>54</v>
      </c>
      <c r="C43" s="58" t="s">
        <v>79</v>
      </c>
      <c r="D43" s="19">
        <v>348385</v>
      </c>
      <c r="E43" s="19">
        <v>63270412</v>
      </c>
      <c r="F43" s="19">
        <v>37932929</v>
      </c>
      <c r="G43" s="60">
        <f t="shared" si="1"/>
        <v>108.88221077256483</v>
      </c>
      <c r="H43" s="29">
        <v>108.88221077256483</v>
      </c>
    </row>
    <row r="44" spans="1:8" ht="35.4" customHeight="1" x14ac:dyDescent="0.25">
      <c r="A44" s="10">
        <v>900224316</v>
      </c>
      <c r="B44" s="10" t="s">
        <v>54</v>
      </c>
      <c r="C44" s="58" t="s">
        <v>79</v>
      </c>
      <c r="D44" s="19">
        <v>152848</v>
      </c>
      <c r="E44" s="19">
        <v>777297</v>
      </c>
      <c r="F44" s="19">
        <v>464205</v>
      </c>
      <c r="G44" s="60">
        <f t="shared" si="1"/>
        <v>3.0370367947241705</v>
      </c>
      <c r="H44" s="29">
        <v>3.0370367947241705</v>
      </c>
    </row>
    <row r="45" spans="1:8" ht="35.4" customHeight="1" x14ac:dyDescent="0.25">
      <c r="A45" s="10">
        <v>900237820</v>
      </c>
      <c r="B45" s="10" t="s">
        <v>54</v>
      </c>
      <c r="C45" s="58" t="s">
        <v>79</v>
      </c>
      <c r="D45" s="19">
        <v>47452</v>
      </c>
      <c r="E45" s="19">
        <v>1420443</v>
      </c>
      <c r="F45" s="19">
        <v>1129963</v>
      </c>
      <c r="G45" s="60">
        <f t="shared" si="1"/>
        <v>23.812758155609881</v>
      </c>
      <c r="H45" s="29">
        <v>23.812758155609881</v>
      </c>
    </row>
    <row r="46" spans="1:8" ht="35.4" customHeight="1" x14ac:dyDescent="0.25">
      <c r="G46" s="60"/>
    </row>
    <row r="47" spans="1:8" ht="35.4" customHeight="1" x14ac:dyDescent="0.25">
      <c r="A47" s="10">
        <v>900281430</v>
      </c>
      <c r="B47" s="10" t="s">
        <v>54</v>
      </c>
      <c r="C47" s="58" t="s">
        <v>79</v>
      </c>
      <c r="E47" s="19">
        <v>1564023</v>
      </c>
      <c r="F47" s="19">
        <v>846061</v>
      </c>
      <c r="G47" s="60" t="e">
        <f t="shared" si="1"/>
        <v>#DIV/0!</v>
      </c>
      <c r="H47" s="29" t="s">
        <v>82</v>
      </c>
    </row>
    <row r="48" spans="1:8" ht="35.4" customHeight="1" x14ac:dyDescent="0.25">
      <c r="A48" s="10">
        <v>900299228</v>
      </c>
      <c r="B48" s="10" t="s">
        <v>54</v>
      </c>
      <c r="C48" s="58" t="s">
        <v>80</v>
      </c>
      <c r="D48" s="19">
        <v>555868</v>
      </c>
      <c r="E48" s="19">
        <v>-6136458</v>
      </c>
      <c r="F48" s="19">
        <v>-6521373</v>
      </c>
      <c r="G48" s="60">
        <f t="shared" si="1"/>
        <v>-11.731873394402987</v>
      </c>
      <c r="H48" s="29">
        <v>-11.731873394402987</v>
      </c>
    </row>
    <row r="49" spans="1:8" ht="35.4" customHeight="1" x14ac:dyDescent="0.25">
      <c r="A49" s="10">
        <v>900320612</v>
      </c>
      <c r="B49" s="10" t="s">
        <v>54</v>
      </c>
      <c r="C49" s="58" t="s">
        <v>80</v>
      </c>
      <c r="D49" s="19">
        <v>4722871</v>
      </c>
      <c r="E49" s="19">
        <v>50446947</v>
      </c>
      <c r="F49" s="19">
        <v>47909039</v>
      </c>
      <c r="G49" s="60">
        <f t="shared" si="1"/>
        <v>10.144049879829451</v>
      </c>
      <c r="H49" s="29">
        <v>10.144049879829451</v>
      </c>
    </row>
    <row r="50" spans="1:8" ht="35.4" customHeight="1" x14ac:dyDescent="0.25">
      <c r="G50" s="60"/>
    </row>
    <row r="51" spans="1:8" ht="35.4" customHeight="1" x14ac:dyDescent="0.25">
      <c r="G51" s="60"/>
    </row>
    <row r="52" spans="1:8" ht="35.4" customHeight="1" x14ac:dyDescent="0.25">
      <c r="A52" s="10">
        <v>900399437</v>
      </c>
      <c r="B52" s="10" t="s">
        <v>54</v>
      </c>
      <c r="C52" s="58" t="s">
        <v>80</v>
      </c>
      <c r="E52" s="19">
        <v>-625144</v>
      </c>
      <c r="F52" s="19">
        <v>-781712</v>
      </c>
      <c r="G52" s="60" t="e">
        <f t="shared" si="1"/>
        <v>#DIV/0!</v>
      </c>
      <c r="H52" s="29" t="s">
        <v>82</v>
      </c>
    </row>
    <row r="53" spans="1:8" ht="35.4" customHeight="1" x14ac:dyDescent="0.25">
      <c r="A53" s="10">
        <v>900420814</v>
      </c>
      <c r="B53" s="10" t="s">
        <v>54</v>
      </c>
      <c r="C53" s="58" t="s">
        <v>79</v>
      </c>
      <c r="D53" s="19">
        <v>796590</v>
      </c>
      <c r="E53" s="19">
        <v>38239419</v>
      </c>
      <c r="F53" s="19">
        <v>24260315</v>
      </c>
      <c r="G53" s="60">
        <f t="shared" si="1"/>
        <v>30.455209078697951</v>
      </c>
      <c r="H53" s="29">
        <v>30.455209078697951</v>
      </c>
    </row>
    <row r="54" spans="1:8" ht="35.4" customHeight="1" x14ac:dyDescent="0.25">
      <c r="A54" s="10">
        <v>900471195</v>
      </c>
      <c r="B54" s="10" t="s">
        <v>54</v>
      </c>
      <c r="C54" s="58" t="s">
        <v>80</v>
      </c>
      <c r="D54" s="19">
        <v>868852</v>
      </c>
      <c r="E54" s="19">
        <v>5081824</v>
      </c>
      <c r="F54" s="19">
        <v>4228006</v>
      </c>
      <c r="G54" s="60">
        <f t="shared" si="1"/>
        <v>4.8661981557273277</v>
      </c>
      <c r="H54" s="29">
        <v>4.8661981557273277</v>
      </c>
    </row>
    <row r="55" spans="1:8" ht="35.4" customHeight="1" x14ac:dyDescent="0.25">
      <c r="G55" s="60"/>
    </row>
    <row r="56" spans="1:8" ht="35.4" customHeight="1" x14ac:dyDescent="0.25">
      <c r="G56" s="60"/>
    </row>
    <row r="57" spans="1:8" ht="35.4" customHeight="1" x14ac:dyDescent="0.25">
      <c r="A57" s="10">
        <v>900481621</v>
      </c>
      <c r="B57" s="10" t="s">
        <v>54</v>
      </c>
      <c r="C57" s="58" t="s">
        <v>79</v>
      </c>
      <c r="D57" s="19">
        <v>1072676</v>
      </c>
      <c r="E57" s="19">
        <v>22733754</v>
      </c>
      <c r="F57" s="19">
        <v>15319532</v>
      </c>
      <c r="G57" s="60">
        <f t="shared" si="1"/>
        <v>14.281602273193396</v>
      </c>
      <c r="H57" s="29">
        <v>14.281602273193396</v>
      </c>
    </row>
    <row r="58" spans="1:8" ht="35.4" customHeight="1" x14ac:dyDescent="0.25">
      <c r="G58" s="60"/>
    </row>
    <row r="59" spans="1:8" ht="35.4" customHeight="1" x14ac:dyDescent="0.25">
      <c r="A59" s="10">
        <v>900569535</v>
      </c>
      <c r="B59" s="10" t="s">
        <v>54</v>
      </c>
      <c r="C59" s="58" t="s">
        <v>79</v>
      </c>
      <c r="D59" s="19">
        <v>108</v>
      </c>
      <c r="E59" s="19">
        <v>357073</v>
      </c>
      <c r="F59" s="19">
        <v>188500</v>
      </c>
      <c r="G59" s="60">
        <f t="shared" si="1"/>
        <v>1745.3703703703704</v>
      </c>
      <c r="H59" s="29">
        <v>1745.3703703703704</v>
      </c>
    </row>
    <row r="60" spans="1:8" ht="35.4" customHeight="1" x14ac:dyDescent="0.25">
      <c r="G60" s="60"/>
    </row>
    <row r="61" spans="1:8" ht="35.4" customHeight="1" x14ac:dyDescent="0.25">
      <c r="A61" s="10">
        <v>900584902</v>
      </c>
      <c r="B61" s="10" t="s">
        <v>54</v>
      </c>
      <c r="C61" s="58" t="s">
        <v>79</v>
      </c>
      <c r="E61" s="19">
        <v>131079</v>
      </c>
      <c r="F61" s="19">
        <v>48338</v>
      </c>
      <c r="G61" s="60" t="e">
        <f t="shared" si="1"/>
        <v>#DIV/0!</v>
      </c>
      <c r="H61" s="29" t="s">
        <v>82</v>
      </c>
    </row>
    <row r="62" spans="1:8" ht="35.4" customHeight="1" x14ac:dyDescent="0.25">
      <c r="A62" s="10">
        <v>900594521</v>
      </c>
      <c r="B62" s="10" t="s">
        <v>54</v>
      </c>
      <c r="C62" s="58" t="s">
        <v>79</v>
      </c>
      <c r="D62" s="19">
        <v>2665837</v>
      </c>
      <c r="E62" s="19">
        <v>8264264</v>
      </c>
      <c r="F62" s="19">
        <v>6089325</v>
      </c>
      <c r="G62" s="60">
        <f t="shared" si="1"/>
        <v>2.2842075490737055</v>
      </c>
      <c r="H62" s="29">
        <v>2.2842075490737055</v>
      </c>
    </row>
    <row r="63" spans="1:8" ht="35.4" customHeight="1" x14ac:dyDescent="0.25">
      <c r="G63" s="60"/>
    </row>
    <row r="64" spans="1:8" ht="35.4" customHeight="1" x14ac:dyDescent="0.25">
      <c r="A64" s="10">
        <v>900629941</v>
      </c>
      <c r="B64" s="10" t="s">
        <v>54</v>
      </c>
      <c r="C64" s="58" t="s">
        <v>79</v>
      </c>
      <c r="E64" s="19">
        <v>138887</v>
      </c>
      <c r="F64" s="19">
        <v>138887</v>
      </c>
      <c r="G64" s="60" t="e">
        <f t="shared" si="1"/>
        <v>#DIV/0!</v>
      </c>
      <c r="H64" s="29" t="s">
        <v>82</v>
      </c>
    </row>
    <row r="65" spans="1:8" ht="35.4" customHeight="1" x14ac:dyDescent="0.25">
      <c r="A65" s="10">
        <v>900633782</v>
      </c>
      <c r="B65" s="10" t="s">
        <v>54</v>
      </c>
      <c r="C65" s="58" t="s">
        <v>79</v>
      </c>
      <c r="D65" s="19">
        <v>787265</v>
      </c>
      <c r="E65" s="19">
        <v>87369</v>
      </c>
      <c r="F65" s="19">
        <v>87369</v>
      </c>
      <c r="G65" s="60">
        <f t="shared" si="1"/>
        <v>0.11097787911313217</v>
      </c>
      <c r="H65" s="29">
        <v>0.11097787911313217</v>
      </c>
    </row>
    <row r="66" spans="1:8" ht="35.4" customHeight="1" x14ac:dyDescent="0.25">
      <c r="A66" s="10">
        <v>900675394</v>
      </c>
      <c r="B66" s="10" t="s">
        <v>54</v>
      </c>
      <c r="C66" s="58" t="s">
        <v>79</v>
      </c>
      <c r="D66" s="19">
        <v>110</v>
      </c>
      <c r="E66" s="19">
        <v>5535817</v>
      </c>
      <c r="F66" s="19">
        <v>3563380</v>
      </c>
      <c r="G66" s="60">
        <f t="shared" si="1"/>
        <v>32394.363636363636</v>
      </c>
      <c r="H66" s="29">
        <v>32394.363636363636</v>
      </c>
    </row>
    <row r="67" spans="1:8" ht="35.4" customHeight="1" x14ac:dyDescent="0.25">
      <c r="A67" s="10">
        <v>900711074</v>
      </c>
      <c r="B67" s="10" t="s">
        <v>54</v>
      </c>
      <c r="C67" s="58" t="s">
        <v>79</v>
      </c>
      <c r="D67" s="19">
        <v>0</v>
      </c>
      <c r="E67" s="19">
        <v>15485228</v>
      </c>
      <c r="F67" s="19">
        <v>9220832</v>
      </c>
      <c r="G67" s="60" t="e">
        <f t="shared" si="1"/>
        <v>#DIV/0!</v>
      </c>
      <c r="H67" s="29" t="s">
        <v>82</v>
      </c>
    </row>
    <row r="68" spans="1:8" ht="35.4" customHeight="1" x14ac:dyDescent="0.25">
      <c r="A68" s="10">
        <v>900712544</v>
      </c>
      <c r="B68" s="10" t="s">
        <v>54</v>
      </c>
      <c r="C68" s="58" t="s">
        <v>80</v>
      </c>
      <c r="E68" s="19">
        <v>1107949</v>
      </c>
      <c r="F68" s="19">
        <v>582305</v>
      </c>
      <c r="G68" s="60" t="e">
        <f t="shared" si="1"/>
        <v>#DIV/0!</v>
      </c>
      <c r="H68" s="29" t="s">
        <v>82</v>
      </c>
    </row>
    <row r="69" spans="1:8" ht="35.4" customHeight="1" x14ac:dyDescent="0.25">
      <c r="A69" s="10">
        <v>900746078</v>
      </c>
      <c r="B69" s="10" t="s">
        <v>54</v>
      </c>
      <c r="C69" s="58" t="s">
        <v>80</v>
      </c>
      <c r="E69" s="19">
        <v>-54533</v>
      </c>
      <c r="F69" s="19">
        <v>-540136</v>
      </c>
      <c r="G69" s="60" t="e">
        <f t="shared" si="1"/>
        <v>#DIV/0!</v>
      </c>
      <c r="H69" s="29" t="s">
        <v>82</v>
      </c>
    </row>
    <row r="70" spans="1:8" ht="35.4" customHeight="1" x14ac:dyDescent="0.25">
      <c r="A70" s="10">
        <v>900797285</v>
      </c>
      <c r="B70" s="10" t="s">
        <v>54</v>
      </c>
      <c r="C70" s="58" t="s">
        <v>79</v>
      </c>
      <c r="E70" s="19">
        <v>5633461</v>
      </c>
      <c r="F70" s="19">
        <v>3438879</v>
      </c>
      <c r="G70" s="60" t="e">
        <f t="shared" si="1"/>
        <v>#DIV/0!</v>
      </c>
      <c r="H70" s="29" t="s">
        <v>82</v>
      </c>
    </row>
    <row r="71" spans="1:8" ht="35.4" customHeight="1" x14ac:dyDescent="0.25">
      <c r="A71" s="10">
        <v>900843898</v>
      </c>
      <c r="B71" s="10" t="s">
        <v>54</v>
      </c>
      <c r="C71" s="58" t="s">
        <v>79</v>
      </c>
      <c r="D71" s="19">
        <v>67663230</v>
      </c>
      <c r="E71" s="19">
        <v>-199461497</v>
      </c>
      <c r="F71" s="19">
        <v>-199461497</v>
      </c>
      <c r="G71" s="60">
        <f t="shared" si="1"/>
        <v>-2.9478565684789211</v>
      </c>
      <c r="H71" s="29">
        <v>-2.9478565684789211</v>
      </c>
    </row>
    <row r="72" spans="1:8" ht="35.4" customHeight="1" x14ac:dyDescent="0.25">
      <c r="A72" s="10">
        <v>900850957</v>
      </c>
      <c r="B72" s="10" t="s">
        <v>54</v>
      </c>
      <c r="C72" s="58" t="s">
        <v>79</v>
      </c>
      <c r="D72" s="19">
        <v>567514</v>
      </c>
      <c r="E72" s="19">
        <v>-17385360</v>
      </c>
      <c r="F72" s="19">
        <v>-17385360</v>
      </c>
      <c r="G72" s="60">
        <f t="shared" si="1"/>
        <v>-30.63423986016204</v>
      </c>
      <c r="H72" s="29">
        <v>-30.63423986016204</v>
      </c>
    </row>
    <row r="73" spans="1:8" ht="35.4" customHeight="1" x14ac:dyDescent="0.25">
      <c r="G73" s="60"/>
    </row>
    <row r="74" spans="1:8" ht="35.4" customHeight="1" x14ac:dyDescent="0.25">
      <c r="A74" s="10">
        <v>900955679</v>
      </c>
      <c r="B74" s="10" t="s">
        <v>54</v>
      </c>
      <c r="C74" s="58" t="s">
        <v>79</v>
      </c>
      <c r="D74" s="19">
        <v>3457269</v>
      </c>
      <c r="E74" s="19">
        <v>10479107</v>
      </c>
      <c r="F74" s="19">
        <v>6570345</v>
      </c>
      <c r="G74" s="60">
        <f t="shared" si="1"/>
        <v>1.9004436738940476</v>
      </c>
      <c r="H74" s="29">
        <v>1.9004436738940476</v>
      </c>
    </row>
    <row r="75" spans="1:8" ht="35.4" customHeight="1" x14ac:dyDescent="0.25">
      <c r="G75" s="60"/>
    </row>
    <row r="76" spans="1:8" ht="35.4" customHeight="1" x14ac:dyDescent="0.25">
      <c r="A76" s="10">
        <v>901003327</v>
      </c>
      <c r="B76" s="10" t="s">
        <v>54</v>
      </c>
      <c r="C76" s="58" t="s">
        <v>80</v>
      </c>
      <c r="D76" s="19">
        <v>383937</v>
      </c>
      <c r="E76" s="19">
        <v>-15904005</v>
      </c>
      <c r="F76" s="19">
        <v>-23709861</v>
      </c>
      <c r="G76" s="60">
        <f t="shared" si="1"/>
        <v>-61.754561295212497</v>
      </c>
      <c r="H76" s="29">
        <v>-61.754561295212497</v>
      </c>
    </row>
    <row r="77" spans="1:8" ht="35.4" customHeight="1" x14ac:dyDescent="0.25">
      <c r="A77" s="10">
        <v>901026725</v>
      </c>
      <c r="B77" s="10" t="s">
        <v>54</v>
      </c>
      <c r="C77" s="58" t="s">
        <v>79</v>
      </c>
      <c r="D77" s="19">
        <v>0</v>
      </c>
      <c r="E77" s="19">
        <v>-2784715</v>
      </c>
      <c r="F77" s="19">
        <v>-2774862</v>
      </c>
      <c r="G77" s="60" t="e">
        <f t="shared" si="1"/>
        <v>#DIV/0!</v>
      </c>
      <c r="H77" s="29" t="s">
        <v>82</v>
      </c>
    </row>
    <row r="78" spans="1:8" ht="35.4" customHeight="1" x14ac:dyDescent="0.25">
      <c r="A78" s="10">
        <v>901088710</v>
      </c>
      <c r="B78" s="10" t="s">
        <v>54</v>
      </c>
      <c r="C78" s="58" t="s">
        <v>81</v>
      </c>
      <c r="E78" s="19">
        <v>244803</v>
      </c>
      <c r="F78" s="19">
        <v>212834</v>
      </c>
      <c r="G78" s="60" t="e">
        <f t="shared" si="1"/>
        <v>#DIV/0!</v>
      </c>
      <c r="H78" s="29" t="s">
        <v>82</v>
      </c>
    </row>
    <row r="79" spans="1:8" ht="35.4" customHeight="1" x14ac:dyDescent="0.25">
      <c r="A79" s="10">
        <v>901177770</v>
      </c>
      <c r="B79" s="10" t="s">
        <v>54</v>
      </c>
      <c r="C79" s="58" t="s">
        <v>79</v>
      </c>
      <c r="D79" s="19">
        <v>1230035</v>
      </c>
      <c r="E79" s="19">
        <v>-1870092</v>
      </c>
      <c r="F79" s="19">
        <v>-1392278</v>
      </c>
      <c r="G79" s="60">
        <f t="shared" si="1"/>
        <v>-1.1319011247647424</v>
      </c>
      <c r="H79" s="29">
        <v>-1.1319011247647424</v>
      </c>
    </row>
    <row r="80" spans="1:8" ht="35.4" customHeight="1" x14ac:dyDescent="0.25">
      <c r="A80" s="10">
        <v>901221987</v>
      </c>
      <c r="B80" s="10" t="s">
        <v>54</v>
      </c>
      <c r="C80" s="58" t="s">
        <v>80</v>
      </c>
      <c r="E80" s="19">
        <v>-764407</v>
      </c>
      <c r="F80" s="19">
        <v>-1257624</v>
      </c>
      <c r="G80" s="60" t="e">
        <f t="shared" si="1"/>
        <v>#DIV/0!</v>
      </c>
      <c r="H80" s="29" t="s">
        <v>82</v>
      </c>
    </row>
    <row r="81" spans="1:8" ht="35.4" customHeight="1" x14ac:dyDescent="0.25">
      <c r="A81" s="10">
        <v>901265149</v>
      </c>
      <c r="B81" s="10" t="s">
        <v>54</v>
      </c>
      <c r="C81" s="58" t="s">
        <v>79</v>
      </c>
      <c r="D81" s="19">
        <v>778974</v>
      </c>
      <c r="E81" s="19">
        <v>-46908955</v>
      </c>
      <c r="F81" s="19">
        <v>-39822177</v>
      </c>
      <c r="G81" s="60">
        <f t="shared" si="1"/>
        <v>-51.121317271179784</v>
      </c>
      <c r="H81" s="29">
        <v>-51.121317271179784</v>
      </c>
    </row>
    <row r="82" spans="1:8" ht="35.4" customHeight="1" x14ac:dyDescent="0.25">
      <c r="A82" s="10">
        <v>901277447</v>
      </c>
      <c r="B82" s="10" t="s">
        <v>54</v>
      </c>
      <c r="C82" s="58" t="s">
        <v>79</v>
      </c>
      <c r="D82" s="19">
        <v>20172</v>
      </c>
      <c r="E82" s="19">
        <v>103326</v>
      </c>
      <c r="F82" s="19">
        <v>42662</v>
      </c>
      <c r="G82" s="60">
        <f t="shared" si="1"/>
        <v>2.1149117588736863</v>
      </c>
      <c r="H82" s="29">
        <v>2.1149117588736863</v>
      </c>
    </row>
    <row r="83" spans="1:8" ht="35.4" customHeight="1" x14ac:dyDescent="0.25">
      <c r="A83" s="10">
        <v>901284844</v>
      </c>
      <c r="B83" s="10" t="s">
        <v>54</v>
      </c>
      <c r="C83" s="58" t="s">
        <v>79</v>
      </c>
      <c r="D83" s="19">
        <v>16549</v>
      </c>
      <c r="E83" s="19">
        <v>1318669</v>
      </c>
      <c r="F83" s="19">
        <v>797700</v>
      </c>
      <c r="G83" s="60">
        <f t="shared" si="1"/>
        <v>48.202308296573811</v>
      </c>
      <c r="H83" s="29">
        <v>48.202308296573811</v>
      </c>
    </row>
    <row r="84" spans="1:8" ht="35.4" customHeight="1" x14ac:dyDescent="0.25">
      <c r="A84" s="10">
        <v>901306687</v>
      </c>
      <c r="B84" s="10" t="s">
        <v>54</v>
      </c>
      <c r="C84" s="58" t="s">
        <v>79</v>
      </c>
      <c r="E84" s="19">
        <v>-38572</v>
      </c>
      <c r="F84" s="19">
        <v>-38572</v>
      </c>
      <c r="G84" s="60" t="e">
        <f t="shared" si="1"/>
        <v>#DIV/0!</v>
      </c>
      <c r="H84" s="29" t="s">
        <v>82</v>
      </c>
    </row>
    <row r="85" spans="1:8" ht="35.4" customHeight="1" x14ac:dyDescent="0.25">
      <c r="A85" s="10">
        <v>901323081</v>
      </c>
      <c r="B85" s="10" t="s">
        <v>54</v>
      </c>
      <c r="C85" s="58" t="s">
        <v>79</v>
      </c>
      <c r="D85" s="19">
        <v>226781</v>
      </c>
      <c r="E85" s="19">
        <v>-1819382</v>
      </c>
      <c r="F85" s="19">
        <v>-23160</v>
      </c>
      <c r="G85" s="60">
        <f t="shared" si="1"/>
        <v>-0.10212495755817286</v>
      </c>
      <c r="H85" s="29">
        <v>-0.10212495755817286</v>
      </c>
    </row>
    <row r="86" spans="1:8" ht="35.4" customHeight="1" x14ac:dyDescent="0.25">
      <c r="A86" s="10">
        <v>901344787</v>
      </c>
      <c r="B86" s="10" t="s">
        <v>54</v>
      </c>
      <c r="C86" s="58" t="s">
        <v>79</v>
      </c>
      <c r="E86" s="19">
        <v>-46314880</v>
      </c>
      <c r="F86" s="19">
        <v>-47711300</v>
      </c>
      <c r="G86" s="60" t="e">
        <f t="shared" si="1"/>
        <v>#DIV/0!</v>
      </c>
      <c r="H86" s="29" t="s">
        <v>82</v>
      </c>
    </row>
    <row r="87" spans="1:8" ht="35.4" customHeight="1" x14ac:dyDescent="0.25">
      <c r="A87" s="10">
        <v>901346435</v>
      </c>
      <c r="B87" s="10" t="s">
        <v>54</v>
      </c>
      <c r="C87" s="58" t="s">
        <v>79</v>
      </c>
      <c r="D87" s="19">
        <v>728324</v>
      </c>
      <c r="E87" s="19">
        <v>-17367927</v>
      </c>
      <c r="F87" s="19">
        <v>-11356740</v>
      </c>
      <c r="G87" s="60">
        <f t="shared" si="1"/>
        <v>-15.592977850517078</v>
      </c>
      <c r="H87" s="29">
        <v>-15.592977850517078</v>
      </c>
    </row>
    <row r="88" spans="1:8" ht="35.4" customHeight="1" x14ac:dyDescent="0.25">
      <c r="A88" s="10">
        <v>901361537</v>
      </c>
      <c r="B88" s="10" t="s">
        <v>54</v>
      </c>
      <c r="C88" s="58" t="s">
        <v>79</v>
      </c>
      <c r="D88" s="19">
        <v>99312</v>
      </c>
      <c r="E88" s="19">
        <v>-4012895</v>
      </c>
      <c r="F88" s="19">
        <v>-4010107</v>
      </c>
      <c r="G88" s="60">
        <f t="shared" si="1"/>
        <v>-40.378876671499917</v>
      </c>
      <c r="H88" s="29">
        <v>-40.378876671499917</v>
      </c>
    </row>
    <row r="89" spans="1:8" ht="35.4" customHeight="1" x14ac:dyDescent="0.25">
      <c r="A89" s="10">
        <v>901376233</v>
      </c>
      <c r="B89" s="10" t="s">
        <v>54</v>
      </c>
      <c r="C89" s="58" t="s">
        <v>79</v>
      </c>
      <c r="D89" s="19">
        <v>84</v>
      </c>
      <c r="E89" s="19">
        <v>978638</v>
      </c>
      <c r="F89" s="19">
        <v>978638</v>
      </c>
      <c r="G89" s="60">
        <f t="shared" si="1"/>
        <v>11650.452380952382</v>
      </c>
      <c r="H89" s="29">
        <v>11650.452380952382</v>
      </c>
    </row>
    <row r="90" spans="1:8" ht="35.4" customHeight="1" x14ac:dyDescent="0.25">
      <c r="A90" s="10">
        <v>901376797</v>
      </c>
      <c r="B90" s="10" t="s">
        <v>54</v>
      </c>
      <c r="C90" s="58" t="s">
        <v>79</v>
      </c>
      <c r="D90" s="19">
        <v>266</v>
      </c>
      <c r="E90" s="19">
        <v>2764406</v>
      </c>
      <c r="F90" s="19">
        <v>2764406</v>
      </c>
      <c r="G90" s="60">
        <f t="shared" si="1"/>
        <v>10392.503759398496</v>
      </c>
      <c r="H90" s="29">
        <v>10392.503759398496</v>
      </c>
    </row>
    <row r="91" spans="1:8" ht="35.4" customHeight="1" x14ac:dyDescent="0.25">
      <c r="A91" s="10">
        <v>901380553</v>
      </c>
      <c r="B91" s="10" t="s">
        <v>54</v>
      </c>
      <c r="C91" s="58" t="s">
        <v>79</v>
      </c>
      <c r="D91" s="19">
        <v>107258</v>
      </c>
      <c r="E91" s="19">
        <v>-9978731</v>
      </c>
      <c r="F91" s="19">
        <v>-8908795</v>
      </c>
      <c r="G91" s="60">
        <f t="shared" si="1"/>
        <v>-83.059492065859885</v>
      </c>
      <c r="H91" s="29">
        <v>-83.059492065859885</v>
      </c>
    </row>
    <row r="92" spans="1:8" ht="35.4" customHeight="1" x14ac:dyDescent="0.25">
      <c r="A92" s="10">
        <v>901411533</v>
      </c>
      <c r="B92" s="10" t="s">
        <v>54</v>
      </c>
      <c r="C92" s="58" t="s">
        <v>79</v>
      </c>
      <c r="D92" s="19">
        <v>8127884</v>
      </c>
      <c r="E92" s="19">
        <v>-1794784</v>
      </c>
      <c r="F92" s="19">
        <v>-2217070</v>
      </c>
      <c r="G92" s="60">
        <f t="shared" si="1"/>
        <v>-0.27277333190286673</v>
      </c>
      <c r="H92" s="29">
        <v>-0.27277333190286673</v>
      </c>
    </row>
    <row r="93" spans="1:8" ht="35.4" customHeight="1" x14ac:dyDescent="0.25">
      <c r="G93" s="60"/>
    </row>
    <row r="94" spans="1:8" ht="35.4" customHeight="1" x14ac:dyDescent="0.25">
      <c r="G94" s="60"/>
    </row>
    <row r="95" spans="1:8" ht="35.4" customHeight="1" x14ac:dyDescent="0.25">
      <c r="A95" s="10">
        <v>901449478</v>
      </c>
      <c r="B95" s="10" t="s">
        <v>54</v>
      </c>
      <c r="C95" s="58" t="s">
        <v>79</v>
      </c>
      <c r="D95" s="19">
        <v>4947059</v>
      </c>
      <c r="E95" s="19">
        <v>23517626</v>
      </c>
      <c r="F95" s="19">
        <v>14523070</v>
      </c>
      <c r="G95" s="60">
        <f t="shared" si="1"/>
        <v>2.9356977549691643</v>
      </c>
      <c r="H95" s="29">
        <v>2.9356977549691643</v>
      </c>
    </row>
    <row r="96" spans="1:8" ht="35.4" customHeight="1" x14ac:dyDescent="0.25">
      <c r="G96" s="60"/>
    </row>
    <row r="97" spans="1:8" ht="35.4" customHeight="1" x14ac:dyDescent="0.25">
      <c r="A97" s="10">
        <v>901483657</v>
      </c>
      <c r="B97" s="10" t="s">
        <v>54</v>
      </c>
      <c r="C97" s="58" t="s">
        <v>79</v>
      </c>
      <c r="E97" s="19">
        <v>-746866</v>
      </c>
      <c r="F97" s="19">
        <v>-746866</v>
      </c>
      <c r="G97" s="60" t="e">
        <f t="shared" si="1"/>
        <v>#DIV/0!</v>
      </c>
      <c r="H97" s="29" t="s">
        <v>82</v>
      </c>
    </row>
    <row r="98" spans="1:8" ht="35.4" customHeight="1" x14ac:dyDescent="0.25">
      <c r="A98" s="10">
        <v>901484758</v>
      </c>
      <c r="B98" s="10" t="s">
        <v>54</v>
      </c>
      <c r="C98" s="58" t="s">
        <v>81</v>
      </c>
      <c r="E98" s="19">
        <v>-13538472</v>
      </c>
      <c r="F98" s="19">
        <v>-13607325</v>
      </c>
      <c r="G98" s="60" t="e">
        <f t="shared" si="1"/>
        <v>#DIV/0!</v>
      </c>
      <c r="H98" s="29" t="s">
        <v>82</v>
      </c>
    </row>
    <row r="99" spans="1:8" ht="35.4" customHeight="1" x14ac:dyDescent="0.25">
      <c r="A99" s="10">
        <v>901530710</v>
      </c>
      <c r="B99" s="10" t="s">
        <v>54</v>
      </c>
      <c r="C99" s="58" t="s">
        <v>79</v>
      </c>
      <c r="D99" s="19">
        <v>180187</v>
      </c>
      <c r="E99" s="19">
        <v>487137</v>
      </c>
      <c r="F99" s="19">
        <v>229161</v>
      </c>
      <c r="G99" s="60">
        <f t="shared" si="1"/>
        <v>1.2717954125436353</v>
      </c>
      <c r="H99" s="29">
        <v>1.2717954125436353</v>
      </c>
    </row>
    <row r="100" spans="1:8" ht="35.4" customHeight="1" x14ac:dyDescent="0.25">
      <c r="A100" s="10">
        <v>901565571</v>
      </c>
      <c r="B100" s="10" t="s">
        <v>54</v>
      </c>
      <c r="C100" s="58" t="s">
        <v>81</v>
      </c>
      <c r="E100" s="19">
        <v>-1918482</v>
      </c>
      <c r="F100" s="19">
        <v>-1872344</v>
      </c>
      <c r="G100" s="60" t="e">
        <f t="shared" si="1"/>
        <v>#DIV/0!</v>
      </c>
      <c r="H100" s="29" t="s">
        <v>82</v>
      </c>
    </row>
    <row r="101" spans="1:8" x14ac:dyDescent="0.25">
      <c r="D101" s="61">
        <f>SUM(D2:D100)</f>
        <v>129490318</v>
      </c>
      <c r="E101" s="61">
        <f>SUM(E2:E100)</f>
        <v>-38618740</v>
      </c>
      <c r="F101" s="61">
        <f>SUM(F2:F100)</f>
        <v>-142292945</v>
      </c>
    </row>
  </sheetData>
  <autoFilter ref="A1:H101" xr:uid="{DC668219-4A22-403C-BBA2-F5F43DF146F6}"/>
  <sortState xmlns:xlrd2="http://schemas.microsoft.com/office/spreadsheetml/2017/richdata2" ref="A2:G100">
    <sortCondition ref="G2:G10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AD775-861A-46F8-875A-1E99AA015AE7}">
  <dimension ref="A1:I13"/>
  <sheetViews>
    <sheetView workbookViewId="0">
      <selection activeCell="A2" sqref="A2"/>
    </sheetView>
  </sheetViews>
  <sheetFormatPr baseColWidth="10" defaultRowHeight="14.4" x14ac:dyDescent="0.3"/>
  <cols>
    <col min="1" max="4" width="15.44140625" bestFit="1" customWidth="1"/>
    <col min="5" max="5" width="16.6640625" bestFit="1" customWidth="1"/>
    <col min="6" max="7" width="15.44140625" bestFit="1" customWidth="1"/>
    <col min="8" max="8" width="16.33203125" customWidth="1"/>
    <col min="9" max="9" width="37.5546875" customWidth="1"/>
    <col min="10" max="10" width="30.109375" bestFit="1" customWidth="1"/>
  </cols>
  <sheetData>
    <row r="1" spans="1:9" ht="27.6" x14ac:dyDescent="0.3">
      <c r="A1" s="8" t="s">
        <v>23</v>
      </c>
      <c r="B1" s="8" t="s">
        <v>22</v>
      </c>
      <c r="C1" s="8" t="s">
        <v>21</v>
      </c>
      <c r="D1" s="8" t="s">
        <v>20</v>
      </c>
      <c r="E1" s="8" t="s">
        <v>19</v>
      </c>
      <c r="F1" s="8" t="s">
        <v>18</v>
      </c>
      <c r="G1" s="8" t="s">
        <v>17</v>
      </c>
      <c r="H1" s="8" t="s">
        <v>16</v>
      </c>
    </row>
    <row r="2" spans="1:9" x14ac:dyDescent="0.3">
      <c r="A2" s="6">
        <f>'Empresas Indicadores (ESF)'!D101</f>
        <v>3345979871</v>
      </c>
      <c r="B2" s="6">
        <f>'Empresas Indicadores (ESF)'!E101</f>
        <v>1327521020</v>
      </c>
      <c r="C2" s="6">
        <f>A2+B2</f>
        <v>4673500891</v>
      </c>
      <c r="D2" s="6">
        <f>'Empresas Indicadores (ESF)'!G101</f>
        <v>2643952901</v>
      </c>
      <c r="E2" s="6">
        <f>'Empresas Indicadores (ESF)'!H101</f>
        <v>568424675</v>
      </c>
      <c r="F2" s="6">
        <f>D2+E2</f>
        <v>3212377576</v>
      </c>
      <c r="G2" s="6">
        <f>'Empresas Indicadores (ESF)'!J101</f>
        <v>1461123315</v>
      </c>
      <c r="H2" s="6">
        <f>G2+F2</f>
        <v>4673500891</v>
      </c>
    </row>
    <row r="3" spans="1:9" x14ac:dyDescent="0.3">
      <c r="H3" s="6">
        <f>C2-H2</f>
        <v>0</v>
      </c>
      <c r="I3" s="9" t="s">
        <v>15</v>
      </c>
    </row>
    <row r="4" spans="1:9" x14ac:dyDescent="0.3">
      <c r="A4" s="5"/>
      <c r="B4" s="5"/>
      <c r="D4" s="5"/>
      <c r="E4" s="5"/>
      <c r="G4" s="5"/>
    </row>
    <row r="5" spans="1:9" ht="41.4" x14ac:dyDescent="0.3">
      <c r="A5" s="8" t="s">
        <v>14</v>
      </c>
      <c r="B5" s="8" t="s">
        <v>13</v>
      </c>
      <c r="C5" s="8" t="s">
        <v>12</v>
      </c>
      <c r="E5" s="5"/>
      <c r="G5" s="5"/>
    </row>
    <row r="6" spans="1:9" x14ac:dyDescent="0.3">
      <c r="A6" s="7">
        <f>'Empresas Indicadores (ERI)'!D101</f>
        <v>129490318</v>
      </c>
      <c r="B6" s="6">
        <f>'Empresas Indicadores (ERI)'!E101</f>
        <v>-38618740</v>
      </c>
      <c r="C6" s="6">
        <f>'Empresas Indicadores (ERI)'!F101</f>
        <v>-142292945</v>
      </c>
      <c r="H6" s="5"/>
    </row>
    <row r="8" spans="1:9" ht="57.6" customHeight="1" x14ac:dyDescent="0.3"/>
    <row r="13" spans="1:9" ht="14.4" customHeight="1" x14ac:dyDescent="0.3"/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1729-1554-49F6-8603-B14402BF9752}">
  <dimension ref="A1:D100"/>
  <sheetViews>
    <sheetView workbookViewId="0">
      <pane ySplit="1" topLeftCell="A2" activePane="bottomLeft" state="frozen"/>
      <selection activeCell="E18" sqref="E18"/>
      <selection pane="bottomLeft" activeCell="G11" sqref="G11"/>
    </sheetView>
  </sheetViews>
  <sheetFormatPr baseColWidth="10" defaultRowHeight="14.4" x14ac:dyDescent="0.3"/>
  <cols>
    <col min="1" max="1" width="8.77734375" bestFit="1" customWidth="1"/>
    <col min="2" max="2" width="56.5546875" bestFit="1" customWidth="1"/>
    <col min="3" max="3" width="17.33203125" hidden="1" customWidth="1"/>
    <col min="4" max="4" width="6.44140625" bestFit="1" customWidth="1"/>
  </cols>
  <sheetData>
    <row r="1" spans="1:4" x14ac:dyDescent="0.3">
      <c r="A1" s="1" t="s">
        <v>0</v>
      </c>
      <c r="B1" s="2" t="s">
        <v>52</v>
      </c>
      <c r="C1" s="2" t="s">
        <v>2</v>
      </c>
      <c r="D1" s="2" t="s">
        <v>3</v>
      </c>
    </row>
    <row r="2" spans="1:4" ht="13.8" customHeight="1" x14ac:dyDescent="0.3">
      <c r="A2" s="62">
        <v>800057965</v>
      </c>
      <c r="B2" s="3" t="s">
        <v>78</v>
      </c>
      <c r="D2" s="4" t="s">
        <v>86</v>
      </c>
    </row>
    <row r="3" spans="1:4" x14ac:dyDescent="0.3">
      <c r="A3" s="62">
        <v>800066453</v>
      </c>
      <c r="B3" s="3" t="s">
        <v>78</v>
      </c>
      <c r="C3" s="3"/>
      <c r="D3" s="4" t="s">
        <v>86</v>
      </c>
    </row>
    <row r="4" spans="1:4" x14ac:dyDescent="0.3">
      <c r="A4" s="62">
        <v>800110980</v>
      </c>
      <c r="B4" s="3" t="s">
        <v>78</v>
      </c>
      <c r="C4" s="3"/>
      <c r="D4" s="4" t="s">
        <v>86</v>
      </c>
    </row>
    <row r="5" spans="1:4" ht="20.399999999999999" x14ac:dyDescent="0.3">
      <c r="A5" s="62">
        <v>800143407</v>
      </c>
      <c r="B5" s="3" t="s">
        <v>79</v>
      </c>
      <c r="C5" s="3"/>
      <c r="D5" s="4" t="s">
        <v>86</v>
      </c>
    </row>
    <row r="6" spans="1:4" x14ac:dyDescent="0.3">
      <c r="A6" s="62">
        <v>800147578</v>
      </c>
      <c r="B6" s="3" t="s">
        <v>80</v>
      </c>
      <c r="C6" s="3"/>
      <c r="D6" s="4" t="s">
        <v>86</v>
      </c>
    </row>
    <row r="7" spans="1:4" x14ac:dyDescent="0.3">
      <c r="A7" s="62">
        <v>800159527</v>
      </c>
      <c r="B7" s="3" t="s">
        <v>78</v>
      </c>
      <c r="C7" s="3"/>
      <c r="D7" s="4" t="s">
        <v>86</v>
      </c>
    </row>
    <row r="8" spans="1:4" x14ac:dyDescent="0.3">
      <c r="A8" s="62">
        <v>800229663</v>
      </c>
      <c r="B8" s="3" t="s">
        <v>81</v>
      </c>
      <c r="C8" s="3"/>
      <c r="D8" s="4" t="s">
        <v>86</v>
      </c>
    </row>
    <row r="9" spans="1:4" x14ac:dyDescent="0.3">
      <c r="A9" s="62">
        <v>800241958</v>
      </c>
      <c r="B9" s="3" t="s">
        <v>78</v>
      </c>
      <c r="C9" s="3"/>
      <c r="D9" s="4" t="s">
        <v>86</v>
      </c>
    </row>
    <row r="10" spans="1:4" x14ac:dyDescent="0.3">
      <c r="A10" s="62">
        <v>802015290</v>
      </c>
      <c r="B10" s="3" t="s">
        <v>80</v>
      </c>
      <c r="C10" s="3"/>
      <c r="D10" s="4" t="s">
        <v>86</v>
      </c>
    </row>
    <row r="11" spans="1:4" ht="20.399999999999999" x14ac:dyDescent="0.3">
      <c r="A11" s="62">
        <v>805012299</v>
      </c>
      <c r="B11" s="3" t="s">
        <v>79</v>
      </c>
      <c r="C11" s="3"/>
      <c r="D11" s="4" t="s">
        <v>86</v>
      </c>
    </row>
    <row r="12" spans="1:4" x14ac:dyDescent="0.3">
      <c r="A12" s="62">
        <v>805025216</v>
      </c>
      <c r="B12" s="3" t="s">
        <v>78</v>
      </c>
      <c r="C12" s="3"/>
      <c r="D12" s="4" t="s">
        <v>86</v>
      </c>
    </row>
    <row r="13" spans="1:4" ht="20.399999999999999" x14ac:dyDescent="0.3">
      <c r="A13" s="62">
        <v>811023886</v>
      </c>
      <c r="B13" s="3" t="s">
        <v>79</v>
      </c>
      <c r="C13" s="3"/>
      <c r="D13" s="4" t="s">
        <v>86</v>
      </c>
    </row>
    <row r="14" spans="1:4" ht="20.399999999999999" x14ac:dyDescent="0.3">
      <c r="A14" s="62">
        <v>830013774</v>
      </c>
      <c r="B14" s="3" t="s">
        <v>79</v>
      </c>
      <c r="C14" s="3"/>
      <c r="D14" s="4" t="s">
        <v>86</v>
      </c>
    </row>
    <row r="15" spans="1:4" x14ac:dyDescent="0.3">
      <c r="A15" s="62">
        <v>830047444</v>
      </c>
      <c r="B15" s="3" t="s">
        <v>78</v>
      </c>
      <c r="C15" s="3"/>
      <c r="D15" s="4" t="s">
        <v>86</v>
      </c>
    </row>
    <row r="16" spans="1:4" x14ac:dyDescent="0.3">
      <c r="A16" s="62">
        <v>830055791</v>
      </c>
      <c r="B16" s="3" t="s">
        <v>78</v>
      </c>
      <c r="C16" s="3"/>
      <c r="D16" s="4" t="s">
        <v>86</v>
      </c>
    </row>
    <row r="17" spans="1:4" x14ac:dyDescent="0.3">
      <c r="A17" s="62">
        <v>830072490</v>
      </c>
      <c r="B17" s="3" t="s">
        <v>81</v>
      </c>
      <c r="C17" s="3"/>
      <c r="D17" s="4" t="s">
        <v>86</v>
      </c>
    </row>
    <row r="18" spans="1:4" x14ac:dyDescent="0.3">
      <c r="A18" s="62">
        <v>830077380</v>
      </c>
      <c r="B18" s="3" t="s">
        <v>78</v>
      </c>
      <c r="C18" s="3"/>
      <c r="D18" s="4" t="s">
        <v>86</v>
      </c>
    </row>
    <row r="19" spans="1:4" x14ac:dyDescent="0.3">
      <c r="A19" s="62">
        <v>830080727</v>
      </c>
      <c r="B19" s="3" t="s">
        <v>80</v>
      </c>
      <c r="C19" s="3"/>
      <c r="D19" s="4" t="s">
        <v>86</v>
      </c>
    </row>
    <row r="20" spans="1:4" x14ac:dyDescent="0.3">
      <c r="A20" s="62">
        <v>830081273</v>
      </c>
      <c r="B20" s="3" t="s">
        <v>80</v>
      </c>
      <c r="C20" s="3"/>
      <c r="D20" s="4" t="s">
        <v>86</v>
      </c>
    </row>
    <row r="21" spans="1:4" x14ac:dyDescent="0.3">
      <c r="A21" s="62">
        <v>830084433</v>
      </c>
      <c r="B21" s="3" t="s">
        <v>80</v>
      </c>
      <c r="C21" s="3"/>
      <c r="D21" s="4" t="s">
        <v>86</v>
      </c>
    </row>
    <row r="22" spans="1:4" x14ac:dyDescent="0.3">
      <c r="A22" s="62">
        <v>830089336</v>
      </c>
      <c r="B22" s="3" t="s">
        <v>78</v>
      </c>
      <c r="C22" s="3"/>
      <c r="D22" s="4" t="s">
        <v>86</v>
      </c>
    </row>
    <row r="23" spans="1:4" x14ac:dyDescent="0.3">
      <c r="A23" s="62">
        <v>830094425</v>
      </c>
      <c r="B23" s="3" t="s">
        <v>78</v>
      </c>
      <c r="C23" s="3"/>
      <c r="D23" s="4" t="s">
        <v>86</v>
      </c>
    </row>
    <row r="24" spans="1:4" ht="20.399999999999999" x14ac:dyDescent="0.3">
      <c r="A24" s="62">
        <v>830096374</v>
      </c>
      <c r="B24" s="3" t="s">
        <v>79</v>
      </c>
      <c r="C24" s="3"/>
      <c r="D24" s="4" t="s">
        <v>86</v>
      </c>
    </row>
    <row r="25" spans="1:4" x14ac:dyDescent="0.3">
      <c r="A25" s="62">
        <v>830110433</v>
      </c>
      <c r="B25" s="3" t="s">
        <v>78</v>
      </c>
      <c r="C25" s="3"/>
      <c r="D25" s="4" t="s">
        <v>86</v>
      </c>
    </row>
    <row r="26" spans="1:4" ht="20.399999999999999" x14ac:dyDescent="0.3">
      <c r="A26" s="62">
        <v>830111965</v>
      </c>
      <c r="B26" s="3" t="s">
        <v>79</v>
      </c>
      <c r="C26" s="3"/>
      <c r="D26" s="4" t="s">
        <v>86</v>
      </c>
    </row>
    <row r="27" spans="1:4" x14ac:dyDescent="0.3">
      <c r="A27" s="62">
        <v>830114969</v>
      </c>
      <c r="B27" s="3" t="s">
        <v>78</v>
      </c>
      <c r="C27" s="3"/>
      <c r="D27" s="4" t="s">
        <v>86</v>
      </c>
    </row>
    <row r="28" spans="1:4" ht="20.399999999999999" x14ac:dyDescent="0.3">
      <c r="A28" s="62">
        <v>830115764</v>
      </c>
      <c r="B28" s="3" t="s">
        <v>79</v>
      </c>
      <c r="C28" s="3"/>
      <c r="D28" s="4" t="s">
        <v>86</v>
      </c>
    </row>
    <row r="29" spans="1:4" x14ac:dyDescent="0.3">
      <c r="A29" s="62">
        <v>830124633</v>
      </c>
      <c r="B29" s="3" t="s">
        <v>80</v>
      </c>
      <c r="C29" s="3"/>
      <c r="D29" s="4" t="s">
        <v>86</v>
      </c>
    </row>
    <row r="30" spans="1:4" x14ac:dyDescent="0.3">
      <c r="A30" s="62">
        <v>830142945</v>
      </c>
      <c r="B30" s="3" t="s">
        <v>78</v>
      </c>
      <c r="C30" s="3"/>
      <c r="D30" s="4" t="s">
        <v>86</v>
      </c>
    </row>
    <row r="31" spans="1:4" x14ac:dyDescent="0.3">
      <c r="A31" s="62">
        <v>860002433</v>
      </c>
      <c r="B31" s="3" t="s">
        <v>78</v>
      </c>
      <c r="C31" s="3"/>
      <c r="D31" s="4" t="s">
        <v>86</v>
      </c>
    </row>
    <row r="32" spans="1:4" ht="20.399999999999999" x14ac:dyDescent="0.3">
      <c r="A32" s="62">
        <v>900060799</v>
      </c>
      <c r="B32" s="3" t="s">
        <v>79</v>
      </c>
      <c r="C32" s="3"/>
      <c r="D32" s="4" t="s">
        <v>86</v>
      </c>
    </row>
    <row r="33" spans="1:4" x14ac:dyDescent="0.3">
      <c r="A33" s="62">
        <v>900079131</v>
      </c>
      <c r="B33" s="3" t="s">
        <v>78</v>
      </c>
      <c r="C33" s="3"/>
      <c r="D33" s="4" t="s">
        <v>86</v>
      </c>
    </row>
    <row r="34" spans="1:4" x14ac:dyDescent="0.3">
      <c r="A34" s="62">
        <v>900091709</v>
      </c>
      <c r="B34" s="3" t="s">
        <v>78</v>
      </c>
      <c r="C34" s="3"/>
      <c r="D34" s="4" t="s">
        <v>86</v>
      </c>
    </row>
    <row r="35" spans="1:4" x14ac:dyDescent="0.3">
      <c r="A35" s="62">
        <v>900103457</v>
      </c>
      <c r="B35" s="3" t="s">
        <v>78</v>
      </c>
      <c r="C35" s="3"/>
      <c r="D35" s="4" t="s">
        <v>86</v>
      </c>
    </row>
    <row r="36" spans="1:4" x14ac:dyDescent="0.3">
      <c r="A36" s="62">
        <v>900129331</v>
      </c>
      <c r="B36" s="3" t="s">
        <v>78</v>
      </c>
      <c r="C36" s="3"/>
      <c r="D36" s="4" t="s">
        <v>86</v>
      </c>
    </row>
    <row r="37" spans="1:4" ht="20.399999999999999" x14ac:dyDescent="0.3">
      <c r="A37" s="62">
        <v>900129872</v>
      </c>
      <c r="B37" s="3" t="s">
        <v>79</v>
      </c>
      <c r="C37" s="3"/>
      <c r="D37" s="4" t="s">
        <v>86</v>
      </c>
    </row>
    <row r="38" spans="1:4" x14ac:dyDescent="0.3">
      <c r="A38" s="62">
        <v>900157788</v>
      </c>
      <c r="B38" s="3" t="s">
        <v>78</v>
      </c>
      <c r="C38" s="3"/>
      <c r="D38" s="4" t="s">
        <v>86</v>
      </c>
    </row>
    <row r="39" spans="1:4" x14ac:dyDescent="0.3">
      <c r="A39" s="62">
        <v>900173404</v>
      </c>
      <c r="B39" s="3" t="s">
        <v>78</v>
      </c>
      <c r="C39" s="3"/>
      <c r="D39" s="4" t="s">
        <v>86</v>
      </c>
    </row>
    <row r="40" spans="1:4" ht="20.399999999999999" x14ac:dyDescent="0.3">
      <c r="A40" s="62">
        <v>900195138</v>
      </c>
      <c r="B40" s="3" t="s">
        <v>79</v>
      </c>
      <c r="C40" s="3"/>
      <c r="D40" s="4" t="s">
        <v>86</v>
      </c>
    </row>
    <row r="41" spans="1:4" x14ac:dyDescent="0.3">
      <c r="A41" s="62">
        <v>900210032</v>
      </c>
      <c r="B41" s="3" t="s">
        <v>78</v>
      </c>
      <c r="C41" s="3"/>
      <c r="D41" s="4" t="s">
        <v>86</v>
      </c>
    </row>
    <row r="42" spans="1:4" x14ac:dyDescent="0.3">
      <c r="A42" s="62">
        <v>900211457</v>
      </c>
      <c r="B42" s="3" t="s">
        <v>80</v>
      </c>
      <c r="C42" s="3"/>
      <c r="D42" s="4" t="s">
        <v>86</v>
      </c>
    </row>
    <row r="43" spans="1:4" ht="20.399999999999999" x14ac:dyDescent="0.3">
      <c r="A43" s="62">
        <v>900218578</v>
      </c>
      <c r="B43" s="3" t="s">
        <v>79</v>
      </c>
      <c r="C43" s="3"/>
      <c r="D43" s="4" t="s">
        <v>86</v>
      </c>
    </row>
    <row r="44" spans="1:4" ht="20.399999999999999" x14ac:dyDescent="0.3">
      <c r="A44" s="62">
        <v>900224316</v>
      </c>
      <c r="B44" s="3" t="s">
        <v>79</v>
      </c>
      <c r="C44" s="3"/>
      <c r="D44" s="4" t="s">
        <v>86</v>
      </c>
    </row>
    <row r="45" spans="1:4" ht="20.399999999999999" x14ac:dyDescent="0.3">
      <c r="A45" s="62">
        <v>900237820</v>
      </c>
      <c r="B45" s="3" t="s">
        <v>79</v>
      </c>
      <c r="C45" s="3"/>
      <c r="D45" s="4" t="s">
        <v>86</v>
      </c>
    </row>
    <row r="46" spans="1:4" x14ac:dyDescent="0.3">
      <c r="A46" s="62">
        <v>900245577</v>
      </c>
      <c r="B46" s="3" t="s">
        <v>78</v>
      </c>
      <c r="C46" s="3"/>
      <c r="D46" s="4" t="s">
        <v>86</v>
      </c>
    </row>
    <row r="47" spans="1:4" ht="20.399999999999999" x14ac:dyDescent="0.3">
      <c r="A47" s="62">
        <v>900281430</v>
      </c>
      <c r="B47" s="3" t="s">
        <v>79</v>
      </c>
      <c r="C47" s="3"/>
      <c r="D47" s="4" t="s">
        <v>86</v>
      </c>
    </row>
    <row r="48" spans="1:4" x14ac:dyDescent="0.3">
      <c r="A48" s="62">
        <v>900299228</v>
      </c>
      <c r="B48" s="3" t="s">
        <v>80</v>
      </c>
      <c r="C48" s="3"/>
      <c r="D48" s="4" t="s">
        <v>86</v>
      </c>
    </row>
    <row r="49" spans="1:4" x14ac:dyDescent="0.3">
      <c r="A49" s="62">
        <v>900320612</v>
      </c>
      <c r="B49" s="3" t="s">
        <v>80</v>
      </c>
      <c r="C49" s="3"/>
      <c r="D49" s="4" t="s">
        <v>86</v>
      </c>
    </row>
    <row r="50" spans="1:4" x14ac:dyDescent="0.3">
      <c r="A50" s="62">
        <v>900365835</v>
      </c>
      <c r="B50" s="3" t="s">
        <v>78</v>
      </c>
      <c r="C50" s="3"/>
      <c r="D50" s="4" t="s">
        <v>86</v>
      </c>
    </row>
    <row r="51" spans="1:4" x14ac:dyDescent="0.3">
      <c r="A51" s="62">
        <v>900387076</v>
      </c>
      <c r="B51" s="3" t="s">
        <v>78</v>
      </c>
      <c r="C51" s="3"/>
      <c r="D51" s="4" t="s">
        <v>86</v>
      </c>
    </row>
    <row r="52" spans="1:4" x14ac:dyDescent="0.3">
      <c r="A52" s="62">
        <v>900399437</v>
      </c>
      <c r="B52" s="3" t="s">
        <v>80</v>
      </c>
      <c r="C52" s="3"/>
      <c r="D52" s="4" t="s">
        <v>86</v>
      </c>
    </row>
    <row r="53" spans="1:4" ht="20.399999999999999" x14ac:dyDescent="0.3">
      <c r="A53" s="62">
        <v>900420814</v>
      </c>
      <c r="B53" s="3" t="s">
        <v>79</v>
      </c>
      <c r="C53" s="3"/>
      <c r="D53" s="4" t="s">
        <v>86</v>
      </c>
    </row>
    <row r="54" spans="1:4" x14ac:dyDescent="0.3">
      <c r="A54" s="62">
        <v>900471195</v>
      </c>
      <c r="B54" s="3" t="s">
        <v>80</v>
      </c>
      <c r="C54" s="3"/>
      <c r="D54" s="4" t="s">
        <v>86</v>
      </c>
    </row>
    <row r="55" spans="1:4" x14ac:dyDescent="0.3">
      <c r="A55" s="62">
        <v>900478030</v>
      </c>
      <c r="B55" s="3" t="s">
        <v>78</v>
      </c>
      <c r="C55" s="3"/>
      <c r="D55" s="4" t="s">
        <v>86</v>
      </c>
    </row>
    <row r="56" spans="1:4" x14ac:dyDescent="0.3">
      <c r="A56" s="62">
        <v>900478383</v>
      </c>
      <c r="B56" s="3" t="s">
        <v>78</v>
      </c>
      <c r="C56" s="3"/>
      <c r="D56" s="4" t="s">
        <v>86</v>
      </c>
    </row>
    <row r="57" spans="1:4" ht="20.399999999999999" x14ac:dyDescent="0.3">
      <c r="A57" s="62">
        <v>900481621</v>
      </c>
      <c r="B57" s="3" t="s">
        <v>79</v>
      </c>
      <c r="C57" s="3"/>
      <c r="D57" s="4" t="s">
        <v>86</v>
      </c>
    </row>
    <row r="58" spans="1:4" x14ac:dyDescent="0.3">
      <c r="A58" s="62">
        <v>900555829</v>
      </c>
      <c r="B58" s="3" t="s">
        <v>78</v>
      </c>
      <c r="C58" s="3"/>
      <c r="D58" s="4" t="s">
        <v>86</v>
      </c>
    </row>
    <row r="59" spans="1:4" ht="20.399999999999999" x14ac:dyDescent="0.3">
      <c r="A59" s="62">
        <v>900569535</v>
      </c>
      <c r="B59" s="3" t="s">
        <v>79</v>
      </c>
      <c r="C59" s="3"/>
      <c r="D59" s="4" t="s">
        <v>86</v>
      </c>
    </row>
    <row r="60" spans="1:4" x14ac:dyDescent="0.3">
      <c r="A60" s="62">
        <v>900583745</v>
      </c>
      <c r="B60" s="3" t="s">
        <v>78</v>
      </c>
      <c r="C60" s="3"/>
      <c r="D60" s="4" t="s">
        <v>86</v>
      </c>
    </row>
    <row r="61" spans="1:4" ht="20.399999999999999" x14ac:dyDescent="0.3">
      <c r="A61" s="62">
        <v>900584902</v>
      </c>
      <c r="B61" s="3" t="s">
        <v>79</v>
      </c>
      <c r="C61" s="3"/>
      <c r="D61" s="4" t="s">
        <v>86</v>
      </c>
    </row>
    <row r="62" spans="1:4" ht="20.399999999999999" x14ac:dyDescent="0.3">
      <c r="A62" s="62">
        <v>900594521</v>
      </c>
      <c r="B62" s="3" t="s">
        <v>79</v>
      </c>
      <c r="C62" s="3"/>
      <c r="D62" s="4" t="s">
        <v>86</v>
      </c>
    </row>
    <row r="63" spans="1:4" x14ac:dyDescent="0.3">
      <c r="A63" s="62">
        <v>900601546</v>
      </c>
      <c r="B63" s="3" t="s">
        <v>78</v>
      </c>
      <c r="C63" s="3"/>
      <c r="D63" s="4" t="s">
        <v>86</v>
      </c>
    </row>
    <row r="64" spans="1:4" ht="20.399999999999999" x14ac:dyDescent="0.3">
      <c r="A64" s="62">
        <v>900629941</v>
      </c>
      <c r="B64" s="3" t="s">
        <v>79</v>
      </c>
      <c r="C64" s="3"/>
      <c r="D64" s="4" t="s">
        <v>86</v>
      </c>
    </row>
    <row r="65" spans="1:4" ht="20.399999999999999" x14ac:dyDescent="0.3">
      <c r="A65" s="62">
        <v>900633782</v>
      </c>
      <c r="B65" s="3" t="s">
        <v>79</v>
      </c>
      <c r="C65" s="3"/>
      <c r="D65" s="4" t="s">
        <v>86</v>
      </c>
    </row>
    <row r="66" spans="1:4" ht="20.399999999999999" x14ac:dyDescent="0.3">
      <c r="A66" s="62">
        <v>900675394</v>
      </c>
      <c r="B66" s="3" t="s">
        <v>79</v>
      </c>
      <c r="C66" s="3"/>
      <c r="D66" s="4" t="s">
        <v>86</v>
      </c>
    </row>
    <row r="67" spans="1:4" ht="20.399999999999999" x14ac:dyDescent="0.3">
      <c r="A67" s="62">
        <v>900711074</v>
      </c>
      <c r="B67" s="3" t="s">
        <v>79</v>
      </c>
      <c r="C67" s="3"/>
      <c r="D67" s="4" t="s">
        <v>86</v>
      </c>
    </row>
    <row r="68" spans="1:4" x14ac:dyDescent="0.3">
      <c r="A68" s="62">
        <v>900712544</v>
      </c>
      <c r="B68" s="3" t="s">
        <v>80</v>
      </c>
      <c r="C68" s="3"/>
      <c r="D68" s="4" t="s">
        <v>86</v>
      </c>
    </row>
    <row r="69" spans="1:4" x14ac:dyDescent="0.3">
      <c r="A69" s="62">
        <v>900746078</v>
      </c>
      <c r="B69" s="3" t="s">
        <v>80</v>
      </c>
      <c r="C69" s="3"/>
      <c r="D69" s="4" t="s">
        <v>86</v>
      </c>
    </row>
    <row r="70" spans="1:4" ht="20.399999999999999" x14ac:dyDescent="0.3">
      <c r="A70" s="62">
        <v>900797285</v>
      </c>
      <c r="B70" s="3" t="s">
        <v>79</v>
      </c>
      <c r="C70" s="3"/>
      <c r="D70" s="4" t="s">
        <v>86</v>
      </c>
    </row>
    <row r="71" spans="1:4" ht="20.399999999999999" x14ac:dyDescent="0.3">
      <c r="A71" s="62">
        <v>900843898</v>
      </c>
      <c r="B71" s="3" t="s">
        <v>79</v>
      </c>
      <c r="C71" s="3"/>
      <c r="D71" s="4" t="s">
        <v>86</v>
      </c>
    </row>
    <row r="72" spans="1:4" ht="20.399999999999999" x14ac:dyDescent="0.3">
      <c r="A72" s="62">
        <v>900850957</v>
      </c>
      <c r="B72" s="3" t="s">
        <v>79</v>
      </c>
      <c r="C72" s="3"/>
      <c r="D72" s="4" t="s">
        <v>86</v>
      </c>
    </row>
    <row r="73" spans="1:4" x14ac:dyDescent="0.3">
      <c r="A73" s="62">
        <v>900912034</v>
      </c>
      <c r="B73" s="3" t="s">
        <v>78</v>
      </c>
      <c r="C73" s="3"/>
      <c r="D73" s="4" t="s">
        <v>86</v>
      </c>
    </row>
    <row r="74" spans="1:4" ht="20.399999999999999" x14ac:dyDescent="0.3">
      <c r="A74" s="62">
        <v>900955679</v>
      </c>
      <c r="B74" s="3" t="s">
        <v>79</v>
      </c>
      <c r="C74" s="3"/>
      <c r="D74" s="4" t="s">
        <v>86</v>
      </c>
    </row>
    <row r="75" spans="1:4" x14ac:dyDescent="0.3">
      <c r="A75" s="62">
        <v>900987866</v>
      </c>
      <c r="B75" s="3" t="s">
        <v>78</v>
      </c>
      <c r="C75" s="3"/>
      <c r="D75" s="4" t="s">
        <v>86</v>
      </c>
    </row>
    <row r="76" spans="1:4" x14ac:dyDescent="0.3">
      <c r="A76" s="62">
        <v>901003327</v>
      </c>
      <c r="B76" s="3" t="s">
        <v>80</v>
      </c>
      <c r="C76" s="3"/>
      <c r="D76" s="4" t="s">
        <v>86</v>
      </c>
    </row>
    <row r="77" spans="1:4" ht="20.399999999999999" x14ac:dyDescent="0.3">
      <c r="A77" s="62">
        <v>901026725</v>
      </c>
      <c r="B77" s="3" t="s">
        <v>79</v>
      </c>
      <c r="C77" s="3"/>
      <c r="D77" s="4" t="s">
        <v>86</v>
      </c>
    </row>
    <row r="78" spans="1:4" x14ac:dyDescent="0.3">
      <c r="A78" s="62">
        <v>901088710</v>
      </c>
      <c r="B78" s="3" t="s">
        <v>81</v>
      </c>
      <c r="C78" s="3"/>
      <c r="D78" s="4" t="s">
        <v>86</v>
      </c>
    </row>
    <row r="79" spans="1:4" ht="20.399999999999999" x14ac:dyDescent="0.3">
      <c r="A79" s="62">
        <v>901177770</v>
      </c>
      <c r="B79" s="3" t="s">
        <v>79</v>
      </c>
      <c r="C79" s="3"/>
      <c r="D79" s="4" t="s">
        <v>86</v>
      </c>
    </row>
    <row r="80" spans="1:4" x14ac:dyDescent="0.3">
      <c r="A80" s="62">
        <v>901221987</v>
      </c>
      <c r="B80" s="3" t="s">
        <v>80</v>
      </c>
      <c r="C80" s="3"/>
      <c r="D80" s="4" t="s">
        <v>86</v>
      </c>
    </row>
    <row r="81" spans="1:4" ht="20.399999999999999" x14ac:dyDescent="0.3">
      <c r="A81" s="62">
        <v>901265149</v>
      </c>
      <c r="B81" s="3" t="s">
        <v>79</v>
      </c>
      <c r="C81" s="3"/>
      <c r="D81" s="4" t="s">
        <v>86</v>
      </c>
    </row>
    <row r="82" spans="1:4" ht="20.399999999999999" x14ac:dyDescent="0.3">
      <c r="A82" s="62">
        <v>901277447</v>
      </c>
      <c r="B82" s="3" t="s">
        <v>79</v>
      </c>
      <c r="C82" s="3"/>
      <c r="D82" s="4" t="s">
        <v>86</v>
      </c>
    </row>
    <row r="83" spans="1:4" ht="20.399999999999999" x14ac:dyDescent="0.3">
      <c r="A83" s="62">
        <v>901284844</v>
      </c>
      <c r="B83" s="3" t="s">
        <v>79</v>
      </c>
      <c r="C83" s="3"/>
      <c r="D83" s="4" t="s">
        <v>86</v>
      </c>
    </row>
    <row r="84" spans="1:4" ht="20.399999999999999" x14ac:dyDescent="0.3">
      <c r="A84" s="62">
        <v>901306687</v>
      </c>
      <c r="B84" s="3" t="s">
        <v>79</v>
      </c>
      <c r="C84" s="3"/>
      <c r="D84" s="4" t="s">
        <v>86</v>
      </c>
    </row>
    <row r="85" spans="1:4" ht="20.399999999999999" x14ac:dyDescent="0.3">
      <c r="A85" s="62">
        <v>901323081</v>
      </c>
      <c r="B85" s="3" t="s">
        <v>79</v>
      </c>
      <c r="C85" s="3"/>
      <c r="D85" s="4" t="s">
        <v>86</v>
      </c>
    </row>
    <row r="86" spans="1:4" ht="20.399999999999999" x14ac:dyDescent="0.3">
      <c r="A86" s="62">
        <v>901344787</v>
      </c>
      <c r="B86" s="3" t="s">
        <v>79</v>
      </c>
      <c r="C86" s="3"/>
      <c r="D86" s="4" t="s">
        <v>86</v>
      </c>
    </row>
    <row r="87" spans="1:4" ht="20.399999999999999" x14ac:dyDescent="0.3">
      <c r="A87" s="62">
        <v>901346435</v>
      </c>
      <c r="B87" s="3" t="s">
        <v>79</v>
      </c>
      <c r="C87" s="3"/>
      <c r="D87" s="4" t="s">
        <v>86</v>
      </c>
    </row>
    <row r="88" spans="1:4" ht="20.399999999999999" x14ac:dyDescent="0.3">
      <c r="A88" s="62">
        <v>901361537</v>
      </c>
      <c r="B88" s="3" t="s">
        <v>79</v>
      </c>
      <c r="C88" s="3"/>
      <c r="D88" s="4" t="s">
        <v>86</v>
      </c>
    </row>
    <row r="89" spans="1:4" ht="20.399999999999999" x14ac:dyDescent="0.3">
      <c r="A89" s="62">
        <v>901376233</v>
      </c>
      <c r="B89" s="3" t="s">
        <v>79</v>
      </c>
      <c r="C89" s="3"/>
      <c r="D89" s="4" t="s">
        <v>86</v>
      </c>
    </row>
    <row r="90" spans="1:4" ht="20.399999999999999" x14ac:dyDescent="0.3">
      <c r="A90" s="62">
        <v>901376797</v>
      </c>
      <c r="B90" s="3" t="s">
        <v>79</v>
      </c>
      <c r="C90" s="3"/>
      <c r="D90" s="4" t="s">
        <v>86</v>
      </c>
    </row>
    <row r="91" spans="1:4" ht="20.399999999999999" x14ac:dyDescent="0.3">
      <c r="A91" s="62">
        <v>901380553</v>
      </c>
      <c r="B91" s="3" t="s">
        <v>79</v>
      </c>
      <c r="C91" s="3"/>
      <c r="D91" s="4" t="s">
        <v>86</v>
      </c>
    </row>
    <row r="92" spans="1:4" ht="20.399999999999999" x14ac:dyDescent="0.3">
      <c r="A92" s="62">
        <v>901411533</v>
      </c>
      <c r="B92" s="3" t="s">
        <v>79</v>
      </c>
      <c r="C92" s="3"/>
      <c r="D92" s="4" t="s">
        <v>86</v>
      </c>
    </row>
    <row r="93" spans="1:4" x14ac:dyDescent="0.3">
      <c r="A93" s="62">
        <v>901418451</v>
      </c>
      <c r="B93" s="3" t="s">
        <v>78</v>
      </c>
      <c r="C93" s="3"/>
      <c r="D93" s="4" t="s">
        <v>86</v>
      </c>
    </row>
    <row r="94" spans="1:4" x14ac:dyDescent="0.3">
      <c r="A94" s="62">
        <v>901429484</v>
      </c>
      <c r="B94" s="3" t="s">
        <v>78</v>
      </c>
      <c r="C94" s="3"/>
      <c r="D94" s="4" t="s">
        <v>86</v>
      </c>
    </row>
    <row r="95" spans="1:4" ht="20.399999999999999" x14ac:dyDescent="0.3">
      <c r="A95" s="62">
        <v>901449478</v>
      </c>
      <c r="B95" s="3" t="s">
        <v>79</v>
      </c>
      <c r="C95" s="3"/>
      <c r="D95" s="4" t="s">
        <v>86</v>
      </c>
    </row>
    <row r="96" spans="1:4" x14ac:dyDescent="0.3">
      <c r="A96" s="62">
        <v>901453880</v>
      </c>
      <c r="B96" s="3" t="s">
        <v>78</v>
      </c>
      <c r="C96" s="3"/>
      <c r="D96" s="4" t="s">
        <v>86</v>
      </c>
    </row>
    <row r="97" spans="1:4" ht="20.399999999999999" x14ac:dyDescent="0.3">
      <c r="A97" s="62">
        <v>901483657</v>
      </c>
      <c r="B97" s="3" t="s">
        <v>79</v>
      </c>
      <c r="C97" s="3"/>
      <c r="D97" s="4" t="s">
        <v>86</v>
      </c>
    </row>
    <row r="98" spans="1:4" x14ac:dyDescent="0.3">
      <c r="A98" s="62">
        <v>901484758</v>
      </c>
      <c r="B98" s="3" t="s">
        <v>81</v>
      </c>
      <c r="C98" s="3"/>
      <c r="D98" s="4" t="s">
        <v>86</v>
      </c>
    </row>
    <row r="99" spans="1:4" ht="20.399999999999999" x14ac:dyDescent="0.3">
      <c r="A99" s="62">
        <v>901530710</v>
      </c>
      <c r="B99" s="3" t="s">
        <v>79</v>
      </c>
      <c r="C99" s="3"/>
      <c r="D99" s="4" t="s">
        <v>86</v>
      </c>
    </row>
    <row r="100" spans="1:4" x14ac:dyDescent="0.3">
      <c r="A100" s="62">
        <v>901565571</v>
      </c>
      <c r="B100" s="3" t="s">
        <v>81</v>
      </c>
      <c r="C100" s="3"/>
      <c r="D100" s="4" t="s">
        <v>86</v>
      </c>
    </row>
  </sheetData>
  <sortState xmlns:xlrd2="http://schemas.microsoft.com/office/spreadsheetml/2017/richdata2" ref="A1:D4">
    <sortCondition ref="D1:D4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314F-CA56-4352-91EC-0D4715DEFEA1}">
  <dimension ref="E5:F12"/>
  <sheetViews>
    <sheetView topLeftCell="A4" workbookViewId="0">
      <selection activeCell="H22" sqref="H22"/>
    </sheetView>
  </sheetViews>
  <sheetFormatPr baseColWidth="10" defaultRowHeight="14.4" x14ac:dyDescent="0.3"/>
  <cols>
    <col min="5" max="5" width="37.88671875" bestFit="1" customWidth="1"/>
    <col min="6" max="6" width="41.88671875" bestFit="1" customWidth="1"/>
  </cols>
  <sheetData>
    <row r="5" spans="5:6" ht="15" thickBot="1" x14ac:dyDescent="0.35"/>
    <row r="6" spans="5:6" ht="15" thickBot="1" x14ac:dyDescent="0.35">
      <c r="E6" s="53" t="s">
        <v>64</v>
      </c>
      <c r="F6" s="54" t="s">
        <v>65</v>
      </c>
    </row>
    <row r="7" spans="5:6" ht="15" thickBot="1" x14ac:dyDescent="0.35">
      <c r="E7" s="55"/>
      <c r="F7" s="56"/>
    </row>
    <row r="8" spans="5:6" ht="15" thickBot="1" x14ac:dyDescent="0.35">
      <c r="E8" s="53" t="s">
        <v>66</v>
      </c>
      <c r="F8" s="54" t="s">
        <v>67</v>
      </c>
    </row>
    <row r="9" spans="5:6" ht="15" thickBot="1" x14ac:dyDescent="0.35"/>
    <row r="10" spans="5:6" ht="15" thickBot="1" x14ac:dyDescent="0.35">
      <c r="E10" s="53" t="s">
        <v>48</v>
      </c>
      <c r="F10" s="54" t="s">
        <v>68</v>
      </c>
    </row>
    <row r="11" spans="5:6" ht="15" thickBot="1" x14ac:dyDescent="0.35">
      <c r="E11" s="56"/>
      <c r="F11" s="56"/>
    </row>
    <row r="12" spans="5:6" ht="15" thickBot="1" x14ac:dyDescent="0.35">
      <c r="E12" s="57" t="s">
        <v>69</v>
      </c>
      <c r="F12" s="54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CIIU</vt:lpstr>
      <vt:lpstr>Grafico</vt:lpstr>
      <vt:lpstr>Empresas Indicadores (ESF)</vt:lpstr>
      <vt:lpstr>Empresas Indicadores (ERI)</vt:lpstr>
      <vt:lpstr>Indicadores 2024</vt:lpstr>
      <vt:lpstr>Empresas CIIU</vt:lpstr>
      <vt:lpstr>Formula indicadores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Alberto Riveros</dc:creator>
  <cp:lastModifiedBy>Andres David Orjuela Galeano</cp:lastModifiedBy>
  <cp:lastPrinted>2023-02-15T14:42:32Z</cp:lastPrinted>
  <dcterms:created xsi:type="dcterms:W3CDTF">2021-05-19T16:42:05Z</dcterms:created>
  <dcterms:modified xsi:type="dcterms:W3CDTF">2024-05-19T17:24:15Z</dcterms:modified>
</cp:coreProperties>
</file>