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d.docs.live.net/af451fc05839294b/URI 2024/RAMA JUDICIAL/PROCESO DE OBRA TRANSFORMADOR/REVISION COMPRAS PUBLICAS/"/>
    </mc:Choice>
  </mc:AlternateContent>
  <xr:revisionPtr revIDLastSave="93" documentId="13_ncr:1_{43E4CA09-42E2-4EF9-BBD6-064CAD2DA9FA}" xr6:coauthVersionLast="47" xr6:coauthVersionMax="47" xr10:uidLastSave="{AEB74B50-605C-4BD7-ADE7-F7B460FC15E4}"/>
  <bookViews>
    <workbookView xWindow="-120" yWindow="-120" windowWidth="20730" windowHeight="11160" xr2:uid="{DD238334-93DC-4A34-A5C3-C4BE01CD2F2D}"/>
  </bookViews>
  <sheets>
    <sheet name="ESP. TECNICAS" sheetId="8" r:id="rId1"/>
    <sheet name="EST MERCADO" sheetId="7" r:id="rId2"/>
    <sheet name="PRESUPUESTO OFICIAL" sheetId="5" r:id="rId3"/>
    <sheet name="CDP" sheetId="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5" l="1"/>
  <c r="G14" i="5" s="1"/>
  <c r="G13" i="5"/>
  <c r="G15" i="5"/>
  <c r="L13" i="7"/>
  <c r="L10" i="7"/>
  <c r="L6" i="7"/>
  <c r="L7" i="7"/>
  <c r="L8" i="7"/>
  <c r="L9" i="7"/>
  <c r="L11" i="7"/>
  <c r="L5" i="7"/>
  <c r="L14" i="7" l="1"/>
  <c r="F14" i="5" s="1"/>
  <c r="L15" i="7"/>
  <c r="F15" i="5" s="1"/>
  <c r="L16" i="7"/>
  <c r="F13" i="5"/>
  <c r="F6" i="5"/>
  <c r="M6" i="7"/>
  <c r="K11" i="7"/>
  <c r="I11" i="7"/>
  <c r="G11" i="7"/>
  <c r="K10" i="7"/>
  <c r="I10" i="7"/>
  <c r="G10" i="7"/>
  <c r="K9" i="7"/>
  <c r="I9" i="7"/>
  <c r="G9" i="7"/>
  <c r="K8" i="7"/>
  <c r="I8" i="7"/>
  <c r="G8" i="7"/>
  <c r="K7" i="7"/>
  <c r="I7" i="7"/>
  <c r="G7" i="7"/>
  <c r="K6" i="7"/>
  <c r="I6" i="7"/>
  <c r="G6" i="7"/>
  <c r="K5" i="7"/>
  <c r="I5" i="7"/>
  <c r="G5" i="7"/>
  <c r="M5" i="7" l="1"/>
  <c r="F5" i="5"/>
  <c r="M8" i="7"/>
  <c r="F8" i="5"/>
  <c r="M11" i="7"/>
  <c r="F11" i="5"/>
  <c r="M7" i="7"/>
  <c r="F7" i="5"/>
  <c r="M9" i="7"/>
  <c r="F9" i="5"/>
  <c r="M10" i="7"/>
  <c r="F10" i="5"/>
  <c r="K12" i="7"/>
  <c r="K13" i="7" s="1"/>
  <c r="G12" i="7"/>
  <c r="I12" i="7"/>
  <c r="M12" i="7" l="1"/>
  <c r="M14" i="7" s="1"/>
  <c r="G14" i="7"/>
  <c r="G15" i="7"/>
  <c r="G16" i="7" s="1"/>
  <c r="G13" i="7"/>
  <c r="G17" i="7" s="1"/>
  <c r="I15" i="7"/>
  <c r="I16" i="7" s="1"/>
  <c r="I14" i="7"/>
  <c r="I13" i="7"/>
  <c r="I17" i="7" s="1"/>
  <c r="K14" i="7"/>
  <c r="K17" i="7" s="1"/>
  <c r="K15" i="7"/>
  <c r="K16" i="7" s="1"/>
  <c r="M15" i="7"/>
  <c r="M16" i="7" s="1"/>
  <c r="M13" i="7" l="1"/>
  <c r="M17" i="7" s="1"/>
  <c r="G6" i="5" l="1"/>
  <c r="G7" i="5"/>
  <c r="G8" i="5"/>
  <c r="G9" i="5"/>
  <c r="G10" i="5"/>
  <c r="G11" i="5"/>
  <c r="G5" i="5"/>
  <c r="G16" i="5" l="1"/>
  <c r="G17" i="5" l="1"/>
  <c r="B3" i="6" s="1"/>
  <c r="B4" i="6" s="1"/>
  <c r="E9" i="6" s="1"/>
</calcChain>
</file>

<file path=xl/sharedStrings.xml><?xml version="1.0" encoding="utf-8"?>
<sst xmlns="http://schemas.openxmlformats.org/spreadsheetml/2006/main" count="111" uniqueCount="52">
  <si>
    <t>UNIDAD</t>
  </si>
  <si>
    <t>UN</t>
  </si>
  <si>
    <t>ML</t>
  </si>
  <si>
    <t>SUBTOTAL</t>
  </si>
  <si>
    <t>TOTAL</t>
  </si>
  <si>
    <t>ITEM</t>
  </si>
  <si>
    <t>DESCRIPCIÓN</t>
  </si>
  <si>
    <t>CANTIDAD</t>
  </si>
  <si>
    <t>VALOR UNITARIO</t>
  </si>
  <si>
    <t xml:space="preserve">VALOR TOTAL </t>
  </si>
  <si>
    <t>ADECUACIÓN ACOMETIDA ELECTRCIA DESDE BORNES DE TRANSFORMADOR A EQUPO DE CONTROLADOR DE BCI 2x(3X4/0+4/0) +2T</t>
  </si>
  <si>
    <t>CERTIFICACIÓN RETIE SUBESTACIÓN NUEVA</t>
  </si>
  <si>
    <t>DIRECCIÓN SECCIONAL DE ADMINISTRACIÓN JUDICAL  DE ARMENIA -  QUINDIO
ANÁLISIS DE COTIZACIONES</t>
  </si>
  <si>
    <t>HSM INGENIERIA ELECTRICA Y COMUNICACIONES SAS</t>
  </si>
  <si>
    <t>ADMINISTRACIÓN</t>
  </si>
  <si>
    <t>IMPREVISTOS</t>
  </si>
  <si>
    <t>UTILIDAD</t>
  </si>
  <si>
    <t>MPC Y ASOCIADOS SAS</t>
  </si>
  <si>
    <t>IVA Sobre Utilidad</t>
  </si>
  <si>
    <t>VALOR PROMEDIO</t>
  </si>
  <si>
    <t>PRESUPUESTO OFICIAL</t>
  </si>
  <si>
    <t>DIRECCIÓN SECCIONAL DE ADMINISTRACIÓN JUDICAL  DE ARMENIA -  QUINDIO
PRESUPUESTO OFICIAL</t>
  </si>
  <si>
    <t>PROYECTOS Y CONSULTORÍA ELÉCTRICA PRYCE SAS</t>
  </si>
  <si>
    <t>UNIDAD EJECUTORA</t>
  </si>
  <si>
    <t>VALOR</t>
  </si>
  <si>
    <t>RUBRO</t>
  </si>
  <si>
    <t>27-01-02-019</t>
  </si>
  <si>
    <t>Item</t>
  </si>
  <si>
    <t>N° CDP</t>
  </si>
  <si>
    <t>Fecha de Expedición</t>
  </si>
  <si>
    <t>Unidad Ejecutora</t>
  </si>
  <si>
    <t>Valor</t>
  </si>
  <si>
    <t>Rubro</t>
  </si>
  <si>
    <t>C-2701-0800-37-
20111d-2701019-02
Despachos Judiciales Adecuados Y Dotados</t>
  </si>
  <si>
    <r>
      <rPr>
        <b/>
        <sz val="11"/>
        <color theme="1"/>
        <rFont val="Aptos Narrow"/>
        <family val="2"/>
        <scheme val="minor"/>
      </rPr>
      <t>OBJETO</t>
    </r>
    <r>
      <rPr>
        <sz val="11"/>
        <color theme="1"/>
        <rFont val="Aptos Narrow"/>
        <family val="2"/>
        <scheme val="minor"/>
      </rPr>
      <t>: OBRA ELÉCTRICA PARA MANTENIMIENTO, ADECUACIÓN Y MEJORAMIENTO DE SUBESTACIÓN, INCLUÍDO REEMPLAZO DE TRANSFORMADOR EXISTENTE DE 150 KVA POR TRANSFORMADOR SECO DE 300 KVA TRIFÁSICO, DE LA SEDE PROPIA DEL PALACIO DE JUSTICIA "RAFAEL URIBE URIBE" DEL MUNICIPIO DE CALARCÁ - QUINDÍO.</t>
    </r>
  </si>
  <si>
    <r>
      <rPr>
        <b/>
        <sz val="11"/>
        <color theme="1"/>
        <rFont val="Aptos Narrow"/>
        <family val="2"/>
        <scheme val="minor"/>
      </rPr>
      <t>OBJETO</t>
    </r>
    <r>
      <rPr>
        <sz val="11"/>
        <color theme="1"/>
        <rFont val="Aptos Narrow"/>
        <family val="2"/>
        <scheme val="minor"/>
      </rPr>
      <t>: OBRA ELÉCTRICA PARA ADECUACIÓN Y MEJORAMIENTO DE SUBESTACIÓN, INCLUÍDO REEMPLAZO DE TRANSFORMADOR EXISTENTE DE 150 KVA POR TRANSFORMADOR SECO DE 300 KVA TRIFÁSICO, DE LA SEDE PROPIA DEL PALACIO DE JUSTICIA "RAFAEL URIBE URIBE" DEL MUNICIPIO DE CALARCÁ - QUINDÍO.</t>
    </r>
  </si>
  <si>
    <t>DESMONTE DE SUBESTACIÓN EXISTENTE DE 150 KVA CLASE H (Incluye trasiego, retiro y disposición a sitios autorizados)</t>
  </si>
  <si>
    <t>SUMINISTRO E INSTALACIÓN DE CELDA PARA TRANSFORMADOR DE 300 KVA EN AIRE PARA ALOJAR EQUIPO (Incluye trasiego)</t>
  </si>
  <si>
    <t>SUMINISTRO E INSTALACIÓN DE FUSIBLES HH TIPO 24 KV 60 HZ 25A (Incluye trasiego)</t>
  </si>
  <si>
    <t>SUMINISTRO E INSTALACIÓN DE TRANSFORMADOR SECO DE 300 KVA TRIFÁSICO, EN CLASE H, NIVEL DE TENSIÓN DE SERVICIO 13200 V/214-120 V (Incluye trasiego)</t>
  </si>
  <si>
    <t>AMPLIACIÓN DE CARGA TRAMITE ANTE EDEQ (Incluye: esquema unifilar)</t>
  </si>
  <si>
    <t>ADECUACIÓN ACOMETIDA ELECTRCIA DESDE BORNES DE TRANSFORMADOR A EQUPO DE CONTROLADOR DE BCI 2x(3X4/0+4/0) +2T (Incluye: todos los costos de productos que resulten necesarios para la ejecución de la actividad del objeto contractual)</t>
  </si>
  <si>
    <t>CERTIFICACIÓN RETIE SUBESTACIÓN NUEVA (Incluye: todos los costos de productos que resulten necesarios para la ejecución de la actividad del objeto contractual)</t>
  </si>
  <si>
    <t>AMPLIACIÓN DE CARGA TRAMITE ANTE EDEQ (Incluye: esquema unifilar y todos los costos de productos que resulten necesarios para la ejecución de la actividad del objeto contractual)</t>
  </si>
  <si>
    <t>SUMINISTRO E INSTALACIÓN DE FUSIBLES HH TIPO 24 KV 60 HZ 25A (Incluye trasiego y todos los costos de productos que resulten necesarios para la ejecución de la actividad del objeto contractual)</t>
  </si>
  <si>
    <t>SUMINISTRO E INSTALACIÓN DE CELDA PARA TRANSFORMADOR DE 300 KVA EN AIRE PARA ALOJAR EQUIPO (Incluye trasiego y todos los costos de productos que resulten necesarios para la ejecución de la actividad del objeto contractual)</t>
  </si>
  <si>
    <t>SUMINISTRO E INSTALACIÓN DE TRANSFORMADOR SECO DE 300 KVA TRIFÁSICO, EN CLASE H, NIVEL DE TENSIÓN DE SERVICIO 13200 V/214-120 V (Incluye trasiego y todos los costos de productos que resulten necesarios para la ejecución de la actividad del objeto contractual)</t>
  </si>
  <si>
    <t>BPIN</t>
  </si>
  <si>
    <t>NOMBRE DEL PROYECTO</t>
  </si>
  <si>
    <t xml:space="preserve">MODERNIZACIÓN DE LA INFRAESTRUCTURA FÍSICA DE LA RAMA JUDICIAL COMO INSTRUMENTO ESTRATÉGICO DE ACCESO A LA JUSTICIA A NIVEL NACIONAL </t>
  </si>
  <si>
    <t>DIRECCIÓN SECCIONAL DE ADMINISTRACIÓN JUDICAL  DE ARMENIA -  QUINDIO
ESPECIFICACIONES TÉCNICAS</t>
  </si>
  <si>
    <r>
      <rPr>
        <b/>
        <sz val="10"/>
        <color theme="1"/>
        <rFont val="Aptos Narrow"/>
        <family val="2"/>
        <scheme val="minor"/>
      </rPr>
      <t>OBJETO</t>
    </r>
    <r>
      <rPr>
        <sz val="10"/>
        <color theme="1"/>
        <rFont val="Aptos Narrow"/>
        <family val="2"/>
        <scheme val="minor"/>
      </rPr>
      <t>: OBRA ELÉCTRICA PARA ADECUACIÓN Y MEJORAMIENTO DE SUBESTACIÓN, INCLUÍDO REEMPLAZO DE TRANSFORMADOR EXISTENTE DE 150 KVA POR TRANSFORMADOR SECO DE 300 KVA TRIFÁSICO, DE LA SEDE PROPIA DEL PALACIO DE JUSTICIA "RAFAEL URIBE URIBE" DEL MUNICIPIO DE CALARCÁ - QUINDÍO.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</si>
</sst>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_(&quot;$&quot;\ * #,##0.00_);_(&quot;$&quot;\ * \(#,##0.00\);_(&quot;$&quot;\ * &quot;-&quot;??_);_(@_)"/>
    <numFmt numFmtId="166" formatCode="_-* #,##0.00\ _€_-;\-* #,##0.00\ _€_-;_-* &quot;-&quot;??\ _€_-;_-@_-"/>
    <numFmt numFmtId="167" formatCode="_ * #,##0.00_ ;_ * \-#,##0.00_ ;_ * &quot;-&quot;??_ ;_ @_ "/>
    <numFmt numFmtId="168" formatCode="_ &quot;$&quot;\ * #,##0.00_ ;_ &quot;$&quot;\ * \-#,##0.00_ ;_ &quot;$&quot;\ * &quot;-&quot;??_ ;_ @_ "/>
    <numFmt numFmtId="169" formatCode="_ [$€-2]\ * #,##0.00_ ;_ [$€-2]\ * \-#,##0.00_ ;_ [$€-2]\ * &quot;-&quot;??_ "/>
    <numFmt numFmtId="170" formatCode="_(* #,##0_);_(* \(#,##0\);_(* &quot;-&quot;??_);_(@_)"/>
    <numFmt numFmtId="171" formatCode="_(&quot;C$&quot;* #,##0.00_);_(&quot;C$&quot;* \(#,##0.00\);_(&quot;C$&quot;* &quot;-&quot;??_);_(@_)"/>
    <numFmt numFmtId="172" formatCode="_-* #,##0.00\ _D_M_-;\-* #,##0.00\ _D_M_-;_-* &quot;-&quot;??\ _D_M_-;_-@_-"/>
    <numFmt numFmtId="173" formatCode="&quot;$&quot;\ #,##0"/>
  </numFmts>
  <fonts count="19">
    <font>
      <sz val="11"/>
      <color theme="1"/>
      <name val="Aptos Narrow"/>
      <family val="2"/>
      <scheme val="minor"/>
    </font>
    <font>
      <b/>
      <sz val="11"/>
      <color theme="1"/>
      <name val="Aptos Narrow"/>
      <family val="2"/>
      <scheme val="minor"/>
    </font>
    <font>
      <sz val="11"/>
      <color theme="1"/>
      <name val="Aptos Narrow"/>
      <family val="2"/>
      <scheme val="minor"/>
    </font>
    <font>
      <sz val="10"/>
      <name val="Arial"/>
      <family val="2"/>
    </font>
    <font>
      <sz val="8"/>
      <name val="Helv"/>
    </font>
    <font>
      <sz val="10"/>
      <name val="MS Sans Serif"/>
      <family val="2"/>
    </font>
    <font>
      <sz val="8"/>
      <name val="Roman 10cpi"/>
      <family val="3"/>
    </font>
    <font>
      <b/>
      <sz val="11"/>
      <color indexed="8"/>
      <name val="Calibri"/>
      <family val="2"/>
    </font>
    <font>
      <sz val="11"/>
      <color indexed="8"/>
      <name val="Calibri"/>
      <family val="2"/>
    </font>
    <font>
      <sz val="11"/>
      <color indexed="9"/>
      <name val="Calibri"/>
      <family val="2"/>
    </font>
    <font>
      <b/>
      <sz val="18"/>
      <color indexed="62"/>
      <name val="Cambria"/>
      <family val="2"/>
    </font>
    <font>
      <sz val="11"/>
      <color rgb="FF000000"/>
      <name val="Calibri"/>
      <family val="2"/>
    </font>
    <font>
      <b/>
      <sz val="11"/>
      <name val="Arial"/>
      <family val="2"/>
    </font>
    <font>
      <b/>
      <sz val="10"/>
      <color rgb="FF000000"/>
      <name val="Arial"/>
      <family val="2"/>
    </font>
    <font>
      <sz val="9"/>
      <color rgb="FF000000"/>
      <name val="Arial"/>
      <family val="2"/>
    </font>
    <font>
      <b/>
      <sz val="10"/>
      <name val="Arial"/>
      <family val="2"/>
    </font>
    <font>
      <sz val="10"/>
      <color theme="1"/>
      <name val="Aptos Narrow"/>
      <family val="2"/>
      <scheme val="minor"/>
    </font>
    <font>
      <b/>
      <sz val="10"/>
      <color theme="1"/>
      <name val="Aptos Narrow"/>
      <family val="2"/>
      <scheme val="minor"/>
    </font>
    <font>
      <sz val="9"/>
      <color theme="1"/>
      <name val="Aptos Narrow"/>
      <family val="2"/>
      <scheme val="minor"/>
    </font>
  </fonts>
  <fills count="17">
    <fill>
      <patternFill patternType="none"/>
    </fill>
    <fill>
      <patternFill patternType="gray125"/>
    </fill>
    <fill>
      <patternFill patternType="solid">
        <fgColor theme="6" tint="0.79998168889431442"/>
        <bgColor indexed="64"/>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22"/>
        <bgColor indexed="22"/>
      </patternFill>
    </fill>
    <fill>
      <patternFill patternType="solid">
        <fgColor indexed="55"/>
        <bgColor indexed="55"/>
      </patternFill>
    </fill>
    <fill>
      <patternFill patternType="solid">
        <fgColor indexed="45"/>
        <bgColor indexed="45"/>
      </patternFill>
    </fill>
    <fill>
      <patternFill patternType="solid">
        <fgColor indexed="26"/>
        <bgColor indexed="26"/>
      </patternFill>
    </fill>
    <fill>
      <patternFill patternType="solid">
        <fgColor indexed="43"/>
        <bgColor indexed="43"/>
      </patternFill>
    </fill>
    <fill>
      <patternFill patternType="solid">
        <fgColor rgb="FFFFFFFF"/>
        <bgColor indexed="64"/>
      </patternFill>
    </fill>
    <fill>
      <patternFill patternType="solid">
        <fgColor rgb="FFDAE9F8"/>
        <bgColor indexed="64"/>
      </patternFill>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4">
    <xf numFmtId="0" fontId="0" fillId="0" borderId="0"/>
    <xf numFmtId="9"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0" fontId="3" fillId="0" borderId="0"/>
    <xf numFmtId="167" fontId="3" fillId="0" borderId="0" applyFont="0" applyFill="0" applyBorder="0" applyAlignment="0" applyProtection="0"/>
    <xf numFmtId="168" fontId="3" fillId="0" borderId="0" applyFont="0" applyFill="0" applyBorder="0" applyAlignment="0" applyProtection="0"/>
    <xf numFmtId="9" fontId="3" fillId="0" borderId="0" applyFont="0" applyFill="0" applyBorder="0" applyAlignment="0" applyProtection="0"/>
    <xf numFmtId="38" fontId="3" fillId="0" borderId="0" applyFont="0" applyFill="0" applyBorder="0" applyAlignment="0" applyProtection="0"/>
    <xf numFmtId="4" fontId="4" fillId="0" borderId="0" applyFont="0" applyFill="0" applyBorder="0" applyAlignment="0" applyProtection="0"/>
    <xf numFmtId="164" fontId="3" fillId="0" borderId="0" applyFont="0" applyFill="0" applyBorder="0" applyAlignment="0" applyProtection="0"/>
    <xf numFmtId="8" fontId="5" fillId="0" borderId="0" applyFont="0" applyFill="0" applyBorder="0" applyAlignment="0" applyProtection="0"/>
    <xf numFmtId="169" fontId="6" fillId="0" borderId="0" applyFont="0" applyFill="0" applyBorder="0" applyAlignment="0" applyProtection="0"/>
    <xf numFmtId="0" fontId="3" fillId="0" borderId="0"/>
    <xf numFmtId="0" fontId="3" fillId="0" borderId="0"/>
    <xf numFmtId="0" fontId="3" fillId="0" borderId="0" applyFont="0" applyFill="0" applyBorder="0" applyAlignment="0" applyProtection="0"/>
    <xf numFmtId="8"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166" fontId="2" fillId="0" borderId="0" applyFont="0" applyFill="0" applyBorder="0" applyAlignment="0" applyProtection="0"/>
    <xf numFmtId="43" fontId="3" fillId="0" borderId="0" applyFont="0" applyFill="0" applyBorder="0" applyAlignment="0" applyProtection="0"/>
    <xf numFmtId="165" fontId="2" fillId="0" borderId="0" applyFont="0" applyFill="0" applyBorder="0" applyAlignment="0" applyProtection="0"/>
    <xf numFmtId="0" fontId="2" fillId="0" borderId="0"/>
    <xf numFmtId="171" fontId="3" fillId="0" borderId="0" applyFont="0" applyFill="0" applyBorder="0" applyAlignment="0" applyProtection="0"/>
    <xf numFmtId="172" fontId="3" fillId="0" borderId="0" applyFont="0" applyFill="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8"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9" fillId="10"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9" fillId="9" borderId="0" applyNumberFormat="0" applyBorder="0" applyAlignment="0" applyProtection="0"/>
    <xf numFmtId="0" fontId="8" fillId="6" borderId="0" applyNumberFormat="0" applyBorder="0" applyAlignment="0" applyProtection="0"/>
    <xf numFmtId="0" fontId="8" fillId="9" borderId="0" applyNumberFormat="0" applyBorder="0" applyAlignment="0" applyProtection="0"/>
    <xf numFmtId="0" fontId="9" fillId="11"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9" fillId="8"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9" fillId="13" borderId="0" applyNumberFormat="0" applyBorder="0" applyAlignment="0" applyProtection="0"/>
    <xf numFmtId="0" fontId="2" fillId="0" borderId="0"/>
    <xf numFmtId="0" fontId="3" fillId="0" borderId="0"/>
    <xf numFmtId="0" fontId="10" fillId="0" borderId="0" applyNumberFormat="0" applyFill="0" applyBorder="0" applyAlignment="0" applyProtection="0"/>
    <xf numFmtId="0" fontId="11" fillId="0" borderId="0" applyNumberFormat="0" applyBorder="0" applyAlignment="0"/>
    <xf numFmtId="0" fontId="3" fillId="0" borderId="0"/>
    <xf numFmtId="0" fontId="3" fillId="0" borderId="0"/>
  </cellStyleXfs>
  <cellXfs count="65">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vertical="center" wrapText="1"/>
    </xf>
    <xf numFmtId="0" fontId="1" fillId="2" borderId="1" xfId="0" applyFont="1" applyFill="1" applyBorder="1" applyAlignment="1">
      <alignment horizontal="center" vertical="center" wrapText="1"/>
    </xf>
    <xf numFmtId="41" fontId="0" fillId="0" borderId="1" xfId="2" applyFont="1" applyBorder="1" applyAlignment="1">
      <alignment vertical="center"/>
    </xf>
    <xf numFmtId="0" fontId="0" fillId="0" borderId="1" xfId="0" applyBorder="1" applyAlignment="1">
      <alignment vertical="center"/>
    </xf>
    <xf numFmtId="41" fontId="0" fillId="0" borderId="1" xfId="2" applyFont="1" applyFill="1" applyBorder="1" applyAlignment="1" applyProtection="1">
      <alignment vertical="center"/>
      <protection locked="0"/>
    </xf>
    <xf numFmtId="41" fontId="0" fillId="0" borderId="1" xfId="2" applyFont="1" applyFill="1" applyBorder="1" applyAlignment="1">
      <alignment vertical="center"/>
    </xf>
    <xf numFmtId="41" fontId="1" fillId="0" borderId="0" xfId="2" applyFont="1" applyFill="1" applyBorder="1" applyAlignment="1">
      <alignment horizontal="right" vertical="center"/>
    </xf>
    <xf numFmtId="9" fontId="1" fillId="0" borderId="1" xfId="1" applyFont="1" applyFill="1" applyBorder="1" applyAlignment="1" applyProtection="1">
      <alignment vertical="center"/>
      <protection locked="0"/>
    </xf>
    <xf numFmtId="9" fontId="0" fillId="0" borderId="1" xfId="1" applyFont="1" applyFill="1" applyBorder="1" applyAlignment="1" applyProtection="1">
      <alignment vertical="center"/>
      <protection locked="0"/>
    </xf>
    <xf numFmtId="41" fontId="1" fillId="0" borderId="1" xfId="2" applyFont="1" applyBorder="1" applyAlignment="1">
      <alignment horizontal="right" vertical="center"/>
    </xf>
    <xf numFmtId="0" fontId="1" fillId="0" borderId="1" xfId="0" applyFont="1" applyBorder="1" applyAlignment="1">
      <alignment vertical="center"/>
    </xf>
    <xf numFmtId="41" fontId="0" fillId="0" borderId="0" xfId="0" applyNumberFormat="1" applyAlignment="1">
      <alignment vertical="center"/>
    </xf>
    <xf numFmtId="6" fontId="0" fillId="0" borderId="0" xfId="0" applyNumberFormat="1"/>
    <xf numFmtId="0" fontId="13" fillId="15" borderId="1" xfId="0" applyFont="1" applyFill="1" applyBorder="1" applyAlignment="1">
      <alignment horizontal="center" vertical="center" wrapText="1"/>
    </xf>
    <xf numFmtId="0" fontId="1" fillId="16" borderId="1" xfId="0" applyFont="1" applyFill="1" applyBorder="1" applyAlignment="1">
      <alignment horizontal="center" vertical="center" wrapText="1"/>
    </xf>
    <xf numFmtId="173" fontId="12" fillId="14" borderId="6" xfId="0" applyNumberFormat="1" applyFont="1" applyFill="1" applyBorder="1" applyAlignment="1">
      <alignment vertical="center" wrapText="1"/>
    </xf>
    <xf numFmtId="0" fontId="15" fillId="16"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173" fontId="3" fillId="14" borderId="1" xfId="0" applyNumberFormat="1" applyFont="1" applyFill="1" applyBorder="1" applyAlignment="1">
      <alignment vertical="center" wrapText="1"/>
    </xf>
    <xf numFmtId="1" fontId="16" fillId="0" borderId="1" xfId="0" applyNumberFormat="1" applyFont="1" applyBorder="1" applyAlignment="1">
      <alignment horizontal="center" vertical="center"/>
    </xf>
    <xf numFmtId="0" fontId="16" fillId="0" borderId="1" xfId="0" applyFont="1" applyBorder="1" applyAlignment="1">
      <alignment horizontal="left" vertical="center" wrapText="1"/>
    </xf>
    <xf numFmtId="0" fontId="17" fillId="16" borderId="1" xfId="0" applyFont="1"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3"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1" fillId="16" borderId="5" xfId="0" applyFont="1" applyFill="1" applyBorder="1" applyAlignment="1">
      <alignment horizontal="center" vertical="center"/>
    </xf>
    <xf numFmtId="0" fontId="1" fillId="16" borderId="6" xfId="0" applyFont="1" applyFill="1" applyBorder="1" applyAlignment="1">
      <alignment horizontal="center" vertical="center"/>
    </xf>
    <xf numFmtId="0" fontId="1" fillId="16" borderId="7" xfId="0" applyFont="1" applyFill="1" applyBorder="1" applyAlignment="1">
      <alignment horizontal="center" vertical="center" wrapText="1"/>
    </xf>
    <xf numFmtId="0" fontId="1" fillId="16" borderId="8" xfId="0" applyFont="1" applyFill="1" applyBorder="1" applyAlignment="1">
      <alignment horizontal="center" vertical="center" wrapText="1"/>
    </xf>
    <xf numFmtId="0" fontId="1" fillId="16" borderId="9" xfId="0" applyFont="1" applyFill="1" applyBorder="1" applyAlignment="1">
      <alignment horizontal="center" vertical="center" wrapText="1"/>
    </xf>
    <xf numFmtId="0" fontId="1" fillId="16" borderId="10" xfId="0" applyFont="1" applyFill="1" applyBorder="1" applyAlignment="1">
      <alignment horizontal="center" vertical="center" wrapText="1"/>
    </xf>
    <xf numFmtId="0" fontId="1" fillId="16" borderId="2" xfId="0" applyFont="1" applyFill="1" applyBorder="1" applyAlignment="1">
      <alignment horizontal="center" vertical="center" wrapText="1"/>
    </xf>
    <xf numFmtId="0" fontId="1" fillId="16" borderId="3" xfId="0" applyFont="1" applyFill="1" applyBorder="1" applyAlignment="1">
      <alignment horizontal="center" vertical="center" wrapText="1"/>
    </xf>
    <xf numFmtId="0" fontId="1" fillId="16" borderId="1" xfId="0" applyFont="1" applyFill="1" applyBorder="1" applyAlignment="1">
      <alignment horizontal="center"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1" xfId="0" applyFont="1" applyBorder="1" applyAlignment="1">
      <alignment horizontal="right" vertic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6" fontId="14" fillId="0" borderId="1" xfId="0" applyNumberFormat="1" applyFont="1" applyFill="1" applyBorder="1" applyAlignment="1">
      <alignment horizontal="right" vertical="center" wrapText="1"/>
    </xf>
  </cellXfs>
  <cellStyles count="54">
    <cellStyle name="Comma [0]" xfId="10" xr:uid="{00000000-0005-0000-0000-000000000000}"/>
    <cellStyle name="Comma_SOLVER1" xfId="11" xr:uid="{00000000-0005-0000-0000-000001000000}"/>
    <cellStyle name="Currency [0]" xfId="12" xr:uid="{00000000-0005-0000-0000-000002000000}"/>
    <cellStyle name="Currency_Solver Example" xfId="13" xr:uid="{00000000-0005-0000-0000-000003000000}"/>
    <cellStyle name="Énfasis 1" xfId="27" xr:uid="{00000000-0005-0000-0000-000004000000}"/>
    <cellStyle name="Énfasis 2" xfId="28" xr:uid="{00000000-0005-0000-0000-000005000000}"/>
    <cellStyle name="Énfasis 3" xfId="29" xr:uid="{00000000-0005-0000-0000-000006000000}"/>
    <cellStyle name="Énfasis1 - 20%" xfId="30" xr:uid="{00000000-0005-0000-0000-000007000000}"/>
    <cellStyle name="Énfasis1 - 40%" xfId="31" xr:uid="{00000000-0005-0000-0000-000008000000}"/>
    <cellStyle name="Énfasis1 - 60%" xfId="32" xr:uid="{00000000-0005-0000-0000-000009000000}"/>
    <cellStyle name="Énfasis2 - 20%" xfId="33" xr:uid="{00000000-0005-0000-0000-00000A000000}"/>
    <cellStyle name="Énfasis2 - 40%" xfId="34" xr:uid="{00000000-0005-0000-0000-00000B000000}"/>
    <cellStyle name="Énfasis2 - 60%" xfId="35" xr:uid="{00000000-0005-0000-0000-00000C000000}"/>
    <cellStyle name="Énfasis3 - 20%" xfId="36" xr:uid="{00000000-0005-0000-0000-00000D000000}"/>
    <cellStyle name="Énfasis3 - 40%" xfId="37" xr:uid="{00000000-0005-0000-0000-00000E000000}"/>
    <cellStyle name="Énfasis3 - 60%" xfId="38" xr:uid="{00000000-0005-0000-0000-00000F000000}"/>
    <cellStyle name="Énfasis4 - 20%" xfId="39" xr:uid="{00000000-0005-0000-0000-000010000000}"/>
    <cellStyle name="Énfasis4 - 40%" xfId="40" xr:uid="{00000000-0005-0000-0000-000011000000}"/>
    <cellStyle name="Énfasis4 - 60%" xfId="41" xr:uid="{00000000-0005-0000-0000-000012000000}"/>
    <cellStyle name="Énfasis5 - 20%" xfId="42" xr:uid="{00000000-0005-0000-0000-000013000000}"/>
    <cellStyle name="Énfasis5 - 40%" xfId="43" xr:uid="{00000000-0005-0000-0000-000014000000}"/>
    <cellStyle name="Énfasis5 - 60%" xfId="44" xr:uid="{00000000-0005-0000-0000-000015000000}"/>
    <cellStyle name="Énfasis6 - 20%" xfId="45" xr:uid="{00000000-0005-0000-0000-000016000000}"/>
    <cellStyle name="Énfasis6 - 40%" xfId="46" xr:uid="{00000000-0005-0000-0000-000017000000}"/>
    <cellStyle name="Énfasis6 - 60%" xfId="47" xr:uid="{00000000-0005-0000-0000-000018000000}"/>
    <cellStyle name="Euro" xfId="14" xr:uid="{00000000-0005-0000-0000-000019000000}"/>
    <cellStyle name="Millares [0]" xfId="2" builtinId="6"/>
    <cellStyle name="Millares 2" xfId="21" xr:uid="{00000000-0005-0000-0000-00001B000000}"/>
    <cellStyle name="Millares 2 2" xfId="22" xr:uid="{00000000-0005-0000-0000-00001C000000}"/>
    <cellStyle name="Millares 2 3" xfId="26" xr:uid="{00000000-0005-0000-0000-00001D000000}"/>
    <cellStyle name="Millares 3" xfId="20" xr:uid="{00000000-0005-0000-0000-00001E000000}"/>
    <cellStyle name="Millares 4" xfId="17" xr:uid="{00000000-0005-0000-0000-00001F000000}"/>
    <cellStyle name="Millares 5" xfId="7" xr:uid="{00000000-0005-0000-0000-000049000000}"/>
    <cellStyle name="Moneda [0] 2" xfId="4" xr:uid="{00000000-0005-0000-0000-00004F000000}"/>
    <cellStyle name="Moneda [0] 3" xfId="3" xr:uid="{00000000-0005-0000-0000-00004F000000}"/>
    <cellStyle name="Moneda 2" xfId="23" xr:uid="{00000000-0005-0000-0000-000021000000}"/>
    <cellStyle name="Moneda 3" xfId="18" xr:uid="{00000000-0005-0000-0000-000022000000}"/>
    <cellStyle name="Moneda 4" xfId="25" xr:uid="{00000000-0005-0000-0000-000023000000}"/>
    <cellStyle name="Moneda 5" xfId="8" xr:uid="{00000000-0005-0000-0000-00004F000000}"/>
    <cellStyle name="Moneda 6" xfId="5" xr:uid="{00000000-0005-0000-0000-00004F000000}"/>
    <cellStyle name="Normal" xfId="0" builtinId="0"/>
    <cellStyle name="Normal 13" xfId="53" xr:uid="{00000000-0005-0000-0000-000025000000}"/>
    <cellStyle name="Normal 2" xfId="15" xr:uid="{00000000-0005-0000-0000-000026000000}"/>
    <cellStyle name="Normal 2 2" xfId="16" xr:uid="{00000000-0005-0000-0000-000027000000}"/>
    <cellStyle name="Normal 2 2 2" xfId="52" xr:uid="{00000000-0005-0000-0000-000028000000}"/>
    <cellStyle name="Normal 3" xfId="24" xr:uid="{00000000-0005-0000-0000-000029000000}"/>
    <cellStyle name="Normal 4" xfId="48" xr:uid="{00000000-0005-0000-0000-00002A000000}"/>
    <cellStyle name="Normal 5" xfId="49" xr:uid="{00000000-0005-0000-0000-00002B000000}"/>
    <cellStyle name="Normal 6" xfId="51" xr:uid="{00000000-0005-0000-0000-00002C000000}"/>
    <cellStyle name="Normal 7" xfId="6" xr:uid="{00000000-0005-0000-0000-000053000000}"/>
    <cellStyle name="Porcentaje" xfId="1" builtinId="5"/>
    <cellStyle name="Porcentaje 2" xfId="9" xr:uid="{00000000-0005-0000-0000-00005C000000}"/>
    <cellStyle name="Porcentual 2" xfId="19" xr:uid="{00000000-0005-0000-0000-00002E000000}"/>
    <cellStyle name="Título de hoja" xfId="50"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55046-837A-4ACF-BCC0-F9AAC85F0AA2}">
  <dimension ref="A1:E13"/>
  <sheetViews>
    <sheetView showGridLines="0" tabSelected="1" topLeftCell="A6" zoomScale="90" zoomScaleNormal="90" workbookViewId="0">
      <selection activeCell="I7" sqref="I7"/>
    </sheetView>
  </sheetViews>
  <sheetFormatPr baseColWidth="10" defaultColWidth="11.42578125" defaultRowHeight="15"/>
  <cols>
    <col min="1" max="1" width="5.28515625" style="1" customWidth="1"/>
    <col min="2" max="2" width="16" style="3" customWidth="1"/>
    <col min="3" max="3" width="41.7109375" style="3" customWidth="1"/>
    <col min="4" max="4" width="7.42578125" style="1" customWidth="1"/>
    <col min="5" max="5" width="10.28515625" style="1" customWidth="1"/>
    <col min="6" max="16384" width="11.42578125" style="1"/>
  </cols>
  <sheetData>
    <row r="1" spans="1:5" ht="27.75" customHeight="1">
      <c r="A1" s="27" t="s">
        <v>50</v>
      </c>
      <c r="B1" s="28"/>
      <c r="C1" s="28"/>
      <c r="D1" s="28"/>
      <c r="E1" s="29"/>
    </row>
    <row r="2" spans="1:5" ht="57.75" customHeight="1">
      <c r="A2" s="30" t="s">
        <v>51</v>
      </c>
      <c r="B2" s="31"/>
      <c r="C2" s="31"/>
      <c r="D2" s="31"/>
      <c r="E2" s="32"/>
    </row>
    <row r="3" spans="1:5" ht="45.75" customHeight="1">
      <c r="A3" s="33" t="s">
        <v>5</v>
      </c>
      <c r="B3" s="35" t="s">
        <v>6</v>
      </c>
      <c r="C3" s="36"/>
      <c r="D3" s="33" t="s">
        <v>0</v>
      </c>
      <c r="E3" s="33" t="s">
        <v>7</v>
      </c>
    </row>
    <row r="4" spans="1:5">
      <c r="A4" s="34"/>
      <c r="B4" s="37"/>
      <c r="C4" s="38"/>
      <c r="D4" s="34"/>
      <c r="E4" s="34"/>
    </row>
    <row r="5" spans="1:5" ht="41.25" customHeight="1">
      <c r="A5" s="2">
        <v>1</v>
      </c>
      <c r="B5" s="25" t="s">
        <v>36</v>
      </c>
      <c r="C5" s="26"/>
      <c r="D5" s="2" t="s">
        <v>1</v>
      </c>
      <c r="E5" s="2">
        <v>1</v>
      </c>
    </row>
    <row r="6" spans="1:5" ht="83.25" customHeight="1">
      <c r="A6" s="2">
        <v>2</v>
      </c>
      <c r="B6" s="25" t="s">
        <v>46</v>
      </c>
      <c r="C6" s="26"/>
      <c r="D6" s="2" t="s">
        <v>1</v>
      </c>
      <c r="E6" s="2">
        <v>1</v>
      </c>
    </row>
    <row r="7" spans="1:5" ht="63" customHeight="1">
      <c r="A7" s="2">
        <v>3</v>
      </c>
      <c r="B7" s="25" t="s">
        <v>45</v>
      </c>
      <c r="C7" s="26"/>
      <c r="D7" s="2" t="s">
        <v>1</v>
      </c>
      <c r="E7" s="2">
        <v>1</v>
      </c>
    </row>
    <row r="8" spans="1:5" ht="57" customHeight="1">
      <c r="A8" s="2">
        <v>4</v>
      </c>
      <c r="B8" s="25" t="s">
        <v>44</v>
      </c>
      <c r="C8" s="26"/>
      <c r="D8" s="2" t="s">
        <v>1</v>
      </c>
      <c r="E8" s="2">
        <v>3</v>
      </c>
    </row>
    <row r="9" spans="1:5" ht="52.5" customHeight="1">
      <c r="A9" s="2">
        <v>5</v>
      </c>
      <c r="B9" s="25" t="s">
        <v>43</v>
      </c>
      <c r="C9" s="26"/>
      <c r="D9" s="2" t="s">
        <v>1</v>
      </c>
      <c r="E9" s="2">
        <v>1</v>
      </c>
    </row>
    <row r="10" spans="1:5" ht="82.5" customHeight="1">
      <c r="A10" s="2">
        <v>6</v>
      </c>
      <c r="B10" s="25" t="s">
        <v>41</v>
      </c>
      <c r="C10" s="26"/>
      <c r="D10" s="2" t="s">
        <v>2</v>
      </c>
      <c r="E10" s="2">
        <v>20</v>
      </c>
    </row>
    <row r="11" spans="1:5" ht="54.75" customHeight="1">
      <c r="A11" s="2">
        <v>7</v>
      </c>
      <c r="B11" s="25" t="s">
        <v>42</v>
      </c>
      <c r="C11" s="26"/>
      <c r="D11" s="2" t="s">
        <v>1</v>
      </c>
      <c r="E11" s="2">
        <v>1</v>
      </c>
    </row>
    <row r="13" spans="1:5" s="3" customFormat="1">
      <c r="A13" s="1"/>
      <c r="D13" s="1"/>
      <c r="E13" s="1"/>
    </row>
  </sheetData>
  <mergeCells count="13">
    <mergeCell ref="A1:E1"/>
    <mergeCell ref="A2:E2"/>
    <mergeCell ref="A3:A4"/>
    <mergeCell ref="B3:C4"/>
    <mergeCell ref="D3:D4"/>
    <mergeCell ref="E3:E4"/>
    <mergeCell ref="B11:C11"/>
    <mergeCell ref="B5:C5"/>
    <mergeCell ref="B6:C6"/>
    <mergeCell ref="B7:C7"/>
    <mergeCell ref="B8:C8"/>
    <mergeCell ref="B9:C9"/>
    <mergeCell ref="B10:C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E6A60-B189-42E8-85CF-48A198944C8D}">
  <dimension ref="A1:M22"/>
  <sheetViews>
    <sheetView showGridLines="0" topLeftCell="A3" zoomScale="90" zoomScaleNormal="90" workbookViewId="0">
      <selection sqref="A1:M17"/>
    </sheetView>
  </sheetViews>
  <sheetFormatPr baseColWidth="10" defaultColWidth="11.42578125" defaultRowHeight="15"/>
  <cols>
    <col min="1" max="1" width="5.28515625" style="1" customWidth="1"/>
    <col min="2" max="2" width="16" style="3" customWidth="1"/>
    <col min="3" max="3" width="22.7109375" style="3" customWidth="1"/>
    <col min="4" max="4" width="7.42578125" style="1" customWidth="1"/>
    <col min="5" max="5" width="10.28515625" style="1" customWidth="1"/>
    <col min="6" max="6" width="13.5703125" style="1" customWidth="1"/>
    <col min="7" max="7" width="14.85546875" style="1" customWidth="1"/>
    <col min="8" max="8" width="13.42578125" style="1" customWidth="1"/>
    <col min="9" max="9" width="14.85546875" style="1" customWidth="1"/>
    <col min="10" max="10" width="14" style="1" customWidth="1"/>
    <col min="11" max="11" width="16.140625" style="1" customWidth="1"/>
    <col min="12" max="12" width="13.7109375" style="1" customWidth="1"/>
    <col min="13" max="13" width="17.140625" style="1" customWidth="1"/>
    <col min="14" max="16384" width="11.42578125" style="1"/>
  </cols>
  <sheetData>
    <row r="1" spans="1:13" ht="27.75" customHeight="1">
      <c r="A1" s="27" t="s">
        <v>12</v>
      </c>
      <c r="B1" s="28"/>
      <c r="C1" s="28"/>
      <c r="D1" s="28"/>
      <c r="E1" s="28"/>
      <c r="F1" s="28"/>
      <c r="G1" s="28"/>
      <c r="H1" s="28"/>
      <c r="I1" s="28"/>
      <c r="J1" s="28"/>
      <c r="K1" s="28"/>
      <c r="L1" s="28"/>
      <c r="M1" s="29"/>
    </row>
    <row r="2" spans="1:13" ht="37.5" customHeight="1">
      <c r="A2" s="39" t="s">
        <v>35</v>
      </c>
      <c r="B2" s="40"/>
      <c r="C2" s="40"/>
      <c r="D2" s="40"/>
      <c r="E2" s="40"/>
      <c r="F2" s="40"/>
      <c r="G2" s="40"/>
      <c r="H2" s="40"/>
      <c r="I2" s="40"/>
      <c r="J2" s="40"/>
      <c r="K2" s="40"/>
      <c r="L2" s="40"/>
      <c r="M2" s="41"/>
    </row>
    <row r="3" spans="1:13" ht="45.75" customHeight="1">
      <c r="A3" s="42" t="s">
        <v>5</v>
      </c>
      <c r="B3" s="44" t="s">
        <v>6</v>
      </c>
      <c r="C3" s="45"/>
      <c r="D3" s="42" t="s">
        <v>0</v>
      </c>
      <c r="E3" s="42" t="s">
        <v>7</v>
      </c>
      <c r="F3" s="48" t="s">
        <v>13</v>
      </c>
      <c r="G3" s="49"/>
      <c r="H3" s="48" t="s">
        <v>22</v>
      </c>
      <c r="I3" s="49"/>
      <c r="J3" s="50" t="s">
        <v>17</v>
      </c>
      <c r="K3" s="50"/>
      <c r="L3" s="48" t="s">
        <v>19</v>
      </c>
      <c r="M3" s="49"/>
    </row>
    <row r="4" spans="1:13" ht="30">
      <c r="A4" s="43"/>
      <c r="B4" s="46"/>
      <c r="C4" s="47"/>
      <c r="D4" s="43"/>
      <c r="E4" s="43"/>
      <c r="F4" s="17" t="s">
        <v>8</v>
      </c>
      <c r="G4" s="17" t="s">
        <v>9</v>
      </c>
      <c r="H4" s="17" t="s">
        <v>8</v>
      </c>
      <c r="I4" s="17" t="s">
        <v>9</v>
      </c>
      <c r="J4" s="17" t="s">
        <v>8</v>
      </c>
      <c r="K4" s="17" t="s">
        <v>9</v>
      </c>
      <c r="L4" s="17" t="s">
        <v>8</v>
      </c>
      <c r="M4" s="17" t="s">
        <v>9</v>
      </c>
    </row>
    <row r="5" spans="1:13" ht="48" customHeight="1">
      <c r="A5" s="2">
        <v>1</v>
      </c>
      <c r="B5" s="25" t="s">
        <v>36</v>
      </c>
      <c r="C5" s="26"/>
      <c r="D5" s="2" t="s">
        <v>1</v>
      </c>
      <c r="E5" s="2">
        <v>1</v>
      </c>
      <c r="F5" s="7">
        <v>2250000</v>
      </c>
      <c r="G5" s="8">
        <f t="shared" ref="G5" si="0">+F5*$E5</f>
        <v>2250000</v>
      </c>
      <c r="H5" s="7">
        <v>5950000</v>
      </c>
      <c r="I5" s="8">
        <f>+H5*$E5</f>
        <v>5950000</v>
      </c>
      <c r="J5" s="8">
        <v>1800000</v>
      </c>
      <c r="K5" s="8">
        <f t="shared" ref="K5:K11" si="1">+J5*E5</f>
        <v>1800000</v>
      </c>
      <c r="L5" s="7">
        <f>ROUND((AVERAGE(F5,H5,J5)),0)</f>
        <v>3333333</v>
      </c>
      <c r="M5" s="8">
        <f>+L5*$E5</f>
        <v>3333333</v>
      </c>
    </row>
    <row r="6" spans="1:13" ht="72" customHeight="1">
      <c r="A6" s="2">
        <v>2</v>
      </c>
      <c r="B6" s="25" t="s">
        <v>39</v>
      </c>
      <c r="C6" s="26"/>
      <c r="D6" s="2" t="s">
        <v>1</v>
      </c>
      <c r="E6" s="2">
        <v>1</v>
      </c>
      <c r="F6" s="7">
        <v>62015417</v>
      </c>
      <c r="G6" s="8">
        <f t="shared" ref="G6:M11" si="2">+F6*$E6</f>
        <v>62015417</v>
      </c>
      <c r="H6" s="7">
        <v>79700000</v>
      </c>
      <c r="I6" s="8">
        <f t="shared" ref="I6:I10" si="3">+H6*$E6</f>
        <v>79700000</v>
      </c>
      <c r="J6" s="8">
        <v>81500000</v>
      </c>
      <c r="K6" s="8">
        <f t="shared" si="1"/>
        <v>81500000</v>
      </c>
      <c r="L6" s="7">
        <f t="shared" ref="L6:L11" si="4">ROUND((AVERAGE(F6,H6,J6)),0)</f>
        <v>74405139</v>
      </c>
      <c r="M6" s="8">
        <f>+L6*$E6</f>
        <v>74405139</v>
      </c>
    </row>
    <row r="7" spans="1:13" ht="60" customHeight="1">
      <c r="A7" s="2">
        <v>3</v>
      </c>
      <c r="B7" s="25" t="s">
        <v>37</v>
      </c>
      <c r="C7" s="26"/>
      <c r="D7" s="2" t="s">
        <v>1</v>
      </c>
      <c r="E7" s="2">
        <v>1</v>
      </c>
      <c r="F7" s="7">
        <v>11587401</v>
      </c>
      <c r="G7" s="8">
        <f t="shared" si="2"/>
        <v>11587401</v>
      </c>
      <c r="H7" s="7">
        <v>13950000</v>
      </c>
      <c r="I7" s="8">
        <f t="shared" si="3"/>
        <v>13950000</v>
      </c>
      <c r="J7" s="8">
        <v>12800000</v>
      </c>
      <c r="K7" s="8">
        <f t="shared" si="1"/>
        <v>12800000</v>
      </c>
      <c r="L7" s="7">
        <f t="shared" si="4"/>
        <v>12779134</v>
      </c>
      <c r="M7" s="8">
        <f>+L7*$E7</f>
        <v>12779134</v>
      </c>
    </row>
    <row r="8" spans="1:13" ht="36.75" customHeight="1">
      <c r="A8" s="2">
        <v>4</v>
      </c>
      <c r="B8" s="25" t="s">
        <v>38</v>
      </c>
      <c r="C8" s="26"/>
      <c r="D8" s="2" t="s">
        <v>1</v>
      </c>
      <c r="E8" s="2">
        <v>3</v>
      </c>
      <c r="F8" s="7">
        <v>732038</v>
      </c>
      <c r="G8" s="8">
        <f t="shared" si="2"/>
        <v>2196114</v>
      </c>
      <c r="H8" s="7">
        <v>950000</v>
      </c>
      <c r="I8" s="8">
        <f t="shared" si="3"/>
        <v>2850000</v>
      </c>
      <c r="J8" s="8">
        <v>741000</v>
      </c>
      <c r="K8" s="8">
        <f t="shared" si="1"/>
        <v>2223000</v>
      </c>
      <c r="L8" s="7">
        <f t="shared" si="4"/>
        <v>807679</v>
      </c>
      <c r="M8" s="8">
        <f t="shared" si="2"/>
        <v>2423037</v>
      </c>
    </row>
    <row r="9" spans="1:13" ht="36" customHeight="1">
      <c r="A9" s="2">
        <v>5</v>
      </c>
      <c r="B9" s="25" t="s">
        <v>40</v>
      </c>
      <c r="C9" s="26"/>
      <c r="D9" s="2" t="s">
        <v>1</v>
      </c>
      <c r="E9" s="2">
        <v>1</v>
      </c>
      <c r="F9" s="7">
        <v>5411447</v>
      </c>
      <c r="G9" s="8">
        <f t="shared" si="2"/>
        <v>5411447</v>
      </c>
      <c r="H9" s="7">
        <v>7250000</v>
      </c>
      <c r="I9" s="8">
        <f t="shared" si="3"/>
        <v>7250000</v>
      </c>
      <c r="J9" s="8">
        <v>4742000</v>
      </c>
      <c r="K9" s="8">
        <f t="shared" si="1"/>
        <v>4742000</v>
      </c>
      <c r="L9" s="7">
        <f t="shared" si="4"/>
        <v>5801149</v>
      </c>
      <c r="M9" s="8">
        <f t="shared" si="2"/>
        <v>5801149</v>
      </c>
    </row>
    <row r="10" spans="1:13" ht="62.25" customHeight="1">
      <c r="A10" s="2">
        <v>6</v>
      </c>
      <c r="B10" s="25" t="s">
        <v>10</v>
      </c>
      <c r="C10" s="26"/>
      <c r="D10" s="2" t="s">
        <v>2</v>
      </c>
      <c r="E10" s="2">
        <v>20</v>
      </c>
      <c r="F10" s="7">
        <v>903650</v>
      </c>
      <c r="G10" s="8">
        <f t="shared" si="2"/>
        <v>18073000</v>
      </c>
      <c r="H10" s="7">
        <v>845000</v>
      </c>
      <c r="I10" s="8">
        <f t="shared" si="3"/>
        <v>16900000</v>
      </c>
      <c r="J10" s="8">
        <v>850000</v>
      </c>
      <c r="K10" s="8">
        <f t="shared" si="1"/>
        <v>17000000</v>
      </c>
      <c r="L10" s="7">
        <f>ROUND((AVERAGE(F10,H10,J10)),0)</f>
        <v>866217</v>
      </c>
      <c r="M10" s="8">
        <f t="shared" si="2"/>
        <v>17324340</v>
      </c>
    </row>
    <row r="11" spans="1:13" ht="30.75" customHeight="1">
      <c r="A11" s="2">
        <v>7</v>
      </c>
      <c r="B11" s="25" t="s">
        <v>11</v>
      </c>
      <c r="C11" s="26"/>
      <c r="D11" s="2" t="s">
        <v>1</v>
      </c>
      <c r="E11" s="2">
        <v>1</v>
      </c>
      <c r="F11" s="7">
        <v>4200000</v>
      </c>
      <c r="G11" s="8">
        <f t="shared" si="2"/>
        <v>4200000</v>
      </c>
      <c r="H11" s="7">
        <v>8950316</v>
      </c>
      <c r="I11" s="8">
        <f>+H11*$E11</f>
        <v>8950316</v>
      </c>
      <c r="J11" s="8">
        <v>4500000</v>
      </c>
      <c r="K11" s="8">
        <f t="shared" si="1"/>
        <v>4500000</v>
      </c>
      <c r="L11" s="7">
        <f t="shared" si="4"/>
        <v>5883439</v>
      </c>
      <c r="M11" s="8">
        <f t="shared" si="2"/>
        <v>5883439</v>
      </c>
    </row>
    <row r="12" spans="1:13">
      <c r="D12" s="53" t="s">
        <v>3</v>
      </c>
      <c r="E12" s="53"/>
      <c r="F12" s="9" t="s">
        <v>3</v>
      </c>
      <c r="G12" s="8">
        <f t="shared" ref="G12" si="5">SUM(G5:G11)</f>
        <v>105733379</v>
      </c>
      <c r="H12" s="9" t="s">
        <v>3</v>
      </c>
      <c r="I12" s="8">
        <f>SUM(I5:I11)</f>
        <v>135550316</v>
      </c>
      <c r="J12" s="9" t="s">
        <v>3</v>
      </c>
      <c r="K12" s="8">
        <f>SUM(K5:K11)</f>
        <v>124565000</v>
      </c>
      <c r="L12" s="9" t="s">
        <v>3</v>
      </c>
      <c r="M12" s="8">
        <f t="shared" ref="M12" si="6">SUM(M5:M11)</f>
        <v>121949571</v>
      </c>
    </row>
    <row r="13" spans="1:13">
      <c r="D13" s="51" t="s">
        <v>14</v>
      </c>
      <c r="E13" s="52"/>
      <c r="F13" s="10">
        <v>0.2</v>
      </c>
      <c r="G13" s="8">
        <f>($G$12*F13)</f>
        <v>21146675.800000001</v>
      </c>
      <c r="H13" s="10">
        <v>7.0000000000000007E-2</v>
      </c>
      <c r="I13" s="8">
        <f>$I$12*H13</f>
        <v>9488522.120000001</v>
      </c>
      <c r="J13" s="10">
        <v>0.2</v>
      </c>
      <c r="K13" s="8">
        <f>+K12*J13</f>
        <v>24913000</v>
      </c>
      <c r="L13" s="11">
        <f>ROUND((AVERAGE(F13,H13,J13)),2)</f>
        <v>0.16</v>
      </c>
      <c r="M13" s="8">
        <f>ROUND(($M$12*L13),0)</f>
        <v>19511931</v>
      </c>
    </row>
    <row r="14" spans="1:13">
      <c r="D14" s="51" t="s">
        <v>15</v>
      </c>
      <c r="E14" s="52"/>
      <c r="F14" s="10">
        <v>0.02</v>
      </c>
      <c r="G14" s="8">
        <f t="shared" ref="G14:G15" si="7">($G$12*F14)</f>
        <v>2114667.58</v>
      </c>
      <c r="H14" s="10">
        <v>0.05</v>
      </c>
      <c r="I14" s="8">
        <f>$I$12*H14</f>
        <v>6777515.8000000007</v>
      </c>
      <c r="J14" s="10">
        <v>0.02</v>
      </c>
      <c r="K14" s="8">
        <f>+K12*J14</f>
        <v>2491300</v>
      </c>
      <c r="L14" s="11">
        <f t="shared" ref="L14:L16" si="8">ROUND((AVERAGE(F14,H14,J14)),2)</f>
        <v>0.03</v>
      </c>
      <c r="M14" s="8">
        <f t="shared" ref="M14:M15" si="9">ROUND(($M$12*L14),0)</f>
        <v>3658487</v>
      </c>
    </row>
    <row r="15" spans="1:13">
      <c r="D15" s="51" t="s">
        <v>16</v>
      </c>
      <c r="E15" s="52"/>
      <c r="F15" s="10">
        <v>0.04</v>
      </c>
      <c r="G15" s="8">
        <f t="shared" si="7"/>
        <v>4229335.16</v>
      </c>
      <c r="H15" s="10">
        <v>0.03</v>
      </c>
      <c r="I15" s="8">
        <f>+H15*I12</f>
        <v>4066509.48</v>
      </c>
      <c r="J15" s="10">
        <v>0.05</v>
      </c>
      <c r="K15" s="8">
        <f>+K12*J15</f>
        <v>6228250</v>
      </c>
      <c r="L15" s="11">
        <f t="shared" si="8"/>
        <v>0.04</v>
      </c>
      <c r="M15" s="8">
        <f t="shared" si="9"/>
        <v>4877983</v>
      </c>
    </row>
    <row r="16" spans="1:13">
      <c r="D16" s="51" t="s">
        <v>18</v>
      </c>
      <c r="E16" s="52"/>
      <c r="F16" s="10">
        <v>0.19</v>
      </c>
      <c r="G16" s="8">
        <f>$G$15*F16</f>
        <v>803573.68040000007</v>
      </c>
      <c r="H16" s="10">
        <v>0.19</v>
      </c>
      <c r="I16" s="8">
        <f>+I15*H16</f>
        <v>772636.80119999999</v>
      </c>
      <c r="J16" s="10">
        <v>0.19</v>
      </c>
      <c r="K16" s="8">
        <f>+K15*J16</f>
        <v>1183367.5</v>
      </c>
      <c r="L16" s="11">
        <f t="shared" si="8"/>
        <v>0.19</v>
      </c>
      <c r="M16" s="8">
        <f>ROUND((M15*L16),0)</f>
        <v>926817</v>
      </c>
    </row>
    <row r="17" spans="1:13">
      <c r="D17" s="53" t="s">
        <v>4</v>
      </c>
      <c r="E17" s="53"/>
      <c r="F17" s="12" t="s">
        <v>4</v>
      </c>
      <c r="G17" s="5">
        <f>SUM(G12:G16)</f>
        <v>134027631.22039999</v>
      </c>
      <c r="H17" s="12" t="s">
        <v>4</v>
      </c>
      <c r="I17" s="5">
        <f>SUM(I12:I16)</f>
        <v>156655500.20120001</v>
      </c>
      <c r="J17" s="12" t="s">
        <v>4</v>
      </c>
      <c r="K17" s="5">
        <f>SUM(K12:K16)</f>
        <v>159380917.5</v>
      </c>
      <c r="L17" s="12" t="s">
        <v>4</v>
      </c>
      <c r="M17" s="5">
        <f>SUM(M12:M16)</f>
        <v>150924789</v>
      </c>
    </row>
    <row r="19" spans="1:13" s="3" customFormat="1">
      <c r="A19" s="1"/>
      <c r="D19" s="1"/>
      <c r="E19" s="1"/>
      <c r="F19" s="1"/>
      <c r="G19" s="1"/>
      <c r="H19" s="14"/>
      <c r="I19" s="14"/>
      <c r="J19" s="14"/>
      <c r="K19" s="14"/>
      <c r="L19" s="1"/>
      <c r="M19" s="14"/>
    </row>
    <row r="22" spans="1:13">
      <c r="K22" s="14"/>
    </row>
  </sheetData>
  <mergeCells count="23">
    <mergeCell ref="D16:E16"/>
    <mergeCell ref="D17:E17"/>
    <mergeCell ref="B8:C8"/>
    <mergeCell ref="B9:C9"/>
    <mergeCell ref="B10:C10"/>
    <mergeCell ref="B11:C11"/>
    <mergeCell ref="D12:E12"/>
    <mergeCell ref="D13:E13"/>
    <mergeCell ref="B5:C5"/>
    <mergeCell ref="B6:C6"/>
    <mergeCell ref="B7:C7"/>
    <mergeCell ref="D14:E14"/>
    <mergeCell ref="D15:E15"/>
    <mergeCell ref="A1:M1"/>
    <mergeCell ref="A2:M2"/>
    <mergeCell ref="A3:A4"/>
    <mergeCell ref="B3:C4"/>
    <mergeCell ref="D3:D4"/>
    <mergeCell ref="E3:E4"/>
    <mergeCell ref="F3:G3"/>
    <mergeCell ref="H3:I3"/>
    <mergeCell ref="J3:K3"/>
    <mergeCell ref="L3:M3"/>
  </mergeCells>
  <pageMargins left="0.7" right="0.7" top="0.75" bottom="0.75" header="0.3" footer="0.3"/>
  <pageSetup orientation="portrait" r:id="rId1"/>
  <ignoredErrors>
    <ignoredError sqref="L5 L6:L11 L13:L16"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71387-3DBB-4B01-90E6-8DF3B4F8E84B}">
  <dimension ref="A1:G19"/>
  <sheetViews>
    <sheetView showGridLines="0" topLeftCell="A8" workbookViewId="0">
      <selection activeCell="I10" sqref="I10"/>
    </sheetView>
  </sheetViews>
  <sheetFormatPr baseColWidth="10" defaultColWidth="11.42578125" defaultRowHeight="15"/>
  <cols>
    <col min="1" max="1" width="5.7109375" style="1" customWidth="1"/>
    <col min="2" max="2" width="16" style="3" customWidth="1"/>
    <col min="3" max="3" width="34.5703125" style="3" customWidth="1"/>
    <col min="4" max="4" width="8" style="1" customWidth="1"/>
    <col min="5" max="5" width="12.28515625" style="1" customWidth="1"/>
    <col min="6" max="6" width="12.85546875" style="1" customWidth="1"/>
    <col min="7" max="7" width="12.7109375" style="1" customWidth="1"/>
    <col min="8" max="16384" width="11.42578125" style="1"/>
  </cols>
  <sheetData>
    <row r="1" spans="1:7" ht="25.5" customHeight="1">
      <c r="A1" s="56" t="s">
        <v>21</v>
      </c>
      <c r="B1" s="56"/>
      <c r="C1" s="56"/>
      <c r="D1" s="56"/>
      <c r="E1" s="56"/>
      <c r="F1" s="56"/>
      <c r="G1" s="56"/>
    </row>
    <row r="2" spans="1:7" ht="59.25" customHeight="1">
      <c r="A2" s="57" t="s">
        <v>34</v>
      </c>
      <c r="B2" s="57"/>
      <c r="C2" s="57"/>
      <c r="D2" s="57"/>
      <c r="E2" s="57"/>
      <c r="F2" s="57"/>
      <c r="G2" s="57"/>
    </row>
    <row r="3" spans="1:7" ht="33" customHeight="1">
      <c r="A3" s="33" t="s">
        <v>5</v>
      </c>
      <c r="B3" s="35" t="s">
        <v>6</v>
      </c>
      <c r="C3" s="36"/>
      <c r="D3" s="33" t="s">
        <v>0</v>
      </c>
      <c r="E3" s="33" t="s">
        <v>7</v>
      </c>
      <c r="F3" s="58" t="s">
        <v>20</v>
      </c>
      <c r="G3" s="59"/>
    </row>
    <row r="4" spans="1:7" ht="30">
      <c r="A4" s="34"/>
      <c r="B4" s="37"/>
      <c r="C4" s="38"/>
      <c r="D4" s="34"/>
      <c r="E4" s="34"/>
      <c r="F4" s="4" t="s">
        <v>8</v>
      </c>
      <c r="G4" s="4" t="s">
        <v>9</v>
      </c>
    </row>
    <row r="5" spans="1:7" ht="30" customHeight="1">
      <c r="A5" s="2">
        <v>1</v>
      </c>
      <c r="B5" s="54" t="s">
        <v>36</v>
      </c>
      <c r="C5" s="55"/>
      <c r="D5" s="6" t="s">
        <v>1</v>
      </c>
      <c r="E5" s="2">
        <v>1</v>
      </c>
      <c r="F5" s="7">
        <f>+'EST MERCADO'!L5</f>
        <v>3333333</v>
      </c>
      <c r="G5" s="8">
        <f>+F5*E5</f>
        <v>3333333</v>
      </c>
    </row>
    <row r="6" spans="1:7" ht="51.75" customHeight="1">
      <c r="A6" s="2">
        <v>2</v>
      </c>
      <c r="B6" s="54" t="s">
        <v>46</v>
      </c>
      <c r="C6" s="55"/>
      <c r="D6" s="6" t="s">
        <v>1</v>
      </c>
      <c r="E6" s="2">
        <v>1</v>
      </c>
      <c r="F6" s="7">
        <f>+'EST MERCADO'!L6</f>
        <v>74405139</v>
      </c>
      <c r="G6" s="8">
        <f t="shared" ref="G6:G11" si="0">+F6*E6</f>
        <v>74405139</v>
      </c>
    </row>
    <row r="7" spans="1:7" ht="55.5" customHeight="1">
      <c r="A7" s="2">
        <v>3</v>
      </c>
      <c r="B7" s="54" t="s">
        <v>45</v>
      </c>
      <c r="C7" s="55"/>
      <c r="D7" s="6" t="s">
        <v>1</v>
      </c>
      <c r="E7" s="2">
        <v>1</v>
      </c>
      <c r="F7" s="7">
        <f>+'EST MERCADO'!L7</f>
        <v>12779134</v>
      </c>
      <c r="G7" s="8">
        <f t="shared" si="0"/>
        <v>12779134</v>
      </c>
    </row>
    <row r="8" spans="1:7" ht="43.5" customHeight="1">
      <c r="A8" s="2">
        <v>4</v>
      </c>
      <c r="B8" s="54" t="s">
        <v>44</v>
      </c>
      <c r="C8" s="55"/>
      <c r="D8" s="6" t="s">
        <v>1</v>
      </c>
      <c r="E8" s="2">
        <v>3</v>
      </c>
      <c r="F8" s="7">
        <f>+'EST MERCADO'!L8</f>
        <v>807679</v>
      </c>
      <c r="G8" s="8">
        <f t="shared" si="0"/>
        <v>2423037</v>
      </c>
    </row>
    <row r="9" spans="1:7" ht="44.25" customHeight="1">
      <c r="A9" s="2">
        <v>5</v>
      </c>
      <c r="B9" s="54" t="s">
        <v>43</v>
      </c>
      <c r="C9" s="55"/>
      <c r="D9" s="6" t="s">
        <v>1</v>
      </c>
      <c r="E9" s="2">
        <v>1</v>
      </c>
      <c r="F9" s="7">
        <f>+'EST MERCADO'!L9</f>
        <v>5801149</v>
      </c>
      <c r="G9" s="8">
        <f t="shared" si="0"/>
        <v>5801149</v>
      </c>
    </row>
    <row r="10" spans="1:7" ht="57" customHeight="1">
      <c r="A10" s="2">
        <v>6</v>
      </c>
      <c r="B10" s="54" t="s">
        <v>41</v>
      </c>
      <c r="C10" s="55"/>
      <c r="D10" s="6" t="s">
        <v>2</v>
      </c>
      <c r="E10" s="2">
        <v>20</v>
      </c>
      <c r="F10" s="7">
        <f>+'EST MERCADO'!L10</f>
        <v>866217</v>
      </c>
      <c r="G10" s="8">
        <f t="shared" si="0"/>
        <v>17324340</v>
      </c>
    </row>
    <row r="11" spans="1:7" ht="36" customHeight="1">
      <c r="A11" s="2">
        <v>7</v>
      </c>
      <c r="B11" s="54" t="s">
        <v>42</v>
      </c>
      <c r="C11" s="55"/>
      <c r="D11" s="6" t="s">
        <v>1</v>
      </c>
      <c r="E11" s="2">
        <v>1</v>
      </c>
      <c r="F11" s="7">
        <f>+'EST MERCADO'!L11</f>
        <v>5883439</v>
      </c>
      <c r="G11" s="8">
        <f t="shared" si="0"/>
        <v>5883439</v>
      </c>
    </row>
    <row r="12" spans="1:7">
      <c r="D12" s="51" t="s">
        <v>3</v>
      </c>
      <c r="E12" s="52"/>
      <c r="F12" s="13"/>
      <c r="G12" s="8">
        <f>SUM(G5:G11)</f>
        <v>121949571</v>
      </c>
    </row>
    <row r="13" spans="1:7">
      <c r="D13" s="51" t="s">
        <v>14</v>
      </c>
      <c r="E13" s="52"/>
      <c r="F13" s="10">
        <f>+'EST MERCADO'!L13</f>
        <v>0.16</v>
      </c>
      <c r="G13" s="8">
        <f>ROUND((G12*F13),0)</f>
        <v>19511931</v>
      </c>
    </row>
    <row r="14" spans="1:7">
      <c r="D14" s="51" t="s">
        <v>15</v>
      </c>
      <c r="E14" s="52"/>
      <c r="F14" s="10">
        <f>+'EST MERCADO'!L14</f>
        <v>0.03</v>
      </c>
      <c r="G14" s="8">
        <f>ROUND((G12*F14),0)</f>
        <v>3658487</v>
      </c>
    </row>
    <row r="15" spans="1:7">
      <c r="D15" s="51" t="s">
        <v>16</v>
      </c>
      <c r="E15" s="52"/>
      <c r="F15" s="10">
        <f>+'EST MERCADO'!L15</f>
        <v>0.04</v>
      </c>
      <c r="G15" s="8">
        <f>ROUND((G12*F15),0)</f>
        <v>4877983</v>
      </c>
    </row>
    <row r="16" spans="1:7">
      <c r="D16" s="51" t="s">
        <v>18</v>
      </c>
      <c r="E16" s="52"/>
      <c r="F16" s="10">
        <v>0.19</v>
      </c>
      <c r="G16" s="8">
        <f>ROUND((G15*F16),0)</f>
        <v>926817</v>
      </c>
    </row>
    <row r="17" spans="1:7">
      <c r="D17" s="53" t="s">
        <v>4</v>
      </c>
      <c r="E17" s="53"/>
      <c r="F17" s="53"/>
      <c r="G17" s="5">
        <f>SUM(G12:G16)</f>
        <v>150924789</v>
      </c>
    </row>
    <row r="19" spans="1:7" s="3" customFormat="1">
      <c r="A19" s="1"/>
      <c r="D19" s="1"/>
      <c r="E19" s="1"/>
      <c r="F19" s="1"/>
      <c r="G19" s="1"/>
    </row>
  </sheetData>
  <mergeCells count="20">
    <mergeCell ref="D17:F17"/>
    <mergeCell ref="B11:C11"/>
    <mergeCell ref="D13:E13"/>
    <mergeCell ref="D14:E14"/>
    <mergeCell ref="D15:E15"/>
    <mergeCell ref="D16:E16"/>
    <mergeCell ref="D12:E12"/>
    <mergeCell ref="B10:C10"/>
    <mergeCell ref="A1:G1"/>
    <mergeCell ref="A2:G2"/>
    <mergeCell ref="A3:A4"/>
    <mergeCell ref="B3:C4"/>
    <mergeCell ref="D3:D4"/>
    <mergeCell ref="E3:E4"/>
    <mergeCell ref="F3:G3"/>
    <mergeCell ref="B5:C5"/>
    <mergeCell ref="B6:C6"/>
    <mergeCell ref="B7:C7"/>
    <mergeCell ref="B8:C8"/>
    <mergeCell ref="B9:C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A9A-44EE-44C8-8FB7-B8383B81F914}">
  <dimension ref="A2:K10"/>
  <sheetViews>
    <sheetView workbookViewId="0">
      <selection activeCell="C3" sqref="C3:E3"/>
    </sheetView>
  </sheetViews>
  <sheetFormatPr baseColWidth="10" defaultRowHeight="15"/>
  <cols>
    <col min="1" max="1" width="14.140625" customWidth="1"/>
    <col min="2" max="2" width="21.28515625" customWidth="1"/>
    <col min="5" max="5" width="15.85546875" customWidth="1"/>
    <col min="6" max="6" width="31.28515625" customWidth="1"/>
    <col min="7" max="7" width="47.85546875" customWidth="1"/>
    <col min="12" max="12" width="20.85546875" customWidth="1"/>
    <col min="15" max="15" width="24.28515625" customWidth="1"/>
    <col min="17" max="17" width="14.28515625" customWidth="1"/>
  </cols>
  <sheetData>
    <row r="2" spans="1:11" ht="25.5">
      <c r="A2" s="19" t="s">
        <v>23</v>
      </c>
      <c r="B2" s="19" t="s">
        <v>24</v>
      </c>
      <c r="C2" s="61" t="s">
        <v>25</v>
      </c>
      <c r="D2" s="61"/>
      <c r="E2" s="61"/>
      <c r="F2" s="24" t="s">
        <v>47</v>
      </c>
      <c r="G2" s="24" t="s">
        <v>48</v>
      </c>
    </row>
    <row r="3" spans="1:11" ht="64.5" customHeight="1">
      <c r="A3" s="20" t="s">
        <v>26</v>
      </c>
      <c r="B3" s="21">
        <f>+'PRESUPUESTO OFICIAL'!G17</f>
        <v>150924789</v>
      </c>
      <c r="C3" s="60" t="s">
        <v>33</v>
      </c>
      <c r="D3" s="60"/>
      <c r="E3" s="60"/>
      <c r="F3" s="22">
        <v>202300000000027</v>
      </c>
      <c r="G3" s="23" t="s">
        <v>49</v>
      </c>
    </row>
    <row r="4" spans="1:11">
      <c r="B4" s="18">
        <f>+B3</f>
        <v>150924789</v>
      </c>
    </row>
    <row r="8" spans="1:11" ht="25.5">
      <c r="A8" s="16" t="s">
        <v>27</v>
      </c>
      <c r="B8" s="16" t="s">
        <v>28</v>
      </c>
      <c r="C8" s="16" t="s">
        <v>29</v>
      </c>
      <c r="D8" s="16" t="s">
        <v>30</v>
      </c>
      <c r="E8" s="16" t="s">
        <v>31</v>
      </c>
      <c r="F8" s="16" t="s">
        <v>32</v>
      </c>
    </row>
    <row r="9" spans="1:11" ht="48">
      <c r="A9" s="62">
        <v>1</v>
      </c>
      <c r="B9" s="62">
        <v>4324</v>
      </c>
      <c r="C9" s="63">
        <v>45481</v>
      </c>
      <c r="D9" s="62" t="s">
        <v>26</v>
      </c>
      <c r="E9" s="64">
        <f>+B4</f>
        <v>150924789</v>
      </c>
      <c r="F9" s="62" t="s">
        <v>33</v>
      </c>
    </row>
    <row r="10" spans="1:11">
      <c r="K10" s="15"/>
    </row>
  </sheetData>
  <mergeCells count="2">
    <mergeCell ref="C3:E3"/>
    <mergeCell ref="C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67B6F26-F587-48D9-B704-4DB6EE14BF1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ESP. TECNICAS</vt:lpstr>
      <vt:lpstr>EST MERCADO</vt:lpstr>
      <vt:lpstr>PRESUPUESTO OFICIAL</vt:lpstr>
      <vt:lpstr>CDP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Ury Violeta Castañeda Herrera</dc:creator>
  <cp:lastModifiedBy>Ury Violeta Castañeda Herrera</cp:lastModifiedBy>
  <dcterms:created xsi:type="dcterms:W3CDTF">2024-06-11T15:42:01Z</dcterms:created>
  <dcterms:modified xsi:type="dcterms:W3CDTF">2024-09-02T19:27:05Z</dcterms:modified>
</cp:coreProperties>
</file>