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entro Nacional de Memoria Historica\Procesos Año 2024\E.S puesta en marcha de una solución antivirus para protección de servidores y equipos\Proceso 2 Años\"/>
    </mc:Choice>
  </mc:AlternateContent>
  <bookViews>
    <workbookView xWindow="0" yWindow="0" windowWidth="22425" windowHeight="9720" tabRatio="959" activeTab="12"/>
  </bookViews>
  <sheets>
    <sheet name="Cotizacion N°1" sheetId="35" r:id="rId1"/>
    <sheet name="Analisis Estadistico" sheetId="12" state="hidden" r:id="rId2"/>
    <sheet name="Cotizacion N°2" sheetId="36" r:id="rId3"/>
    <sheet name="Cotizacion N°3" sheetId="38" r:id="rId4"/>
    <sheet name="Consolidado Cotizaciones" sheetId="33" r:id="rId5"/>
    <sheet name="Analisis Geometrica" sheetId="19" state="hidden" r:id="rId6"/>
    <sheet name="Analisis Armonica" sheetId="20" state="hidden" r:id="rId7"/>
    <sheet name="Analisis M.Aritmetica" sheetId="27" state="hidden" r:id="rId8"/>
    <sheet name="Analisis M.Geometrica" sheetId="28" state="hidden" r:id="rId9"/>
    <sheet name="Analisis M.Armonica" sheetId="29" state="hidden" r:id="rId10"/>
    <sheet name="Historicos" sheetId="31" state="hidden" r:id="rId11"/>
    <sheet name="Consolidado Cotizaciones." sheetId="49" r:id="rId12"/>
    <sheet name="Presupuesto Oficial" sheetId="51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49" l="1"/>
  <c r="I16" i="49"/>
  <c r="K12" i="49" l="1"/>
  <c r="K13" i="49"/>
  <c r="K14" i="49"/>
  <c r="K15" i="49"/>
  <c r="K16" i="49"/>
  <c r="K17" i="49"/>
  <c r="K18" i="49"/>
  <c r="K19" i="49"/>
  <c r="K11" i="49"/>
  <c r="K10" i="49"/>
  <c r="K9" i="49"/>
  <c r="K8" i="49"/>
  <c r="K7" i="49"/>
  <c r="G20" i="33"/>
  <c r="F20" i="33"/>
  <c r="E20" i="33"/>
  <c r="E18" i="51" l="1"/>
  <c r="F17" i="51"/>
  <c r="F16" i="51"/>
  <c r="F15" i="51"/>
  <c r="F14" i="51"/>
  <c r="F13" i="51"/>
  <c r="F12" i="51"/>
  <c r="F11" i="51"/>
  <c r="F10" i="51"/>
  <c r="F9" i="51"/>
  <c r="F8" i="51"/>
  <c r="F7" i="51"/>
  <c r="F6" i="51"/>
  <c r="F5" i="51"/>
  <c r="L8" i="49"/>
  <c r="L9" i="49"/>
  <c r="L10" i="49"/>
  <c r="L11" i="49"/>
  <c r="L12" i="49"/>
  <c r="L13" i="49"/>
  <c r="L14" i="49"/>
  <c r="L15" i="49"/>
  <c r="L16" i="49"/>
  <c r="L17" i="49"/>
  <c r="L18" i="49"/>
  <c r="L19" i="49"/>
  <c r="L7" i="49"/>
  <c r="H20" i="49"/>
  <c r="G20" i="49"/>
  <c r="F20" i="49"/>
  <c r="E20" i="49"/>
  <c r="L20" i="49" s="1"/>
  <c r="J19" i="49"/>
  <c r="I19" i="49"/>
  <c r="H19" i="49"/>
  <c r="J18" i="49"/>
  <c r="I18" i="49"/>
  <c r="H18" i="49"/>
  <c r="J17" i="49"/>
  <c r="I17" i="49"/>
  <c r="H17" i="49"/>
  <c r="J16" i="49"/>
  <c r="H16" i="49"/>
  <c r="J15" i="49"/>
  <c r="H15" i="49"/>
  <c r="J14" i="49"/>
  <c r="I14" i="49"/>
  <c r="H14" i="49"/>
  <c r="J13" i="49"/>
  <c r="I13" i="49"/>
  <c r="H13" i="49"/>
  <c r="J12" i="49"/>
  <c r="I12" i="49"/>
  <c r="H12" i="49"/>
  <c r="J11" i="49"/>
  <c r="I11" i="49"/>
  <c r="H11" i="49"/>
  <c r="J10" i="49"/>
  <c r="I10" i="49"/>
  <c r="H10" i="49"/>
  <c r="J9" i="49"/>
  <c r="I9" i="49"/>
  <c r="H9" i="49"/>
  <c r="J8" i="49"/>
  <c r="I8" i="49"/>
  <c r="H8" i="49"/>
  <c r="K20" i="49"/>
  <c r="J7" i="49"/>
  <c r="J20" i="49" s="1"/>
  <c r="I7" i="49"/>
  <c r="I20" i="49" s="1"/>
  <c r="H7" i="49"/>
  <c r="H8" i="33"/>
  <c r="I8" i="33"/>
  <c r="J8" i="33"/>
  <c r="K8" i="33"/>
  <c r="H9" i="33"/>
  <c r="I9" i="33"/>
  <c r="J9" i="33"/>
  <c r="K9" i="33"/>
  <c r="H10" i="33"/>
  <c r="I10" i="33"/>
  <c r="J10" i="33"/>
  <c r="K10" i="33"/>
  <c r="H11" i="33"/>
  <c r="I11" i="33"/>
  <c r="J11" i="33"/>
  <c r="K11" i="33"/>
  <c r="H12" i="33"/>
  <c r="I12" i="33"/>
  <c r="J12" i="33"/>
  <c r="K12" i="33"/>
  <c r="H13" i="33"/>
  <c r="I13" i="33"/>
  <c r="J13" i="33"/>
  <c r="K13" i="33"/>
  <c r="H14" i="33"/>
  <c r="I14" i="33"/>
  <c r="J14" i="33"/>
  <c r="K14" i="33"/>
  <c r="H15" i="33"/>
  <c r="I15" i="33"/>
  <c r="J15" i="33"/>
  <c r="K15" i="33"/>
  <c r="H16" i="33"/>
  <c r="I16" i="33"/>
  <c r="J16" i="33"/>
  <c r="K16" i="33"/>
  <c r="H17" i="33"/>
  <c r="I17" i="33"/>
  <c r="J17" i="33"/>
  <c r="K17" i="33"/>
  <c r="H18" i="33"/>
  <c r="I18" i="33"/>
  <c r="J18" i="33"/>
  <c r="K18" i="33"/>
  <c r="H19" i="33"/>
  <c r="I19" i="33"/>
  <c r="J19" i="33"/>
  <c r="K19" i="33"/>
  <c r="K7" i="33"/>
  <c r="J7" i="33"/>
  <c r="I7" i="33"/>
  <c r="H7" i="33"/>
  <c r="F18" i="51" l="1"/>
  <c r="K20" i="33" l="1"/>
  <c r="I20" i="33" l="1"/>
  <c r="H20" i="33"/>
  <c r="J20" i="33"/>
  <c r="I8" i="31" l="1"/>
  <c r="H8" i="31"/>
  <c r="G8" i="31"/>
  <c r="F8" i="31"/>
  <c r="I7" i="31"/>
  <c r="H7" i="31"/>
  <c r="G7" i="31"/>
  <c r="F7" i="31"/>
  <c r="H8" i="29" l="1"/>
  <c r="H7" i="29"/>
  <c r="H8" i="27"/>
  <c r="H7" i="27"/>
  <c r="G7" i="27"/>
  <c r="E9" i="29"/>
  <c r="D9" i="29"/>
  <c r="C9" i="29"/>
  <c r="G8" i="29"/>
  <c r="F8" i="29"/>
  <c r="G7" i="29"/>
  <c r="G9" i="29" s="1"/>
  <c r="F7" i="29"/>
  <c r="E9" i="28"/>
  <c r="D9" i="28"/>
  <c r="C9" i="28"/>
  <c r="G8" i="28"/>
  <c r="H8" i="28" s="1"/>
  <c r="F8" i="28"/>
  <c r="G7" i="28"/>
  <c r="F7" i="28"/>
  <c r="G8" i="27"/>
  <c r="G9" i="27"/>
  <c r="E9" i="27"/>
  <c r="D9" i="27"/>
  <c r="C9" i="27"/>
  <c r="F8" i="27"/>
  <c r="F7" i="27"/>
  <c r="G9" i="28" l="1"/>
  <c r="H7" i="28"/>
  <c r="F9" i="29"/>
  <c r="F9" i="28"/>
  <c r="F9" i="27"/>
  <c r="H15" i="20" l="1"/>
  <c r="G15" i="20"/>
  <c r="F15" i="20"/>
  <c r="F14" i="20"/>
  <c r="F13" i="20"/>
  <c r="F11" i="20"/>
  <c r="F9" i="20"/>
  <c r="F10" i="20"/>
  <c r="F8" i="20"/>
  <c r="F17" i="20"/>
  <c r="E17" i="20"/>
  <c r="D17" i="20"/>
  <c r="C17" i="20"/>
  <c r="G17" i="20" s="1"/>
  <c r="G14" i="20"/>
  <c r="G13" i="20"/>
  <c r="H11" i="20"/>
  <c r="G11" i="20"/>
  <c r="G10" i="20"/>
  <c r="H10" i="20" s="1"/>
  <c r="G9" i="20"/>
  <c r="H9" i="20"/>
  <c r="G8" i="20"/>
  <c r="F15" i="19"/>
  <c r="G9" i="19"/>
  <c r="G8" i="19"/>
  <c r="H8" i="19"/>
  <c r="G15" i="19"/>
  <c r="G14" i="19"/>
  <c r="G13" i="19"/>
  <c r="G11" i="19"/>
  <c r="G10" i="19"/>
  <c r="F14" i="19"/>
  <c r="F13" i="19"/>
  <c r="F9" i="19"/>
  <c r="F10" i="19"/>
  <c r="F11" i="19"/>
  <c r="F8" i="19"/>
  <c r="E17" i="19"/>
  <c r="D17" i="19"/>
  <c r="C17" i="19"/>
  <c r="G17" i="19" s="1"/>
  <c r="H15" i="19"/>
  <c r="H14" i="19"/>
  <c r="H11" i="19"/>
  <c r="H10" i="19"/>
  <c r="H9" i="19"/>
  <c r="F17" i="19"/>
  <c r="H13" i="20" l="1"/>
  <c r="H14" i="20"/>
  <c r="H17" i="20"/>
  <c r="H8" i="20"/>
  <c r="H13" i="19"/>
  <c r="H17" i="19"/>
  <c r="H21" i="12" l="1"/>
  <c r="H17" i="12"/>
  <c r="H16" i="12"/>
  <c r="E10" i="12"/>
  <c r="F10" i="12" s="1"/>
  <c r="E9" i="12"/>
  <c r="F9" i="12" s="1"/>
  <c r="D12" i="12"/>
  <c r="E8" i="12"/>
  <c r="F8" i="12" s="1"/>
  <c r="E24" i="12"/>
  <c r="F24" i="12" s="1"/>
  <c r="E23" i="12"/>
  <c r="F23" i="12" s="1"/>
  <c r="E22" i="12"/>
  <c r="F22" i="12" s="1"/>
  <c r="F21" i="12"/>
  <c r="E21" i="12"/>
  <c r="E20" i="12"/>
  <c r="F20" i="12" s="1"/>
  <c r="E7" i="12"/>
  <c r="F7" i="12" s="1"/>
  <c r="D11" i="12" l="1"/>
  <c r="D15" i="12" s="1"/>
  <c r="D13" i="12"/>
  <c r="E6" i="12"/>
  <c r="E11" i="12" s="1"/>
  <c r="D14" i="12"/>
  <c r="E13" i="12" l="1"/>
  <c r="E14" i="12"/>
  <c r="E12" i="12"/>
  <c r="E15" i="12" s="1"/>
  <c r="F6" i="12"/>
  <c r="I17" i="12"/>
  <c r="I20" i="12" s="1"/>
  <c r="F11" i="12" l="1"/>
  <c r="F14" i="12"/>
  <c r="F12" i="12"/>
  <c r="F13" i="12"/>
  <c r="F15" i="12" l="1"/>
</calcChain>
</file>

<file path=xl/sharedStrings.xml><?xml version="1.0" encoding="utf-8"?>
<sst xmlns="http://schemas.openxmlformats.org/spreadsheetml/2006/main" count="211" uniqueCount="77">
  <si>
    <t>Cotizacion N° 1</t>
  </si>
  <si>
    <t>Cotizacion N° 2</t>
  </si>
  <si>
    <t>Cotizacion N°1</t>
  </si>
  <si>
    <t xml:space="preserve"> Valor Total  Incluido Iva</t>
  </si>
  <si>
    <t>Cotizacion N°2</t>
  </si>
  <si>
    <t>Cotizacion N°3</t>
  </si>
  <si>
    <t>Media Aritmetica</t>
  </si>
  <si>
    <t>Media Geometrica</t>
  </si>
  <si>
    <t>Media Armonica</t>
  </si>
  <si>
    <t>Desviacion Estandar</t>
  </si>
  <si>
    <t>% Desviacion Estandar Valor  Total</t>
  </si>
  <si>
    <t>Cotizacion N° 4</t>
  </si>
  <si>
    <t>Cotizacion N° 3</t>
  </si>
  <si>
    <t>Cotizacion N° 5</t>
  </si>
  <si>
    <t>Descripción</t>
  </si>
  <si>
    <t xml:space="preserve">Valor antes de Iva </t>
  </si>
  <si>
    <t>Iva 19%</t>
  </si>
  <si>
    <t>Valor total IVA Incluido</t>
  </si>
  <si>
    <t xml:space="preserve"> Promedio </t>
  </si>
  <si>
    <t xml:space="preserve"> Desviación estándar </t>
  </si>
  <si>
    <t xml:space="preserve"> Mínimo </t>
  </si>
  <si>
    <t xml:space="preserve"> Máximo </t>
  </si>
  <si>
    <t xml:space="preserve"> % De desviación frente promedio </t>
  </si>
  <si>
    <t xml:space="preserve"> % De incremento  entre  las  cotizaciones más baja y más alta  </t>
  </si>
  <si>
    <t>Acorde a la Tabla anterior en la cual se evidencia una desviación estándar demasiado alta en relación al promedio se revisaron las cotizaciones (1,2,3,4 y 5 ) recibidas, las cuales cumplen con las especificaciones técnicas requeridas por la entidad; sin embargo se identificó que la cotización No. 5 presenta un incremento  significativo  en comparación a las  otras cotizaciones, es así que entre la  cotización  más baja Dos Mil Cuatrocientos Treinta  y Tres Millones Seiscientos Mil Pesos Mcte ( $ 2.433.600.000,00)  y la  cotización más alta Cuatro Mil Ciento  Sesenta y Cinco Millones de Pesos Mcte.($ 4.165.000.000,00) hay  un incremento del 41,57% lo cual representa un incremento significativo en la determinación del presupuesto Oficial  del proceso a desarrollar.
Conforme al análisis anterior, para definir el presupuesto oficial del este proceso se tuvieron en cuenta las cotizaciones No. 1,2,3 y 4 excluyendo las cotizaciones N° 5 sacando un promedio entre estas.</t>
  </si>
  <si>
    <t>1.3. Desarrollo primera versión con implementación y lanzamiento.</t>
  </si>
  <si>
    <t>3.1. Fase análisis.</t>
  </si>
  <si>
    <t>4.     Licenciamiento Requerido.</t>
  </si>
  <si>
    <t>Valor Total</t>
  </si>
  <si>
    <t>Desarrollo de Software como Servicio.</t>
  </si>
  <si>
    <t>1.2. Fase Diseño.</t>
  </si>
  <si>
    <t>1.1. Fase análisis.</t>
  </si>
  <si>
    <t>3.3. Desarrollo primera versión con implementación y lanzamiento.</t>
  </si>
  <si>
    <t>3.2. Fase Diseño.</t>
  </si>
  <si>
    <t>Valor Total (COP)</t>
  </si>
  <si>
    <t>3.Desarrollo del Sistema Fase 2</t>
  </si>
  <si>
    <t>2.Soporte técnico  y nuevas versiones (12 meses).</t>
  </si>
  <si>
    <t>Estudio  del Mercado / Senado de la Republica
"Contratar el de Desarrollo de Software, con Metodologías Ágiles, para la Construcción del Sistema de Información"</t>
  </si>
  <si>
    <t xml:space="preserve">1.Desarrollo del Sistema Fase 1. </t>
  </si>
  <si>
    <t>Certificados digitales función pública (SIIF Nación)</t>
  </si>
  <si>
    <t>Certificados digitales para realizar el proceso de facturación electrónica por Olimpia</t>
  </si>
  <si>
    <t>Estudio  del Mercado / Senado de la Republica
“Adquisición de Certificados de Función Pública con su Dispositivo Criptográfico Token para el Senado de la República”</t>
  </si>
  <si>
    <t>No</t>
  </si>
  <si>
    <t>Contrato</t>
  </si>
  <si>
    <t>IPC Año 2020 (1,61%)</t>
  </si>
  <si>
    <t>Valor  Total  año 2020</t>
  </si>
  <si>
    <t>IPC Año 2021 (5,62%)</t>
  </si>
  <si>
    <t xml:space="preserve">Valor  Total Año 2021 </t>
  </si>
  <si>
    <t>Contrato No 174 de 2020</t>
  </si>
  <si>
    <t>Total Token</t>
  </si>
  <si>
    <t>Valor  Unitario Iva Incluido</t>
  </si>
  <si>
    <r>
      <t>Contrato</t>
    </r>
    <r>
      <rPr>
        <sz val="9"/>
        <color rgb="FF000000"/>
        <rFont val="Calibri"/>
        <family val="2"/>
      </rPr>
      <t xml:space="preserve"> No 649 de 2021</t>
    </r>
  </si>
  <si>
    <t>Cantidad</t>
  </si>
  <si>
    <t xml:space="preserve">Descripcion </t>
  </si>
  <si>
    <t>Luis Alberto Rojas  R.</t>
  </si>
  <si>
    <t>Evaluador Financiero</t>
  </si>
  <si>
    <t>Medidas de Tendencia  Central</t>
  </si>
  <si>
    <t>Menor Valor</t>
  </si>
  <si>
    <t xml:space="preserve">Valor  Total </t>
  </si>
  <si>
    <t>Carrera 7 No 32-42 Pisos 30 y 31 Bogotá, Colombia, Bogotá, D.C., Colombia. PBX: (57) 601 7965060
notificaciones@cnmh.gov.co</t>
  </si>
  <si>
    <t>Valor Unitario Incluido Iva</t>
  </si>
  <si>
    <t>Antivirus / Antimalware (Software seguridad Servidor físico y virtual), para Sistema Operativo Windows Server</t>
  </si>
  <si>
    <t>Antivirus / Antimalware (Software seguridad equipo final). MAC</t>
  </si>
  <si>
    <t>Sesión de Formación o Capacitación para usuario técnico o administrador - hasta 5 Personas.</t>
  </si>
  <si>
    <t>Access Point 2x2:2 MU-MIMO</t>
  </si>
  <si>
    <t>Access Point 4x4:4 MU-MIMO</t>
  </si>
  <si>
    <t>Estudio  del Mercado / "Centro Nacional de Memoria Historica - CNMH"
“Adquisición, puesta en marcha de una solución antivirus para protección de servidores y equipos de usuario final contra malware. Incluye protección de firewall de aplicaciones web (WAF) y correo electrónico integrada con el firewall XGS 3100, equipos activos WLAN y soporte durante la vigencia de la licencia”.</t>
  </si>
  <si>
    <t>Servicio de Implementación, configuración, puesta a punto en operación, capacitación, soporte y documentación.</t>
  </si>
  <si>
    <t>Servicio de Soporte técnico durante tiempo de la licencia</t>
  </si>
  <si>
    <t>Configuración y/o parametrización de la consola de administración Instalación, despliegue de licencia equipos server y cliente</t>
  </si>
  <si>
    <t xml:space="preserve">Valor  Unitario  Total </t>
  </si>
  <si>
    <t>Valor Total  acorde a las  Cantidades Requeridas</t>
  </si>
  <si>
    <t>Licenciamiento por suscripción. Suscripción – para Firewall de Aplicación Web (WAF), Suscripción por 2 años.</t>
  </si>
  <si>
    <t>Licenciamiento por suscripción para Protección de correo electrónico para 590 buzones de Google workspace por 2 años.</t>
  </si>
  <si>
    <t>Soporte, mantenimiento preventivo y/o correctivo que se realizará a través de 24 visitas técnicas (mensuales) mediante asistencia remota o en sitio por personal especializado en el producto Antivirus, WAF y equipos activos WLAN.</t>
  </si>
  <si>
    <t>Antivirus / Antimalware (Software seguridad equipo final), para Sistema Operativo Windows.</t>
  </si>
  <si>
    <t>Antivirus / Antimalware (Software seguridad Servidores físico y virtual). Linux.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</si>
</sst>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-* #,##0_-;\-* #,##0_-;_-* &quot;-&quot;??_-;_-@_-"/>
    <numFmt numFmtId="166" formatCode="_-&quot;$&quot;\ * #,##0_-;\-&quot;$&quot;\ * #,##0_-;_-&quot;$&quot;\ * &quot;-&quot;??_-;_-@_-"/>
    <numFmt numFmtId="167" formatCode="_-&quot;$&quot;\ * #,##0.0000_-;\-&quot;$&quot;\ * #,##0.0000_-;_-&quot;$&quot;\ 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theme="1"/>
      <name val="Century Gothic"/>
      <family val="2"/>
    </font>
    <font>
      <b/>
      <sz val="10"/>
      <color theme="5" tint="-0.249977111117893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2"/>
      <color rgb="FFF2F2F2"/>
      <name val="Arial Narrow"/>
      <family val="2"/>
    </font>
    <font>
      <sz val="9"/>
      <color theme="1"/>
      <name val="Calibri"/>
      <family val="2"/>
    </font>
    <font>
      <b/>
      <u/>
      <sz val="8"/>
      <color rgb="FF000000"/>
      <name val="Calibri"/>
      <family val="2"/>
    </font>
    <font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6">
    <xf numFmtId="0" fontId="0" fillId="0" borderId="0" xfId="0"/>
    <xf numFmtId="6" fontId="8" fillId="0" borderId="1" xfId="0" applyNumberFormat="1" applyFont="1" applyBorder="1" applyAlignment="1">
      <alignment horizontal="center" vertical="center"/>
    </xf>
    <xf numFmtId="6" fontId="8" fillId="0" borderId="1" xfId="0" applyNumberFormat="1" applyFont="1" applyBorder="1" applyAlignment="1">
      <alignment horizontal="center" vertical="center" wrapText="1"/>
    </xf>
    <xf numFmtId="8" fontId="6" fillId="2" borderId="1" xfId="0" applyNumberFormat="1" applyFont="1" applyFill="1" applyBorder="1" applyAlignment="1">
      <alignment horizontal="center" vertical="center"/>
    </xf>
    <xf numFmtId="44" fontId="0" fillId="0" borderId="0" xfId="3" applyFont="1"/>
    <xf numFmtId="0" fontId="3" fillId="8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8" fontId="0" fillId="0" borderId="0" xfId="0" applyNumberFormat="1"/>
    <xf numFmtId="44" fontId="5" fillId="0" borderId="1" xfId="3" applyFont="1" applyBorder="1" applyAlignment="1">
      <alignment horizontal="center" vertical="center"/>
    </xf>
    <xf numFmtId="6" fontId="5" fillId="0" borderId="1" xfId="3" applyNumberFormat="1" applyFont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9" fontId="0" fillId="0" borderId="0" xfId="5" applyFont="1"/>
    <xf numFmtId="10" fontId="0" fillId="0" borderId="0" xfId="5" applyNumberFormat="1" applyFont="1"/>
    <xf numFmtId="0" fontId="11" fillId="3" borderId="1" xfId="0" applyFont="1" applyFill="1" applyBorder="1" applyAlignment="1">
      <alignment horizontal="center" vertical="center" wrapText="1"/>
    </xf>
    <xf numFmtId="42" fontId="0" fillId="0" borderId="0" xfId="4" applyFont="1"/>
    <xf numFmtId="0" fontId="4" fillId="4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3" fontId="13" fillId="3" borderId="1" xfId="1" applyFont="1" applyFill="1" applyBorder="1" applyAlignment="1">
      <alignment horizontal="center" vertical="center" wrapText="1"/>
    </xf>
    <xf numFmtId="164" fontId="14" fillId="5" borderId="1" xfId="3" applyNumberFormat="1" applyFont="1" applyFill="1" applyBorder="1" applyAlignment="1">
      <alignment horizontal="center" vertical="center"/>
    </xf>
    <xf numFmtId="10" fontId="14" fillId="5" borderId="1" xfId="5" applyNumberFormat="1" applyFont="1" applyFill="1" applyBorder="1" applyAlignment="1">
      <alignment horizontal="center" vertical="center"/>
    </xf>
    <xf numFmtId="10" fontId="14" fillId="5" borderId="1" xfId="0" applyNumberFormat="1" applyFont="1" applyFill="1" applyBorder="1" applyAlignment="1">
      <alignment horizontal="center" vertical="center"/>
    </xf>
    <xf numFmtId="10" fontId="0" fillId="0" borderId="0" xfId="4" applyNumberFormat="1" applyFont="1"/>
    <xf numFmtId="164" fontId="0" fillId="0" borderId="0" xfId="4" applyNumberFormat="1" applyFont="1"/>
    <xf numFmtId="10" fontId="0" fillId="0" borderId="0" xfId="0" applyNumberFormat="1"/>
    <xf numFmtId="8" fontId="15" fillId="0" borderId="0" xfId="0" applyNumberFormat="1" applyFont="1"/>
    <xf numFmtId="165" fontId="0" fillId="0" borderId="0" xfId="1" applyNumberFormat="1" applyFont="1"/>
    <xf numFmtId="0" fontId="18" fillId="0" borderId="10" xfId="0" applyFont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19" fillId="10" borderId="11" xfId="0" applyFont="1" applyFill="1" applyBorder="1" applyAlignment="1">
      <alignment vertical="center" wrapText="1"/>
    </xf>
    <xf numFmtId="6" fontId="8" fillId="11" borderId="1" xfId="0" applyNumberFormat="1" applyFont="1" applyFill="1" applyBorder="1" applyAlignment="1">
      <alignment horizontal="center" vertical="center"/>
    </xf>
    <xf numFmtId="6" fontId="5" fillId="11" borderId="1" xfId="3" applyNumberFormat="1" applyFont="1" applyFill="1" applyBorder="1" applyAlignment="1">
      <alignment horizontal="center" vertical="center"/>
    </xf>
    <xf numFmtId="10" fontId="0" fillId="0" borderId="1" xfId="5" applyNumberFormat="1" applyFont="1" applyBorder="1" applyAlignment="1">
      <alignment horizontal="center" vertical="center"/>
    </xf>
    <xf numFmtId="0" fontId="0" fillId="11" borderId="1" xfId="0" applyFill="1" applyBorder="1"/>
    <xf numFmtId="6" fontId="5" fillId="12" borderId="1" xfId="3" applyNumberFormat="1" applyFont="1" applyFill="1" applyBorder="1" applyAlignment="1">
      <alignment horizontal="center" vertical="center"/>
    </xf>
    <xf numFmtId="10" fontId="0" fillId="12" borderId="1" xfId="5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0" fillId="5" borderId="0" xfId="0" applyFill="1"/>
    <xf numFmtId="44" fontId="0" fillId="5" borderId="0" xfId="3" applyFont="1" applyFill="1"/>
    <xf numFmtId="165" fontId="0" fillId="5" borderId="0" xfId="1" applyNumberFormat="1" applyFont="1" applyFill="1"/>
    <xf numFmtId="0" fontId="18" fillId="0" borderId="10" xfId="0" applyFont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44" fontId="0" fillId="0" borderId="1" xfId="3" applyFont="1" applyBorder="1"/>
    <xf numFmtId="44" fontId="0" fillId="0" borderId="1" xfId="3" applyFont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center" vertical="center" wrapText="1"/>
    </xf>
    <xf numFmtId="0" fontId="7" fillId="13" borderId="27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 wrapText="1"/>
    </xf>
    <xf numFmtId="8" fontId="22" fillId="0" borderId="1" xfId="0" applyNumberFormat="1" applyFont="1" applyBorder="1" applyAlignment="1">
      <alignment horizontal="center" vertical="center" wrapText="1"/>
    </xf>
    <xf numFmtId="44" fontId="2" fillId="0" borderId="1" xfId="3" applyFont="1" applyBorder="1"/>
    <xf numFmtId="44" fontId="2" fillId="14" borderId="1" xfId="0" applyNumberFormat="1" applyFont="1" applyFill="1" applyBorder="1"/>
    <xf numFmtId="44" fontId="0" fillId="0" borderId="0" xfId="0" applyNumberFormat="1"/>
    <xf numFmtId="0" fontId="18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4" fontId="8" fillId="0" borderId="1" xfId="3" applyFont="1" applyBorder="1" applyAlignment="1">
      <alignment horizontal="center" vertical="center"/>
    </xf>
    <xf numFmtId="44" fontId="24" fillId="0" borderId="1" xfId="3" applyFont="1" applyBorder="1" applyAlignment="1">
      <alignment horizontal="center" vertical="center"/>
    </xf>
    <xf numFmtId="6" fontId="0" fillId="0" borderId="0" xfId="0" applyNumberFormat="1"/>
    <xf numFmtId="0" fontId="0" fillId="0" borderId="1" xfId="0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67" fontId="6" fillId="2" borderId="1" xfId="0" applyNumberFormat="1" applyFont="1" applyFill="1" applyBorder="1" applyAlignment="1">
      <alignment horizontal="center" vertical="center"/>
    </xf>
    <xf numFmtId="8" fontId="25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8" fontId="23" fillId="0" borderId="0" xfId="0" applyNumberFormat="1" applyFont="1" applyBorder="1" applyAlignment="1">
      <alignment vertical="center"/>
    </xf>
    <xf numFmtId="6" fontId="0" fillId="0" borderId="0" xfId="3" applyNumberFormat="1" applyFont="1"/>
    <xf numFmtId="6" fontId="25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4" fontId="2" fillId="0" borderId="0" xfId="3" applyFont="1" applyBorder="1" applyAlignment="1">
      <alignment vertical="center"/>
    </xf>
    <xf numFmtId="6" fontId="8" fillId="0" borderId="1" xfId="3" applyNumberFormat="1" applyFont="1" applyBorder="1" applyAlignment="1">
      <alignment horizontal="center" vertical="center"/>
    </xf>
    <xf numFmtId="6" fontId="6" fillId="2" borderId="1" xfId="0" applyNumberFormat="1" applyFont="1" applyFill="1" applyBorder="1" applyAlignment="1">
      <alignment horizontal="center" vertical="center"/>
    </xf>
    <xf numFmtId="44" fontId="8" fillId="14" borderId="1" xfId="3" applyFont="1" applyFill="1" applyBorder="1" applyAlignment="1">
      <alignment horizontal="center" vertical="center"/>
    </xf>
    <xf numFmtId="44" fontId="0" fillId="0" borderId="0" xfId="3" applyNumberFormat="1" applyFont="1" applyAlignment="1">
      <alignment horizontal="center" vertical="center"/>
    </xf>
    <xf numFmtId="166" fontId="9" fillId="7" borderId="9" xfId="3" applyNumberFormat="1" applyFont="1" applyFill="1" applyBorder="1" applyAlignment="1">
      <alignment horizontal="center" vertical="center" wrapText="1"/>
    </xf>
    <xf numFmtId="44" fontId="25" fillId="0" borderId="1" xfId="3" applyFont="1" applyBorder="1" applyAlignment="1">
      <alignment horizontal="center" vertical="center"/>
    </xf>
    <xf numFmtId="44" fontId="25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5" borderId="1" xfId="2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6" fillId="6" borderId="8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41" fontId="0" fillId="5" borderId="1" xfId="2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17" fillId="9" borderId="12" xfId="0" applyFont="1" applyFill="1" applyBorder="1" applyAlignment="1">
      <alignment horizontal="left" vertical="center" wrapText="1"/>
    </xf>
    <xf numFmtId="0" fontId="17" fillId="9" borderId="0" xfId="0" applyFont="1" applyFill="1" applyBorder="1" applyAlignment="1">
      <alignment horizontal="left" vertical="center" wrapText="1"/>
    </xf>
    <xf numFmtId="0" fontId="17" fillId="9" borderId="13" xfId="0" applyFont="1" applyFill="1" applyBorder="1" applyAlignment="1">
      <alignment horizontal="left" vertical="center" wrapText="1"/>
    </xf>
    <xf numFmtId="41" fontId="0" fillId="5" borderId="14" xfId="2" applyFont="1" applyFill="1" applyBorder="1" applyAlignment="1">
      <alignment horizontal="center"/>
    </xf>
    <xf numFmtId="41" fontId="0" fillId="5" borderId="15" xfId="2" applyFont="1" applyFill="1" applyBorder="1" applyAlignment="1">
      <alignment horizontal="center"/>
    </xf>
    <xf numFmtId="41" fontId="10" fillId="5" borderId="19" xfId="2" applyFont="1" applyFill="1" applyBorder="1" applyAlignment="1">
      <alignment horizontal="center" vertical="center" wrapText="1"/>
    </xf>
    <xf numFmtId="41" fontId="10" fillId="5" borderId="0" xfId="2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41" fontId="10" fillId="5" borderId="20" xfId="2" applyFont="1" applyFill="1" applyBorder="1" applyAlignment="1">
      <alignment horizontal="center" vertical="center" wrapText="1"/>
    </xf>
    <xf numFmtId="41" fontId="10" fillId="5" borderId="21" xfId="2" applyFont="1" applyFill="1" applyBorder="1" applyAlignment="1">
      <alignment horizontal="center" vertical="center" wrapText="1"/>
    </xf>
    <xf numFmtId="41" fontId="10" fillId="5" borderId="22" xfId="2" applyFont="1" applyFill="1" applyBorder="1" applyAlignment="1">
      <alignment horizontal="center" vertical="center" wrapText="1"/>
    </xf>
    <xf numFmtId="41" fontId="10" fillId="5" borderId="23" xfId="2" applyFont="1" applyFill="1" applyBorder="1" applyAlignment="1">
      <alignment horizontal="center" vertical="center" wrapText="1"/>
    </xf>
    <xf numFmtId="41" fontId="10" fillId="5" borderId="24" xfId="2" applyFont="1" applyFill="1" applyBorder="1" applyAlignment="1">
      <alignment horizontal="center" vertical="center" wrapText="1"/>
    </xf>
    <xf numFmtId="41" fontId="10" fillId="5" borderId="25" xfId="2" applyFont="1" applyFill="1" applyBorder="1" applyAlignment="1">
      <alignment horizontal="center" vertical="center" wrapText="1"/>
    </xf>
    <xf numFmtId="0" fontId="9" fillId="7" borderId="26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166" fontId="9" fillId="7" borderId="1" xfId="3" applyNumberFormat="1" applyFont="1" applyFill="1" applyBorder="1" applyAlignment="1">
      <alignment horizontal="center" vertical="center" wrapText="1"/>
    </xf>
    <xf numFmtId="41" fontId="2" fillId="5" borderId="28" xfId="2" applyFont="1" applyFill="1" applyBorder="1" applyAlignment="1">
      <alignment horizontal="center" wrapText="1"/>
    </xf>
    <xf numFmtId="41" fontId="2" fillId="5" borderId="4" xfId="2" applyFont="1" applyFill="1" applyBorder="1" applyAlignment="1">
      <alignment horizontal="center" wrapText="1"/>
    </xf>
    <xf numFmtId="41" fontId="2" fillId="5" borderId="6" xfId="2" applyFont="1" applyFill="1" applyBorder="1" applyAlignment="1">
      <alignment horizontal="center" wrapText="1"/>
    </xf>
    <xf numFmtId="41" fontId="2" fillId="5" borderId="29" xfId="2" applyFont="1" applyFill="1" applyBorder="1" applyAlignment="1">
      <alignment horizontal="center" wrapText="1"/>
    </xf>
    <xf numFmtId="41" fontId="2" fillId="5" borderId="5" xfId="2" applyFont="1" applyFill="1" applyBorder="1" applyAlignment="1">
      <alignment horizontal="center" wrapText="1"/>
    </xf>
    <xf numFmtId="41" fontId="2" fillId="5" borderId="7" xfId="2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190499</xdr:rowOff>
    </xdr:from>
    <xdr:to>
      <xdr:col>6</xdr:col>
      <xdr:colOff>2524125</xdr:colOff>
      <xdr:row>30</xdr:row>
      <xdr:rowOff>171449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/>
        <a:srcRect l="32034" t="9824" r="32681" b="13085"/>
        <a:stretch/>
      </xdr:blipFill>
      <xdr:spPr bwMode="auto">
        <a:xfrm>
          <a:off x="276225" y="190499"/>
          <a:ext cx="7258050" cy="58578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314324</xdr:colOff>
      <xdr:row>30</xdr:row>
      <xdr:rowOff>152400</xdr:rowOff>
    </xdr:from>
    <xdr:to>
      <xdr:col>6</xdr:col>
      <xdr:colOff>2552699</xdr:colOff>
      <xdr:row>37</xdr:row>
      <xdr:rowOff>76200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2"/>
        <a:srcRect l="31942" t="38037" r="32479" b="49365"/>
        <a:stretch/>
      </xdr:blipFill>
      <xdr:spPr bwMode="auto">
        <a:xfrm>
          <a:off x="314324" y="6029325"/>
          <a:ext cx="7248525" cy="12573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180975</xdr:rowOff>
    </xdr:from>
    <xdr:to>
      <xdr:col>6</xdr:col>
      <xdr:colOff>2486025</xdr:colOff>
      <xdr:row>19</xdr:row>
      <xdr:rowOff>76200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/>
        <a:srcRect l="31184" t="19648" r="31402" b="31733"/>
        <a:stretch/>
      </xdr:blipFill>
      <xdr:spPr bwMode="auto">
        <a:xfrm>
          <a:off x="209550" y="180975"/>
          <a:ext cx="7286625" cy="36766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209550</xdr:colOff>
      <xdr:row>19</xdr:row>
      <xdr:rowOff>38100</xdr:rowOff>
    </xdr:from>
    <xdr:to>
      <xdr:col>6</xdr:col>
      <xdr:colOff>2609850</xdr:colOff>
      <xdr:row>37</xdr:row>
      <xdr:rowOff>133350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2"/>
        <a:srcRect l="30901" t="10832" r="30703" b="16109"/>
        <a:stretch/>
      </xdr:blipFill>
      <xdr:spPr bwMode="auto">
        <a:xfrm>
          <a:off x="209550" y="3819525"/>
          <a:ext cx="7410450" cy="35242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276224</xdr:colOff>
      <xdr:row>37</xdr:row>
      <xdr:rowOff>95250</xdr:rowOff>
    </xdr:from>
    <xdr:to>
      <xdr:col>6</xdr:col>
      <xdr:colOff>2552699</xdr:colOff>
      <xdr:row>49</xdr:row>
      <xdr:rowOff>47626</xdr:rowOff>
    </xdr:to>
    <xdr:pic>
      <xdr:nvPicPr>
        <xdr:cNvPr id="6" name="Imagen 5"/>
        <xdr:cNvPicPr/>
      </xdr:nvPicPr>
      <xdr:blipFill rotWithShape="1">
        <a:blip xmlns:r="http://schemas.openxmlformats.org/officeDocument/2006/relationships" r:embed="rId3"/>
        <a:srcRect l="30898" t="30731" r="30975" b="27953"/>
        <a:stretch/>
      </xdr:blipFill>
      <xdr:spPr bwMode="auto">
        <a:xfrm>
          <a:off x="276224" y="7305675"/>
          <a:ext cx="7286625" cy="22383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962024</xdr:colOff>
      <xdr:row>1</xdr:row>
      <xdr:rowOff>0</xdr:rowOff>
    </xdr:from>
    <xdr:to>
      <xdr:col>6</xdr:col>
      <xdr:colOff>2114549</xdr:colOff>
      <xdr:row>15</xdr:row>
      <xdr:rowOff>47625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/>
        <a:srcRect l="39698" t="32747" r="24014" b="33497"/>
        <a:stretch/>
      </xdr:blipFill>
      <xdr:spPr bwMode="auto">
        <a:xfrm>
          <a:off x="962024" y="190500"/>
          <a:ext cx="6162675" cy="28765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6</xdr:col>
      <xdr:colOff>2066925</xdr:colOff>
      <xdr:row>44</xdr:row>
      <xdr:rowOff>95250</xdr:rowOff>
    </xdr:to>
    <xdr:pic>
      <xdr:nvPicPr>
        <xdr:cNvPr id="5" name="Imagen 4"/>
        <xdr:cNvPicPr/>
      </xdr:nvPicPr>
      <xdr:blipFill rotWithShape="1">
        <a:blip xmlns:r="http://schemas.openxmlformats.org/officeDocument/2006/relationships" r:embed="rId2"/>
        <a:srcRect l="39112" t="15366" r="24400" b="7551"/>
        <a:stretch/>
      </xdr:blipFill>
      <xdr:spPr bwMode="auto">
        <a:xfrm>
          <a:off x="962025" y="3019425"/>
          <a:ext cx="6115050" cy="56197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23</xdr:row>
      <xdr:rowOff>28575</xdr:rowOff>
    </xdr:from>
    <xdr:to>
      <xdr:col>5</xdr:col>
      <xdr:colOff>714375</xdr:colOff>
      <xdr:row>25</xdr:row>
      <xdr:rowOff>209550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D8D2F1-ED0B-4C90-92A1-D7597AFFDFC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6524625" y="5905500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847725</xdr:colOff>
      <xdr:row>1</xdr:row>
      <xdr:rowOff>19050</xdr:rowOff>
    </xdr:from>
    <xdr:to>
      <xdr:col>2</xdr:col>
      <xdr:colOff>2333625</xdr:colOff>
      <xdr:row>2</xdr:row>
      <xdr:rowOff>433070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1143000" y="219075"/>
          <a:ext cx="148590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23</xdr:row>
      <xdr:rowOff>28575</xdr:rowOff>
    </xdr:from>
    <xdr:to>
      <xdr:col>5</xdr:col>
      <xdr:colOff>714375</xdr:colOff>
      <xdr:row>25</xdr:row>
      <xdr:rowOff>209550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D8D2F1-ED0B-4C90-92A1-D7597AFFDFC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5219700" y="8239125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847725</xdr:colOff>
      <xdr:row>1</xdr:row>
      <xdr:rowOff>19050</xdr:rowOff>
    </xdr:from>
    <xdr:to>
      <xdr:col>2</xdr:col>
      <xdr:colOff>2333625</xdr:colOff>
      <xdr:row>2</xdr:row>
      <xdr:rowOff>433070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1905000" y="209550"/>
          <a:ext cx="148590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21</xdr:row>
      <xdr:rowOff>28575</xdr:rowOff>
    </xdr:from>
    <xdr:to>
      <xdr:col>5</xdr:col>
      <xdr:colOff>123825</xdr:colOff>
      <xdr:row>23</xdr:row>
      <xdr:rowOff>209550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D8D2F1-ED0B-4C90-92A1-D7597AFFDFC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2100" t="77174" r="52614" b="16550"/>
        <a:stretch/>
      </xdr:blipFill>
      <xdr:spPr bwMode="auto">
        <a:xfrm>
          <a:off x="5457825" y="7848600"/>
          <a:ext cx="18954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1009650</xdr:colOff>
      <xdr:row>1</xdr:row>
      <xdr:rowOff>95250</xdr:rowOff>
    </xdr:from>
    <xdr:to>
      <xdr:col>2</xdr:col>
      <xdr:colOff>2495550</xdr:colOff>
      <xdr:row>2</xdr:row>
      <xdr:rowOff>509270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/>
        <a:srcRect l="28926" t="49271" r="52479" b="39388"/>
        <a:stretch/>
      </xdr:blipFill>
      <xdr:spPr bwMode="auto">
        <a:xfrm>
          <a:off x="2066925" y="285750"/>
          <a:ext cx="1485900" cy="63309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CP175"/>
  <sheetViews>
    <sheetView topLeftCell="A7" workbookViewId="0">
      <selection activeCell="I34" sqref="I34"/>
    </sheetView>
  </sheetViews>
  <sheetFormatPr baseColWidth="10" defaultColWidth="14.42578125" defaultRowHeight="15" x14ac:dyDescent="0.25"/>
  <cols>
    <col min="1" max="4" width="14.42578125" style="40"/>
    <col min="5" max="5" width="6.140625" bestFit="1" customWidth="1"/>
    <col min="6" max="6" width="11.28515625" style="4" customWidth="1"/>
    <col min="7" max="7" width="39.42578125" style="27" customWidth="1"/>
    <col min="11" max="94" width="14.42578125" style="40"/>
  </cols>
  <sheetData>
    <row r="1" spans="2:10" s="40" customFormat="1" x14ac:dyDescent="0.25">
      <c r="F1" s="41"/>
      <c r="G1" s="42"/>
    </row>
    <row r="2" spans="2:10" s="40" customFormat="1" x14ac:dyDescent="0.25">
      <c r="B2"/>
      <c r="F2" s="41"/>
      <c r="G2" s="42"/>
    </row>
    <row r="3" spans="2:10" s="40" customFormat="1" x14ac:dyDescent="0.25">
      <c r="F3" s="41"/>
      <c r="G3" s="42"/>
    </row>
    <row r="4" spans="2:10" s="40" customFormat="1" x14ac:dyDescent="0.25">
      <c r="F4" s="41"/>
      <c r="G4" s="42"/>
    </row>
    <row r="5" spans="2:10" s="40" customFormat="1" x14ac:dyDescent="0.25">
      <c r="F5" s="41"/>
      <c r="G5" s="42"/>
    </row>
    <row r="6" spans="2:10" s="40" customFormat="1" ht="27" customHeight="1" x14ac:dyDescent="0.25">
      <c r="F6" s="41"/>
      <c r="G6" s="42"/>
    </row>
    <row r="7" spans="2:10" s="40" customFormat="1" x14ac:dyDescent="0.25">
      <c r="F7" s="41"/>
      <c r="G7" s="42"/>
    </row>
    <row r="8" spans="2:10" x14ac:dyDescent="0.25">
      <c r="E8" s="41"/>
      <c r="F8" s="41"/>
      <c r="G8" s="41"/>
      <c r="H8" s="41"/>
      <c r="I8" s="41"/>
      <c r="J8" s="41"/>
    </row>
    <row r="9" spans="2:10" ht="15.75" customHeight="1" x14ac:dyDescent="0.25">
      <c r="E9" s="41"/>
      <c r="F9" s="41"/>
      <c r="G9" s="41"/>
      <c r="H9" s="41"/>
      <c r="I9" s="41"/>
      <c r="J9" s="41"/>
    </row>
    <row r="10" spans="2:10" x14ac:dyDescent="0.25">
      <c r="E10" s="41"/>
      <c r="F10" s="41"/>
      <c r="G10" s="41"/>
      <c r="H10" s="41"/>
      <c r="I10" s="41"/>
      <c r="J10" s="41"/>
    </row>
    <row r="11" spans="2:10" x14ac:dyDescent="0.25">
      <c r="E11" s="41"/>
      <c r="F11" s="41"/>
      <c r="G11" s="41"/>
      <c r="H11" s="41"/>
      <c r="I11" s="41"/>
      <c r="J11" s="41"/>
    </row>
    <row r="12" spans="2:10" x14ac:dyDescent="0.25">
      <c r="E12" s="41"/>
      <c r="F12" s="41"/>
      <c r="G12" s="41"/>
      <c r="H12" s="41"/>
      <c r="I12" s="41"/>
      <c r="J12" s="41"/>
    </row>
    <row r="13" spans="2:10" x14ac:dyDescent="0.25">
      <c r="E13" s="41"/>
      <c r="F13" s="41"/>
      <c r="G13" s="41"/>
      <c r="H13" s="41"/>
      <c r="I13" s="41"/>
      <c r="J13" s="41"/>
    </row>
    <row r="14" spans="2:10" s="40" customFormat="1" x14ac:dyDescent="0.25">
      <c r="F14" s="41"/>
      <c r="G14" s="42"/>
    </row>
    <row r="15" spans="2:10" s="40" customFormat="1" x14ac:dyDescent="0.25">
      <c r="F15" s="41"/>
      <c r="G15" s="42"/>
    </row>
    <row r="16" spans="2:10" s="40" customFormat="1" x14ac:dyDescent="0.25">
      <c r="F16" s="41"/>
      <c r="G16" s="42"/>
    </row>
    <row r="17" spans="6:7" s="40" customFormat="1" x14ac:dyDescent="0.25">
      <c r="F17" s="41"/>
      <c r="G17" s="42"/>
    </row>
    <row r="18" spans="6:7" s="40" customFormat="1" x14ac:dyDescent="0.25">
      <c r="F18" s="41"/>
      <c r="G18" s="42"/>
    </row>
    <row r="19" spans="6:7" s="40" customFormat="1" x14ac:dyDescent="0.25">
      <c r="F19" s="41"/>
      <c r="G19" s="42"/>
    </row>
    <row r="20" spans="6:7" s="40" customFormat="1" x14ac:dyDescent="0.25">
      <c r="F20" s="41"/>
      <c r="G20" s="42"/>
    </row>
    <row r="21" spans="6:7" s="40" customFormat="1" x14ac:dyDescent="0.25">
      <c r="F21" s="41"/>
      <c r="G21" s="42"/>
    </row>
    <row r="22" spans="6:7" s="40" customFormat="1" x14ac:dyDescent="0.25">
      <c r="F22" s="41"/>
      <c r="G22" s="42"/>
    </row>
    <row r="23" spans="6:7" s="40" customFormat="1" x14ac:dyDescent="0.25">
      <c r="F23" s="41"/>
      <c r="G23" s="42"/>
    </row>
    <row r="24" spans="6:7" s="40" customFormat="1" x14ac:dyDescent="0.25">
      <c r="F24" s="41"/>
      <c r="G24" s="42"/>
    </row>
    <row r="25" spans="6:7" s="40" customFormat="1" x14ac:dyDescent="0.25">
      <c r="F25" s="41"/>
      <c r="G25" s="42"/>
    </row>
    <row r="26" spans="6:7" s="40" customFormat="1" x14ac:dyDescent="0.25">
      <c r="F26" s="41"/>
      <c r="G26" s="42"/>
    </row>
    <row r="27" spans="6:7" s="40" customFormat="1" x14ac:dyDescent="0.25">
      <c r="F27" s="41"/>
      <c r="G27" s="42"/>
    </row>
    <row r="28" spans="6:7" s="40" customFormat="1" x14ac:dyDescent="0.25">
      <c r="F28" s="41"/>
      <c r="G28" s="42"/>
    </row>
    <row r="29" spans="6:7" s="40" customFormat="1" x14ac:dyDescent="0.25">
      <c r="F29" s="41"/>
      <c r="G29" s="42"/>
    </row>
    <row r="30" spans="6:7" s="40" customFormat="1" x14ac:dyDescent="0.25">
      <c r="F30" s="41"/>
      <c r="G30" s="42"/>
    </row>
    <row r="31" spans="6:7" s="40" customFormat="1" x14ac:dyDescent="0.25">
      <c r="F31" s="41"/>
      <c r="G31" s="42"/>
    </row>
    <row r="32" spans="6:7" s="40" customFormat="1" x14ac:dyDescent="0.25">
      <c r="F32" s="41"/>
      <c r="G32" s="42"/>
    </row>
    <row r="33" spans="6:7" s="40" customFormat="1" x14ac:dyDescent="0.25">
      <c r="F33" s="41"/>
      <c r="G33" s="42"/>
    </row>
    <row r="34" spans="6:7" s="40" customFormat="1" x14ac:dyDescent="0.25">
      <c r="F34" s="41"/>
      <c r="G34" s="42"/>
    </row>
    <row r="35" spans="6:7" s="40" customFormat="1" x14ac:dyDescent="0.25">
      <c r="F35" s="41"/>
      <c r="G35" s="42"/>
    </row>
    <row r="36" spans="6:7" s="40" customFormat="1" x14ac:dyDescent="0.25">
      <c r="F36" s="41"/>
      <c r="G36" s="42"/>
    </row>
    <row r="37" spans="6:7" s="40" customFormat="1" x14ac:dyDescent="0.25">
      <c r="F37" s="41"/>
      <c r="G37" s="42"/>
    </row>
    <row r="38" spans="6:7" s="40" customFormat="1" x14ac:dyDescent="0.25">
      <c r="F38" s="41"/>
      <c r="G38" s="42"/>
    </row>
    <row r="39" spans="6:7" s="40" customFormat="1" x14ac:dyDescent="0.25">
      <c r="F39" s="41"/>
      <c r="G39" s="42"/>
    </row>
    <row r="40" spans="6:7" s="40" customFormat="1" x14ac:dyDescent="0.25">
      <c r="F40" s="41"/>
      <c r="G40" s="42"/>
    </row>
    <row r="41" spans="6:7" s="40" customFormat="1" x14ac:dyDescent="0.25">
      <c r="F41" s="41"/>
      <c r="G41" s="42"/>
    </row>
    <row r="42" spans="6:7" s="40" customFormat="1" x14ac:dyDescent="0.25">
      <c r="F42" s="41"/>
      <c r="G42" s="42"/>
    </row>
    <row r="43" spans="6:7" s="40" customFormat="1" x14ac:dyDescent="0.25">
      <c r="F43" s="41"/>
      <c r="G43" s="42"/>
    </row>
    <row r="44" spans="6:7" s="40" customFormat="1" x14ac:dyDescent="0.25">
      <c r="F44" s="41"/>
      <c r="G44" s="42"/>
    </row>
    <row r="45" spans="6:7" s="40" customFormat="1" x14ac:dyDescent="0.25">
      <c r="F45" s="41"/>
      <c r="G45" s="42"/>
    </row>
    <row r="46" spans="6:7" s="40" customFormat="1" x14ac:dyDescent="0.25">
      <c r="F46" s="41"/>
      <c r="G46" s="42"/>
    </row>
    <row r="47" spans="6:7" s="40" customFormat="1" x14ac:dyDescent="0.25">
      <c r="F47" s="41"/>
      <c r="G47" s="42"/>
    </row>
    <row r="48" spans="6:7" s="40" customFormat="1" x14ac:dyDescent="0.25">
      <c r="F48" s="41"/>
      <c r="G48" s="42"/>
    </row>
    <row r="49" spans="6:7" s="40" customFormat="1" x14ac:dyDescent="0.25">
      <c r="F49" s="41"/>
      <c r="G49" s="42"/>
    </row>
    <row r="50" spans="6:7" s="40" customFormat="1" x14ac:dyDescent="0.25">
      <c r="F50" s="41"/>
      <c r="G50" s="42"/>
    </row>
    <row r="51" spans="6:7" s="40" customFormat="1" x14ac:dyDescent="0.25">
      <c r="F51" s="41"/>
      <c r="G51" s="42"/>
    </row>
    <row r="52" spans="6:7" s="40" customFormat="1" x14ac:dyDescent="0.25">
      <c r="F52" s="41"/>
      <c r="G52" s="42"/>
    </row>
    <row r="53" spans="6:7" s="40" customFormat="1" x14ac:dyDescent="0.25">
      <c r="F53" s="41"/>
      <c r="G53" s="42"/>
    </row>
    <row r="54" spans="6:7" s="40" customFormat="1" x14ac:dyDescent="0.25">
      <c r="F54" s="41"/>
      <c r="G54" s="42"/>
    </row>
    <row r="55" spans="6:7" s="40" customFormat="1" x14ac:dyDescent="0.25">
      <c r="F55" s="41"/>
      <c r="G55" s="42"/>
    </row>
    <row r="56" spans="6:7" s="40" customFormat="1" x14ac:dyDescent="0.25">
      <c r="F56" s="41"/>
      <c r="G56" s="42"/>
    </row>
    <row r="57" spans="6:7" s="40" customFormat="1" x14ac:dyDescent="0.25">
      <c r="F57" s="41"/>
      <c r="G57" s="42"/>
    </row>
    <row r="58" spans="6:7" s="40" customFormat="1" x14ac:dyDescent="0.25">
      <c r="F58" s="41"/>
      <c r="G58" s="42"/>
    </row>
    <row r="59" spans="6:7" s="40" customFormat="1" x14ac:dyDescent="0.25">
      <c r="F59" s="41"/>
      <c r="G59" s="42"/>
    </row>
    <row r="60" spans="6:7" s="40" customFormat="1" x14ac:dyDescent="0.25">
      <c r="F60" s="41"/>
      <c r="G60" s="42"/>
    </row>
    <row r="61" spans="6:7" s="40" customFormat="1" x14ac:dyDescent="0.25">
      <c r="F61" s="41"/>
      <c r="G61" s="42"/>
    </row>
    <row r="62" spans="6:7" s="40" customFormat="1" x14ac:dyDescent="0.25">
      <c r="F62" s="41"/>
      <c r="G62" s="42"/>
    </row>
    <row r="63" spans="6:7" s="40" customFormat="1" x14ac:dyDescent="0.25">
      <c r="F63" s="41"/>
      <c r="G63" s="42"/>
    </row>
    <row r="64" spans="6:7" s="40" customFormat="1" x14ac:dyDescent="0.25">
      <c r="F64" s="41"/>
      <c r="G64" s="42"/>
    </row>
    <row r="65" spans="6:7" s="40" customFormat="1" x14ac:dyDescent="0.25">
      <c r="F65" s="41"/>
      <c r="G65" s="42"/>
    </row>
    <row r="66" spans="6:7" s="40" customFormat="1" x14ac:dyDescent="0.25">
      <c r="F66" s="41"/>
      <c r="G66" s="42"/>
    </row>
    <row r="67" spans="6:7" s="40" customFormat="1" x14ac:dyDescent="0.25">
      <c r="F67" s="41"/>
      <c r="G67" s="42"/>
    </row>
    <row r="68" spans="6:7" s="40" customFormat="1" x14ac:dyDescent="0.25">
      <c r="F68" s="41"/>
      <c r="G68" s="42"/>
    </row>
    <row r="69" spans="6:7" s="40" customFormat="1" x14ac:dyDescent="0.25">
      <c r="F69" s="41"/>
      <c r="G69" s="42"/>
    </row>
    <row r="70" spans="6:7" s="40" customFormat="1" x14ac:dyDescent="0.25">
      <c r="F70" s="41"/>
      <c r="G70" s="42"/>
    </row>
    <row r="71" spans="6:7" s="40" customFormat="1" x14ac:dyDescent="0.25">
      <c r="F71" s="41"/>
      <c r="G71" s="42"/>
    </row>
    <row r="72" spans="6:7" s="40" customFormat="1" x14ac:dyDescent="0.25">
      <c r="F72" s="41"/>
      <c r="G72" s="42"/>
    </row>
    <row r="73" spans="6:7" s="40" customFormat="1" x14ac:dyDescent="0.25">
      <c r="F73" s="41"/>
      <c r="G73" s="42"/>
    </row>
    <row r="74" spans="6:7" s="40" customFormat="1" x14ac:dyDescent="0.25">
      <c r="F74" s="41"/>
      <c r="G74" s="42"/>
    </row>
    <row r="75" spans="6:7" s="40" customFormat="1" x14ac:dyDescent="0.25">
      <c r="F75" s="41"/>
      <c r="G75" s="42"/>
    </row>
    <row r="76" spans="6:7" s="40" customFormat="1" x14ac:dyDescent="0.25">
      <c r="F76" s="41"/>
      <c r="G76" s="42"/>
    </row>
    <row r="77" spans="6:7" s="40" customFormat="1" x14ac:dyDescent="0.25">
      <c r="F77" s="41"/>
      <c r="G77" s="42"/>
    </row>
    <row r="78" spans="6:7" s="40" customFormat="1" x14ac:dyDescent="0.25">
      <c r="F78" s="41"/>
      <c r="G78" s="42"/>
    </row>
    <row r="79" spans="6:7" s="40" customFormat="1" x14ac:dyDescent="0.25">
      <c r="F79" s="41"/>
      <c r="G79" s="42"/>
    </row>
    <row r="80" spans="6:7" s="40" customFormat="1" x14ac:dyDescent="0.25">
      <c r="F80" s="41"/>
      <c r="G80" s="42"/>
    </row>
    <row r="81" spans="6:7" s="40" customFormat="1" x14ac:dyDescent="0.25">
      <c r="F81" s="41"/>
      <c r="G81" s="42"/>
    </row>
    <row r="82" spans="6:7" s="40" customFormat="1" x14ac:dyDescent="0.25">
      <c r="F82" s="41"/>
      <c r="G82" s="42"/>
    </row>
    <row r="83" spans="6:7" s="40" customFormat="1" x14ac:dyDescent="0.25">
      <c r="F83" s="41"/>
      <c r="G83" s="42"/>
    </row>
    <row r="84" spans="6:7" s="40" customFormat="1" x14ac:dyDescent="0.25">
      <c r="F84" s="41"/>
      <c r="G84" s="42"/>
    </row>
    <row r="85" spans="6:7" s="40" customFormat="1" x14ac:dyDescent="0.25">
      <c r="F85" s="41"/>
      <c r="G85" s="42"/>
    </row>
    <row r="86" spans="6:7" s="40" customFormat="1" x14ac:dyDescent="0.25">
      <c r="F86" s="41"/>
      <c r="G86" s="42"/>
    </row>
    <row r="87" spans="6:7" s="40" customFormat="1" x14ac:dyDescent="0.25">
      <c r="F87" s="41"/>
      <c r="G87" s="42"/>
    </row>
    <row r="88" spans="6:7" s="40" customFormat="1" x14ac:dyDescent="0.25">
      <c r="F88" s="41"/>
      <c r="G88" s="42"/>
    </row>
    <row r="89" spans="6:7" s="40" customFormat="1" x14ac:dyDescent="0.25">
      <c r="F89" s="41"/>
      <c r="G89" s="42"/>
    </row>
    <row r="90" spans="6:7" s="40" customFormat="1" x14ac:dyDescent="0.25">
      <c r="F90" s="41"/>
      <c r="G90" s="42"/>
    </row>
    <row r="91" spans="6:7" s="40" customFormat="1" x14ac:dyDescent="0.25">
      <c r="F91" s="41"/>
      <c r="G91" s="42"/>
    </row>
    <row r="92" spans="6:7" s="40" customFormat="1" x14ac:dyDescent="0.25">
      <c r="F92" s="41"/>
      <c r="G92" s="42"/>
    </row>
    <row r="93" spans="6:7" s="40" customFormat="1" x14ac:dyDescent="0.25">
      <c r="F93" s="41"/>
      <c r="G93" s="42"/>
    </row>
    <row r="94" spans="6:7" s="40" customFormat="1" x14ac:dyDescent="0.25">
      <c r="F94" s="41"/>
      <c r="G94" s="42"/>
    </row>
    <row r="95" spans="6:7" s="40" customFormat="1" x14ac:dyDescent="0.25">
      <c r="F95" s="41"/>
      <c r="G95" s="42"/>
    </row>
    <row r="96" spans="6:7" s="40" customFormat="1" x14ac:dyDescent="0.25">
      <c r="F96" s="41"/>
      <c r="G96" s="42"/>
    </row>
    <row r="97" spans="6:7" s="40" customFormat="1" x14ac:dyDescent="0.25">
      <c r="F97" s="41"/>
      <c r="G97" s="42"/>
    </row>
    <row r="98" spans="6:7" s="40" customFormat="1" x14ac:dyDescent="0.25">
      <c r="F98" s="41"/>
      <c r="G98" s="42"/>
    </row>
    <row r="99" spans="6:7" s="40" customFormat="1" x14ac:dyDescent="0.25">
      <c r="F99" s="41"/>
      <c r="G99" s="42"/>
    </row>
    <row r="100" spans="6:7" s="40" customFormat="1" x14ac:dyDescent="0.25">
      <c r="F100" s="41"/>
      <c r="G100" s="42"/>
    </row>
    <row r="101" spans="6:7" s="40" customFormat="1" x14ac:dyDescent="0.25">
      <c r="F101" s="41"/>
      <c r="G101" s="42"/>
    </row>
    <row r="102" spans="6:7" s="40" customFormat="1" x14ac:dyDescent="0.25">
      <c r="F102" s="41"/>
      <c r="G102" s="42"/>
    </row>
    <row r="103" spans="6:7" s="40" customFormat="1" x14ac:dyDescent="0.25">
      <c r="F103" s="41"/>
      <c r="G103" s="42"/>
    </row>
    <row r="104" spans="6:7" s="40" customFormat="1" x14ac:dyDescent="0.25">
      <c r="F104" s="41"/>
      <c r="G104" s="42"/>
    </row>
    <row r="105" spans="6:7" s="40" customFormat="1" x14ac:dyDescent="0.25">
      <c r="F105" s="41"/>
      <c r="G105" s="42"/>
    </row>
    <row r="106" spans="6:7" s="40" customFormat="1" x14ac:dyDescent="0.25">
      <c r="F106" s="41"/>
      <c r="G106" s="42"/>
    </row>
    <row r="107" spans="6:7" s="40" customFormat="1" x14ac:dyDescent="0.25">
      <c r="F107" s="41"/>
      <c r="G107" s="42"/>
    </row>
    <row r="108" spans="6:7" s="40" customFormat="1" x14ac:dyDescent="0.25">
      <c r="F108" s="41"/>
      <c r="G108" s="42"/>
    </row>
    <row r="109" spans="6:7" s="40" customFormat="1" x14ac:dyDescent="0.25">
      <c r="F109" s="41"/>
      <c r="G109" s="42"/>
    </row>
    <row r="110" spans="6:7" s="40" customFormat="1" x14ac:dyDescent="0.25">
      <c r="F110" s="41"/>
      <c r="G110" s="42"/>
    </row>
    <row r="111" spans="6:7" s="40" customFormat="1" x14ac:dyDescent="0.25">
      <c r="F111" s="41"/>
      <c r="G111" s="42"/>
    </row>
    <row r="112" spans="6:7" s="40" customFormat="1" x14ac:dyDescent="0.25">
      <c r="F112" s="41"/>
      <c r="G112" s="42"/>
    </row>
    <row r="113" spans="6:7" s="40" customFormat="1" x14ac:dyDescent="0.25">
      <c r="F113" s="41"/>
      <c r="G113" s="42"/>
    </row>
    <row r="114" spans="6:7" s="40" customFormat="1" x14ac:dyDescent="0.25">
      <c r="F114" s="41"/>
      <c r="G114" s="42"/>
    </row>
    <row r="115" spans="6:7" s="40" customFormat="1" x14ac:dyDescent="0.25">
      <c r="F115" s="41"/>
      <c r="G115" s="42"/>
    </row>
    <row r="116" spans="6:7" s="40" customFormat="1" x14ac:dyDescent="0.25">
      <c r="F116" s="41"/>
      <c r="G116" s="42"/>
    </row>
    <row r="117" spans="6:7" s="40" customFormat="1" x14ac:dyDescent="0.25">
      <c r="F117" s="41"/>
      <c r="G117" s="42"/>
    </row>
    <row r="118" spans="6:7" s="40" customFormat="1" x14ac:dyDescent="0.25">
      <c r="F118" s="41"/>
      <c r="G118" s="42"/>
    </row>
    <row r="119" spans="6:7" s="40" customFormat="1" x14ac:dyDescent="0.25">
      <c r="F119" s="41"/>
      <c r="G119" s="42"/>
    </row>
    <row r="120" spans="6:7" s="40" customFormat="1" x14ac:dyDescent="0.25">
      <c r="F120" s="41"/>
      <c r="G120" s="42"/>
    </row>
    <row r="121" spans="6:7" s="40" customFormat="1" x14ac:dyDescent="0.25">
      <c r="F121" s="41"/>
      <c r="G121" s="42"/>
    </row>
    <row r="122" spans="6:7" s="40" customFormat="1" x14ac:dyDescent="0.25">
      <c r="F122" s="41"/>
      <c r="G122" s="42"/>
    </row>
    <row r="123" spans="6:7" s="40" customFormat="1" x14ac:dyDescent="0.25">
      <c r="F123" s="41"/>
      <c r="G123" s="42"/>
    </row>
    <row r="124" spans="6:7" s="40" customFormat="1" x14ac:dyDescent="0.25">
      <c r="F124" s="41"/>
      <c r="G124" s="42"/>
    </row>
    <row r="125" spans="6:7" s="40" customFormat="1" x14ac:dyDescent="0.25">
      <c r="F125" s="41"/>
      <c r="G125" s="42"/>
    </row>
    <row r="126" spans="6:7" s="40" customFormat="1" x14ac:dyDescent="0.25">
      <c r="F126" s="41"/>
      <c r="G126" s="42"/>
    </row>
    <row r="127" spans="6:7" s="40" customFormat="1" x14ac:dyDescent="0.25">
      <c r="F127" s="41"/>
      <c r="G127" s="42"/>
    </row>
    <row r="128" spans="6:7" s="40" customFormat="1" x14ac:dyDescent="0.25">
      <c r="F128" s="41"/>
      <c r="G128" s="42"/>
    </row>
    <row r="129" spans="6:7" s="40" customFormat="1" x14ac:dyDescent="0.25">
      <c r="F129" s="41"/>
      <c r="G129" s="42"/>
    </row>
    <row r="130" spans="6:7" s="40" customFormat="1" x14ac:dyDescent="0.25">
      <c r="F130" s="41"/>
      <c r="G130" s="42"/>
    </row>
    <row r="131" spans="6:7" s="40" customFormat="1" x14ac:dyDescent="0.25">
      <c r="F131" s="41"/>
      <c r="G131" s="42"/>
    </row>
    <row r="132" spans="6:7" s="40" customFormat="1" x14ac:dyDescent="0.25">
      <c r="F132" s="41"/>
      <c r="G132" s="42"/>
    </row>
    <row r="133" spans="6:7" s="40" customFormat="1" x14ac:dyDescent="0.25">
      <c r="F133" s="41"/>
      <c r="G133" s="42"/>
    </row>
    <row r="134" spans="6:7" s="40" customFormat="1" x14ac:dyDescent="0.25">
      <c r="F134" s="41"/>
      <c r="G134" s="42"/>
    </row>
    <row r="135" spans="6:7" s="40" customFormat="1" x14ac:dyDescent="0.25">
      <c r="F135" s="41"/>
      <c r="G135" s="42"/>
    </row>
    <row r="136" spans="6:7" s="40" customFormat="1" x14ac:dyDescent="0.25">
      <c r="F136" s="41"/>
      <c r="G136" s="42"/>
    </row>
    <row r="137" spans="6:7" s="40" customFormat="1" x14ac:dyDescent="0.25">
      <c r="F137" s="41"/>
      <c r="G137" s="42"/>
    </row>
    <row r="138" spans="6:7" s="40" customFormat="1" x14ac:dyDescent="0.25">
      <c r="F138" s="41"/>
      <c r="G138" s="42"/>
    </row>
    <row r="139" spans="6:7" s="40" customFormat="1" x14ac:dyDescent="0.25">
      <c r="F139" s="41"/>
      <c r="G139" s="42"/>
    </row>
    <row r="140" spans="6:7" s="40" customFormat="1" x14ac:dyDescent="0.25">
      <c r="F140" s="41"/>
      <c r="G140" s="42"/>
    </row>
    <row r="141" spans="6:7" s="40" customFormat="1" x14ac:dyDescent="0.25">
      <c r="F141" s="41"/>
      <c r="G141" s="42"/>
    </row>
    <row r="142" spans="6:7" s="40" customFormat="1" x14ac:dyDescent="0.25">
      <c r="F142" s="41"/>
      <c r="G142" s="42"/>
    </row>
    <row r="143" spans="6:7" s="40" customFormat="1" x14ac:dyDescent="0.25">
      <c r="F143" s="41"/>
      <c r="G143" s="42"/>
    </row>
    <row r="144" spans="6:7" s="40" customFormat="1" x14ac:dyDescent="0.25">
      <c r="F144" s="41"/>
      <c r="G144" s="42"/>
    </row>
    <row r="145" spans="6:7" s="40" customFormat="1" x14ac:dyDescent="0.25">
      <c r="F145" s="41"/>
      <c r="G145" s="42"/>
    </row>
    <row r="146" spans="6:7" s="40" customFormat="1" x14ac:dyDescent="0.25">
      <c r="F146" s="41"/>
      <c r="G146" s="42"/>
    </row>
    <row r="147" spans="6:7" s="40" customFormat="1" x14ac:dyDescent="0.25">
      <c r="F147" s="41"/>
      <c r="G147" s="42"/>
    </row>
    <row r="148" spans="6:7" s="40" customFormat="1" x14ac:dyDescent="0.25">
      <c r="F148" s="41"/>
      <c r="G148" s="42"/>
    </row>
    <row r="149" spans="6:7" s="40" customFormat="1" x14ac:dyDescent="0.25">
      <c r="F149" s="41"/>
      <c r="G149" s="42"/>
    </row>
    <row r="150" spans="6:7" s="40" customFormat="1" x14ac:dyDescent="0.25">
      <c r="F150" s="41"/>
      <c r="G150" s="42"/>
    </row>
    <row r="151" spans="6:7" s="40" customFormat="1" x14ac:dyDescent="0.25">
      <c r="F151" s="41"/>
      <c r="G151" s="42"/>
    </row>
    <row r="152" spans="6:7" s="40" customFormat="1" x14ac:dyDescent="0.25">
      <c r="F152" s="41"/>
      <c r="G152" s="42"/>
    </row>
    <row r="153" spans="6:7" s="40" customFormat="1" x14ac:dyDescent="0.25">
      <c r="F153" s="41"/>
      <c r="G153" s="42"/>
    </row>
    <row r="154" spans="6:7" s="40" customFormat="1" x14ac:dyDescent="0.25">
      <c r="F154" s="41"/>
      <c r="G154" s="42"/>
    </row>
    <row r="155" spans="6:7" s="40" customFormat="1" x14ac:dyDescent="0.25">
      <c r="F155" s="41"/>
      <c r="G155" s="42"/>
    </row>
    <row r="156" spans="6:7" s="40" customFormat="1" x14ac:dyDescent="0.25">
      <c r="F156" s="41"/>
      <c r="G156" s="42"/>
    </row>
    <row r="157" spans="6:7" s="40" customFormat="1" x14ac:dyDescent="0.25">
      <c r="F157" s="41"/>
      <c r="G157" s="42"/>
    </row>
    <row r="158" spans="6:7" s="40" customFormat="1" x14ac:dyDescent="0.25">
      <c r="F158" s="41"/>
      <c r="G158" s="42"/>
    </row>
    <row r="159" spans="6:7" s="40" customFormat="1" x14ac:dyDescent="0.25">
      <c r="F159" s="41"/>
      <c r="G159" s="42"/>
    </row>
    <row r="160" spans="6:7" s="40" customFormat="1" x14ac:dyDescent="0.25">
      <c r="F160" s="41"/>
      <c r="G160" s="42"/>
    </row>
    <row r="161" spans="6:7" s="40" customFormat="1" x14ac:dyDescent="0.25">
      <c r="F161" s="41"/>
      <c r="G161" s="42"/>
    </row>
    <row r="162" spans="6:7" s="40" customFormat="1" x14ac:dyDescent="0.25">
      <c r="F162" s="41"/>
      <c r="G162" s="42"/>
    </row>
    <row r="163" spans="6:7" s="40" customFormat="1" x14ac:dyDescent="0.25">
      <c r="F163" s="41"/>
      <c r="G163" s="42"/>
    </row>
    <row r="164" spans="6:7" s="40" customFormat="1" x14ac:dyDescent="0.25">
      <c r="F164" s="41"/>
      <c r="G164" s="42"/>
    </row>
    <row r="165" spans="6:7" s="40" customFormat="1" x14ac:dyDescent="0.25">
      <c r="F165" s="41"/>
      <c r="G165" s="42"/>
    </row>
    <row r="166" spans="6:7" s="40" customFormat="1" x14ac:dyDescent="0.25">
      <c r="F166" s="41"/>
      <c r="G166" s="42"/>
    </row>
    <row r="167" spans="6:7" s="40" customFormat="1" x14ac:dyDescent="0.25">
      <c r="F167" s="41"/>
      <c r="G167" s="42"/>
    </row>
    <row r="168" spans="6:7" s="40" customFormat="1" x14ac:dyDescent="0.25">
      <c r="F168" s="41"/>
      <c r="G168" s="42"/>
    </row>
    <row r="169" spans="6:7" s="40" customFormat="1" x14ac:dyDescent="0.25">
      <c r="F169" s="41"/>
      <c r="G169" s="42"/>
    </row>
    <row r="170" spans="6:7" s="40" customFormat="1" x14ac:dyDescent="0.25">
      <c r="F170" s="41"/>
      <c r="G170" s="42"/>
    </row>
    <row r="171" spans="6:7" s="40" customFormat="1" x14ac:dyDescent="0.25">
      <c r="F171" s="41"/>
      <c r="G171" s="42"/>
    </row>
    <row r="172" spans="6:7" s="40" customFormat="1" x14ac:dyDescent="0.25">
      <c r="F172" s="41"/>
      <c r="G172" s="42"/>
    </row>
    <row r="173" spans="6:7" s="40" customFormat="1" x14ac:dyDescent="0.25">
      <c r="F173" s="41"/>
      <c r="G173" s="42"/>
    </row>
    <row r="174" spans="6:7" s="40" customFormat="1" x14ac:dyDescent="0.25">
      <c r="F174" s="41"/>
      <c r="G174" s="42"/>
    </row>
    <row r="175" spans="6:7" s="40" customFormat="1" x14ac:dyDescent="0.25">
      <c r="F175" s="41"/>
      <c r="G175" s="42"/>
    </row>
  </sheetData>
  <sheetProtection algorithmName="SHA-512" hashValue="EB9ybYhrAyDntvDvB/LBxCN6aqyVKC4lUF2hEY5HKybFol15cXua18XvqOUUBegofG8G9pipeaFWqfFriFiPUA==" saltValue="ksUWrUNEqM7OrHwIkrsvxg==" spinCount="100000" sheet="1" objects="1" scenarios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Q44"/>
  <sheetViews>
    <sheetView showGridLines="0" workbookViewId="0">
      <selection activeCell="F27" sqref="F27"/>
    </sheetView>
  </sheetViews>
  <sheetFormatPr baseColWidth="10" defaultRowHeight="15" x14ac:dyDescent="0.25"/>
  <cols>
    <col min="2" max="2" width="38" customWidth="1"/>
    <col min="3" max="3" width="38.7109375" customWidth="1"/>
    <col min="4" max="4" width="16.5703125" customWidth="1"/>
    <col min="5" max="5" width="14.28515625" customWidth="1"/>
    <col min="6" max="6" width="20.5703125" customWidth="1"/>
    <col min="8" max="8" width="15.5703125" style="14" bestFit="1" customWidth="1"/>
    <col min="9" max="9" width="15.85546875" customWidth="1"/>
    <col min="12" max="12" width="14" bestFit="1" customWidth="1"/>
  </cols>
  <sheetData>
    <row r="5" spans="3:17" x14ac:dyDescent="0.25">
      <c r="C5" s="13" t="s">
        <v>14</v>
      </c>
      <c r="D5" s="13" t="s">
        <v>15</v>
      </c>
      <c r="E5" s="13" t="s">
        <v>16</v>
      </c>
      <c r="F5" s="13" t="s">
        <v>17</v>
      </c>
    </row>
    <row r="6" spans="3:17" x14ac:dyDescent="0.25">
      <c r="C6" s="15" t="s">
        <v>0</v>
      </c>
      <c r="D6" s="16">
        <v>79788400</v>
      </c>
      <c r="E6" s="16">
        <f>+D6*19%</f>
        <v>15159796</v>
      </c>
      <c r="F6" s="17">
        <f>+D6+E6</f>
        <v>94948196</v>
      </c>
      <c r="I6" s="18"/>
    </row>
    <row r="7" spans="3:17" x14ac:dyDescent="0.25">
      <c r="C7" s="15" t="s">
        <v>1</v>
      </c>
      <c r="D7" s="16">
        <v>56108000</v>
      </c>
      <c r="E7" s="16">
        <f t="shared" ref="E7:E10" si="0">+D7*19%</f>
        <v>10660520</v>
      </c>
      <c r="F7" s="17">
        <f t="shared" ref="F7:F10" si="1">+D7+E7</f>
        <v>66768520</v>
      </c>
      <c r="I7" s="18"/>
    </row>
    <row r="8" spans="3:17" x14ac:dyDescent="0.25">
      <c r="C8" s="15" t="s">
        <v>12</v>
      </c>
      <c r="D8" s="16">
        <v>43078000</v>
      </c>
      <c r="E8" s="16">
        <f t="shared" ref="E8" si="2">+D8*19%</f>
        <v>8184820</v>
      </c>
      <c r="F8" s="17">
        <f t="shared" ref="F8" si="3">+D8+E8</f>
        <v>51262820</v>
      </c>
      <c r="I8" s="18"/>
    </row>
    <row r="9" spans="3:17" x14ac:dyDescent="0.25">
      <c r="C9" s="15" t="s">
        <v>11</v>
      </c>
      <c r="D9" s="16">
        <v>103021260.50420168</v>
      </c>
      <c r="E9" s="16">
        <f t="shared" si="0"/>
        <v>19574039.49579832</v>
      </c>
      <c r="F9" s="17">
        <f t="shared" si="1"/>
        <v>122595300</v>
      </c>
      <c r="I9" s="18"/>
    </row>
    <row r="10" spans="3:17" x14ac:dyDescent="0.25">
      <c r="C10" s="15" t="s">
        <v>13</v>
      </c>
      <c r="D10" s="16">
        <v>94069053.781512603</v>
      </c>
      <c r="E10" s="16">
        <f t="shared" si="0"/>
        <v>17873120.218487393</v>
      </c>
      <c r="F10" s="17">
        <f t="shared" si="1"/>
        <v>111942174</v>
      </c>
      <c r="I10" s="18"/>
    </row>
    <row r="11" spans="3:17" x14ac:dyDescent="0.25">
      <c r="C11" s="19" t="s">
        <v>18</v>
      </c>
      <c r="D11" s="20">
        <f>+AVERAGE(D6:D10)</f>
        <v>75212942.857142851</v>
      </c>
      <c r="E11" s="20">
        <f>+AVERAGE(E6:E10)</f>
        <v>14290459.142857144</v>
      </c>
      <c r="F11" s="20">
        <f>+AVERAGE(F6:F10)</f>
        <v>89503402</v>
      </c>
    </row>
    <row r="12" spans="3:17" x14ac:dyDescent="0.25">
      <c r="C12" s="19" t="s">
        <v>19</v>
      </c>
      <c r="D12" s="20">
        <f>+STDEVA(D6:D10)</f>
        <v>25236103.362170022</v>
      </c>
      <c r="E12" s="20">
        <f>+STDEVA(E6:E10)</f>
        <v>4794859.6388122933</v>
      </c>
      <c r="F12" s="20">
        <f>+STDEVA(F6:F10)</f>
        <v>30030963.000982303</v>
      </c>
    </row>
    <row r="13" spans="3:17" x14ac:dyDescent="0.25">
      <c r="C13" s="19" t="s">
        <v>20</v>
      </c>
      <c r="D13" s="20">
        <f>+MIN(D6:D10)</f>
        <v>43078000</v>
      </c>
      <c r="E13" s="20">
        <f>+MIN(E6:E10)</f>
        <v>8184820</v>
      </c>
      <c r="F13" s="20">
        <f>+MIN(F6:F10)</f>
        <v>51262820</v>
      </c>
      <c r="I13" s="14"/>
      <c r="J13" s="14"/>
      <c r="K13" s="14"/>
      <c r="L13" s="14"/>
      <c r="M13" s="14"/>
      <c r="N13" s="14"/>
      <c r="O13" s="14"/>
      <c r="P13" s="14"/>
      <c r="Q13" s="14"/>
    </row>
    <row r="14" spans="3:17" x14ac:dyDescent="0.25">
      <c r="C14" s="19" t="s">
        <v>21</v>
      </c>
      <c r="D14" s="20">
        <f>+MAX(D6:D10)</f>
        <v>103021260.50420168</v>
      </c>
      <c r="E14" s="20">
        <f>+MAX(E6:E10)</f>
        <v>19574039.49579832</v>
      </c>
      <c r="F14" s="20">
        <f>+MAX(F6:F10)</f>
        <v>122595300</v>
      </c>
      <c r="I14" s="14"/>
      <c r="J14" s="14"/>
      <c r="K14" s="14"/>
      <c r="L14" s="14"/>
      <c r="M14" s="14"/>
      <c r="N14" s="14"/>
      <c r="O14" s="14"/>
      <c r="P14" s="14"/>
      <c r="Q14" s="14"/>
    </row>
    <row r="15" spans="3:17" x14ac:dyDescent="0.25">
      <c r="C15" s="19" t="s">
        <v>22</v>
      </c>
      <c r="D15" s="21">
        <f>+D12/D11</f>
        <v>0.33552873220374718</v>
      </c>
      <c r="E15" s="21">
        <f>+E12/E11</f>
        <v>0.33552873220374635</v>
      </c>
      <c r="F15" s="21">
        <f>+F12/F11</f>
        <v>0.3355287322037469</v>
      </c>
      <c r="I15" s="14"/>
      <c r="J15" s="14"/>
      <c r="K15" s="14"/>
      <c r="L15" s="14"/>
      <c r="M15" s="14"/>
      <c r="N15" s="14"/>
      <c r="O15" s="14"/>
      <c r="P15" s="14"/>
      <c r="Q15" s="14"/>
    </row>
    <row r="16" spans="3:17" ht="25.5" x14ac:dyDescent="0.25">
      <c r="C16" s="19" t="s">
        <v>23</v>
      </c>
      <c r="D16" s="22">
        <v>0.58189999999999997</v>
      </c>
      <c r="E16" s="22">
        <v>0.58189999999999997</v>
      </c>
      <c r="F16" s="22">
        <v>0.58189999999999997</v>
      </c>
      <c r="H16" s="18">
        <f>+F9</f>
        <v>122595300</v>
      </c>
      <c r="I16" s="11">
        <v>1</v>
      </c>
      <c r="J16" s="14"/>
      <c r="K16" s="14"/>
      <c r="L16" s="14"/>
      <c r="M16" s="14"/>
      <c r="N16" s="14"/>
      <c r="O16" s="14"/>
      <c r="P16" s="14"/>
      <c r="Q16" s="14"/>
    </row>
    <row r="17" spans="3:17" x14ac:dyDescent="0.25">
      <c r="H17" s="18">
        <f>+F8</f>
        <v>51262820</v>
      </c>
      <c r="I17" s="12">
        <f>+H17*I16/H16</f>
        <v>0.41814669893544043</v>
      </c>
      <c r="J17" s="14"/>
      <c r="K17" s="14"/>
      <c r="L17" s="14"/>
      <c r="M17" s="14"/>
      <c r="N17" s="14"/>
      <c r="O17" s="14"/>
      <c r="P17" s="14"/>
      <c r="Q17" s="14"/>
    </row>
    <row r="18" spans="3:17" x14ac:dyDescent="0.25">
      <c r="H18"/>
      <c r="I18" s="23"/>
      <c r="J18" s="14"/>
      <c r="K18" s="14"/>
      <c r="L18" s="14"/>
      <c r="M18" s="14"/>
      <c r="N18" s="14"/>
      <c r="O18" s="14"/>
      <c r="P18" s="14"/>
      <c r="Q18" s="14"/>
    </row>
    <row r="19" spans="3:17" x14ac:dyDescent="0.25">
      <c r="H19"/>
      <c r="I19" s="23"/>
      <c r="J19" s="14"/>
      <c r="K19" s="14"/>
      <c r="L19" s="14"/>
      <c r="M19" s="14"/>
      <c r="N19" s="14"/>
      <c r="O19" s="14"/>
      <c r="P19" s="14"/>
      <c r="Q19" s="14"/>
    </row>
    <row r="20" spans="3:17" x14ac:dyDescent="0.25">
      <c r="D20" s="26">
        <v>94948196</v>
      </c>
      <c r="E20" s="14">
        <f>+D20/1.19</f>
        <v>79788400</v>
      </c>
      <c r="F20" s="14">
        <f>+D20-E20</f>
        <v>15159796</v>
      </c>
      <c r="G20" s="11"/>
      <c r="H20"/>
      <c r="I20" s="12">
        <f>+I16-I17</f>
        <v>0.58185330106455957</v>
      </c>
      <c r="J20" s="14"/>
      <c r="K20" s="14"/>
      <c r="L20" s="14"/>
      <c r="M20" s="14"/>
      <c r="N20" s="14"/>
      <c r="O20" s="14"/>
      <c r="P20" s="14"/>
      <c r="Q20" s="14"/>
    </row>
    <row r="21" spans="3:17" x14ac:dyDescent="0.25">
      <c r="D21" s="26">
        <v>66768520</v>
      </c>
      <c r="E21" s="14">
        <f>+D21/1.19</f>
        <v>56108000</v>
      </c>
      <c r="F21" s="14">
        <f>+D21-E21</f>
        <v>10660520</v>
      </c>
      <c r="G21" s="11"/>
      <c r="H21" s="4">
        <f>+H16/2</f>
        <v>61297650</v>
      </c>
      <c r="I21" s="14"/>
      <c r="J21" s="14"/>
      <c r="K21" s="14"/>
      <c r="L21" s="14"/>
      <c r="M21" s="14"/>
      <c r="N21" s="14"/>
      <c r="O21" s="14"/>
      <c r="P21" s="14"/>
      <c r="Q21" s="14"/>
    </row>
    <row r="22" spans="3:17" x14ac:dyDescent="0.25">
      <c r="D22" s="26">
        <v>51262820</v>
      </c>
      <c r="E22" s="14">
        <f t="shared" ref="E22:E24" si="4">+D22/1.19</f>
        <v>43078000</v>
      </c>
      <c r="F22" s="14">
        <f t="shared" ref="F22:F24" si="5">+D22-E22</f>
        <v>8184820</v>
      </c>
      <c r="G22" s="11"/>
      <c r="I22" s="14"/>
      <c r="J22" s="14"/>
      <c r="K22" s="14"/>
      <c r="L22" s="14"/>
      <c r="M22" s="14"/>
      <c r="N22" s="14"/>
      <c r="O22" s="14"/>
      <c r="P22" s="14"/>
      <c r="Q22" s="14"/>
    </row>
    <row r="23" spans="3:17" x14ac:dyDescent="0.25">
      <c r="D23" s="26">
        <v>122595300</v>
      </c>
      <c r="E23" s="14">
        <f t="shared" si="4"/>
        <v>103021260.50420168</v>
      </c>
      <c r="F23" s="14">
        <f t="shared" si="5"/>
        <v>19574039.49579832</v>
      </c>
      <c r="G23" s="11"/>
      <c r="H23" s="24"/>
      <c r="I23" s="14"/>
      <c r="J23" s="14"/>
      <c r="K23" s="14"/>
      <c r="L23" s="14"/>
      <c r="M23" s="14"/>
      <c r="N23" s="14"/>
      <c r="O23" s="14"/>
      <c r="P23" s="14"/>
      <c r="Q23" s="14"/>
    </row>
    <row r="24" spans="3:17" x14ac:dyDescent="0.25">
      <c r="D24" s="26">
        <v>111942174</v>
      </c>
      <c r="E24" s="14">
        <f t="shared" si="4"/>
        <v>94069053.781512603</v>
      </c>
      <c r="F24" s="14">
        <f t="shared" si="5"/>
        <v>17873120.218487397</v>
      </c>
      <c r="G24" s="12"/>
      <c r="I24" s="14"/>
      <c r="J24" s="14"/>
      <c r="K24" s="14"/>
      <c r="L24" s="14"/>
      <c r="M24" s="14"/>
      <c r="N24" s="14"/>
      <c r="O24" s="14"/>
      <c r="P24" s="14"/>
      <c r="Q24" s="14"/>
    </row>
    <row r="25" spans="3:17" x14ac:dyDescent="0.25">
      <c r="G25" s="25"/>
      <c r="I25" s="14"/>
      <c r="J25" s="14"/>
      <c r="K25" s="14"/>
      <c r="L25" s="14"/>
      <c r="M25" s="14"/>
      <c r="N25" s="14"/>
      <c r="O25" s="14"/>
      <c r="P25" s="14"/>
      <c r="Q25" s="14"/>
    </row>
    <row r="26" spans="3:17" x14ac:dyDescent="0.25">
      <c r="I26" s="14"/>
      <c r="J26" s="14"/>
      <c r="K26" s="14"/>
      <c r="L26" s="14"/>
      <c r="M26" s="14"/>
      <c r="N26" s="14"/>
      <c r="O26" s="14"/>
      <c r="P26" s="14"/>
      <c r="Q26" s="14"/>
    </row>
    <row r="27" spans="3:17" x14ac:dyDescent="0.25">
      <c r="I27" s="14"/>
      <c r="J27" s="14"/>
      <c r="K27" s="14"/>
      <c r="L27" s="14"/>
      <c r="M27" s="14"/>
      <c r="N27" s="14"/>
      <c r="O27" s="14"/>
      <c r="P27" s="14"/>
      <c r="Q27" s="14"/>
    </row>
    <row r="28" spans="3:17" x14ac:dyDescent="0.25">
      <c r="I28" s="14"/>
      <c r="J28" s="14"/>
      <c r="K28" s="14"/>
      <c r="L28" s="14"/>
      <c r="M28" s="14"/>
      <c r="N28" s="14"/>
      <c r="O28" s="14"/>
      <c r="P28" s="14"/>
      <c r="Q28" s="14"/>
    </row>
    <row r="29" spans="3:17" x14ac:dyDescent="0.25">
      <c r="C29" s="87" t="s">
        <v>24</v>
      </c>
      <c r="D29" s="88"/>
      <c r="E29" s="88"/>
      <c r="F29" s="88"/>
      <c r="G29" s="88"/>
      <c r="H29" s="88"/>
      <c r="I29" s="88"/>
      <c r="J29" s="14"/>
      <c r="K29" s="14"/>
      <c r="L29" s="14"/>
      <c r="M29" s="14"/>
      <c r="N29" s="14"/>
      <c r="O29" s="14"/>
      <c r="P29" s="14"/>
      <c r="Q29" s="14"/>
    </row>
    <row r="30" spans="3:17" x14ac:dyDescent="0.25">
      <c r="C30" s="88"/>
      <c r="D30" s="88"/>
      <c r="E30" s="88"/>
      <c r="F30" s="88"/>
      <c r="G30" s="88"/>
      <c r="H30" s="88"/>
      <c r="I30" s="88"/>
      <c r="J30" s="14"/>
      <c r="K30" s="14"/>
      <c r="L30" s="14"/>
      <c r="M30" s="14"/>
      <c r="N30" s="14"/>
      <c r="O30" s="14"/>
      <c r="P30" s="14"/>
      <c r="Q30" s="14"/>
    </row>
    <row r="31" spans="3:17" x14ac:dyDescent="0.25">
      <c r="C31" s="88"/>
      <c r="D31" s="88"/>
      <c r="E31" s="88"/>
      <c r="F31" s="88"/>
      <c r="G31" s="88"/>
      <c r="H31" s="88"/>
      <c r="I31" s="88"/>
      <c r="J31" s="14"/>
      <c r="K31" s="14"/>
      <c r="L31" s="14"/>
      <c r="M31" s="14"/>
      <c r="N31" s="14"/>
      <c r="O31" s="14"/>
      <c r="P31" s="14"/>
      <c r="Q31" s="14"/>
    </row>
    <row r="32" spans="3:17" x14ac:dyDescent="0.25">
      <c r="C32" s="88"/>
      <c r="D32" s="88"/>
      <c r="E32" s="88"/>
      <c r="F32" s="88"/>
      <c r="G32" s="88"/>
      <c r="H32" s="88"/>
      <c r="I32" s="88"/>
    </row>
    <row r="33" spans="3:9" x14ac:dyDescent="0.25">
      <c r="C33" s="88"/>
      <c r="D33" s="88"/>
      <c r="E33" s="88"/>
      <c r="F33" s="88"/>
      <c r="G33" s="88"/>
      <c r="H33" s="88"/>
      <c r="I33" s="88"/>
    </row>
    <row r="34" spans="3:9" x14ac:dyDescent="0.25">
      <c r="C34" s="88"/>
      <c r="D34" s="88"/>
      <c r="E34" s="88"/>
      <c r="F34" s="88"/>
      <c r="G34" s="88"/>
      <c r="H34" s="88"/>
      <c r="I34" s="88"/>
    </row>
    <row r="35" spans="3:9" x14ac:dyDescent="0.25">
      <c r="C35" s="88"/>
      <c r="D35" s="88"/>
      <c r="E35" s="88"/>
      <c r="F35" s="88"/>
      <c r="G35" s="88"/>
      <c r="H35" s="88"/>
      <c r="I35" s="88"/>
    </row>
    <row r="36" spans="3:9" x14ac:dyDescent="0.25">
      <c r="C36" s="88"/>
      <c r="D36" s="88"/>
      <c r="E36" s="88"/>
      <c r="F36" s="88"/>
      <c r="G36" s="88"/>
      <c r="H36" s="88"/>
      <c r="I36" s="88"/>
    </row>
    <row r="37" spans="3:9" x14ac:dyDescent="0.25">
      <c r="C37" s="88"/>
      <c r="D37" s="88"/>
      <c r="E37" s="88"/>
      <c r="F37" s="88"/>
      <c r="G37" s="88"/>
      <c r="H37" s="88"/>
      <c r="I37" s="88"/>
    </row>
    <row r="38" spans="3:9" x14ac:dyDescent="0.25">
      <c r="C38" s="88"/>
      <c r="D38" s="88"/>
      <c r="E38" s="88"/>
      <c r="F38" s="88"/>
      <c r="G38" s="88"/>
      <c r="H38" s="88"/>
      <c r="I38" s="88"/>
    </row>
    <row r="39" spans="3:9" x14ac:dyDescent="0.25">
      <c r="C39" s="88"/>
      <c r="D39" s="88"/>
      <c r="E39" s="88"/>
      <c r="F39" s="88"/>
      <c r="G39" s="88"/>
      <c r="H39" s="88"/>
      <c r="I39" s="88"/>
    </row>
    <row r="40" spans="3:9" x14ac:dyDescent="0.25">
      <c r="C40" s="88"/>
      <c r="D40" s="88"/>
      <c r="E40" s="88"/>
      <c r="F40" s="88"/>
      <c r="G40" s="88"/>
      <c r="H40" s="88"/>
      <c r="I40" s="88"/>
    </row>
    <row r="41" spans="3:9" x14ac:dyDescent="0.25">
      <c r="C41" s="88"/>
      <c r="D41" s="88"/>
      <c r="E41" s="88"/>
      <c r="F41" s="88"/>
      <c r="G41" s="88"/>
      <c r="H41" s="88"/>
      <c r="I41" s="88"/>
    </row>
    <row r="42" spans="3:9" x14ac:dyDescent="0.25">
      <c r="C42" s="88"/>
      <c r="D42" s="88"/>
      <c r="E42" s="88"/>
      <c r="F42" s="88"/>
      <c r="G42" s="88"/>
      <c r="H42" s="88"/>
      <c r="I42" s="88"/>
    </row>
    <row r="43" spans="3:9" x14ac:dyDescent="0.25">
      <c r="C43" s="88"/>
      <c r="D43" s="88"/>
      <c r="E43" s="88"/>
      <c r="F43" s="88"/>
      <c r="G43" s="88"/>
      <c r="H43" s="88"/>
      <c r="I43" s="88"/>
    </row>
    <row r="44" spans="3:9" x14ac:dyDescent="0.25">
      <c r="C44" s="88"/>
      <c r="D44" s="88"/>
      <c r="E44" s="88"/>
      <c r="F44" s="88"/>
      <c r="G44" s="88"/>
      <c r="H44" s="88"/>
      <c r="I44" s="88"/>
    </row>
  </sheetData>
  <mergeCells count="1">
    <mergeCell ref="C29:I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CP175"/>
  <sheetViews>
    <sheetView topLeftCell="A28" workbookViewId="0">
      <selection activeCell="I48" sqref="I48"/>
    </sheetView>
  </sheetViews>
  <sheetFormatPr baseColWidth="10" defaultColWidth="14.42578125" defaultRowHeight="15" x14ac:dyDescent="0.25"/>
  <cols>
    <col min="1" max="4" width="14.42578125" style="40"/>
    <col min="5" max="5" width="6.140625" bestFit="1" customWidth="1"/>
    <col min="6" max="6" width="11.28515625" style="4" customWidth="1"/>
    <col min="7" max="7" width="39.42578125" style="27" customWidth="1"/>
    <col min="11" max="94" width="14.42578125" style="40"/>
  </cols>
  <sheetData>
    <row r="1" spans="5:10" s="40" customFormat="1" x14ac:dyDescent="0.25">
      <c r="F1" s="41"/>
      <c r="G1" s="42"/>
    </row>
    <row r="2" spans="5:10" s="40" customFormat="1" x14ac:dyDescent="0.25">
      <c r="F2" s="41"/>
      <c r="G2" s="42"/>
    </row>
    <row r="3" spans="5:10" s="40" customFormat="1" x14ac:dyDescent="0.25">
      <c r="F3" s="41"/>
      <c r="G3" s="42"/>
    </row>
    <row r="4" spans="5:10" s="40" customFormat="1" x14ac:dyDescent="0.25">
      <c r="F4" s="41"/>
      <c r="G4" s="42"/>
    </row>
    <row r="5" spans="5:10" s="40" customFormat="1" x14ac:dyDescent="0.25">
      <c r="F5" s="41"/>
      <c r="G5" s="42"/>
    </row>
    <row r="6" spans="5:10" s="40" customFormat="1" ht="27" customHeight="1" x14ac:dyDescent="0.25">
      <c r="F6" s="41"/>
      <c r="G6" s="42"/>
    </row>
    <row r="7" spans="5:10" s="40" customFormat="1" x14ac:dyDescent="0.25">
      <c r="F7" s="41"/>
      <c r="G7" s="42"/>
    </row>
    <row r="8" spans="5:10" x14ac:dyDescent="0.25">
      <c r="E8" s="41"/>
      <c r="F8" s="41"/>
      <c r="G8" s="41"/>
      <c r="H8" s="41"/>
      <c r="I8" s="41"/>
      <c r="J8" s="41"/>
    </row>
    <row r="9" spans="5:10" ht="15.75" customHeight="1" x14ac:dyDescent="0.25">
      <c r="E9" s="41"/>
      <c r="F9" s="41"/>
      <c r="G9" s="41"/>
      <c r="H9" s="41"/>
      <c r="I9" s="41"/>
      <c r="J9" s="41"/>
    </row>
    <row r="10" spans="5:10" x14ac:dyDescent="0.25">
      <c r="E10" s="41"/>
      <c r="F10" s="41"/>
      <c r="G10" s="41"/>
      <c r="H10" s="41"/>
      <c r="I10" s="41"/>
      <c r="J10" s="41"/>
    </row>
    <row r="11" spans="5:10" x14ac:dyDescent="0.25">
      <c r="E11" s="41"/>
      <c r="F11" s="41"/>
      <c r="G11" s="41"/>
      <c r="H11" s="41"/>
      <c r="I11" s="41"/>
      <c r="J11" s="41"/>
    </row>
    <row r="12" spans="5:10" x14ac:dyDescent="0.25">
      <c r="E12" s="41"/>
      <c r="F12" s="41"/>
      <c r="G12" s="41"/>
      <c r="H12" s="41"/>
      <c r="I12" s="41"/>
      <c r="J12" s="41"/>
    </row>
    <row r="13" spans="5:10" x14ac:dyDescent="0.25">
      <c r="E13" s="41"/>
      <c r="F13" s="41"/>
      <c r="G13" s="41"/>
      <c r="H13" s="41"/>
      <c r="I13" s="41"/>
      <c r="J13" s="41"/>
    </row>
    <row r="14" spans="5:10" s="40" customFormat="1" x14ac:dyDescent="0.25">
      <c r="F14" s="41"/>
      <c r="G14" s="42"/>
    </row>
    <row r="15" spans="5:10" s="40" customFormat="1" x14ac:dyDescent="0.25">
      <c r="F15" s="41"/>
      <c r="G15" s="42"/>
    </row>
    <row r="16" spans="5:10" s="40" customFormat="1" x14ac:dyDescent="0.25">
      <c r="F16" s="41"/>
      <c r="G16" s="42"/>
    </row>
    <row r="17" spans="6:7" s="40" customFormat="1" x14ac:dyDescent="0.25">
      <c r="F17" s="41"/>
      <c r="G17" s="42"/>
    </row>
    <row r="18" spans="6:7" s="40" customFormat="1" x14ac:dyDescent="0.25">
      <c r="F18" s="41"/>
      <c r="G18" s="42"/>
    </row>
    <row r="19" spans="6:7" s="40" customFormat="1" x14ac:dyDescent="0.25">
      <c r="F19" s="41"/>
      <c r="G19" s="42"/>
    </row>
    <row r="20" spans="6:7" s="40" customFormat="1" x14ac:dyDescent="0.25">
      <c r="F20" s="41"/>
      <c r="G20" s="42"/>
    </row>
    <row r="21" spans="6:7" s="40" customFormat="1" x14ac:dyDescent="0.25">
      <c r="F21" s="41"/>
      <c r="G21" s="42"/>
    </row>
    <row r="22" spans="6:7" s="40" customFormat="1" x14ac:dyDescent="0.25">
      <c r="F22" s="41"/>
      <c r="G22" s="42"/>
    </row>
    <row r="23" spans="6:7" s="40" customFormat="1" x14ac:dyDescent="0.25">
      <c r="F23" s="41"/>
      <c r="G23" s="42"/>
    </row>
    <row r="24" spans="6:7" s="40" customFormat="1" x14ac:dyDescent="0.25">
      <c r="F24" s="41"/>
      <c r="G24" s="42"/>
    </row>
    <row r="25" spans="6:7" s="40" customFormat="1" x14ac:dyDescent="0.25">
      <c r="F25" s="41"/>
      <c r="G25" s="42"/>
    </row>
    <row r="26" spans="6:7" s="40" customFormat="1" x14ac:dyDescent="0.25">
      <c r="F26" s="41"/>
      <c r="G26" s="42"/>
    </row>
    <row r="27" spans="6:7" s="40" customFormat="1" x14ac:dyDescent="0.25">
      <c r="F27" s="41"/>
      <c r="G27" s="42"/>
    </row>
    <row r="28" spans="6:7" s="40" customFormat="1" x14ac:dyDescent="0.25">
      <c r="F28" s="41"/>
      <c r="G28" s="42"/>
    </row>
    <row r="29" spans="6:7" s="40" customFormat="1" x14ac:dyDescent="0.25">
      <c r="F29" s="41"/>
      <c r="G29" s="42"/>
    </row>
    <row r="30" spans="6:7" s="40" customFormat="1" x14ac:dyDescent="0.25">
      <c r="F30" s="41"/>
      <c r="G30" s="42"/>
    </row>
    <row r="31" spans="6:7" s="40" customFormat="1" x14ac:dyDescent="0.25">
      <c r="F31" s="41"/>
      <c r="G31" s="42"/>
    </row>
    <row r="32" spans="6:7" s="40" customFormat="1" x14ac:dyDescent="0.25">
      <c r="F32" s="41"/>
      <c r="G32" s="42"/>
    </row>
    <row r="33" spans="6:7" s="40" customFormat="1" x14ac:dyDescent="0.25">
      <c r="F33" s="41"/>
      <c r="G33" s="42"/>
    </row>
    <row r="34" spans="6:7" s="40" customFormat="1" x14ac:dyDescent="0.25">
      <c r="F34" s="41"/>
      <c r="G34" s="42"/>
    </row>
    <row r="35" spans="6:7" s="40" customFormat="1" x14ac:dyDescent="0.25">
      <c r="F35" s="41"/>
      <c r="G35" s="42"/>
    </row>
    <row r="36" spans="6:7" s="40" customFormat="1" x14ac:dyDescent="0.25">
      <c r="F36" s="41"/>
      <c r="G36" s="42"/>
    </row>
    <row r="37" spans="6:7" s="40" customFormat="1" x14ac:dyDescent="0.25">
      <c r="F37" s="41"/>
      <c r="G37" s="42"/>
    </row>
    <row r="38" spans="6:7" s="40" customFormat="1" x14ac:dyDescent="0.25">
      <c r="F38" s="41"/>
      <c r="G38" s="42"/>
    </row>
    <row r="39" spans="6:7" s="40" customFormat="1" x14ac:dyDescent="0.25">
      <c r="F39" s="41"/>
      <c r="G39" s="42"/>
    </row>
    <row r="40" spans="6:7" s="40" customFormat="1" x14ac:dyDescent="0.25">
      <c r="F40" s="41"/>
      <c r="G40" s="42"/>
    </row>
    <row r="41" spans="6:7" s="40" customFormat="1" x14ac:dyDescent="0.25">
      <c r="F41" s="41"/>
      <c r="G41" s="42"/>
    </row>
    <row r="42" spans="6:7" s="40" customFormat="1" x14ac:dyDescent="0.25">
      <c r="F42" s="41"/>
      <c r="G42" s="42"/>
    </row>
    <row r="43" spans="6:7" s="40" customFormat="1" x14ac:dyDescent="0.25">
      <c r="F43" s="41"/>
      <c r="G43" s="42"/>
    </row>
    <row r="44" spans="6:7" s="40" customFormat="1" x14ac:dyDescent="0.25">
      <c r="F44" s="41"/>
      <c r="G44" s="42"/>
    </row>
    <row r="45" spans="6:7" s="40" customFormat="1" x14ac:dyDescent="0.25">
      <c r="F45" s="41"/>
      <c r="G45" s="42"/>
    </row>
    <row r="46" spans="6:7" s="40" customFormat="1" x14ac:dyDescent="0.25">
      <c r="F46" s="41"/>
      <c r="G46" s="42"/>
    </row>
    <row r="47" spans="6:7" s="40" customFormat="1" x14ac:dyDescent="0.25">
      <c r="F47" s="41"/>
      <c r="G47" s="42"/>
    </row>
    <row r="48" spans="6:7" s="40" customFormat="1" x14ac:dyDescent="0.25">
      <c r="F48" s="41"/>
      <c r="G48" s="42"/>
    </row>
    <row r="49" spans="6:7" s="40" customFormat="1" x14ac:dyDescent="0.25">
      <c r="F49" s="41"/>
      <c r="G49" s="42"/>
    </row>
    <row r="50" spans="6:7" s="40" customFormat="1" x14ac:dyDescent="0.25">
      <c r="F50" s="41"/>
      <c r="G50" s="42"/>
    </row>
    <row r="51" spans="6:7" s="40" customFormat="1" x14ac:dyDescent="0.25">
      <c r="F51" s="41"/>
      <c r="G51" s="42"/>
    </row>
    <row r="52" spans="6:7" s="40" customFormat="1" x14ac:dyDescent="0.25">
      <c r="F52" s="41"/>
      <c r="G52" s="42"/>
    </row>
    <row r="53" spans="6:7" s="40" customFormat="1" x14ac:dyDescent="0.25">
      <c r="F53" s="41"/>
      <c r="G53" s="42"/>
    </row>
    <row r="54" spans="6:7" s="40" customFormat="1" x14ac:dyDescent="0.25">
      <c r="F54" s="41"/>
      <c r="G54" s="42"/>
    </row>
    <row r="55" spans="6:7" s="40" customFormat="1" x14ac:dyDescent="0.25">
      <c r="F55" s="41"/>
      <c r="G55" s="42"/>
    </row>
    <row r="56" spans="6:7" s="40" customFormat="1" x14ac:dyDescent="0.25">
      <c r="F56" s="41"/>
      <c r="G56" s="42"/>
    </row>
    <row r="57" spans="6:7" s="40" customFormat="1" x14ac:dyDescent="0.25">
      <c r="F57" s="41"/>
      <c r="G57" s="42"/>
    </row>
    <row r="58" spans="6:7" s="40" customFormat="1" x14ac:dyDescent="0.25">
      <c r="F58" s="41"/>
      <c r="G58" s="42"/>
    </row>
    <row r="59" spans="6:7" s="40" customFormat="1" x14ac:dyDescent="0.25">
      <c r="F59" s="41"/>
      <c r="G59" s="42"/>
    </row>
    <row r="60" spans="6:7" s="40" customFormat="1" x14ac:dyDescent="0.25">
      <c r="F60" s="41"/>
      <c r="G60" s="42"/>
    </row>
    <row r="61" spans="6:7" s="40" customFormat="1" x14ac:dyDescent="0.25">
      <c r="F61" s="41"/>
      <c r="G61" s="42"/>
    </row>
    <row r="62" spans="6:7" s="40" customFormat="1" x14ac:dyDescent="0.25">
      <c r="F62" s="41"/>
      <c r="G62" s="42"/>
    </row>
    <row r="63" spans="6:7" s="40" customFormat="1" x14ac:dyDescent="0.25">
      <c r="F63" s="41"/>
      <c r="G63" s="42"/>
    </row>
    <row r="64" spans="6:7" s="40" customFormat="1" x14ac:dyDescent="0.25">
      <c r="F64" s="41"/>
      <c r="G64" s="42"/>
    </row>
    <row r="65" spans="6:7" s="40" customFormat="1" x14ac:dyDescent="0.25">
      <c r="F65" s="41"/>
      <c r="G65" s="42"/>
    </row>
    <row r="66" spans="6:7" s="40" customFormat="1" x14ac:dyDescent="0.25">
      <c r="F66" s="41"/>
      <c r="G66" s="42"/>
    </row>
    <row r="67" spans="6:7" s="40" customFormat="1" x14ac:dyDescent="0.25">
      <c r="F67" s="41"/>
      <c r="G67" s="42"/>
    </row>
    <row r="68" spans="6:7" s="40" customFormat="1" x14ac:dyDescent="0.25">
      <c r="F68" s="41"/>
      <c r="G68" s="42"/>
    </row>
    <row r="69" spans="6:7" s="40" customFormat="1" x14ac:dyDescent="0.25">
      <c r="F69" s="41"/>
      <c r="G69" s="42"/>
    </row>
    <row r="70" spans="6:7" s="40" customFormat="1" x14ac:dyDescent="0.25">
      <c r="F70" s="41"/>
      <c r="G70" s="42"/>
    </row>
    <row r="71" spans="6:7" s="40" customFormat="1" x14ac:dyDescent="0.25">
      <c r="F71" s="41"/>
      <c r="G71" s="42"/>
    </row>
    <row r="72" spans="6:7" s="40" customFormat="1" x14ac:dyDescent="0.25">
      <c r="F72" s="41"/>
      <c r="G72" s="42"/>
    </row>
    <row r="73" spans="6:7" s="40" customFormat="1" x14ac:dyDescent="0.25">
      <c r="F73" s="41"/>
      <c r="G73" s="42"/>
    </row>
    <row r="74" spans="6:7" s="40" customFormat="1" x14ac:dyDescent="0.25">
      <c r="F74" s="41"/>
      <c r="G74" s="42"/>
    </row>
    <row r="75" spans="6:7" s="40" customFormat="1" x14ac:dyDescent="0.25">
      <c r="F75" s="41"/>
      <c r="G75" s="42"/>
    </row>
    <row r="76" spans="6:7" s="40" customFormat="1" x14ac:dyDescent="0.25">
      <c r="F76" s="41"/>
      <c r="G76" s="42"/>
    </row>
    <row r="77" spans="6:7" s="40" customFormat="1" x14ac:dyDescent="0.25">
      <c r="F77" s="41"/>
      <c r="G77" s="42"/>
    </row>
    <row r="78" spans="6:7" s="40" customFormat="1" x14ac:dyDescent="0.25">
      <c r="F78" s="41"/>
      <c r="G78" s="42"/>
    </row>
    <row r="79" spans="6:7" s="40" customFormat="1" x14ac:dyDescent="0.25">
      <c r="F79" s="41"/>
      <c r="G79" s="42"/>
    </row>
    <row r="80" spans="6:7" s="40" customFormat="1" x14ac:dyDescent="0.25">
      <c r="F80" s="41"/>
      <c r="G80" s="42"/>
    </row>
    <row r="81" spans="6:7" s="40" customFormat="1" x14ac:dyDescent="0.25">
      <c r="F81" s="41"/>
      <c r="G81" s="42"/>
    </row>
    <row r="82" spans="6:7" s="40" customFormat="1" x14ac:dyDescent="0.25">
      <c r="F82" s="41"/>
      <c r="G82" s="42"/>
    </row>
    <row r="83" spans="6:7" s="40" customFormat="1" x14ac:dyDescent="0.25">
      <c r="F83" s="41"/>
      <c r="G83" s="42"/>
    </row>
    <row r="84" spans="6:7" s="40" customFormat="1" x14ac:dyDescent="0.25">
      <c r="F84" s="41"/>
      <c r="G84" s="42"/>
    </row>
    <row r="85" spans="6:7" s="40" customFormat="1" x14ac:dyDescent="0.25">
      <c r="F85" s="41"/>
      <c r="G85" s="42"/>
    </row>
    <row r="86" spans="6:7" s="40" customFormat="1" x14ac:dyDescent="0.25">
      <c r="F86" s="41"/>
      <c r="G86" s="42"/>
    </row>
    <row r="87" spans="6:7" s="40" customFormat="1" x14ac:dyDescent="0.25">
      <c r="F87" s="41"/>
      <c r="G87" s="42"/>
    </row>
    <row r="88" spans="6:7" s="40" customFormat="1" x14ac:dyDescent="0.25">
      <c r="F88" s="41"/>
      <c r="G88" s="42"/>
    </row>
    <row r="89" spans="6:7" s="40" customFormat="1" x14ac:dyDescent="0.25">
      <c r="F89" s="41"/>
      <c r="G89" s="42"/>
    </row>
    <row r="90" spans="6:7" s="40" customFormat="1" x14ac:dyDescent="0.25">
      <c r="F90" s="41"/>
      <c r="G90" s="42"/>
    </row>
    <row r="91" spans="6:7" s="40" customFormat="1" x14ac:dyDescent="0.25">
      <c r="F91" s="41"/>
      <c r="G91" s="42"/>
    </row>
    <row r="92" spans="6:7" s="40" customFormat="1" x14ac:dyDescent="0.25">
      <c r="F92" s="41"/>
      <c r="G92" s="42"/>
    </row>
    <row r="93" spans="6:7" s="40" customFormat="1" x14ac:dyDescent="0.25">
      <c r="F93" s="41"/>
      <c r="G93" s="42"/>
    </row>
    <row r="94" spans="6:7" s="40" customFormat="1" x14ac:dyDescent="0.25">
      <c r="F94" s="41"/>
      <c r="G94" s="42"/>
    </row>
    <row r="95" spans="6:7" s="40" customFormat="1" x14ac:dyDescent="0.25">
      <c r="F95" s="41"/>
      <c r="G95" s="42"/>
    </row>
    <row r="96" spans="6:7" s="40" customFormat="1" x14ac:dyDescent="0.25">
      <c r="F96" s="41"/>
      <c r="G96" s="42"/>
    </row>
    <row r="97" spans="6:7" s="40" customFormat="1" x14ac:dyDescent="0.25">
      <c r="F97" s="41"/>
      <c r="G97" s="42"/>
    </row>
    <row r="98" spans="6:7" s="40" customFormat="1" x14ac:dyDescent="0.25">
      <c r="F98" s="41"/>
      <c r="G98" s="42"/>
    </row>
    <row r="99" spans="6:7" s="40" customFormat="1" x14ac:dyDescent="0.25">
      <c r="F99" s="41"/>
      <c r="G99" s="42"/>
    </row>
    <row r="100" spans="6:7" s="40" customFormat="1" x14ac:dyDescent="0.25">
      <c r="F100" s="41"/>
      <c r="G100" s="42"/>
    </row>
    <row r="101" spans="6:7" s="40" customFormat="1" x14ac:dyDescent="0.25">
      <c r="F101" s="41"/>
      <c r="G101" s="42"/>
    </row>
    <row r="102" spans="6:7" s="40" customFormat="1" x14ac:dyDescent="0.25">
      <c r="F102" s="41"/>
      <c r="G102" s="42"/>
    </row>
    <row r="103" spans="6:7" s="40" customFormat="1" x14ac:dyDescent="0.25">
      <c r="F103" s="41"/>
      <c r="G103" s="42"/>
    </row>
    <row r="104" spans="6:7" s="40" customFormat="1" x14ac:dyDescent="0.25">
      <c r="F104" s="41"/>
      <c r="G104" s="42"/>
    </row>
    <row r="105" spans="6:7" s="40" customFormat="1" x14ac:dyDescent="0.25">
      <c r="F105" s="41"/>
      <c r="G105" s="42"/>
    </row>
    <row r="106" spans="6:7" s="40" customFormat="1" x14ac:dyDescent="0.25">
      <c r="F106" s="41"/>
      <c r="G106" s="42"/>
    </row>
    <row r="107" spans="6:7" s="40" customFormat="1" x14ac:dyDescent="0.25">
      <c r="F107" s="41"/>
      <c r="G107" s="42"/>
    </row>
    <row r="108" spans="6:7" s="40" customFormat="1" x14ac:dyDescent="0.25">
      <c r="F108" s="41"/>
      <c r="G108" s="42"/>
    </row>
    <row r="109" spans="6:7" s="40" customFormat="1" x14ac:dyDescent="0.25">
      <c r="F109" s="41"/>
      <c r="G109" s="42"/>
    </row>
    <row r="110" spans="6:7" s="40" customFormat="1" x14ac:dyDescent="0.25">
      <c r="F110" s="41"/>
      <c r="G110" s="42"/>
    </row>
    <row r="111" spans="6:7" s="40" customFormat="1" x14ac:dyDescent="0.25">
      <c r="F111" s="41"/>
      <c r="G111" s="42"/>
    </row>
    <row r="112" spans="6:7" s="40" customFormat="1" x14ac:dyDescent="0.25">
      <c r="F112" s="41"/>
      <c r="G112" s="42"/>
    </row>
    <row r="113" spans="6:7" s="40" customFormat="1" x14ac:dyDescent="0.25">
      <c r="F113" s="41"/>
      <c r="G113" s="42"/>
    </row>
    <row r="114" spans="6:7" s="40" customFormat="1" x14ac:dyDescent="0.25">
      <c r="F114" s="41"/>
      <c r="G114" s="42"/>
    </row>
    <row r="115" spans="6:7" s="40" customFormat="1" x14ac:dyDescent="0.25">
      <c r="F115" s="41"/>
      <c r="G115" s="42"/>
    </row>
    <row r="116" spans="6:7" s="40" customFormat="1" x14ac:dyDescent="0.25">
      <c r="F116" s="41"/>
      <c r="G116" s="42"/>
    </row>
    <row r="117" spans="6:7" s="40" customFormat="1" x14ac:dyDescent="0.25">
      <c r="F117" s="41"/>
      <c r="G117" s="42"/>
    </row>
    <row r="118" spans="6:7" s="40" customFormat="1" x14ac:dyDescent="0.25">
      <c r="F118" s="41"/>
      <c r="G118" s="42"/>
    </row>
    <row r="119" spans="6:7" s="40" customFormat="1" x14ac:dyDescent="0.25">
      <c r="F119" s="41"/>
      <c r="G119" s="42"/>
    </row>
    <row r="120" spans="6:7" s="40" customFormat="1" x14ac:dyDescent="0.25">
      <c r="F120" s="41"/>
      <c r="G120" s="42"/>
    </row>
    <row r="121" spans="6:7" s="40" customFormat="1" x14ac:dyDescent="0.25">
      <c r="F121" s="41"/>
      <c r="G121" s="42"/>
    </row>
    <row r="122" spans="6:7" s="40" customFormat="1" x14ac:dyDescent="0.25">
      <c r="F122" s="41"/>
      <c r="G122" s="42"/>
    </row>
    <row r="123" spans="6:7" s="40" customFormat="1" x14ac:dyDescent="0.25">
      <c r="F123" s="41"/>
      <c r="G123" s="42"/>
    </row>
    <row r="124" spans="6:7" s="40" customFormat="1" x14ac:dyDescent="0.25">
      <c r="F124" s="41"/>
      <c r="G124" s="42"/>
    </row>
    <row r="125" spans="6:7" s="40" customFormat="1" x14ac:dyDescent="0.25">
      <c r="F125" s="41"/>
      <c r="G125" s="42"/>
    </row>
    <row r="126" spans="6:7" s="40" customFormat="1" x14ac:dyDescent="0.25">
      <c r="F126" s="41"/>
      <c r="G126" s="42"/>
    </row>
    <row r="127" spans="6:7" s="40" customFormat="1" x14ac:dyDescent="0.25">
      <c r="F127" s="41"/>
      <c r="G127" s="42"/>
    </row>
    <row r="128" spans="6:7" s="40" customFormat="1" x14ac:dyDescent="0.25">
      <c r="F128" s="41"/>
      <c r="G128" s="42"/>
    </row>
    <row r="129" spans="6:7" s="40" customFormat="1" x14ac:dyDescent="0.25">
      <c r="F129" s="41"/>
      <c r="G129" s="42"/>
    </row>
    <row r="130" spans="6:7" s="40" customFormat="1" x14ac:dyDescent="0.25">
      <c r="F130" s="41"/>
      <c r="G130" s="42"/>
    </row>
    <row r="131" spans="6:7" s="40" customFormat="1" x14ac:dyDescent="0.25">
      <c r="F131" s="41"/>
      <c r="G131" s="42"/>
    </row>
    <row r="132" spans="6:7" s="40" customFormat="1" x14ac:dyDescent="0.25">
      <c r="F132" s="41"/>
      <c r="G132" s="42"/>
    </row>
    <row r="133" spans="6:7" s="40" customFormat="1" x14ac:dyDescent="0.25">
      <c r="F133" s="41"/>
      <c r="G133" s="42"/>
    </row>
    <row r="134" spans="6:7" s="40" customFormat="1" x14ac:dyDescent="0.25">
      <c r="F134" s="41"/>
      <c r="G134" s="42"/>
    </row>
    <row r="135" spans="6:7" s="40" customFormat="1" x14ac:dyDescent="0.25">
      <c r="F135" s="41"/>
      <c r="G135" s="42"/>
    </row>
    <row r="136" spans="6:7" s="40" customFormat="1" x14ac:dyDescent="0.25">
      <c r="F136" s="41"/>
      <c r="G136" s="42"/>
    </row>
    <row r="137" spans="6:7" s="40" customFormat="1" x14ac:dyDescent="0.25">
      <c r="F137" s="41"/>
      <c r="G137" s="42"/>
    </row>
    <row r="138" spans="6:7" s="40" customFormat="1" x14ac:dyDescent="0.25">
      <c r="F138" s="41"/>
      <c r="G138" s="42"/>
    </row>
    <row r="139" spans="6:7" s="40" customFormat="1" x14ac:dyDescent="0.25">
      <c r="F139" s="41"/>
      <c r="G139" s="42"/>
    </row>
    <row r="140" spans="6:7" s="40" customFormat="1" x14ac:dyDescent="0.25">
      <c r="F140" s="41"/>
      <c r="G140" s="42"/>
    </row>
    <row r="141" spans="6:7" s="40" customFormat="1" x14ac:dyDescent="0.25">
      <c r="F141" s="41"/>
      <c r="G141" s="42"/>
    </row>
    <row r="142" spans="6:7" s="40" customFormat="1" x14ac:dyDescent="0.25">
      <c r="F142" s="41"/>
      <c r="G142" s="42"/>
    </row>
    <row r="143" spans="6:7" s="40" customFormat="1" x14ac:dyDescent="0.25">
      <c r="F143" s="41"/>
      <c r="G143" s="42"/>
    </row>
    <row r="144" spans="6:7" s="40" customFormat="1" x14ac:dyDescent="0.25">
      <c r="F144" s="41"/>
      <c r="G144" s="42"/>
    </row>
    <row r="145" spans="6:7" s="40" customFormat="1" x14ac:dyDescent="0.25">
      <c r="F145" s="41"/>
      <c r="G145" s="42"/>
    </row>
    <row r="146" spans="6:7" s="40" customFormat="1" x14ac:dyDescent="0.25">
      <c r="F146" s="41"/>
      <c r="G146" s="42"/>
    </row>
    <row r="147" spans="6:7" s="40" customFormat="1" x14ac:dyDescent="0.25">
      <c r="F147" s="41"/>
      <c r="G147" s="42"/>
    </row>
    <row r="148" spans="6:7" s="40" customFormat="1" x14ac:dyDescent="0.25">
      <c r="F148" s="41"/>
      <c r="G148" s="42"/>
    </row>
    <row r="149" spans="6:7" s="40" customFormat="1" x14ac:dyDescent="0.25">
      <c r="F149" s="41"/>
      <c r="G149" s="42"/>
    </row>
    <row r="150" spans="6:7" s="40" customFormat="1" x14ac:dyDescent="0.25">
      <c r="F150" s="41"/>
      <c r="G150" s="42"/>
    </row>
    <row r="151" spans="6:7" s="40" customFormat="1" x14ac:dyDescent="0.25">
      <c r="F151" s="41"/>
      <c r="G151" s="42"/>
    </row>
    <row r="152" spans="6:7" s="40" customFormat="1" x14ac:dyDescent="0.25">
      <c r="F152" s="41"/>
      <c r="G152" s="42"/>
    </row>
    <row r="153" spans="6:7" s="40" customFormat="1" x14ac:dyDescent="0.25">
      <c r="F153" s="41"/>
      <c r="G153" s="42"/>
    </row>
    <row r="154" spans="6:7" s="40" customFormat="1" x14ac:dyDescent="0.25">
      <c r="F154" s="41"/>
      <c r="G154" s="42"/>
    </row>
    <row r="155" spans="6:7" s="40" customFormat="1" x14ac:dyDescent="0.25">
      <c r="F155" s="41"/>
      <c r="G155" s="42"/>
    </row>
    <row r="156" spans="6:7" s="40" customFormat="1" x14ac:dyDescent="0.25">
      <c r="F156" s="41"/>
      <c r="G156" s="42"/>
    </row>
    <row r="157" spans="6:7" s="40" customFormat="1" x14ac:dyDescent="0.25">
      <c r="F157" s="41"/>
      <c r="G157" s="42"/>
    </row>
    <row r="158" spans="6:7" s="40" customFormat="1" x14ac:dyDescent="0.25">
      <c r="F158" s="41"/>
      <c r="G158" s="42"/>
    </row>
    <row r="159" spans="6:7" s="40" customFormat="1" x14ac:dyDescent="0.25">
      <c r="F159" s="41"/>
      <c r="G159" s="42"/>
    </row>
    <row r="160" spans="6:7" s="40" customFormat="1" x14ac:dyDescent="0.25">
      <c r="F160" s="41"/>
      <c r="G160" s="42"/>
    </row>
    <row r="161" spans="6:7" s="40" customFormat="1" x14ac:dyDescent="0.25">
      <c r="F161" s="41"/>
      <c r="G161" s="42"/>
    </row>
    <row r="162" spans="6:7" s="40" customFormat="1" x14ac:dyDescent="0.25">
      <c r="F162" s="41"/>
      <c r="G162" s="42"/>
    </row>
    <row r="163" spans="6:7" s="40" customFormat="1" x14ac:dyDescent="0.25">
      <c r="F163" s="41"/>
      <c r="G163" s="42"/>
    </row>
    <row r="164" spans="6:7" s="40" customFormat="1" x14ac:dyDescent="0.25">
      <c r="F164" s="41"/>
      <c r="G164" s="42"/>
    </row>
    <row r="165" spans="6:7" s="40" customFormat="1" x14ac:dyDescent="0.25">
      <c r="F165" s="41"/>
      <c r="G165" s="42"/>
    </row>
    <row r="166" spans="6:7" s="40" customFormat="1" x14ac:dyDescent="0.25">
      <c r="F166" s="41"/>
      <c r="G166" s="42"/>
    </row>
    <row r="167" spans="6:7" s="40" customFormat="1" x14ac:dyDescent="0.25">
      <c r="F167" s="41"/>
      <c r="G167" s="42"/>
    </row>
    <row r="168" spans="6:7" s="40" customFormat="1" x14ac:dyDescent="0.25">
      <c r="F168" s="41"/>
      <c r="G168" s="42"/>
    </row>
    <row r="169" spans="6:7" s="40" customFormat="1" x14ac:dyDescent="0.25">
      <c r="F169" s="41"/>
      <c r="G169" s="42"/>
    </row>
    <row r="170" spans="6:7" s="40" customFormat="1" x14ac:dyDescent="0.25">
      <c r="F170" s="41"/>
      <c r="G170" s="42"/>
    </row>
    <row r="171" spans="6:7" s="40" customFormat="1" x14ac:dyDescent="0.25">
      <c r="F171" s="41"/>
      <c r="G171" s="42"/>
    </row>
    <row r="172" spans="6:7" s="40" customFormat="1" x14ac:dyDescent="0.25">
      <c r="F172" s="41"/>
      <c r="G172" s="42"/>
    </row>
    <row r="173" spans="6:7" s="40" customFormat="1" x14ac:dyDescent="0.25">
      <c r="F173" s="41"/>
      <c r="G173" s="42"/>
    </row>
    <row r="174" spans="6:7" s="40" customFormat="1" x14ac:dyDescent="0.25">
      <c r="F174" s="41"/>
      <c r="G174" s="42"/>
    </row>
    <row r="175" spans="6:7" s="40" customFormat="1" x14ac:dyDescent="0.25">
      <c r="F175" s="41"/>
      <c r="G175" s="42"/>
    </row>
  </sheetData>
  <sheetProtection algorithmName="SHA-512" hashValue="qOY2PFdZz/L8SDFYwyGCEgewuTtdyNy99JBu0Gt8+DHGdM2ASLjT1Y/dHc1ROhyKqG1HiwUFgo4QxEmkQfjowg==" saltValue="s8n7i9JixZpargcusJvhRQ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CP175"/>
  <sheetViews>
    <sheetView topLeftCell="A10" workbookViewId="0">
      <selection activeCell="J39" sqref="J39"/>
    </sheetView>
  </sheetViews>
  <sheetFormatPr baseColWidth="10" defaultColWidth="14.42578125" defaultRowHeight="15" x14ac:dyDescent="0.25"/>
  <cols>
    <col min="1" max="4" width="14.42578125" style="40"/>
    <col min="5" max="5" width="6.140625" bestFit="1" customWidth="1"/>
    <col min="6" max="6" width="11.28515625" style="4" customWidth="1"/>
    <col min="7" max="7" width="39.42578125" style="27" customWidth="1"/>
    <col min="11" max="94" width="14.42578125" style="40"/>
  </cols>
  <sheetData>
    <row r="1" spans="5:10" s="40" customFormat="1" x14ac:dyDescent="0.25">
      <c r="F1" s="41"/>
      <c r="G1" s="42"/>
    </row>
    <row r="2" spans="5:10" s="40" customFormat="1" x14ac:dyDescent="0.25">
      <c r="F2" s="41"/>
      <c r="G2" s="42"/>
    </row>
    <row r="3" spans="5:10" s="40" customFormat="1" x14ac:dyDescent="0.25">
      <c r="F3" s="41"/>
      <c r="G3" s="42"/>
    </row>
    <row r="4" spans="5:10" s="40" customFormat="1" x14ac:dyDescent="0.25">
      <c r="F4" s="41"/>
      <c r="G4" s="42"/>
    </row>
    <row r="5" spans="5:10" s="40" customFormat="1" x14ac:dyDescent="0.25">
      <c r="F5" s="41"/>
      <c r="G5" s="42"/>
    </row>
    <row r="6" spans="5:10" s="40" customFormat="1" ht="27" customHeight="1" x14ac:dyDescent="0.25">
      <c r="F6" s="41"/>
      <c r="G6" s="42"/>
    </row>
    <row r="7" spans="5:10" s="40" customFormat="1" x14ac:dyDescent="0.25">
      <c r="F7" s="41"/>
      <c r="G7" s="42"/>
    </row>
    <row r="8" spans="5:10" x14ac:dyDescent="0.25">
      <c r="E8" s="41"/>
      <c r="F8" s="41"/>
      <c r="G8" s="41"/>
      <c r="H8" s="41"/>
      <c r="I8" s="41"/>
      <c r="J8" s="41"/>
    </row>
    <row r="9" spans="5:10" ht="15.75" customHeight="1" x14ac:dyDescent="0.25">
      <c r="E9" s="41"/>
      <c r="F9" s="41"/>
      <c r="G9" s="41"/>
      <c r="H9" s="41"/>
      <c r="I9" s="41"/>
      <c r="J9" s="41"/>
    </row>
    <row r="10" spans="5:10" x14ac:dyDescent="0.25">
      <c r="E10" s="41"/>
      <c r="F10" s="41"/>
      <c r="G10" s="41"/>
      <c r="H10" s="41"/>
      <c r="I10" s="41"/>
      <c r="J10" s="41"/>
    </row>
    <row r="11" spans="5:10" x14ac:dyDescent="0.25">
      <c r="E11" s="41"/>
      <c r="F11" s="41"/>
      <c r="G11" s="41"/>
      <c r="H11" s="41"/>
      <c r="I11" s="41"/>
      <c r="J11" s="41"/>
    </row>
    <row r="12" spans="5:10" x14ac:dyDescent="0.25">
      <c r="E12" s="41"/>
      <c r="F12" s="41"/>
      <c r="G12" s="41"/>
      <c r="H12" s="41"/>
      <c r="I12" s="41"/>
      <c r="J12" s="41"/>
    </row>
    <row r="13" spans="5:10" x14ac:dyDescent="0.25">
      <c r="E13" s="41"/>
      <c r="F13" s="41"/>
      <c r="G13" s="41"/>
      <c r="H13" s="41"/>
      <c r="I13" s="41"/>
      <c r="J13" s="41"/>
    </row>
    <row r="14" spans="5:10" s="40" customFormat="1" x14ac:dyDescent="0.25">
      <c r="F14" s="41"/>
      <c r="G14" s="42"/>
    </row>
    <row r="15" spans="5:10" s="40" customFormat="1" x14ac:dyDescent="0.25">
      <c r="F15" s="41"/>
      <c r="G15" s="42"/>
    </row>
    <row r="16" spans="5:10" s="40" customFormat="1" x14ac:dyDescent="0.25">
      <c r="F16" s="41"/>
      <c r="G16" s="42"/>
    </row>
    <row r="17" spans="6:7" s="40" customFormat="1" x14ac:dyDescent="0.25">
      <c r="F17" s="41"/>
      <c r="G17" s="42"/>
    </row>
    <row r="18" spans="6:7" s="40" customFormat="1" x14ac:dyDescent="0.25">
      <c r="F18" s="41"/>
      <c r="G18" s="42"/>
    </row>
    <row r="19" spans="6:7" s="40" customFormat="1" x14ac:dyDescent="0.25">
      <c r="F19" s="41"/>
      <c r="G19" s="42"/>
    </row>
    <row r="20" spans="6:7" s="40" customFormat="1" x14ac:dyDescent="0.25">
      <c r="F20" s="41"/>
      <c r="G20" s="42"/>
    </row>
    <row r="21" spans="6:7" s="40" customFormat="1" x14ac:dyDescent="0.25">
      <c r="F21" s="41"/>
      <c r="G21" s="42"/>
    </row>
    <row r="22" spans="6:7" s="40" customFormat="1" x14ac:dyDescent="0.25">
      <c r="F22" s="41"/>
      <c r="G22" s="42"/>
    </row>
    <row r="23" spans="6:7" s="40" customFormat="1" x14ac:dyDescent="0.25">
      <c r="F23" s="41"/>
      <c r="G23" s="42"/>
    </row>
    <row r="24" spans="6:7" s="40" customFormat="1" x14ac:dyDescent="0.25">
      <c r="F24" s="41"/>
      <c r="G24" s="42"/>
    </row>
    <row r="25" spans="6:7" s="40" customFormat="1" x14ac:dyDescent="0.25">
      <c r="F25" s="41"/>
      <c r="G25" s="42"/>
    </row>
    <row r="26" spans="6:7" s="40" customFormat="1" x14ac:dyDescent="0.25">
      <c r="F26" s="41"/>
      <c r="G26" s="42"/>
    </row>
    <row r="27" spans="6:7" s="40" customFormat="1" x14ac:dyDescent="0.25">
      <c r="F27" s="41"/>
      <c r="G27" s="42"/>
    </row>
    <row r="28" spans="6:7" s="40" customFormat="1" x14ac:dyDescent="0.25">
      <c r="F28" s="41"/>
      <c r="G28" s="42"/>
    </row>
    <row r="29" spans="6:7" s="40" customFormat="1" x14ac:dyDescent="0.25">
      <c r="F29" s="41"/>
      <c r="G29" s="42"/>
    </row>
    <row r="30" spans="6:7" s="40" customFormat="1" x14ac:dyDescent="0.25">
      <c r="F30" s="41"/>
      <c r="G30" s="42"/>
    </row>
    <row r="31" spans="6:7" s="40" customFormat="1" x14ac:dyDescent="0.25">
      <c r="F31" s="41"/>
      <c r="G31" s="42"/>
    </row>
    <row r="32" spans="6:7" s="40" customFormat="1" x14ac:dyDescent="0.25">
      <c r="F32" s="41"/>
      <c r="G32" s="42"/>
    </row>
    <row r="33" spans="6:7" s="40" customFormat="1" x14ac:dyDescent="0.25">
      <c r="F33" s="41"/>
      <c r="G33" s="42"/>
    </row>
    <row r="34" spans="6:7" s="40" customFormat="1" x14ac:dyDescent="0.25">
      <c r="F34" s="41"/>
      <c r="G34" s="42"/>
    </row>
    <row r="35" spans="6:7" s="40" customFormat="1" x14ac:dyDescent="0.25">
      <c r="F35" s="41"/>
      <c r="G35" s="42"/>
    </row>
    <row r="36" spans="6:7" s="40" customFormat="1" x14ac:dyDescent="0.25">
      <c r="F36" s="41"/>
      <c r="G36" s="42"/>
    </row>
    <row r="37" spans="6:7" s="40" customFormat="1" x14ac:dyDescent="0.25">
      <c r="F37" s="41"/>
      <c r="G37" s="42"/>
    </row>
    <row r="38" spans="6:7" s="40" customFormat="1" x14ac:dyDescent="0.25">
      <c r="F38" s="41"/>
      <c r="G38" s="42"/>
    </row>
    <row r="39" spans="6:7" s="40" customFormat="1" x14ac:dyDescent="0.25">
      <c r="F39" s="41"/>
      <c r="G39" s="42"/>
    </row>
    <row r="40" spans="6:7" s="40" customFormat="1" x14ac:dyDescent="0.25">
      <c r="F40" s="41"/>
      <c r="G40" s="42"/>
    </row>
    <row r="41" spans="6:7" s="40" customFormat="1" x14ac:dyDescent="0.25">
      <c r="F41" s="41"/>
      <c r="G41" s="42"/>
    </row>
    <row r="42" spans="6:7" s="40" customFormat="1" x14ac:dyDescent="0.25">
      <c r="F42" s="41"/>
      <c r="G42" s="42"/>
    </row>
    <row r="43" spans="6:7" s="40" customFormat="1" x14ac:dyDescent="0.25">
      <c r="F43" s="41"/>
      <c r="G43" s="42"/>
    </row>
    <row r="44" spans="6:7" s="40" customFormat="1" x14ac:dyDescent="0.25">
      <c r="F44" s="41"/>
      <c r="G44" s="42"/>
    </row>
    <row r="45" spans="6:7" s="40" customFormat="1" x14ac:dyDescent="0.25">
      <c r="F45" s="41"/>
      <c r="G45" s="42"/>
    </row>
    <row r="46" spans="6:7" s="40" customFormat="1" x14ac:dyDescent="0.25">
      <c r="F46" s="41"/>
      <c r="G46" s="42"/>
    </row>
    <row r="47" spans="6:7" s="40" customFormat="1" x14ac:dyDescent="0.25">
      <c r="F47" s="41"/>
      <c r="G47" s="42"/>
    </row>
    <row r="48" spans="6:7" s="40" customFormat="1" x14ac:dyDescent="0.25">
      <c r="F48" s="41"/>
      <c r="G48" s="42"/>
    </row>
    <row r="49" spans="6:7" s="40" customFormat="1" x14ac:dyDescent="0.25">
      <c r="F49" s="41"/>
      <c r="G49" s="42"/>
    </row>
    <row r="50" spans="6:7" s="40" customFormat="1" x14ac:dyDescent="0.25">
      <c r="F50" s="41"/>
      <c r="G50" s="42"/>
    </row>
    <row r="51" spans="6:7" s="40" customFormat="1" x14ac:dyDescent="0.25">
      <c r="F51" s="41"/>
      <c r="G51" s="42"/>
    </row>
    <row r="52" spans="6:7" s="40" customFormat="1" x14ac:dyDescent="0.25">
      <c r="F52" s="41"/>
      <c r="G52" s="42"/>
    </row>
    <row r="53" spans="6:7" s="40" customFormat="1" x14ac:dyDescent="0.25">
      <c r="F53" s="41"/>
      <c r="G53" s="42"/>
    </row>
    <row r="54" spans="6:7" s="40" customFormat="1" x14ac:dyDescent="0.25">
      <c r="F54" s="41"/>
      <c r="G54" s="42"/>
    </row>
    <row r="55" spans="6:7" s="40" customFormat="1" x14ac:dyDescent="0.25">
      <c r="F55" s="41"/>
      <c r="G55" s="42"/>
    </row>
    <row r="56" spans="6:7" s="40" customFormat="1" x14ac:dyDescent="0.25">
      <c r="F56" s="41"/>
      <c r="G56" s="42"/>
    </row>
    <row r="57" spans="6:7" s="40" customFormat="1" x14ac:dyDescent="0.25">
      <c r="F57" s="41"/>
      <c r="G57" s="42"/>
    </row>
    <row r="58" spans="6:7" s="40" customFormat="1" x14ac:dyDescent="0.25">
      <c r="F58" s="41"/>
      <c r="G58" s="42"/>
    </row>
    <row r="59" spans="6:7" s="40" customFormat="1" x14ac:dyDescent="0.25">
      <c r="F59" s="41"/>
      <c r="G59" s="42"/>
    </row>
    <row r="60" spans="6:7" s="40" customFormat="1" x14ac:dyDescent="0.25">
      <c r="F60" s="41"/>
      <c r="G60" s="42"/>
    </row>
    <row r="61" spans="6:7" s="40" customFormat="1" x14ac:dyDescent="0.25">
      <c r="F61" s="41"/>
      <c r="G61" s="42"/>
    </row>
    <row r="62" spans="6:7" s="40" customFormat="1" x14ac:dyDescent="0.25">
      <c r="F62" s="41"/>
      <c r="G62" s="42"/>
    </row>
    <row r="63" spans="6:7" s="40" customFormat="1" x14ac:dyDescent="0.25">
      <c r="F63" s="41"/>
      <c r="G63" s="42"/>
    </row>
    <row r="64" spans="6:7" s="40" customFormat="1" x14ac:dyDescent="0.25">
      <c r="F64" s="41"/>
      <c r="G64" s="42"/>
    </row>
    <row r="65" spans="6:7" s="40" customFormat="1" x14ac:dyDescent="0.25">
      <c r="F65" s="41"/>
      <c r="G65" s="42"/>
    </row>
    <row r="66" spans="6:7" s="40" customFormat="1" x14ac:dyDescent="0.25">
      <c r="F66" s="41"/>
      <c r="G66" s="42"/>
    </row>
    <row r="67" spans="6:7" s="40" customFormat="1" x14ac:dyDescent="0.25">
      <c r="F67" s="41"/>
      <c r="G67" s="42"/>
    </row>
    <row r="68" spans="6:7" s="40" customFormat="1" x14ac:dyDescent="0.25">
      <c r="F68" s="41"/>
      <c r="G68" s="42"/>
    </row>
    <row r="69" spans="6:7" s="40" customFormat="1" x14ac:dyDescent="0.25">
      <c r="F69" s="41"/>
      <c r="G69" s="42"/>
    </row>
    <row r="70" spans="6:7" s="40" customFormat="1" x14ac:dyDescent="0.25">
      <c r="F70" s="41"/>
      <c r="G70" s="42"/>
    </row>
    <row r="71" spans="6:7" s="40" customFormat="1" x14ac:dyDescent="0.25">
      <c r="F71" s="41"/>
      <c r="G71" s="42"/>
    </row>
    <row r="72" spans="6:7" s="40" customFormat="1" x14ac:dyDescent="0.25">
      <c r="F72" s="41"/>
      <c r="G72" s="42"/>
    </row>
    <row r="73" spans="6:7" s="40" customFormat="1" x14ac:dyDescent="0.25">
      <c r="F73" s="41"/>
      <c r="G73" s="42"/>
    </row>
    <row r="74" spans="6:7" s="40" customFormat="1" x14ac:dyDescent="0.25">
      <c r="F74" s="41"/>
      <c r="G74" s="42"/>
    </row>
    <row r="75" spans="6:7" s="40" customFormat="1" x14ac:dyDescent="0.25">
      <c r="F75" s="41"/>
      <c r="G75" s="42"/>
    </row>
    <row r="76" spans="6:7" s="40" customFormat="1" x14ac:dyDescent="0.25">
      <c r="F76" s="41"/>
      <c r="G76" s="42"/>
    </row>
    <row r="77" spans="6:7" s="40" customFormat="1" x14ac:dyDescent="0.25">
      <c r="F77" s="41"/>
      <c r="G77" s="42"/>
    </row>
    <row r="78" spans="6:7" s="40" customFormat="1" x14ac:dyDescent="0.25">
      <c r="F78" s="41"/>
      <c r="G78" s="42"/>
    </row>
    <row r="79" spans="6:7" s="40" customFormat="1" x14ac:dyDescent="0.25">
      <c r="F79" s="41"/>
      <c r="G79" s="42"/>
    </row>
    <row r="80" spans="6:7" s="40" customFormat="1" x14ac:dyDescent="0.25">
      <c r="F80" s="41"/>
      <c r="G80" s="42"/>
    </row>
    <row r="81" spans="6:7" s="40" customFormat="1" x14ac:dyDescent="0.25">
      <c r="F81" s="41"/>
      <c r="G81" s="42"/>
    </row>
    <row r="82" spans="6:7" s="40" customFormat="1" x14ac:dyDescent="0.25">
      <c r="F82" s="41"/>
      <c r="G82" s="42"/>
    </row>
    <row r="83" spans="6:7" s="40" customFormat="1" x14ac:dyDescent="0.25">
      <c r="F83" s="41"/>
      <c r="G83" s="42"/>
    </row>
    <row r="84" spans="6:7" s="40" customFormat="1" x14ac:dyDescent="0.25">
      <c r="F84" s="41"/>
      <c r="G84" s="42"/>
    </row>
    <row r="85" spans="6:7" s="40" customFormat="1" x14ac:dyDescent="0.25">
      <c r="F85" s="41"/>
      <c r="G85" s="42"/>
    </row>
    <row r="86" spans="6:7" s="40" customFormat="1" x14ac:dyDescent="0.25">
      <c r="F86" s="41"/>
      <c r="G86" s="42"/>
    </row>
    <row r="87" spans="6:7" s="40" customFormat="1" x14ac:dyDescent="0.25">
      <c r="F87" s="41"/>
      <c r="G87" s="42"/>
    </row>
    <row r="88" spans="6:7" s="40" customFormat="1" x14ac:dyDescent="0.25">
      <c r="F88" s="41"/>
      <c r="G88" s="42"/>
    </row>
    <row r="89" spans="6:7" s="40" customFormat="1" x14ac:dyDescent="0.25">
      <c r="F89" s="41"/>
      <c r="G89" s="42"/>
    </row>
    <row r="90" spans="6:7" s="40" customFormat="1" x14ac:dyDescent="0.25">
      <c r="F90" s="41"/>
      <c r="G90" s="42"/>
    </row>
    <row r="91" spans="6:7" s="40" customFormat="1" x14ac:dyDescent="0.25">
      <c r="F91" s="41"/>
      <c r="G91" s="42"/>
    </row>
    <row r="92" spans="6:7" s="40" customFormat="1" x14ac:dyDescent="0.25">
      <c r="F92" s="41"/>
      <c r="G92" s="42"/>
    </row>
    <row r="93" spans="6:7" s="40" customFormat="1" x14ac:dyDescent="0.25">
      <c r="F93" s="41"/>
      <c r="G93" s="42"/>
    </row>
    <row r="94" spans="6:7" s="40" customFormat="1" x14ac:dyDescent="0.25">
      <c r="F94" s="41"/>
      <c r="G94" s="42"/>
    </row>
    <row r="95" spans="6:7" s="40" customFormat="1" x14ac:dyDescent="0.25">
      <c r="F95" s="41"/>
      <c r="G95" s="42"/>
    </row>
    <row r="96" spans="6:7" s="40" customFormat="1" x14ac:dyDescent="0.25">
      <c r="F96" s="41"/>
      <c r="G96" s="42"/>
    </row>
    <row r="97" spans="6:7" s="40" customFormat="1" x14ac:dyDescent="0.25">
      <c r="F97" s="41"/>
      <c r="G97" s="42"/>
    </row>
    <row r="98" spans="6:7" s="40" customFormat="1" x14ac:dyDescent="0.25">
      <c r="F98" s="41"/>
      <c r="G98" s="42"/>
    </row>
    <row r="99" spans="6:7" s="40" customFormat="1" x14ac:dyDescent="0.25">
      <c r="F99" s="41"/>
      <c r="G99" s="42"/>
    </row>
    <row r="100" spans="6:7" s="40" customFormat="1" x14ac:dyDescent="0.25">
      <c r="F100" s="41"/>
      <c r="G100" s="42"/>
    </row>
    <row r="101" spans="6:7" s="40" customFormat="1" x14ac:dyDescent="0.25">
      <c r="F101" s="41"/>
      <c r="G101" s="42"/>
    </row>
    <row r="102" spans="6:7" s="40" customFormat="1" x14ac:dyDescent="0.25">
      <c r="F102" s="41"/>
      <c r="G102" s="42"/>
    </row>
    <row r="103" spans="6:7" s="40" customFormat="1" x14ac:dyDescent="0.25">
      <c r="F103" s="41"/>
      <c r="G103" s="42"/>
    </row>
    <row r="104" spans="6:7" s="40" customFormat="1" x14ac:dyDescent="0.25">
      <c r="F104" s="41"/>
      <c r="G104" s="42"/>
    </row>
    <row r="105" spans="6:7" s="40" customFormat="1" x14ac:dyDescent="0.25">
      <c r="F105" s="41"/>
      <c r="G105" s="42"/>
    </row>
    <row r="106" spans="6:7" s="40" customFormat="1" x14ac:dyDescent="0.25">
      <c r="F106" s="41"/>
      <c r="G106" s="42"/>
    </row>
    <row r="107" spans="6:7" s="40" customFormat="1" x14ac:dyDescent="0.25">
      <c r="F107" s="41"/>
      <c r="G107" s="42"/>
    </row>
    <row r="108" spans="6:7" s="40" customFormat="1" x14ac:dyDescent="0.25">
      <c r="F108" s="41"/>
      <c r="G108" s="42"/>
    </row>
    <row r="109" spans="6:7" s="40" customFormat="1" x14ac:dyDescent="0.25">
      <c r="F109" s="41"/>
      <c r="G109" s="42"/>
    </row>
    <row r="110" spans="6:7" s="40" customFormat="1" x14ac:dyDescent="0.25">
      <c r="F110" s="41"/>
      <c r="G110" s="42"/>
    </row>
    <row r="111" spans="6:7" s="40" customFormat="1" x14ac:dyDescent="0.25">
      <c r="F111" s="41"/>
      <c r="G111" s="42"/>
    </row>
    <row r="112" spans="6:7" s="40" customFormat="1" x14ac:dyDescent="0.25">
      <c r="F112" s="41"/>
      <c r="G112" s="42"/>
    </row>
    <row r="113" spans="6:7" s="40" customFormat="1" x14ac:dyDescent="0.25">
      <c r="F113" s="41"/>
      <c r="G113" s="42"/>
    </row>
    <row r="114" spans="6:7" s="40" customFormat="1" x14ac:dyDescent="0.25">
      <c r="F114" s="41"/>
      <c r="G114" s="42"/>
    </row>
    <row r="115" spans="6:7" s="40" customFormat="1" x14ac:dyDescent="0.25">
      <c r="F115" s="41"/>
      <c r="G115" s="42"/>
    </row>
    <row r="116" spans="6:7" s="40" customFormat="1" x14ac:dyDescent="0.25">
      <c r="F116" s="41"/>
      <c r="G116" s="42"/>
    </row>
    <row r="117" spans="6:7" s="40" customFormat="1" x14ac:dyDescent="0.25">
      <c r="F117" s="41"/>
      <c r="G117" s="42"/>
    </row>
    <row r="118" spans="6:7" s="40" customFormat="1" x14ac:dyDescent="0.25">
      <c r="F118" s="41"/>
      <c r="G118" s="42"/>
    </row>
    <row r="119" spans="6:7" s="40" customFormat="1" x14ac:dyDescent="0.25">
      <c r="F119" s="41"/>
      <c r="G119" s="42"/>
    </row>
    <row r="120" spans="6:7" s="40" customFormat="1" x14ac:dyDescent="0.25">
      <c r="F120" s="41"/>
      <c r="G120" s="42"/>
    </row>
    <row r="121" spans="6:7" s="40" customFormat="1" x14ac:dyDescent="0.25">
      <c r="F121" s="41"/>
      <c r="G121" s="42"/>
    </row>
    <row r="122" spans="6:7" s="40" customFormat="1" x14ac:dyDescent="0.25">
      <c r="F122" s="41"/>
      <c r="G122" s="42"/>
    </row>
    <row r="123" spans="6:7" s="40" customFormat="1" x14ac:dyDescent="0.25">
      <c r="F123" s="41"/>
      <c r="G123" s="42"/>
    </row>
    <row r="124" spans="6:7" s="40" customFormat="1" x14ac:dyDescent="0.25">
      <c r="F124" s="41"/>
      <c r="G124" s="42"/>
    </row>
    <row r="125" spans="6:7" s="40" customFormat="1" x14ac:dyDescent="0.25">
      <c r="F125" s="41"/>
      <c r="G125" s="42"/>
    </row>
    <row r="126" spans="6:7" s="40" customFormat="1" x14ac:dyDescent="0.25">
      <c r="F126" s="41"/>
      <c r="G126" s="42"/>
    </row>
    <row r="127" spans="6:7" s="40" customFormat="1" x14ac:dyDescent="0.25">
      <c r="F127" s="41"/>
      <c r="G127" s="42"/>
    </row>
    <row r="128" spans="6:7" s="40" customFormat="1" x14ac:dyDescent="0.25">
      <c r="F128" s="41"/>
      <c r="G128" s="42"/>
    </row>
    <row r="129" spans="6:7" s="40" customFormat="1" x14ac:dyDescent="0.25">
      <c r="F129" s="41"/>
      <c r="G129" s="42"/>
    </row>
    <row r="130" spans="6:7" s="40" customFormat="1" x14ac:dyDescent="0.25">
      <c r="F130" s="41"/>
      <c r="G130" s="42"/>
    </row>
    <row r="131" spans="6:7" s="40" customFormat="1" x14ac:dyDescent="0.25">
      <c r="F131" s="41"/>
      <c r="G131" s="42"/>
    </row>
    <row r="132" spans="6:7" s="40" customFormat="1" x14ac:dyDescent="0.25">
      <c r="F132" s="41"/>
      <c r="G132" s="42"/>
    </row>
    <row r="133" spans="6:7" s="40" customFormat="1" x14ac:dyDescent="0.25">
      <c r="F133" s="41"/>
      <c r="G133" s="42"/>
    </row>
    <row r="134" spans="6:7" s="40" customFormat="1" x14ac:dyDescent="0.25">
      <c r="F134" s="41"/>
      <c r="G134" s="42"/>
    </row>
    <row r="135" spans="6:7" s="40" customFormat="1" x14ac:dyDescent="0.25">
      <c r="F135" s="41"/>
      <c r="G135" s="42"/>
    </row>
    <row r="136" spans="6:7" s="40" customFormat="1" x14ac:dyDescent="0.25">
      <c r="F136" s="41"/>
      <c r="G136" s="42"/>
    </row>
    <row r="137" spans="6:7" s="40" customFormat="1" x14ac:dyDescent="0.25">
      <c r="F137" s="41"/>
      <c r="G137" s="42"/>
    </row>
    <row r="138" spans="6:7" s="40" customFormat="1" x14ac:dyDescent="0.25">
      <c r="F138" s="41"/>
      <c r="G138" s="42"/>
    </row>
    <row r="139" spans="6:7" s="40" customFormat="1" x14ac:dyDescent="0.25">
      <c r="F139" s="41"/>
      <c r="G139" s="42"/>
    </row>
    <row r="140" spans="6:7" s="40" customFormat="1" x14ac:dyDescent="0.25">
      <c r="F140" s="41"/>
      <c r="G140" s="42"/>
    </row>
    <row r="141" spans="6:7" s="40" customFormat="1" x14ac:dyDescent="0.25">
      <c r="F141" s="41"/>
      <c r="G141" s="42"/>
    </row>
    <row r="142" spans="6:7" s="40" customFormat="1" x14ac:dyDescent="0.25">
      <c r="F142" s="41"/>
      <c r="G142" s="42"/>
    </row>
    <row r="143" spans="6:7" s="40" customFormat="1" x14ac:dyDescent="0.25">
      <c r="F143" s="41"/>
      <c r="G143" s="42"/>
    </row>
    <row r="144" spans="6:7" s="40" customFormat="1" x14ac:dyDescent="0.25">
      <c r="F144" s="41"/>
      <c r="G144" s="42"/>
    </row>
    <row r="145" spans="6:7" s="40" customFormat="1" x14ac:dyDescent="0.25">
      <c r="F145" s="41"/>
      <c r="G145" s="42"/>
    </row>
    <row r="146" spans="6:7" s="40" customFormat="1" x14ac:dyDescent="0.25">
      <c r="F146" s="41"/>
      <c r="G146" s="42"/>
    </row>
    <row r="147" spans="6:7" s="40" customFormat="1" x14ac:dyDescent="0.25">
      <c r="F147" s="41"/>
      <c r="G147" s="42"/>
    </row>
    <row r="148" spans="6:7" s="40" customFormat="1" x14ac:dyDescent="0.25">
      <c r="F148" s="41"/>
      <c r="G148" s="42"/>
    </row>
    <row r="149" spans="6:7" s="40" customFormat="1" x14ac:dyDescent="0.25">
      <c r="F149" s="41"/>
      <c r="G149" s="42"/>
    </row>
    <row r="150" spans="6:7" s="40" customFormat="1" x14ac:dyDescent="0.25">
      <c r="F150" s="41"/>
      <c r="G150" s="42"/>
    </row>
    <row r="151" spans="6:7" s="40" customFormat="1" x14ac:dyDescent="0.25">
      <c r="F151" s="41"/>
      <c r="G151" s="42"/>
    </row>
    <row r="152" spans="6:7" s="40" customFormat="1" x14ac:dyDescent="0.25">
      <c r="F152" s="41"/>
      <c r="G152" s="42"/>
    </row>
    <row r="153" spans="6:7" s="40" customFormat="1" x14ac:dyDescent="0.25">
      <c r="F153" s="41"/>
      <c r="G153" s="42"/>
    </row>
    <row r="154" spans="6:7" s="40" customFormat="1" x14ac:dyDescent="0.25">
      <c r="F154" s="41"/>
      <c r="G154" s="42"/>
    </row>
    <row r="155" spans="6:7" s="40" customFormat="1" x14ac:dyDescent="0.25">
      <c r="F155" s="41"/>
      <c r="G155" s="42"/>
    </row>
    <row r="156" spans="6:7" s="40" customFormat="1" x14ac:dyDescent="0.25">
      <c r="F156" s="41"/>
      <c r="G156" s="42"/>
    </row>
    <row r="157" spans="6:7" s="40" customFormat="1" x14ac:dyDescent="0.25">
      <c r="F157" s="41"/>
      <c r="G157" s="42"/>
    </row>
    <row r="158" spans="6:7" s="40" customFormat="1" x14ac:dyDescent="0.25">
      <c r="F158" s="41"/>
      <c r="G158" s="42"/>
    </row>
    <row r="159" spans="6:7" s="40" customFormat="1" x14ac:dyDescent="0.25">
      <c r="F159" s="41"/>
      <c r="G159" s="42"/>
    </row>
    <row r="160" spans="6:7" s="40" customFormat="1" x14ac:dyDescent="0.25">
      <c r="F160" s="41"/>
      <c r="G160" s="42"/>
    </row>
    <row r="161" spans="6:7" s="40" customFormat="1" x14ac:dyDescent="0.25">
      <c r="F161" s="41"/>
      <c r="G161" s="42"/>
    </row>
    <row r="162" spans="6:7" s="40" customFormat="1" x14ac:dyDescent="0.25">
      <c r="F162" s="41"/>
      <c r="G162" s="42"/>
    </row>
    <row r="163" spans="6:7" s="40" customFormat="1" x14ac:dyDescent="0.25">
      <c r="F163" s="41"/>
      <c r="G163" s="42"/>
    </row>
    <row r="164" spans="6:7" s="40" customFormat="1" x14ac:dyDescent="0.25">
      <c r="F164" s="41"/>
      <c r="G164" s="42"/>
    </row>
    <row r="165" spans="6:7" s="40" customFormat="1" x14ac:dyDescent="0.25">
      <c r="F165" s="41"/>
      <c r="G165" s="42"/>
    </row>
    <row r="166" spans="6:7" s="40" customFormat="1" x14ac:dyDescent="0.25">
      <c r="F166" s="41"/>
      <c r="G166" s="42"/>
    </row>
    <row r="167" spans="6:7" s="40" customFormat="1" x14ac:dyDescent="0.25">
      <c r="F167" s="41"/>
      <c r="G167" s="42"/>
    </row>
    <row r="168" spans="6:7" s="40" customFormat="1" x14ac:dyDescent="0.25">
      <c r="F168" s="41"/>
      <c r="G168" s="42"/>
    </row>
    <row r="169" spans="6:7" s="40" customFormat="1" x14ac:dyDescent="0.25">
      <c r="F169" s="41"/>
      <c r="G169" s="42"/>
    </row>
    <row r="170" spans="6:7" s="40" customFormat="1" x14ac:dyDescent="0.25">
      <c r="F170" s="41"/>
      <c r="G170" s="42"/>
    </row>
    <row r="171" spans="6:7" s="40" customFormat="1" x14ac:dyDescent="0.25">
      <c r="F171" s="41"/>
      <c r="G171" s="42"/>
    </row>
    <row r="172" spans="6:7" s="40" customFormat="1" x14ac:dyDescent="0.25">
      <c r="F172" s="41"/>
      <c r="G172" s="42"/>
    </row>
    <row r="173" spans="6:7" s="40" customFormat="1" x14ac:dyDescent="0.25">
      <c r="F173" s="41"/>
      <c r="G173" s="42"/>
    </row>
    <row r="174" spans="6:7" s="40" customFormat="1" x14ac:dyDescent="0.25">
      <c r="F174" s="41"/>
      <c r="G174" s="42"/>
    </row>
    <row r="175" spans="6:7" s="40" customFormat="1" x14ac:dyDescent="0.25">
      <c r="F175" s="41"/>
      <c r="G175" s="42"/>
    </row>
  </sheetData>
  <sheetProtection algorithmName="SHA-512" hashValue="e+V5Kvy73NXKiiOAd632CwPSPtEU3rXJeq29rbLm9bjP9q+D7qn8Z793GOJV7KhsD//XIw25naRasflqjI9KKA==" saltValue="BBiRg/etd7muMsMs8eol6A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showGridLines="0" topLeftCell="A4" workbookViewId="0">
      <selection activeCell="J15" sqref="J15"/>
    </sheetView>
  </sheetViews>
  <sheetFormatPr baseColWidth="10" defaultRowHeight="15" x14ac:dyDescent="0.25"/>
  <cols>
    <col min="2" max="2" width="4.42578125" style="77" customWidth="1"/>
    <col min="3" max="3" width="54.5703125" customWidth="1"/>
    <col min="4" max="4" width="8.85546875" bestFit="1" customWidth="1"/>
    <col min="5" max="5" width="16.7109375" customWidth="1"/>
    <col min="6" max="6" width="16.42578125" customWidth="1"/>
    <col min="7" max="7" width="21.5703125" customWidth="1"/>
    <col min="8" max="8" width="19.140625" customWidth="1"/>
    <col min="9" max="9" width="21" customWidth="1"/>
    <col min="10" max="10" width="18.7109375" customWidth="1"/>
    <col min="11" max="11" width="16.5703125" customWidth="1"/>
    <col min="12" max="12" width="15" style="4" bestFit="1" customWidth="1"/>
    <col min="13" max="13" width="13" style="4" bestFit="1" customWidth="1"/>
    <col min="14" max="14" width="15.5703125" style="4" bestFit="1" customWidth="1"/>
    <col min="15" max="17" width="11.42578125" style="4"/>
  </cols>
  <sheetData>
    <row r="2" spans="2:13" ht="17.25" customHeight="1" x14ac:dyDescent="0.25">
      <c r="C2" s="96"/>
      <c r="D2" s="100" t="s">
        <v>66</v>
      </c>
      <c r="E2" s="100"/>
      <c r="F2" s="100"/>
      <c r="G2" s="100"/>
      <c r="H2" s="100"/>
      <c r="I2" s="100"/>
      <c r="J2" s="100"/>
      <c r="K2" s="101"/>
    </row>
    <row r="3" spans="2:13" ht="45" customHeight="1" x14ac:dyDescent="0.25">
      <c r="C3" s="96"/>
      <c r="D3" s="102"/>
      <c r="E3" s="102"/>
      <c r="F3" s="102"/>
      <c r="G3" s="102"/>
      <c r="H3" s="102"/>
      <c r="I3" s="102"/>
      <c r="J3" s="102"/>
      <c r="K3" s="103"/>
    </row>
    <row r="4" spans="2:13" ht="24" customHeight="1" x14ac:dyDescent="0.25">
      <c r="C4" s="97" t="s">
        <v>53</v>
      </c>
      <c r="D4" s="93" t="s">
        <v>52</v>
      </c>
      <c r="E4" s="5" t="s">
        <v>2</v>
      </c>
      <c r="F4" s="5" t="s">
        <v>4</v>
      </c>
      <c r="G4" s="5" t="s">
        <v>5</v>
      </c>
      <c r="H4" s="98" t="s">
        <v>56</v>
      </c>
      <c r="I4" s="98"/>
      <c r="J4" s="98"/>
      <c r="K4" s="98"/>
    </row>
    <row r="5" spans="2:13" ht="23.25" customHeight="1" x14ac:dyDescent="0.25">
      <c r="C5" s="97"/>
      <c r="D5" s="94"/>
      <c r="E5" s="99" t="s">
        <v>60</v>
      </c>
      <c r="F5" s="99" t="s">
        <v>60</v>
      </c>
      <c r="G5" s="99" t="s">
        <v>60</v>
      </c>
      <c r="H5" s="6" t="s">
        <v>57</v>
      </c>
      <c r="I5" s="6" t="s">
        <v>6</v>
      </c>
      <c r="J5" s="6" t="s">
        <v>7</v>
      </c>
      <c r="K5" s="6" t="s">
        <v>8</v>
      </c>
    </row>
    <row r="6" spans="2:13" ht="21" customHeight="1" x14ac:dyDescent="0.25">
      <c r="C6" s="97"/>
      <c r="D6" s="95"/>
      <c r="E6" s="99"/>
      <c r="F6" s="99"/>
      <c r="G6" s="99"/>
      <c r="H6" s="62" t="s">
        <v>58</v>
      </c>
      <c r="I6" s="62" t="s">
        <v>58</v>
      </c>
      <c r="J6" s="62" t="s">
        <v>58</v>
      </c>
      <c r="K6" s="62" t="s">
        <v>58</v>
      </c>
    </row>
    <row r="7" spans="2:13" ht="31.5" x14ac:dyDescent="0.25">
      <c r="B7" s="78">
        <v>1</v>
      </c>
      <c r="C7" s="61" t="s">
        <v>72</v>
      </c>
      <c r="D7" s="66">
        <v>1</v>
      </c>
      <c r="E7" s="63">
        <v>11662000</v>
      </c>
      <c r="F7" s="63">
        <v>15039616.27</v>
      </c>
      <c r="G7" s="85">
        <v>12245100</v>
      </c>
      <c r="H7" s="64">
        <f>+MIN(E7:G7)</f>
        <v>11662000</v>
      </c>
      <c r="I7" s="64">
        <f>+AVERAGE(E7:G7)</f>
        <v>12982238.756666666</v>
      </c>
      <c r="J7" s="64">
        <f>+GEOMEAN(E7:G7)</f>
        <v>12902010.062156109</v>
      </c>
      <c r="K7" s="64">
        <f>+HARMEAN(E7:G7)</f>
        <v>12825721.900326945</v>
      </c>
      <c r="M7" s="72"/>
    </row>
    <row r="8" spans="2:13" ht="47.25" x14ac:dyDescent="0.25">
      <c r="B8" s="78">
        <v>2</v>
      </c>
      <c r="C8" s="61" t="s">
        <v>73</v>
      </c>
      <c r="D8" s="66">
        <v>1</v>
      </c>
      <c r="E8" s="63">
        <v>173610</v>
      </c>
      <c r="F8" s="86">
        <v>86647</v>
      </c>
      <c r="G8" s="85">
        <v>182291</v>
      </c>
      <c r="H8" s="64">
        <f t="shared" ref="H8:H19" si="0">+MIN(E8:G8)</f>
        <v>86647</v>
      </c>
      <c r="I8" s="64">
        <f t="shared" ref="I8:I19" si="1">+AVERAGE(E8:G8)</f>
        <v>147516</v>
      </c>
      <c r="J8" s="64">
        <f t="shared" ref="J8:J19" si="2">+GEOMEAN(E8:G8)</f>
        <v>139968.77607361067</v>
      </c>
      <c r="K8" s="64">
        <f t="shared" ref="K8:K19" si="3">+HARMEAN(E8:G8)</f>
        <v>131654.87014502377</v>
      </c>
      <c r="M8" s="72"/>
    </row>
    <row r="9" spans="2:13" ht="65.25" customHeight="1" x14ac:dyDescent="0.25">
      <c r="B9" s="78">
        <v>3</v>
      </c>
      <c r="C9" s="61" t="s">
        <v>74</v>
      </c>
      <c r="D9" s="66">
        <v>1</v>
      </c>
      <c r="E9" s="63">
        <v>9401000</v>
      </c>
      <c r="F9" s="82"/>
      <c r="G9" s="85">
        <v>9871050</v>
      </c>
      <c r="H9" s="64">
        <f t="shared" si="0"/>
        <v>9401000</v>
      </c>
      <c r="I9" s="64">
        <f t="shared" si="1"/>
        <v>9636025</v>
      </c>
      <c r="J9" s="64">
        <f t="shared" si="2"/>
        <v>9633158.4150786176</v>
      </c>
      <c r="K9" s="64">
        <f t="shared" si="3"/>
        <v>9630292.6829268299</v>
      </c>
      <c r="M9" s="72"/>
    </row>
    <row r="10" spans="2:13" ht="31.5" x14ac:dyDescent="0.25">
      <c r="B10" s="78">
        <v>4</v>
      </c>
      <c r="C10" s="61" t="s">
        <v>67</v>
      </c>
      <c r="D10" s="66">
        <v>1</v>
      </c>
      <c r="E10" s="63">
        <v>11067000</v>
      </c>
      <c r="F10" s="82"/>
      <c r="G10" s="85">
        <v>11620350</v>
      </c>
      <c r="H10" s="64">
        <f t="shared" si="0"/>
        <v>11067000</v>
      </c>
      <c r="I10" s="64">
        <f t="shared" si="1"/>
        <v>11343675</v>
      </c>
      <c r="J10" s="64">
        <f t="shared" si="2"/>
        <v>11340300.412687488</v>
      </c>
      <c r="K10" s="64">
        <f t="shared" si="3"/>
        <v>11336926.829268293</v>
      </c>
      <c r="M10" s="72"/>
    </row>
    <row r="11" spans="2:13" ht="31.5" x14ac:dyDescent="0.25">
      <c r="B11" s="78">
        <v>5</v>
      </c>
      <c r="C11" s="61" t="s">
        <v>61</v>
      </c>
      <c r="D11" s="66">
        <v>1</v>
      </c>
      <c r="E11" s="63">
        <v>508772</v>
      </c>
      <c r="F11" s="63">
        <v>630853</v>
      </c>
      <c r="G11" s="85">
        <v>534211</v>
      </c>
      <c r="H11" s="64">
        <f t="shared" si="0"/>
        <v>508772</v>
      </c>
      <c r="I11" s="64">
        <f t="shared" si="1"/>
        <v>557945.33333333337</v>
      </c>
      <c r="J11" s="64">
        <f t="shared" si="2"/>
        <v>555547.75943964801</v>
      </c>
      <c r="K11" s="64">
        <f t="shared" si="3"/>
        <v>553240.97664866992</v>
      </c>
      <c r="M11" s="72"/>
    </row>
    <row r="12" spans="2:13" ht="31.5" x14ac:dyDescent="0.25">
      <c r="B12" s="78">
        <v>6</v>
      </c>
      <c r="C12" s="61" t="s">
        <v>75</v>
      </c>
      <c r="D12" s="66">
        <v>1</v>
      </c>
      <c r="E12" s="63">
        <v>258750</v>
      </c>
      <c r="F12" s="63">
        <v>333672</v>
      </c>
      <c r="G12" s="85">
        <v>271688</v>
      </c>
      <c r="H12" s="64">
        <f t="shared" si="0"/>
        <v>258750</v>
      </c>
      <c r="I12" s="64">
        <f t="shared" si="1"/>
        <v>288036.66666666669</v>
      </c>
      <c r="J12" s="64">
        <f t="shared" si="2"/>
        <v>286257.49065046664</v>
      </c>
      <c r="K12" s="64">
        <f t="shared" si="3"/>
        <v>284565.67155192781</v>
      </c>
      <c r="M12" s="72"/>
    </row>
    <row r="13" spans="2:13" ht="31.5" x14ac:dyDescent="0.25">
      <c r="B13" s="78">
        <v>7</v>
      </c>
      <c r="C13" s="61" t="s">
        <v>76</v>
      </c>
      <c r="D13" s="66">
        <v>1</v>
      </c>
      <c r="E13" s="63">
        <v>508772</v>
      </c>
      <c r="F13" s="63">
        <v>630853</v>
      </c>
      <c r="G13" s="85">
        <v>534211</v>
      </c>
      <c r="H13" s="64">
        <f t="shared" si="0"/>
        <v>508772</v>
      </c>
      <c r="I13" s="64">
        <f t="shared" si="1"/>
        <v>557945.33333333337</v>
      </c>
      <c r="J13" s="64">
        <f t="shared" si="2"/>
        <v>555547.75943964801</v>
      </c>
      <c r="K13" s="64">
        <f t="shared" si="3"/>
        <v>553240.97664866992</v>
      </c>
      <c r="M13" s="72"/>
    </row>
    <row r="14" spans="2:13" ht="19.5" customHeight="1" x14ac:dyDescent="0.25">
      <c r="B14" s="78">
        <v>8</v>
      </c>
      <c r="C14" s="61" t="s">
        <v>62</v>
      </c>
      <c r="D14" s="66">
        <v>1</v>
      </c>
      <c r="E14" s="63">
        <v>258750</v>
      </c>
      <c r="F14" s="63">
        <v>333672</v>
      </c>
      <c r="G14" s="85">
        <v>271688</v>
      </c>
      <c r="H14" s="64">
        <f t="shared" si="0"/>
        <v>258750</v>
      </c>
      <c r="I14" s="64">
        <f t="shared" si="1"/>
        <v>288036.66666666669</v>
      </c>
      <c r="J14" s="64">
        <f t="shared" si="2"/>
        <v>286257.49065046664</v>
      </c>
      <c r="K14" s="64">
        <f t="shared" si="3"/>
        <v>284565.67155192781</v>
      </c>
      <c r="M14" s="72"/>
    </row>
    <row r="15" spans="2:13" ht="31.5" x14ac:dyDescent="0.25">
      <c r="B15" s="78">
        <v>9</v>
      </c>
      <c r="C15" s="61" t="s">
        <v>63</v>
      </c>
      <c r="D15" s="66">
        <v>1</v>
      </c>
      <c r="E15" s="63">
        <v>1904000</v>
      </c>
      <c r="F15" s="82"/>
      <c r="G15" s="85">
        <v>1999200</v>
      </c>
      <c r="H15" s="64">
        <f t="shared" si="0"/>
        <v>1904000</v>
      </c>
      <c r="I15" s="64">
        <f t="shared" si="1"/>
        <v>1951600</v>
      </c>
      <c r="J15" s="64">
        <f t="shared" si="2"/>
        <v>1951019.4258387075</v>
      </c>
      <c r="K15" s="64">
        <f t="shared" si="3"/>
        <v>1950439.0243902437</v>
      </c>
      <c r="M15" s="72"/>
    </row>
    <row r="16" spans="2:13" ht="15.75" x14ac:dyDescent="0.25">
      <c r="B16" s="78">
        <v>10</v>
      </c>
      <c r="C16" s="61" t="s">
        <v>68</v>
      </c>
      <c r="D16" s="66">
        <v>1</v>
      </c>
      <c r="E16" s="63">
        <v>8330000</v>
      </c>
      <c r="F16" s="82"/>
      <c r="G16" s="85">
        <v>8746500</v>
      </c>
      <c r="H16" s="64">
        <f t="shared" si="0"/>
        <v>8330000</v>
      </c>
      <c r="I16" s="64">
        <f t="shared" si="1"/>
        <v>8538250</v>
      </c>
      <c r="J16" s="64">
        <f t="shared" si="2"/>
        <v>8535709.9880443458</v>
      </c>
      <c r="K16" s="64">
        <f t="shared" si="3"/>
        <v>8533170.7317073178</v>
      </c>
    </row>
    <row r="17" spans="2:11" ht="47.25" x14ac:dyDescent="0.25">
      <c r="B17" s="78">
        <v>11</v>
      </c>
      <c r="C17" s="61" t="s">
        <v>69</v>
      </c>
      <c r="D17" s="66">
        <v>1</v>
      </c>
      <c r="E17" s="63">
        <v>3094000</v>
      </c>
      <c r="F17" s="82"/>
      <c r="G17" s="85">
        <v>3248700</v>
      </c>
      <c r="H17" s="64">
        <f t="shared" si="0"/>
        <v>3094000</v>
      </c>
      <c r="I17" s="64">
        <f t="shared" si="1"/>
        <v>3171350</v>
      </c>
      <c r="J17" s="64">
        <f t="shared" si="2"/>
        <v>3170406.5669878996</v>
      </c>
      <c r="K17" s="64">
        <f t="shared" si="3"/>
        <v>3169463.4146341467</v>
      </c>
    </row>
    <row r="18" spans="2:11" ht="15.75" x14ac:dyDescent="0.25">
      <c r="B18" s="78">
        <v>12</v>
      </c>
      <c r="C18" s="61" t="s">
        <v>64</v>
      </c>
      <c r="D18" s="66">
        <v>1</v>
      </c>
      <c r="E18" s="63">
        <v>3808000</v>
      </c>
      <c r="F18" s="63">
        <v>2129358.63</v>
      </c>
      <c r="G18" s="85">
        <v>3998400</v>
      </c>
      <c r="H18" s="64">
        <f t="shared" si="0"/>
        <v>2129358.63</v>
      </c>
      <c r="I18" s="64">
        <f t="shared" si="1"/>
        <v>3311919.543333333</v>
      </c>
      <c r="J18" s="64">
        <f t="shared" si="2"/>
        <v>3188677.986410311</v>
      </c>
      <c r="K18" s="64">
        <f t="shared" si="3"/>
        <v>3053963.3487005886</v>
      </c>
    </row>
    <row r="19" spans="2:11" ht="15.75" x14ac:dyDescent="0.25">
      <c r="B19" s="78">
        <v>13</v>
      </c>
      <c r="C19" s="61" t="s">
        <v>65</v>
      </c>
      <c r="D19" s="66">
        <v>1</v>
      </c>
      <c r="E19" s="63">
        <v>7211400</v>
      </c>
      <c r="F19" s="63">
        <v>4415901.9800000004</v>
      </c>
      <c r="G19" s="85">
        <v>7571970</v>
      </c>
      <c r="H19" s="64">
        <f t="shared" si="0"/>
        <v>4415901.9800000004</v>
      </c>
      <c r="I19" s="64">
        <f t="shared" si="1"/>
        <v>6399757.3266666671</v>
      </c>
      <c r="J19" s="64">
        <f t="shared" si="2"/>
        <v>6224186.9927665489</v>
      </c>
      <c r="K19" s="64">
        <f t="shared" si="3"/>
        <v>6033914.7192628477</v>
      </c>
    </row>
    <row r="20" spans="2:11" x14ac:dyDescent="0.25">
      <c r="B20" s="90" t="s">
        <v>28</v>
      </c>
      <c r="C20" s="91"/>
      <c r="D20" s="92"/>
      <c r="E20" s="10">
        <f>SUM(E7:E19)</f>
        <v>58186054</v>
      </c>
      <c r="F20" s="81">
        <f>SUM(F7:F19)</f>
        <v>23600573.879999999</v>
      </c>
      <c r="G20" s="3">
        <f>SUM(G7:G19)</f>
        <v>61095359</v>
      </c>
      <c r="H20" s="68">
        <f t="shared" ref="H20:K20" si="4">SUM(H7:H19)</f>
        <v>53624951.609999999</v>
      </c>
      <c r="I20" s="68">
        <f t="shared" si="4"/>
        <v>59174295.626666665</v>
      </c>
      <c r="J20" s="68">
        <f t="shared" si="4"/>
        <v>58769049.12622387</v>
      </c>
      <c r="K20" s="68">
        <f t="shared" si="4"/>
        <v>58341160.81776344</v>
      </c>
    </row>
    <row r="21" spans="2:11" ht="15" customHeight="1" x14ac:dyDescent="0.25">
      <c r="B21" s="89" t="s">
        <v>59</v>
      </c>
      <c r="C21" s="89"/>
      <c r="D21" s="89"/>
      <c r="E21" s="89"/>
      <c r="F21" s="89"/>
      <c r="G21" s="89"/>
      <c r="H21" s="89"/>
      <c r="I21" s="89"/>
      <c r="J21" s="89"/>
      <c r="K21" s="89"/>
    </row>
    <row r="22" spans="2:11" x14ac:dyDescent="0.25">
      <c r="B22" s="89"/>
      <c r="C22" s="89"/>
      <c r="D22" s="89"/>
      <c r="E22" s="89"/>
      <c r="F22" s="89"/>
      <c r="G22" s="89"/>
      <c r="H22" s="89"/>
      <c r="I22" s="89"/>
      <c r="J22" s="89"/>
      <c r="K22" s="89"/>
    </row>
    <row r="25" spans="2:11" x14ac:dyDescent="0.25">
      <c r="G25" s="4"/>
      <c r="H25" s="4"/>
    </row>
    <row r="26" spans="2:11" ht="21" customHeight="1" x14ac:dyDescent="0.25">
      <c r="G26" s="70"/>
      <c r="H26" s="4"/>
    </row>
    <row r="27" spans="2:11" ht="15.75" x14ac:dyDescent="0.25">
      <c r="E27" s="67" t="s">
        <v>54</v>
      </c>
      <c r="F27" s="67"/>
      <c r="G27" s="79"/>
      <c r="H27" s="4"/>
    </row>
    <row r="28" spans="2:11" ht="18.75" x14ac:dyDescent="0.25">
      <c r="E28" s="67" t="s">
        <v>55</v>
      </c>
      <c r="F28" s="67"/>
      <c r="G28" s="71"/>
      <c r="I28" s="65"/>
      <c r="J28" s="65"/>
    </row>
    <row r="29" spans="2:11" x14ac:dyDescent="0.25">
      <c r="E29" s="7"/>
      <c r="F29" s="7"/>
    </row>
    <row r="30" spans="2:11" x14ac:dyDescent="0.25">
      <c r="E30" s="7"/>
      <c r="F30" s="7"/>
      <c r="G30" s="7"/>
      <c r="J30" s="4"/>
    </row>
    <row r="31" spans="2:11" x14ac:dyDescent="0.25">
      <c r="E31" s="4"/>
      <c r="F31" s="4"/>
      <c r="I31" s="4"/>
      <c r="J31" s="4"/>
    </row>
    <row r="32" spans="2:11" x14ac:dyDescent="0.25">
      <c r="E32" s="4"/>
      <c r="F32" s="4"/>
      <c r="J32" s="4"/>
    </row>
    <row r="33" spans="5:9" x14ac:dyDescent="0.25">
      <c r="I33" s="65"/>
    </row>
    <row r="35" spans="5:9" x14ac:dyDescent="0.25">
      <c r="E35" s="7"/>
      <c r="F35" s="7"/>
    </row>
    <row r="37" spans="5:9" x14ac:dyDescent="0.25">
      <c r="E37" s="4"/>
      <c r="F37" s="4"/>
      <c r="I37" s="65"/>
    </row>
    <row r="38" spans="5:9" x14ac:dyDescent="0.25">
      <c r="E38" s="4"/>
      <c r="F38" s="4"/>
    </row>
    <row r="39" spans="5:9" x14ac:dyDescent="0.25">
      <c r="E39" s="4"/>
      <c r="F39" s="4"/>
    </row>
  </sheetData>
  <sheetProtection algorithmName="SHA-512" hashValue="yV59qSajg9it2LCXwJQBIeQ6qIs9xM8ZJIbByQgNDBpjU0DTysUSyLi6ipLhBqsElVc6MRDeucf9Dey357e0BQ==" saltValue="/jkPlfueyTQlC3ZHFYU1yA==" spinCount="100000" sheet="1" objects="1" scenarios="1"/>
  <mergeCells count="10">
    <mergeCell ref="B21:K22"/>
    <mergeCell ref="B20:D20"/>
    <mergeCell ref="D4:D6"/>
    <mergeCell ref="C2:C3"/>
    <mergeCell ref="C4:C6"/>
    <mergeCell ref="H4:K4"/>
    <mergeCell ref="E5:E6"/>
    <mergeCell ref="G5:G6"/>
    <mergeCell ref="F5:F6"/>
    <mergeCell ref="D2:K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33"/>
  <sheetViews>
    <sheetView showGridLines="0" zoomScaleNormal="100" workbookViewId="0">
      <selection activeCell="E27" sqref="E27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6.7109375" bestFit="1" customWidth="1"/>
    <col min="7" max="7" width="22.42578125" customWidth="1"/>
  </cols>
  <sheetData>
    <row r="1" spans="2:8" ht="15.75" thickBot="1" x14ac:dyDescent="0.3"/>
    <row r="2" spans="2:8" ht="17.25" customHeight="1" x14ac:dyDescent="0.25">
      <c r="B2" s="107"/>
      <c r="C2" s="109" t="s">
        <v>37</v>
      </c>
      <c r="D2" s="110"/>
      <c r="E2" s="110"/>
      <c r="F2" s="110"/>
      <c r="G2" s="110"/>
      <c r="H2" s="110"/>
    </row>
    <row r="3" spans="2:8" ht="34.5" customHeight="1" thickBot="1" x14ac:dyDescent="0.3">
      <c r="B3" s="108"/>
      <c r="C3" s="109"/>
      <c r="D3" s="110"/>
      <c r="E3" s="110"/>
      <c r="F3" s="110"/>
      <c r="G3" s="110"/>
      <c r="H3" s="110"/>
    </row>
    <row r="4" spans="2:8" ht="17.25" customHeight="1" x14ac:dyDescent="0.25">
      <c r="B4" s="111" t="s">
        <v>29</v>
      </c>
      <c r="C4" s="31" t="s">
        <v>2</v>
      </c>
      <c r="D4" s="5" t="s">
        <v>4</v>
      </c>
      <c r="E4" s="5" t="s">
        <v>5</v>
      </c>
      <c r="F4" s="114"/>
      <c r="G4" s="114"/>
      <c r="H4" s="114"/>
    </row>
    <row r="5" spans="2:8" ht="17.25" customHeight="1" x14ac:dyDescent="0.25">
      <c r="B5" s="112"/>
      <c r="C5" s="115" t="s">
        <v>34</v>
      </c>
      <c r="D5" s="117" t="s">
        <v>34</v>
      </c>
      <c r="E5" s="117" t="s">
        <v>34</v>
      </c>
      <c r="F5" s="6" t="s">
        <v>7</v>
      </c>
      <c r="G5" s="6" t="s">
        <v>9</v>
      </c>
      <c r="H5" s="99" t="s">
        <v>10</v>
      </c>
    </row>
    <row r="6" spans="2:8" ht="21" customHeight="1" thickBot="1" x14ac:dyDescent="0.3">
      <c r="B6" s="113"/>
      <c r="C6" s="116"/>
      <c r="D6" s="118"/>
      <c r="E6" s="118"/>
      <c r="F6" s="29" t="s">
        <v>3</v>
      </c>
      <c r="G6" s="29" t="s">
        <v>3</v>
      </c>
      <c r="H6" s="99"/>
    </row>
    <row r="7" spans="2:8" ht="15" customHeight="1" x14ac:dyDescent="0.25">
      <c r="B7" s="104" t="s">
        <v>38</v>
      </c>
      <c r="C7" s="105"/>
      <c r="D7" s="105"/>
      <c r="E7" s="105"/>
      <c r="F7" s="105"/>
      <c r="G7" s="105"/>
      <c r="H7" s="106"/>
    </row>
    <row r="8" spans="2:8" ht="15.75" x14ac:dyDescent="0.25">
      <c r="B8" s="28" t="s">
        <v>31</v>
      </c>
      <c r="C8" s="1">
        <v>560500000</v>
      </c>
      <c r="D8" s="1">
        <v>538598000</v>
      </c>
      <c r="E8" s="1">
        <v>498977000</v>
      </c>
      <c r="F8" s="9">
        <f>+GEOMEAN(C8:E8)</f>
        <v>532075947.36219543</v>
      </c>
      <c r="G8" s="9">
        <f>+_xlfn.STDEV.P(C8:E8)</f>
        <v>25461519.492930677</v>
      </c>
      <c r="H8" s="35">
        <f>+G8/F8</f>
        <v>4.7853167614807589E-2</v>
      </c>
    </row>
    <row r="9" spans="2:8" ht="15.75" x14ac:dyDescent="0.25">
      <c r="B9" s="28" t="s">
        <v>30</v>
      </c>
      <c r="C9" s="2">
        <v>540320000</v>
      </c>
      <c r="D9" s="2">
        <v>641145000</v>
      </c>
      <c r="E9" s="2">
        <v>498977000</v>
      </c>
      <c r="F9" s="9">
        <f t="shared" ref="F9:F14" si="0">+GEOMEAN(C9:E9)</f>
        <v>557052263.85835826</v>
      </c>
      <c r="G9" s="9">
        <f>+_xlfn.STDEV.P(C9:E9)</f>
        <v>59709169.682907231</v>
      </c>
      <c r="H9" s="35">
        <f>+G9/F9</f>
        <v>0.10718773364161301</v>
      </c>
    </row>
    <row r="10" spans="2:8" ht="31.5" x14ac:dyDescent="0.25">
      <c r="B10" s="28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1010872752.8046186</v>
      </c>
      <c r="G10" s="9">
        <f>+_xlfn.STDEV.P(C10:E10)</f>
        <v>47955939.84991733</v>
      </c>
      <c r="H10" s="35">
        <f>+G10/F10</f>
        <v>4.7440134989162427E-2</v>
      </c>
    </row>
    <row r="11" spans="2:8" ht="15.75" x14ac:dyDescent="0.25">
      <c r="B11" s="28" t="s">
        <v>36</v>
      </c>
      <c r="C11" s="1">
        <v>920500000</v>
      </c>
      <c r="D11" s="1">
        <v>1024355000</v>
      </c>
      <c r="E11" s="1">
        <v>997665000</v>
      </c>
      <c r="F11" s="9">
        <f t="shared" si="0"/>
        <v>979835131.97470129</v>
      </c>
      <c r="G11" s="9">
        <f>+_xlfn.STDEV.P(C11:E11)</f>
        <v>44036164.872371286</v>
      </c>
      <c r="H11" s="35">
        <f>+G11/F11</f>
        <v>4.4942422898864041E-2</v>
      </c>
    </row>
    <row r="12" spans="2:8" ht="15" customHeight="1" x14ac:dyDescent="0.25">
      <c r="B12" s="104" t="s">
        <v>35</v>
      </c>
      <c r="C12" s="105"/>
      <c r="D12" s="105"/>
      <c r="E12" s="105"/>
      <c r="F12" s="105"/>
      <c r="G12" s="105"/>
      <c r="H12" s="106"/>
    </row>
    <row r="13" spans="2:8" ht="15.75" x14ac:dyDescent="0.25">
      <c r="B13" s="28" t="s">
        <v>26</v>
      </c>
      <c r="C13" s="1">
        <v>340500000</v>
      </c>
      <c r="D13" s="1">
        <v>538598000</v>
      </c>
      <c r="E13" s="1">
        <v>498977000</v>
      </c>
      <c r="F13" s="9">
        <f t="shared" si="0"/>
        <v>450630718.62022907</v>
      </c>
      <c r="G13" s="9">
        <f>+_xlfn.STDEV.P(C13:E13)</f>
        <v>85587902.035795197</v>
      </c>
      <c r="H13" s="35">
        <f>+G13/F13</f>
        <v>0.18992913376578918</v>
      </c>
    </row>
    <row r="14" spans="2:8" ht="15.75" x14ac:dyDescent="0.25">
      <c r="B14" s="28" t="s">
        <v>33</v>
      </c>
      <c r="C14" s="1">
        <v>540320000</v>
      </c>
      <c r="D14" s="1">
        <v>641145000</v>
      </c>
      <c r="E14" s="1">
        <v>498977000</v>
      </c>
      <c r="F14" s="9">
        <f t="shared" si="0"/>
        <v>557052263.85835826</v>
      </c>
      <c r="G14" s="9">
        <f>+_xlfn.STDEV.P(C14:E14)</f>
        <v>59709169.682907231</v>
      </c>
      <c r="H14" s="35">
        <f>+G14/F14</f>
        <v>0.10718773364161301</v>
      </c>
    </row>
    <row r="15" spans="2:8" ht="31.5" x14ac:dyDescent="0.25">
      <c r="B15" s="28" t="s">
        <v>32</v>
      </c>
      <c r="C15" s="1">
        <v>950350000</v>
      </c>
      <c r="D15" s="1">
        <v>945431000</v>
      </c>
      <c r="E15" s="1">
        <v>998954000</v>
      </c>
      <c r="F15" s="9">
        <f>+GEOMEAN(C15:E15)</f>
        <v>964612686.05550313</v>
      </c>
      <c r="G15" s="9">
        <f>+_xlfn.STDEV.P(C15:E15)</f>
        <v>24155185.562432669</v>
      </c>
      <c r="H15" s="35">
        <f>+G15/F15</f>
        <v>2.5041331004268794E-2</v>
      </c>
    </row>
    <row r="16" spans="2:8" ht="15.75" x14ac:dyDescent="0.25">
      <c r="B16" s="32" t="s">
        <v>27</v>
      </c>
      <c r="C16" s="33"/>
      <c r="D16" s="33"/>
      <c r="E16" s="33"/>
      <c r="F16" s="34"/>
      <c r="G16" s="34"/>
      <c r="H16" s="36"/>
    </row>
    <row r="17" spans="2:8" x14ac:dyDescent="0.25">
      <c r="B17" s="30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5052131764.5339642</v>
      </c>
      <c r="G17" s="37">
        <f>+_xlfn.STDEV.P(C17:E17)</f>
        <v>248015750.05677006</v>
      </c>
      <c r="H17" s="38">
        <f>+G17/F17</f>
        <v>4.909130672280642E-2</v>
      </c>
    </row>
    <row r="21" spans="2:8" x14ac:dyDescent="0.25">
      <c r="F21" s="4"/>
    </row>
    <row r="22" spans="2:8" x14ac:dyDescent="0.25">
      <c r="C22" s="7"/>
    </row>
    <row r="23" spans="2:8" x14ac:dyDescent="0.25">
      <c r="C23" s="7"/>
    </row>
    <row r="24" spans="2:8" x14ac:dyDescent="0.25">
      <c r="C24" s="7"/>
    </row>
    <row r="25" spans="2:8" x14ac:dyDescent="0.25">
      <c r="C25" s="4"/>
    </row>
    <row r="26" spans="2:8" x14ac:dyDescent="0.25">
      <c r="C26" s="4"/>
    </row>
    <row r="29" spans="2:8" x14ac:dyDescent="0.25">
      <c r="C29" s="7"/>
    </row>
    <row r="31" spans="2:8" x14ac:dyDescent="0.25">
      <c r="C31" s="4"/>
    </row>
    <row r="32" spans="2:8" x14ac:dyDescent="0.25">
      <c r="C32" s="4"/>
    </row>
    <row r="33" spans="3:3" x14ac:dyDescent="0.25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J33"/>
  <sheetViews>
    <sheetView showGridLines="0" zoomScaleNormal="100" workbookViewId="0">
      <selection activeCell="H27" sqref="H27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6.7109375" bestFit="1" customWidth="1"/>
    <col min="7" max="7" width="22.42578125" customWidth="1"/>
    <col min="9" max="9" width="15.5703125" bestFit="1" customWidth="1"/>
  </cols>
  <sheetData>
    <row r="1" spans="2:10" ht="15.75" thickBot="1" x14ac:dyDescent="0.3"/>
    <row r="2" spans="2:10" ht="17.25" customHeight="1" x14ac:dyDescent="0.25">
      <c r="B2" s="107"/>
      <c r="C2" s="109" t="s">
        <v>37</v>
      </c>
      <c r="D2" s="110"/>
      <c r="E2" s="110"/>
      <c r="F2" s="110"/>
      <c r="G2" s="110"/>
      <c r="H2" s="110"/>
    </row>
    <row r="3" spans="2:10" ht="34.5" customHeight="1" thickBot="1" x14ac:dyDescent="0.3">
      <c r="B3" s="108"/>
      <c r="C3" s="109"/>
      <c r="D3" s="110"/>
      <c r="E3" s="110"/>
      <c r="F3" s="110"/>
      <c r="G3" s="110"/>
      <c r="H3" s="110"/>
    </row>
    <row r="4" spans="2:10" ht="17.25" customHeight="1" x14ac:dyDescent="0.25">
      <c r="B4" s="111" t="s">
        <v>29</v>
      </c>
      <c r="C4" s="31" t="s">
        <v>2</v>
      </c>
      <c r="D4" s="5" t="s">
        <v>4</v>
      </c>
      <c r="E4" s="5" t="s">
        <v>5</v>
      </c>
      <c r="F4" s="114"/>
      <c r="G4" s="114"/>
      <c r="H4" s="114"/>
    </row>
    <row r="5" spans="2:10" ht="17.25" customHeight="1" x14ac:dyDescent="0.25">
      <c r="B5" s="112"/>
      <c r="C5" s="115" t="s">
        <v>34</v>
      </c>
      <c r="D5" s="117" t="s">
        <v>34</v>
      </c>
      <c r="E5" s="117" t="s">
        <v>34</v>
      </c>
      <c r="F5" s="6" t="s">
        <v>8</v>
      </c>
      <c r="G5" s="6" t="s">
        <v>9</v>
      </c>
      <c r="H5" s="99" t="s">
        <v>10</v>
      </c>
    </row>
    <row r="6" spans="2:10" ht="21" customHeight="1" thickBot="1" x14ac:dyDescent="0.3">
      <c r="B6" s="113"/>
      <c r="C6" s="116"/>
      <c r="D6" s="118"/>
      <c r="E6" s="118"/>
      <c r="F6" s="29" t="s">
        <v>3</v>
      </c>
      <c r="G6" s="29" t="s">
        <v>3</v>
      </c>
      <c r="H6" s="99"/>
    </row>
    <row r="7" spans="2:10" ht="15" customHeight="1" x14ac:dyDescent="0.25">
      <c r="B7" s="104" t="s">
        <v>38</v>
      </c>
      <c r="C7" s="105"/>
      <c r="D7" s="105"/>
      <c r="E7" s="105"/>
      <c r="F7" s="105"/>
      <c r="G7" s="105"/>
      <c r="H7" s="106"/>
    </row>
    <row r="8" spans="2:10" ht="15.75" x14ac:dyDescent="0.25">
      <c r="B8" s="28" t="s">
        <v>31</v>
      </c>
      <c r="C8" s="1">
        <v>560500000</v>
      </c>
      <c r="D8" s="1">
        <v>538598000</v>
      </c>
      <c r="E8" s="1">
        <v>498977000</v>
      </c>
      <c r="F8" s="9">
        <f>+HARMEAN(C8:E8)</f>
        <v>531453731.89920044</v>
      </c>
      <c r="G8" s="9">
        <f>+_xlfn.STDEV.P(C8:E8)</f>
        <v>25461519.492930677</v>
      </c>
      <c r="H8" s="35">
        <f>+G8/F8</f>
        <v>4.790919315203887E-2</v>
      </c>
      <c r="I8" s="4"/>
      <c r="J8" s="12"/>
    </row>
    <row r="9" spans="2:10" ht="15.75" x14ac:dyDescent="0.25">
      <c r="B9" s="28" t="s">
        <v>30</v>
      </c>
      <c r="C9" s="2">
        <v>540320000</v>
      </c>
      <c r="D9" s="2">
        <v>641145000</v>
      </c>
      <c r="E9" s="2">
        <v>498977000</v>
      </c>
      <c r="F9" s="9">
        <f t="shared" ref="F9:F10" si="0">+HARMEAN(C9:E9)</f>
        <v>554061121.42356193</v>
      </c>
      <c r="G9" s="9">
        <f>+_xlfn.STDEV.P(C9:E9)</f>
        <v>59709169.682907231</v>
      </c>
      <c r="H9" s="35">
        <f>+G9/F9</f>
        <v>0.10776639503146349</v>
      </c>
    </row>
    <row r="10" spans="2:10" ht="31.5" x14ac:dyDescent="0.25">
      <c r="B10" s="28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1009763080.4893733</v>
      </c>
      <c r="G10" s="9">
        <f>+_xlfn.STDEV.P(C10:E10)</f>
        <v>47955939.84991733</v>
      </c>
      <c r="H10" s="35">
        <f>+G10/F10</f>
        <v>4.7492269004998561E-2</v>
      </c>
    </row>
    <row r="11" spans="2:10" ht="15.75" x14ac:dyDescent="0.25">
      <c r="B11" s="28" t="s">
        <v>36</v>
      </c>
      <c r="C11" s="1">
        <v>920500000</v>
      </c>
      <c r="D11" s="1">
        <v>1024355000</v>
      </c>
      <c r="E11" s="1">
        <v>997665000</v>
      </c>
      <c r="F11" s="9">
        <f>+HARMEAN(C11:E11)</f>
        <v>978814974.60187066</v>
      </c>
      <c r="G11" s="9">
        <f>+_xlfn.STDEV.P(C11:E11)</f>
        <v>44036164.872371286</v>
      </c>
      <c r="H11" s="35">
        <f>+G11/F11</f>
        <v>4.4989263563609487E-2</v>
      </c>
    </row>
    <row r="12" spans="2:10" ht="15" customHeight="1" x14ac:dyDescent="0.25">
      <c r="B12" s="104" t="s">
        <v>35</v>
      </c>
      <c r="C12" s="105"/>
      <c r="D12" s="105"/>
      <c r="E12" s="105"/>
      <c r="F12" s="105"/>
      <c r="G12" s="105"/>
      <c r="H12" s="106"/>
    </row>
    <row r="13" spans="2:10" ht="15.75" x14ac:dyDescent="0.25">
      <c r="B13" s="28" t="s">
        <v>26</v>
      </c>
      <c r="C13" s="1">
        <v>340500000</v>
      </c>
      <c r="D13" s="1">
        <v>538598000</v>
      </c>
      <c r="E13" s="1">
        <v>498977000</v>
      </c>
      <c r="F13" s="9">
        <f t="shared" ref="F13:F15" si="1">+HARMEAN(C13:E13)</f>
        <v>441330269.3108272</v>
      </c>
      <c r="G13" s="9">
        <f>+_xlfn.STDEV.P(C13:E13)</f>
        <v>85587902.035795197</v>
      </c>
      <c r="H13" s="35">
        <f>+G13/F13</f>
        <v>0.19393163802122074</v>
      </c>
    </row>
    <row r="14" spans="2:10" ht="15.75" x14ac:dyDescent="0.25">
      <c r="B14" s="28" t="s">
        <v>33</v>
      </c>
      <c r="C14" s="1">
        <v>540320000</v>
      </c>
      <c r="D14" s="1">
        <v>641145000</v>
      </c>
      <c r="E14" s="1">
        <v>498977000</v>
      </c>
      <c r="F14" s="9">
        <f t="shared" si="1"/>
        <v>554061121.42356193</v>
      </c>
      <c r="G14" s="9">
        <f>+_xlfn.STDEV.P(C14:E14)</f>
        <v>59709169.682907231</v>
      </c>
      <c r="H14" s="35">
        <f>+G14/F14</f>
        <v>0.10776639503146349</v>
      </c>
    </row>
    <row r="15" spans="2:10" ht="31.5" x14ac:dyDescent="0.25">
      <c r="B15" s="28" t="s">
        <v>32</v>
      </c>
      <c r="C15" s="1">
        <v>950350000</v>
      </c>
      <c r="D15" s="1">
        <v>945431000</v>
      </c>
      <c r="E15" s="1">
        <v>998954000</v>
      </c>
      <c r="F15" s="9">
        <f t="shared" si="1"/>
        <v>964317161.72933245</v>
      </c>
      <c r="G15" s="9">
        <f>+_xlfn.STDEV.P(C15:E15)</f>
        <v>24155185.562432669</v>
      </c>
      <c r="H15" s="35">
        <f>+G15/F15</f>
        <v>2.5049005162486801E-2</v>
      </c>
    </row>
    <row r="16" spans="2:10" ht="15.75" x14ac:dyDescent="0.25">
      <c r="B16" s="32" t="s">
        <v>27</v>
      </c>
      <c r="C16" s="33"/>
      <c r="D16" s="33"/>
      <c r="E16" s="33"/>
      <c r="F16" s="34"/>
      <c r="G16" s="34"/>
      <c r="H16" s="36"/>
    </row>
    <row r="17" spans="2:8" x14ac:dyDescent="0.25">
      <c r="B17" s="30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5033801460.8777275</v>
      </c>
      <c r="G17" s="37">
        <f>+_xlfn.STDEV.P(C17:E17)</f>
        <v>248015750.05677006</v>
      </c>
      <c r="H17" s="38">
        <f>+G17/F17</f>
        <v>4.9270069943029571E-2</v>
      </c>
    </row>
    <row r="21" spans="2:8" x14ac:dyDescent="0.25">
      <c r="F21" s="4"/>
    </row>
    <row r="22" spans="2:8" x14ac:dyDescent="0.25">
      <c r="C22" s="7"/>
    </row>
    <row r="23" spans="2:8" x14ac:dyDescent="0.25">
      <c r="C23" s="7"/>
    </row>
    <row r="24" spans="2:8" x14ac:dyDescent="0.25">
      <c r="C24" s="7"/>
    </row>
    <row r="25" spans="2:8" x14ac:dyDescent="0.25">
      <c r="C25" s="4"/>
    </row>
    <row r="26" spans="2:8" x14ac:dyDescent="0.25">
      <c r="C26" s="4"/>
    </row>
    <row r="29" spans="2:8" x14ac:dyDescent="0.25">
      <c r="C29" s="7"/>
    </row>
    <row r="31" spans="2:8" x14ac:dyDescent="0.25">
      <c r="C31" s="4"/>
    </row>
    <row r="32" spans="2:8" x14ac:dyDescent="0.25">
      <c r="C32" s="4"/>
    </row>
    <row r="33" spans="3:3" x14ac:dyDescent="0.25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E15" sqref="E15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107"/>
      <c r="C2" s="119" t="s">
        <v>41</v>
      </c>
      <c r="D2" s="120"/>
      <c r="E2" s="120"/>
      <c r="F2" s="120"/>
      <c r="G2" s="120"/>
      <c r="H2" s="121"/>
    </row>
    <row r="3" spans="2:8" ht="34.5" customHeight="1" thickBot="1" x14ac:dyDescent="0.3">
      <c r="B3" s="108"/>
      <c r="C3" s="122"/>
      <c r="D3" s="123"/>
      <c r="E3" s="123"/>
      <c r="F3" s="123"/>
      <c r="G3" s="123"/>
      <c r="H3" s="124"/>
    </row>
    <row r="4" spans="2:8" ht="17.25" customHeight="1" x14ac:dyDescent="0.25">
      <c r="B4" s="111" t="s">
        <v>29</v>
      </c>
      <c r="C4" s="44" t="s">
        <v>2</v>
      </c>
      <c r="D4" s="45" t="s">
        <v>4</v>
      </c>
      <c r="E4" s="45" t="s">
        <v>5</v>
      </c>
      <c r="F4" s="48"/>
      <c r="G4" s="125" t="s">
        <v>9</v>
      </c>
      <c r="H4" s="118" t="s">
        <v>10</v>
      </c>
    </row>
    <row r="5" spans="2:8" ht="24" customHeight="1" x14ac:dyDescent="0.25">
      <c r="B5" s="112"/>
      <c r="C5" s="115" t="s">
        <v>34</v>
      </c>
      <c r="D5" s="117" t="s">
        <v>34</v>
      </c>
      <c r="E5" s="117" t="s">
        <v>34</v>
      </c>
      <c r="F5" s="6" t="s">
        <v>6</v>
      </c>
      <c r="G5" s="126"/>
      <c r="H5" s="99"/>
    </row>
    <row r="6" spans="2:8" ht="21" customHeight="1" thickBot="1" x14ac:dyDescent="0.3">
      <c r="B6" s="113"/>
      <c r="C6" s="116"/>
      <c r="D6" s="118"/>
      <c r="E6" s="118"/>
      <c r="F6" s="39" t="s">
        <v>3</v>
      </c>
      <c r="G6" s="39" t="s">
        <v>3</v>
      </c>
      <c r="H6" s="39" t="s">
        <v>3</v>
      </c>
    </row>
    <row r="7" spans="2:8" ht="15.75" x14ac:dyDescent="0.25">
      <c r="B7" s="43" t="s">
        <v>39</v>
      </c>
      <c r="C7" s="1">
        <v>243950</v>
      </c>
      <c r="D7" s="1">
        <v>297500</v>
      </c>
      <c r="E7" s="1">
        <v>107100</v>
      </c>
      <c r="F7" s="9">
        <f>+AVERAGE(C7:E7)</f>
        <v>216183.33333333334</v>
      </c>
      <c r="G7" s="47">
        <f>+_xlfn.STDEV.P(C7:E7)</f>
        <v>80171.818961250683</v>
      </c>
      <c r="H7" s="35">
        <f>+G7/F7</f>
        <v>0.3708510629616098</v>
      </c>
    </row>
    <row r="8" spans="2:8" ht="31.5" x14ac:dyDescent="0.25">
      <c r="B8" s="43" t="s">
        <v>40</v>
      </c>
      <c r="C8" s="2">
        <v>654500</v>
      </c>
      <c r="D8" s="2">
        <v>856800</v>
      </c>
      <c r="E8" s="2">
        <v>178500</v>
      </c>
      <c r="F8" s="9">
        <f>+AVERAGE(C8:E8)</f>
        <v>563266.66666666663</v>
      </c>
      <c r="G8" s="47">
        <f>+_xlfn.STDEV.P(C8:E8)</f>
        <v>284330.0468743245</v>
      </c>
      <c r="H8" s="35">
        <f>+G8/F8</f>
        <v>0.50478763204105426</v>
      </c>
    </row>
    <row r="9" spans="2:8" x14ac:dyDescent="0.25">
      <c r="B9" s="30"/>
      <c r="C9" s="3">
        <f>SUM(C7:C8)</f>
        <v>898450</v>
      </c>
      <c r="D9" s="3">
        <f>SUM(D7:D8)</f>
        <v>1154300</v>
      </c>
      <c r="E9" s="3">
        <f>SUM(E7:E8)</f>
        <v>285600</v>
      </c>
      <c r="F9" s="3">
        <f>SUM(F7:F8)</f>
        <v>779450</v>
      </c>
      <c r="G9" s="10">
        <f>SUM(G7:G8)</f>
        <v>364501.86583557515</v>
      </c>
    </row>
    <row r="14" spans="2:8" x14ac:dyDescent="0.25">
      <c r="C14" s="7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8">
    <mergeCell ref="H4:H5"/>
    <mergeCell ref="C2:H3"/>
    <mergeCell ref="G4:G5"/>
    <mergeCell ref="B2:B3"/>
    <mergeCell ref="B4:B6"/>
    <mergeCell ref="C5:C6"/>
    <mergeCell ref="D5:D6"/>
    <mergeCell ref="E5:E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F22" sqref="F22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107"/>
      <c r="C2" s="119" t="s">
        <v>41</v>
      </c>
      <c r="D2" s="120"/>
      <c r="E2" s="120"/>
      <c r="F2" s="120"/>
      <c r="G2" s="120"/>
      <c r="H2" s="121"/>
    </row>
    <row r="3" spans="2:8" ht="34.5" customHeight="1" thickBot="1" x14ac:dyDescent="0.3">
      <c r="B3" s="108"/>
      <c r="C3" s="122"/>
      <c r="D3" s="123"/>
      <c r="E3" s="123"/>
      <c r="F3" s="123"/>
      <c r="G3" s="123"/>
      <c r="H3" s="124"/>
    </row>
    <row r="4" spans="2:8" ht="17.25" customHeight="1" x14ac:dyDescent="0.25">
      <c r="B4" s="111" t="s">
        <v>53</v>
      </c>
      <c r="C4" s="44" t="s">
        <v>2</v>
      </c>
      <c r="D4" s="45" t="s">
        <v>4</v>
      </c>
      <c r="E4" s="45" t="s">
        <v>5</v>
      </c>
      <c r="F4" s="125" t="s">
        <v>7</v>
      </c>
      <c r="G4" s="125" t="s">
        <v>9</v>
      </c>
      <c r="H4" s="118" t="s">
        <v>10</v>
      </c>
    </row>
    <row r="5" spans="2:8" ht="24" customHeight="1" x14ac:dyDescent="0.25">
      <c r="B5" s="112"/>
      <c r="C5" s="115" t="s">
        <v>34</v>
      </c>
      <c r="D5" s="117" t="s">
        <v>34</v>
      </c>
      <c r="E5" s="117" t="s">
        <v>34</v>
      </c>
      <c r="F5" s="126"/>
      <c r="G5" s="126"/>
      <c r="H5" s="99"/>
    </row>
    <row r="6" spans="2:8" ht="21" customHeight="1" thickBot="1" x14ac:dyDescent="0.3">
      <c r="B6" s="113"/>
      <c r="C6" s="116"/>
      <c r="D6" s="118"/>
      <c r="E6" s="118"/>
      <c r="F6" s="39" t="s">
        <v>3</v>
      </c>
      <c r="G6" s="39" t="s">
        <v>3</v>
      </c>
      <c r="H6" s="39" t="s">
        <v>3</v>
      </c>
    </row>
    <row r="7" spans="2:8" ht="15.75" x14ac:dyDescent="0.25">
      <c r="B7" s="43" t="s">
        <v>39</v>
      </c>
      <c r="C7" s="1">
        <v>243950</v>
      </c>
      <c r="D7" s="1">
        <v>297500</v>
      </c>
      <c r="E7" s="1">
        <v>107100</v>
      </c>
      <c r="F7" s="8">
        <f>+GEOMEAN(C7:E7)</f>
        <v>198088.4199135169</v>
      </c>
      <c r="G7" s="47">
        <f>+_xlfn.STDEV.P(C7:E7)</f>
        <v>80171.818961250683</v>
      </c>
      <c r="H7" s="35">
        <f>+G7/F7</f>
        <v>0.40472743937405714</v>
      </c>
    </row>
    <row r="8" spans="2:8" ht="31.5" x14ac:dyDescent="0.25">
      <c r="B8" s="43" t="s">
        <v>40</v>
      </c>
      <c r="C8" s="2">
        <v>654500</v>
      </c>
      <c r="D8" s="2">
        <v>856800</v>
      </c>
      <c r="E8" s="2">
        <v>178500</v>
      </c>
      <c r="F8" s="8">
        <f>+GEOMEAN(C8:E8)</f>
        <v>464311.14652594511</v>
      </c>
      <c r="G8" s="47">
        <f>+_xlfn.STDEV.P(C8:E8)</f>
        <v>284330.0468743245</v>
      </c>
      <c r="H8" s="35">
        <f>+G8/F8</f>
        <v>0.61236963403039157</v>
      </c>
    </row>
    <row r="9" spans="2:8" x14ac:dyDescent="0.25">
      <c r="B9" s="30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662399.56643946201</v>
      </c>
      <c r="G9" s="10">
        <f>SUM(G7:G8)</f>
        <v>364501.86583557515</v>
      </c>
    </row>
    <row r="11" spans="2:8" x14ac:dyDescent="0.25">
      <c r="H11" s="12"/>
    </row>
    <row r="13" spans="2:8" x14ac:dyDescent="0.25">
      <c r="F13" s="60"/>
    </row>
    <row r="14" spans="2:8" x14ac:dyDescent="0.25">
      <c r="C14" s="7"/>
      <c r="F14" s="60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9">
    <mergeCell ref="B2:B3"/>
    <mergeCell ref="C2:H3"/>
    <mergeCell ref="B4:B6"/>
    <mergeCell ref="G4:G5"/>
    <mergeCell ref="H4:H5"/>
    <mergeCell ref="C5:C6"/>
    <mergeCell ref="D5:D6"/>
    <mergeCell ref="E5:E6"/>
    <mergeCell ref="F4:F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I24" sqref="I24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107"/>
      <c r="C2" s="119" t="s">
        <v>41</v>
      </c>
      <c r="D2" s="120"/>
      <c r="E2" s="120"/>
      <c r="F2" s="120"/>
      <c r="G2" s="120"/>
      <c r="H2" s="121"/>
    </row>
    <row r="3" spans="2:8" ht="34.5" customHeight="1" thickBot="1" x14ac:dyDescent="0.3">
      <c r="B3" s="108"/>
      <c r="C3" s="122"/>
      <c r="D3" s="123"/>
      <c r="E3" s="123"/>
      <c r="F3" s="123"/>
      <c r="G3" s="123"/>
      <c r="H3" s="124"/>
    </row>
    <row r="4" spans="2:8" ht="17.25" customHeight="1" x14ac:dyDescent="0.25">
      <c r="B4" s="111" t="s">
        <v>29</v>
      </c>
      <c r="C4" s="44" t="s">
        <v>2</v>
      </c>
      <c r="D4" s="45" t="s">
        <v>4</v>
      </c>
      <c r="E4" s="45" t="s">
        <v>5</v>
      </c>
      <c r="F4" s="49"/>
      <c r="G4" s="125" t="s">
        <v>9</v>
      </c>
      <c r="H4" s="118" t="s">
        <v>10</v>
      </c>
    </row>
    <row r="5" spans="2:8" ht="24" customHeight="1" x14ac:dyDescent="0.25">
      <c r="B5" s="112"/>
      <c r="C5" s="115" t="s">
        <v>34</v>
      </c>
      <c r="D5" s="117" t="s">
        <v>34</v>
      </c>
      <c r="E5" s="117" t="s">
        <v>34</v>
      </c>
      <c r="F5" s="6" t="s">
        <v>8</v>
      </c>
      <c r="G5" s="126"/>
      <c r="H5" s="99"/>
    </row>
    <row r="6" spans="2:8" ht="21" customHeight="1" thickBot="1" x14ac:dyDescent="0.3">
      <c r="B6" s="113"/>
      <c r="C6" s="116"/>
      <c r="D6" s="118"/>
      <c r="E6" s="118"/>
      <c r="F6" s="39" t="s">
        <v>3</v>
      </c>
      <c r="G6" s="39" t="s">
        <v>3</v>
      </c>
      <c r="H6" s="39" t="s">
        <v>3</v>
      </c>
    </row>
    <row r="7" spans="2:8" ht="15.75" x14ac:dyDescent="0.25">
      <c r="B7" s="43" t="s">
        <v>39</v>
      </c>
      <c r="C7" s="1">
        <v>243950</v>
      </c>
      <c r="D7" s="1">
        <v>297500</v>
      </c>
      <c r="E7" s="1">
        <v>107100</v>
      </c>
      <c r="F7" s="8">
        <f>+HARMEAN(C7:E7)</f>
        <v>178596.80043383947</v>
      </c>
      <c r="G7" s="47">
        <f>+_xlfn.STDEV.P(C7:E7)</f>
        <v>80171.818961250683</v>
      </c>
      <c r="H7" s="35">
        <f>+G7/F7</f>
        <v>0.44889840560693606</v>
      </c>
    </row>
    <row r="8" spans="2:8" ht="31.5" x14ac:dyDescent="0.25">
      <c r="B8" s="43" t="s">
        <v>40</v>
      </c>
      <c r="C8" s="2">
        <v>654500</v>
      </c>
      <c r="D8" s="2">
        <v>856800</v>
      </c>
      <c r="E8" s="2">
        <v>178500</v>
      </c>
      <c r="F8" s="8">
        <f>+HARMEAN(C8:E8)</f>
        <v>361565.21739130438</v>
      </c>
      <c r="G8" s="47">
        <f>+_xlfn.STDEV.P(C8:E8)</f>
        <v>284330.0468743245</v>
      </c>
      <c r="H8" s="35">
        <f>+G8/F8</f>
        <v>0.78638661352927641</v>
      </c>
    </row>
    <row r="9" spans="2:8" x14ac:dyDescent="0.25">
      <c r="B9" s="30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540162.01782514388</v>
      </c>
      <c r="G9" s="10">
        <f>SUM(G7:G8)</f>
        <v>364501.86583557515</v>
      </c>
    </row>
    <row r="14" spans="2:8" x14ac:dyDescent="0.25">
      <c r="C14" s="7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8">
    <mergeCell ref="B2:B3"/>
    <mergeCell ref="C2:H3"/>
    <mergeCell ref="B4:B6"/>
    <mergeCell ref="G4:G5"/>
    <mergeCell ref="H4:H5"/>
    <mergeCell ref="C5:C6"/>
    <mergeCell ref="D5:D6"/>
    <mergeCell ref="E5:E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8"/>
  <sheetViews>
    <sheetView showGridLines="0" workbookViewId="0">
      <selection activeCell="I8" sqref="I8"/>
    </sheetView>
  </sheetViews>
  <sheetFormatPr baseColWidth="10" defaultRowHeight="15" x14ac:dyDescent="0.25"/>
  <cols>
    <col min="2" max="2" width="2.85546875" bestFit="1" customWidth="1"/>
    <col min="3" max="3" width="21.42578125" customWidth="1"/>
    <col min="4" max="4" width="21.7109375" bestFit="1" customWidth="1"/>
    <col min="5" max="5" width="14.85546875" customWidth="1"/>
    <col min="6" max="6" width="12" bestFit="1" customWidth="1"/>
    <col min="7" max="7" width="14" customWidth="1"/>
    <col min="8" max="8" width="12" bestFit="1" customWidth="1"/>
    <col min="9" max="9" width="13" bestFit="1" customWidth="1"/>
  </cols>
  <sheetData>
    <row r="6" spans="2:9" ht="22.5" x14ac:dyDescent="0.25">
      <c r="B6" s="50" t="s">
        <v>42</v>
      </c>
      <c r="C6" s="50" t="s">
        <v>43</v>
      </c>
      <c r="D6" s="51" t="s">
        <v>49</v>
      </c>
      <c r="E6" s="52" t="s">
        <v>50</v>
      </c>
      <c r="F6" s="53" t="s">
        <v>44</v>
      </c>
      <c r="G6" s="53" t="s">
        <v>45</v>
      </c>
      <c r="H6" s="53" t="s">
        <v>46</v>
      </c>
      <c r="I6" s="53" t="s">
        <v>47</v>
      </c>
    </row>
    <row r="7" spans="2:9" x14ac:dyDescent="0.25">
      <c r="B7" s="54">
        <v>1</v>
      </c>
      <c r="C7" s="55" t="s">
        <v>48</v>
      </c>
      <c r="D7" s="56">
        <v>30</v>
      </c>
      <c r="E7" s="57">
        <v>114799</v>
      </c>
      <c r="F7" s="46">
        <f>+E7*1.61%</f>
        <v>1848.2638999999999</v>
      </c>
      <c r="G7" s="58">
        <f>+E7+F7</f>
        <v>116647.26390000001</v>
      </c>
      <c r="H7" s="46">
        <f>+G7*5.62%</f>
        <v>6555.5762311799999</v>
      </c>
      <c r="I7" s="59">
        <f>+G7+H7</f>
        <v>123202.84013118001</v>
      </c>
    </row>
    <row r="8" spans="2:9" x14ac:dyDescent="0.25">
      <c r="B8" s="54">
        <v>2</v>
      </c>
      <c r="C8" s="55" t="s">
        <v>51</v>
      </c>
      <c r="D8" s="56">
        <v>45</v>
      </c>
      <c r="E8" s="57">
        <v>49623</v>
      </c>
      <c r="F8" s="46">
        <f>+E8*1.61%</f>
        <v>798.93029999999999</v>
      </c>
      <c r="G8" s="58">
        <f>+E8+F8</f>
        <v>50421.9303</v>
      </c>
      <c r="H8" s="46">
        <f>+G8*5.62%</f>
        <v>2833.7124828599999</v>
      </c>
      <c r="I8" s="59">
        <f>+G8+H8</f>
        <v>53255.642782859999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9"/>
  <sheetViews>
    <sheetView showGridLines="0" topLeftCell="A5" workbookViewId="0">
      <selection activeCell="H12" sqref="H12"/>
    </sheetView>
  </sheetViews>
  <sheetFormatPr baseColWidth="10" defaultRowHeight="15" x14ac:dyDescent="0.25"/>
  <cols>
    <col min="2" max="2" width="4.42578125" style="77" customWidth="1"/>
    <col min="3" max="3" width="54.5703125" customWidth="1"/>
    <col min="4" max="4" width="8.85546875" bestFit="1" customWidth="1"/>
    <col min="5" max="5" width="16.7109375" customWidth="1"/>
    <col min="6" max="6" width="16.42578125" customWidth="1"/>
    <col min="7" max="7" width="18.5703125" customWidth="1"/>
    <col min="8" max="8" width="19.140625" customWidth="1"/>
    <col min="9" max="9" width="21" customWidth="1"/>
    <col min="10" max="10" width="18.7109375" customWidth="1"/>
    <col min="11" max="11" width="16.5703125" customWidth="1"/>
    <col min="12" max="12" width="18.140625" style="4" customWidth="1"/>
    <col min="13" max="13" width="14.5703125" style="4" bestFit="1" customWidth="1"/>
    <col min="14" max="14" width="15.5703125" style="4" bestFit="1" customWidth="1"/>
    <col min="15" max="17" width="11.42578125" style="4"/>
  </cols>
  <sheetData>
    <row r="2" spans="2:13" ht="17.25" customHeight="1" x14ac:dyDescent="0.25">
      <c r="C2" s="96"/>
      <c r="D2" s="134" t="s">
        <v>66</v>
      </c>
      <c r="E2" s="134"/>
      <c r="F2" s="134"/>
      <c r="G2" s="134"/>
      <c r="H2" s="134"/>
      <c r="I2" s="134"/>
      <c r="J2" s="134"/>
      <c r="K2" s="134"/>
      <c r="L2" s="134"/>
    </row>
    <row r="3" spans="2:13" ht="45" customHeight="1" x14ac:dyDescent="0.25">
      <c r="C3" s="96"/>
      <c r="D3" s="134"/>
      <c r="E3" s="134"/>
      <c r="F3" s="134"/>
      <c r="G3" s="134"/>
      <c r="H3" s="134"/>
      <c r="I3" s="134"/>
      <c r="J3" s="134"/>
      <c r="K3" s="134"/>
      <c r="L3" s="134"/>
    </row>
    <row r="4" spans="2:13" ht="24" customHeight="1" x14ac:dyDescent="0.25">
      <c r="C4" s="97" t="s">
        <v>53</v>
      </c>
      <c r="D4" s="93" t="s">
        <v>52</v>
      </c>
      <c r="E4" s="5" t="s">
        <v>2</v>
      </c>
      <c r="F4" s="5" t="s">
        <v>4</v>
      </c>
      <c r="G4" s="5" t="s">
        <v>5</v>
      </c>
      <c r="H4" s="98" t="s">
        <v>56</v>
      </c>
      <c r="I4" s="98"/>
      <c r="J4" s="98"/>
      <c r="K4" s="98"/>
      <c r="L4" s="127" t="s">
        <v>9</v>
      </c>
    </row>
    <row r="5" spans="2:13" ht="23.25" customHeight="1" x14ac:dyDescent="0.25">
      <c r="C5" s="97"/>
      <c r="D5" s="94"/>
      <c r="E5" s="99" t="s">
        <v>60</v>
      </c>
      <c r="F5" s="99" t="s">
        <v>60</v>
      </c>
      <c r="G5" s="99" t="s">
        <v>60</v>
      </c>
      <c r="H5" s="6" t="s">
        <v>57</v>
      </c>
      <c r="I5" s="6" t="s">
        <v>6</v>
      </c>
      <c r="J5" s="6" t="s">
        <v>7</v>
      </c>
      <c r="K5" s="6" t="s">
        <v>8</v>
      </c>
      <c r="L5" s="127"/>
    </row>
    <row r="6" spans="2:13" ht="21" customHeight="1" x14ac:dyDescent="0.25">
      <c r="C6" s="97"/>
      <c r="D6" s="95"/>
      <c r="E6" s="99"/>
      <c r="F6" s="99"/>
      <c r="G6" s="99"/>
      <c r="H6" s="62" t="s">
        <v>58</v>
      </c>
      <c r="I6" s="62" t="s">
        <v>58</v>
      </c>
      <c r="J6" s="62" t="s">
        <v>58</v>
      </c>
      <c r="K6" s="62" t="s">
        <v>58</v>
      </c>
      <c r="L6" s="127"/>
    </row>
    <row r="7" spans="2:13" ht="31.5" x14ac:dyDescent="0.25">
      <c r="B7" s="78">
        <v>1</v>
      </c>
      <c r="C7" s="61" t="s">
        <v>72</v>
      </c>
      <c r="D7" s="74">
        <v>1</v>
      </c>
      <c r="E7" s="63">
        <v>11662000</v>
      </c>
      <c r="F7" s="80">
        <v>15039616.27</v>
      </c>
      <c r="G7" s="69">
        <v>12245100</v>
      </c>
      <c r="H7" s="64">
        <f>+MIN(E7:G7)</f>
        <v>11662000</v>
      </c>
      <c r="I7" s="64">
        <f>+AVERAGE(E7:G7)</f>
        <v>12982238.756666666</v>
      </c>
      <c r="J7" s="64">
        <f>+GEOMEAN(E7:G7)</f>
        <v>12902010.062156109</v>
      </c>
      <c r="K7" s="64">
        <f>+HARMEAN(E7:G7)</f>
        <v>12825721.900326945</v>
      </c>
      <c r="L7" s="47">
        <f>+_xlfn.STDEV.P(E7:G7)</f>
        <v>1474133.2089914738</v>
      </c>
      <c r="M7" s="83"/>
    </row>
    <row r="8" spans="2:13" ht="47.25" x14ac:dyDescent="0.25">
      <c r="B8" s="78">
        <v>2</v>
      </c>
      <c r="C8" s="61" t="s">
        <v>73</v>
      </c>
      <c r="D8" s="74">
        <v>1</v>
      </c>
      <c r="E8" s="63">
        <v>173610</v>
      </c>
      <c r="F8" s="73">
        <v>86647</v>
      </c>
      <c r="G8" s="69">
        <v>182291</v>
      </c>
      <c r="H8" s="64">
        <f t="shared" ref="H8:H19" si="0">+MIN(E8:G8)</f>
        <v>86647</v>
      </c>
      <c r="I8" s="64">
        <f t="shared" ref="I8:I19" si="1">+AVERAGE(E8:G8)</f>
        <v>147516</v>
      </c>
      <c r="J8" s="64">
        <f t="shared" ref="J8:J19" si="2">+GEOMEAN(E8:G8)</f>
        <v>139968.77607361067</v>
      </c>
      <c r="K8" s="64">
        <f>+HARMEAN(E8:G8)</f>
        <v>131654.87014502377</v>
      </c>
      <c r="L8" s="47">
        <f t="shared" ref="L8:L20" si="3">+_xlfn.STDEV.P(E8:G8)</f>
        <v>43186.543513769037</v>
      </c>
      <c r="M8" s="83"/>
    </row>
    <row r="9" spans="2:13" ht="78.75" x14ac:dyDescent="0.25">
      <c r="B9" s="78">
        <v>3</v>
      </c>
      <c r="C9" s="61" t="s">
        <v>74</v>
      </c>
      <c r="D9" s="74">
        <v>1</v>
      </c>
      <c r="E9" s="63">
        <v>9401000</v>
      </c>
      <c r="F9" s="82"/>
      <c r="G9" s="69">
        <v>9871050</v>
      </c>
      <c r="H9" s="64">
        <f t="shared" si="0"/>
        <v>9401000</v>
      </c>
      <c r="I9" s="64">
        <f t="shared" si="1"/>
        <v>9636025</v>
      </c>
      <c r="J9" s="64">
        <f t="shared" si="2"/>
        <v>9633158.4150786176</v>
      </c>
      <c r="K9" s="64">
        <f>+HARMEAN(E9:G9)</f>
        <v>9630292.6829268299</v>
      </c>
      <c r="L9" s="47">
        <f t="shared" si="3"/>
        <v>235025</v>
      </c>
      <c r="M9" s="83"/>
    </row>
    <row r="10" spans="2:13" ht="31.5" x14ac:dyDescent="0.25">
      <c r="B10" s="78">
        <v>4</v>
      </c>
      <c r="C10" s="61" t="s">
        <v>67</v>
      </c>
      <c r="D10" s="74">
        <v>1</v>
      </c>
      <c r="E10" s="63">
        <v>11067000</v>
      </c>
      <c r="F10" s="82"/>
      <c r="G10" s="69">
        <v>11620350</v>
      </c>
      <c r="H10" s="64">
        <f t="shared" si="0"/>
        <v>11067000</v>
      </c>
      <c r="I10" s="64">
        <f t="shared" si="1"/>
        <v>11343675</v>
      </c>
      <c r="J10" s="64">
        <f t="shared" si="2"/>
        <v>11340300.412687488</v>
      </c>
      <c r="K10" s="64">
        <f>+HARMEAN(E10:G10)</f>
        <v>11336926.829268293</v>
      </c>
      <c r="L10" s="47">
        <f t="shared" si="3"/>
        <v>276675</v>
      </c>
      <c r="M10" s="83"/>
    </row>
    <row r="11" spans="2:13" ht="31.5" x14ac:dyDescent="0.25">
      <c r="B11" s="78">
        <v>5</v>
      </c>
      <c r="C11" s="61" t="s">
        <v>61</v>
      </c>
      <c r="D11" s="74">
        <v>1</v>
      </c>
      <c r="E11" s="63">
        <v>508772</v>
      </c>
      <c r="F11" s="80">
        <v>630853</v>
      </c>
      <c r="G11" s="69">
        <v>534211</v>
      </c>
      <c r="H11" s="64">
        <f t="shared" si="0"/>
        <v>508772</v>
      </c>
      <c r="I11" s="64">
        <f t="shared" si="1"/>
        <v>557945.33333333337</v>
      </c>
      <c r="J11" s="64">
        <f t="shared" si="2"/>
        <v>555547.75943964801</v>
      </c>
      <c r="K11" s="64">
        <f>+HARMEAN(E11:G11)</f>
        <v>553240.97664866992</v>
      </c>
      <c r="L11" s="47">
        <f t="shared" si="3"/>
        <v>52589.172360435143</v>
      </c>
      <c r="M11" s="83"/>
    </row>
    <row r="12" spans="2:13" ht="31.5" x14ac:dyDescent="0.25">
      <c r="B12" s="78">
        <v>6</v>
      </c>
      <c r="C12" s="61" t="s">
        <v>75</v>
      </c>
      <c r="D12" s="74">
        <v>1</v>
      </c>
      <c r="E12" s="63">
        <v>258750</v>
      </c>
      <c r="F12" s="80">
        <v>333672</v>
      </c>
      <c r="G12" s="69">
        <v>271688</v>
      </c>
      <c r="H12" s="64">
        <f t="shared" si="0"/>
        <v>258750</v>
      </c>
      <c r="I12" s="64">
        <f t="shared" si="1"/>
        <v>288036.66666666669</v>
      </c>
      <c r="J12" s="64">
        <f t="shared" si="2"/>
        <v>286257.49065046664</v>
      </c>
      <c r="K12" s="64">
        <f t="shared" ref="K12:K19" si="4">+HARMEAN(E12:G12)</f>
        <v>284565.67155192781</v>
      </c>
      <c r="L12" s="47">
        <f t="shared" si="3"/>
        <v>32698.47802098576</v>
      </c>
      <c r="M12" s="83"/>
    </row>
    <row r="13" spans="2:13" ht="31.5" x14ac:dyDescent="0.25">
      <c r="B13" s="78">
        <v>7</v>
      </c>
      <c r="C13" s="61" t="s">
        <v>76</v>
      </c>
      <c r="D13" s="74">
        <v>1</v>
      </c>
      <c r="E13" s="63">
        <v>508772</v>
      </c>
      <c r="F13" s="80">
        <v>630853</v>
      </c>
      <c r="G13" s="69">
        <v>534211</v>
      </c>
      <c r="H13" s="64">
        <f t="shared" si="0"/>
        <v>508772</v>
      </c>
      <c r="I13" s="64">
        <f t="shared" si="1"/>
        <v>557945.33333333337</v>
      </c>
      <c r="J13" s="64">
        <f t="shared" si="2"/>
        <v>555547.75943964801</v>
      </c>
      <c r="K13" s="64">
        <f t="shared" si="4"/>
        <v>553240.97664866992</v>
      </c>
      <c r="L13" s="47">
        <f t="shared" si="3"/>
        <v>52589.172360435143</v>
      </c>
      <c r="M13" s="83"/>
    </row>
    <row r="14" spans="2:13" ht="31.5" x14ac:dyDescent="0.25">
      <c r="B14" s="78">
        <v>8</v>
      </c>
      <c r="C14" s="61" t="s">
        <v>62</v>
      </c>
      <c r="D14" s="74">
        <v>1</v>
      </c>
      <c r="E14" s="63">
        <v>258750</v>
      </c>
      <c r="F14" s="80">
        <v>333672</v>
      </c>
      <c r="G14" s="69">
        <v>271688</v>
      </c>
      <c r="H14" s="64">
        <f t="shared" si="0"/>
        <v>258750</v>
      </c>
      <c r="I14" s="64">
        <f t="shared" si="1"/>
        <v>288036.66666666669</v>
      </c>
      <c r="J14" s="64">
        <f t="shared" si="2"/>
        <v>286257.49065046664</v>
      </c>
      <c r="K14" s="64">
        <f t="shared" si="4"/>
        <v>284565.67155192781</v>
      </c>
      <c r="L14" s="47">
        <f t="shared" si="3"/>
        <v>32698.47802098576</v>
      </c>
      <c r="M14" s="83"/>
    </row>
    <row r="15" spans="2:13" ht="31.5" x14ac:dyDescent="0.25">
      <c r="B15" s="78">
        <v>9</v>
      </c>
      <c r="C15" s="61" t="s">
        <v>63</v>
      </c>
      <c r="D15" s="74">
        <v>1</v>
      </c>
      <c r="E15" s="63">
        <v>1904000</v>
      </c>
      <c r="F15" s="82"/>
      <c r="G15" s="69">
        <v>1999200</v>
      </c>
      <c r="H15" s="64">
        <f t="shared" si="0"/>
        <v>1904000</v>
      </c>
      <c r="I15" s="64">
        <f t="shared" si="1"/>
        <v>1951600</v>
      </c>
      <c r="J15" s="64">
        <f t="shared" si="2"/>
        <v>1951019.4258387075</v>
      </c>
      <c r="K15" s="64">
        <f t="shared" si="4"/>
        <v>1950439.0243902437</v>
      </c>
      <c r="L15" s="47">
        <f t="shared" si="3"/>
        <v>47600</v>
      </c>
      <c r="M15" s="83"/>
    </row>
    <row r="16" spans="2:13" ht="15.75" x14ac:dyDescent="0.25">
      <c r="B16" s="78">
        <v>10</v>
      </c>
      <c r="C16" s="61" t="s">
        <v>68</v>
      </c>
      <c r="D16" s="74">
        <v>1</v>
      </c>
      <c r="E16" s="63">
        <v>8330000</v>
      </c>
      <c r="F16" s="82"/>
      <c r="G16" s="69">
        <v>8746500</v>
      </c>
      <c r="H16" s="64">
        <f t="shared" si="0"/>
        <v>8330000</v>
      </c>
      <c r="I16" s="64">
        <f t="shared" si="1"/>
        <v>8538250</v>
      </c>
      <c r="J16" s="64">
        <f t="shared" si="2"/>
        <v>8535709.9880443458</v>
      </c>
      <c r="K16" s="64">
        <f t="shared" si="4"/>
        <v>8533170.7317073178</v>
      </c>
      <c r="L16" s="47">
        <f t="shared" si="3"/>
        <v>208250</v>
      </c>
      <c r="M16" s="83"/>
    </row>
    <row r="17" spans="2:13" ht="47.25" x14ac:dyDescent="0.25">
      <c r="B17" s="78">
        <v>11</v>
      </c>
      <c r="C17" s="61" t="s">
        <v>69</v>
      </c>
      <c r="D17" s="74">
        <v>1</v>
      </c>
      <c r="E17" s="63">
        <v>3094000</v>
      </c>
      <c r="F17" s="82"/>
      <c r="G17" s="69">
        <v>3248700</v>
      </c>
      <c r="H17" s="64">
        <f t="shared" si="0"/>
        <v>3094000</v>
      </c>
      <c r="I17" s="64">
        <f t="shared" si="1"/>
        <v>3171350</v>
      </c>
      <c r="J17" s="64">
        <f t="shared" si="2"/>
        <v>3170406.5669878996</v>
      </c>
      <c r="K17" s="64">
        <f t="shared" si="4"/>
        <v>3169463.4146341467</v>
      </c>
      <c r="L17" s="47">
        <f t="shared" si="3"/>
        <v>77350</v>
      </c>
      <c r="M17" s="83"/>
    </row>
    <row r="18" spans="2:13" ht="15.75" x14ac:dyDescent="0.25">
      <c r="B18" s="78">
        <v>12</v>
      </c>
      <c r="C18" s="61" t="s">
        <v>64</v>
      </c>
      <c r="D18" s="74">
        <v>1</v>
      </c>
      <c r="E18" s="63">
        <v>3808000</v>
      </c>
      <c r="F18" s="63">
        <v>2129358.63</v>
      </c>
      <c r="G18" s="69">
        <v>3998400</v>
      </c>
      <c r="H18" s="64">
        <f t="shared" si="0"/>
        <v>2129358.63</v>
      </c>
      <c r="I18" s="64">
        <f t="shared" si="1"/>
        <v>3311919.543333333</v>
      </c>
      <c r="J18" s="64">
        <f t="shared" si="2"/>
        <v>3188677.986410311</v>
      </c>
      <c r="K18" s="64">
        <f t="shared" si="4"/>
        <v>3053963.3487005886</v>
      </c>
      <c r="L18" s="47">
        <f t="shared" si="3"/>
        <v>839801.87159743451</v>
      </c>
      <c r="M18" s="83"/>
    </row>
    <row r="19" spans="2:13" ht="15.75" x14ac:dyDescent="0.25">
      <c r="B19" s="78">
        <v>13</v>
      </c>
      <c r="C19" s="61" t="s">
        <v>65</v>
      </c>
      <c r="D19" s="74">
        <v>1</v>
      </c>
      <c r="E19" s="63">
        <v>7211400</v>
      </c>
      <c r="F19" s="63">
        <v>4415901.9800000004</v>
      </c>
      <c r="G19" s="69">
        <v>7571970</v>
      </c>
      <c r="H19" s="64">
        <f t="shared" si="0"/>
        <v>4415901.9800000004</v>
      </c>
      <c r="I19" s="64">
        <f t="shared" si="1"/>
        <v>6399757.3266666671</v>
      </c>
      <c r="J19" s="64">
        <f t="shared" si="2"/>
        <v>6224186.9927665489</v>
      </c>
      <c r="K19" s="64">
        <f t="shared" si="4"/>
        <v>6033914.7192628477</v>
      </c>
      <c r="L19" s="47">
        <f t="shared" si="3"/>
        <v>1410499.7243526701</v>
      </c>
      <c r="M19" s="83"/>
    </row>
    <row r="20" spans="2:13" x14ac:dyDescent="0.25">
      <c r="B20" s="90" t="s">
        <v>28</v>
      </c>
      <c r="C20" s="91"/>
      <c r="D20" s="92"/>
      <c r="E20" s="81">
        <f>SUM(E7:E19)</f>
        <v>58186054</v>
      </c>
      <c r="F20" s="10">
        <f t="shared" ref="F20:K20" si="5">SUM(F7:F19)</f>
        <v>23600573.879999999</v>
      </c>
      <c r="G20" s="3">
        <f t="shared" si="5"/>
        <v>61095359</v>
      </c>
      <c r="H20" s="68">
        <f t="shared" si="5"/>
        <v>53624951.609999999</v>
      </c>
      <c r="I20" s="68">
        <f t="shared" si="5"/>
        <v>59174295.626666665</v>
      </c>
      <c r="J20" s="68">
        <f t="shared" si="5"/>
        <v>58769049.12622387</v>
      </c>
      <c r="K20" s="68">
        <f t="shared" si="5"/>
        <v>58341160.81776344</v>
      </c>
      <c r="L20" s="47">
        <f t="shared" si="3"/>
        <v>17030947.00149281</v>
      </c>
    </row>
    <row r="21" spans="2:13" ht="15" customHeight="1" x14ac:dyDescent="0.25">
      <c r="B21" s="128" t="s">
        <v>59</v>
      </c>
      <c r="C21" s="129"/>
      <c r="D21" s="129"/>
      <c r="E21" s="129"/>
      <c r="F21" s="129"/>
      <c r="G21" s="129"/>
      <c r="H21" s="129"/>
      <c r="I21" s="129"/>
      <c r="J21" s="129"/>
      <c r="K21" s="129"/>
      <c r="L21" s="130"/>
    </row>
    <row r="22" spans="2:13" x14ac:dyDescent="0.25">
      <c r="B22" s="131"/>
      <c r="C22" s="132"/>
      <c r="D22" s="132"/>
      <c r="E22" s="132"/>
      <c r="F22" s="132"/>
      <c r="G22" s="132"/>
      <c r="H22" s="132"/>
      <c r="I22" s="132"/>
      <c r="J22" s="132"/>
      <c r="K22" s="132"/>
      <c r="L22" s="133"/>
    </row>
    <row r="25" spans="2:13" x14ac:dyDescent="0.25">
      <c r="G25" s="4"/>
      <c r="H25" s="4"/>
    </row>
    <row r="26" spans="2:13" ht="21" customHeight="1" x14ac:dyDescent="0.25">
      <c r="G26" s="70"/>
      <c r="H26" s="4"/>
    </row>
    <row r="27" spans="2:13" ht="15.75" x14ac:dyDescent="0.25">
      <c r="E27" s="67" t="s">
        <v>54</v>
      </c>
      <c r="F27" s="67"/>
      <c r="G27" s="79"/>
      <c r="H27" s="4"/>
    </row>
    <row r="28" spans="2:13" ht="18.75" x14ac:dyDescent="0.25">
      <c r="E28" s="67" t="s">
        <v>55</v>
      </c>
      <c r="F28" s="67"/>
      <c r="G28" s="71"/>
      <c r="I28" s="65"/>
    </row>
    <row r="29" spans="2:13" x14ac:dyDescent="0.25">
      <c r="E29" s="7"/>
      <c r="F29" s="7"/>
    </row>
    <row r="30" spans="2:13" x14ac:dyDescent="0.25">
      <c r="E30" s="7"/>
      <c r="F30" s="7"/>
      <c r="G30" s="7"/>
    </row>
    <row r="31" spans="2:13" x14ac:dyDescent="0.25">
      <c r="E31" s="4"/>
      <c r="F31" s="4"/>
    </row>
    <row r="32" spans="2:13" x14ac:dyDescent="0.25">
      <c r="E32" s="4"/>
      <c r="F32" s="4"/>
    </row>
    <row r="35" spans="5:6" x14ac:dyDescent="0.25">
      <c r="E35" s="7"/>
      <c r="F35" s="7"/>
    </row>
    <row r="37" spans="5:6" x14ac:dyDescent="0.25">
      <c r="E37" s="4"/>
      <c r="F37" s="4"/>
    </row>
    <row r="38" spans="5:6" x14ac:dyDescent="0.25">
      <c r="E38" s="4"/>
      <c r="F38" s="4"/>
    </row>
    <row r="39" spans="5:6" x14ac:dyDescent="0.25">
      <c r="E39" s="4"/>
      <c r="F39" s="4"/>
    </row>
  </sheetData>
  <sheetProtection algorithmName="SHA-512" hashValue="PI6uMXcNQt4mPSEiy/9PlGTT1tu7BTPXNIsXBW7yShWwmilW43ltHChmJGOI+FGOm/hUJ+RuXNN/POQko/H0JA==" saltValue="lWQxS6u/Fs0tTg9w8NC2WA==" spinCount="100000" sheet="1" objects="1" scenarios="1"/>
  <mergeCells count="11">
    <mergeCell ref="B20:D20"/>
    <mergeCell ref="L4:L6"/>
    <mergeCell ref="B21:L22"/>
    <mergeCell ref="D2:L3"/>
    <mergeCell ref="C2:C3"/>
    <mergeCell ref="C4:C6"/>
    <mergeCell ref="D4:D6"/>
    <mergeCell ref="H4:K4"/>
    <mergeCell ref="E5:E6"/>
    <mergeCell ref="F5:F6"/>
    <mergeCell ref="G5:G6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showGridLines="0" tabSelected="1" workbookViewId="0">
      <selection activeCell="H9" sqref="H9"/>
    </sheetView>
  </sheetViews>
  <sheetFormatPr baseColWidth="10" defaultRowHeight="15" x14ac:dyDescent="0.25"/>
  <cols>
    <col min="2" max="2" width="4.42578125" style="77" customWidth="1"/>
    <col min="3" max="3" width="58.140625" customWidth="1"/>
    <col min="4" max="4" width="8.85546875" bestFit="1" customWidth="1"/>
    <col min="5" max="5" width="25.5703125" customWidth="1"/>
    <col min="6" max="6" width="33.7109375" style="4" customWidth="1"/>
    <col min="7" max="7" width="15.5703125" style="4" bestFit="1" customWidth="1"/>
    <col min="8" max="10" width="11.42578125" style="4"/>
  </cols>
  <sheetData>
    <row r="2" spans="2:6" ht="17.25" customHeight="1" x14ac:dyDescent="0.25">
      <c r="C2" s="96"/>
      <c r="D2" s="134" t="s">
        <v>66</v>
      </c>
      <c r="E2" s="134"/>
      <c r="F2" s="134"/>
    </row>
    <row r="3" spans="2:6" ht="50.25" customHeight="1" x14ac:dyDescent="0.25">
      <c r="C3" s="96"/>
      <c r="D3" s="134"/>
      <c r="E3" s="134"/>
      <c r="F3" s="134"/>
    </row>
    <row r="4" spans="2:6" s="4" customFormat="1" ht="32.25" customHeight="1" x14ac:dyDescent="0.25">
      <c r="B4" s="77"/>
      <c r="C4" s="76" t="s">
        <v>53</v>
      </c>
      <c r="D4" s="75" t="s">
        <v>52</v>
      </c>
      <c r="E4" s="84" t="s">
        <v>70</v>
      </c>
      <c r="F4" s="84" t="s">
        <v>71</v>
      </c>
    </row>
    <row r="5" spans="2:6" s="4" customFormat="1" ht="31.5" x14ac:dyDescent="0.25">
      <c r="B5" s="78">
        <v>1</v>
      </c>
      <c r="C5" s="61" t="s">
        <v>72</v>
      </c>
      <c r="D5" s="74">
        <v>1</v>
      </c>
      <c r="E5" s="64">
        <v>12825722</v>
      </c>
      <c r="F5" s="47">
        <f>+E5*D5</f>
        <v>12825722</v>
      </c>
    </row>
    <row r="6" spans="2:6" s="4" customFormat="1" ht="31.5" x14ac:dyDescent="0.25">
      <c r="B6" s="78">
        <v>2</v>
      </c>
      <c r="C6" s="61" t="s">
        <v>73</v>
      </c>
      <c r="D6" s="74">
        <v>89</v>
      </c>
      <c r="E6" s="64">
        <v>131655</v>
      </c>
      <c r="F6" s="47">
        <f t="shared" ref="F6:F17" si="0">+E6*D6</f>
        <v>11717295</v>
      </c>
    </row>
    <row r="7" spans="2:6" s="4" customFormat="1" ht="63" x14ac:dyDescent="0.25">
      <c r="B7" s="78">
        <v>3</v>
      </c>
      <c r="C7" s="61" t="s">
        <v>74</v>
      </c>
      <c r="D7" s="74">
        <v>1</v>
      </c>
      <c r="E7" s="64">
        <v>9630293</v>
      </c>
      <c r="F7" s="47">
        <f t="shared" si="0"/>
        <v>9630293</v>
      </c>
    </row>
    <row r="8" spans="2:6" s="4" customFormat="1" ht="31.5" x14ac:dyDescent="0.25">
      <c r="B8" s="78">
        <v>4</v>
      </c>
      <c r="C8" s="61" t="s">
        <v>67</v>
      </c>
      <c r="D8" s="74">
        <v>1</v>
      </c>
      <c r="E8" s="64">
        <v>11336927</v>
      </c>
      <c r="F8" s="47">
        <f t="shared" si="0"/>
        <v>11336927</v>
      </c>
    </row>
    <row r="9" spans="2:6" s="4" customFormat="1" ht="31.5" x14ac:dyDescent="0.25">
      <c r="B9" s="78">
        <v>5</v>
      </c>
      <c r="C9" s="61" t="s">
        <v>61</v>
      </c>
      <c r="D9" s="74">
        <v>30</v>
      </c>
      <c r="E9" s="64">
        <v>553241</v>
      </c>
      <c r="F9" s="47">
        <f t="shared" si="0"/>
        <v>16597230</v>
      </c>
    </row>
    <row r="10" spans="2:6" s="4" customFormat="1" ht="31.5" x14ac:dyDescent="0.25">
      <c r="B10" s="78">
        <v>6</v>
      </c>
      <c r="C10" s="61" t="s">
        <v>75</v>
      </c>
      <c r="D10" s="135">
        <v>290</v>
      </c>
      <c r="E10" s="64">
        <v>284566</v>
      </c>
      <c r="F10" s="47">
        <f t="shared" si="0"/>
        <v>82524140</v>
      </c>
    </row>
    <row r="11" spans="2:6" s="4" customFormat="1" ht="31.5" x14ac:dyDescent="0.25">
      <c r="B11" s="78">
        <v>7</v>
      </c>
      <c r="C11" s="61" t="s">
        <v>76</v>
      </c>
      <c r="D11" s="74">
        <v>10</v>
      </c>
      <c r="E11" s="64">
        <v>553241</v>
      </c>
      <c r="F11" s="47">
        <f t="shared" si="0"/>
        <v>5532410</v>
      </c>
    </row>
    <row r="12" spans="2:6" s="4" customFormat="1" ht="15.75" x14ac:dyDescent="0.25">
      <c r="B12" s="78">
        <v>8</v>
      </c>
      <c r="C12" s="61" t="s">
        <v>62</v>
      </c>
      <c r="D12" s="74">
        <v>10</v>
      </c>
      <c r="E12" s="64">
        <v>284566</v>
      </c>
      <c r="F12" s="47">
        <f t="shared" si="0"/>
        <v>2845660</v>
      </c>
    </row>
    <row r="13" spans="2:6" s="4" customFormat="1" ht="31.5" x14ac:dyDescent="0.25">
      <c r="B13" s="78">
        <v>9</v>
      </c>
      <c r="C13" s="61" t="s">
        <v>63</v>
      </c>
      <c r="D13" s="74">
        <v>2</v>
      </c>
      <c r="E13" s="64">
        <v>1950439</v>
      </c>
      <c r="F13" s="47">
        <f t="shared" si="0"/>
        <v>3900878</v>
      </c>
    </row>
    <row r="14" spans="2:6" s="4" customFormat="1" ht="15.75" x14ac:dyDescent="0.25">
      <c r="B14" s="78">
        <v>10</v>
      </c>
      <c r="C14" s="61" t="s">
        <v>68</v>
      </c>
      <c r="D14" s="74">
        <v>1</v>
      </c>
      <c r="E14" s="64">
        <v>8533171</v>
      </c>
      <c r="F14" s="47">
        <f t="shared" si="0"/>
        <v>8533171</v>
      </c>
    </row>
    <row r="15" spans="2:6" s="4" customFormat="1" ht="47.25" x14ac:dyDescent="0.25">
      <c r="B15" s="78">
        <v>11</v>
      </c>
      <c r="C15" s="61" t="s">
        <v>69</v>
      </c>
      <c r="D15" s="74">
        <v>1</v>
      </c>
      <c r="E15" s="64">
        <v>3169463</v>
      </c>
      <c r="F15" s="47">
        <f t="shared" si="0"/>
        <v>3169463</v>
      </c>
    </row>
    <row r="16" spans="2:6" s="4" customFormat="1" ht="15.75" x14ac:dyDescent="0.25">
      <c r="B16" s="78">
        <v>12</v>
      </c>
      <c r="C16" s="61" t="s">
        <v>64</v>
      </c>
      <c r="D16" s="74">
        <v>2</v>
      </c>
      <c r="E16" s="64">
        <v>3053963</v>
      </c>
      <c r="F16" s="47">
        <f t="shared" si="0"/>
        <v>6107926</v>
      </c>
    </row>
    <row r="17" spans="2:6" s="4" customFormat="1" ht="15.75" x14ac:dyDescent="0.25">
      <c r="B17" s="78">
        <v>13</v>
      </c>
      <c r="C17" s="61" t="s">
        <v>65</v>
      </c>
      <c r="D17" s="74">
        <v>5</v>
      </c>
      <c r="E17" s="64">
        <v>6033915</v>
      </c>
      <c r="F17" s="47">
        <f t="shared" si="0"/>
        <v>30169575</v>
      </c>
    </row>
    <row r="18" spans="2:6" s="4" customFormat="1" x14ac:dyDescent="0.25">
      <c r="B18" s="90" t="s">
        <v>28</v>
      </c>
      <c r="C18" s="91"/>
      <c r="D18" s="92"/>
      <c r="E18" s="68">
        <f t="shared" ref="E18" si="1">SUM(E5:E17)</f>
        <v>58341162</v>
      </c>
      <c r="F18" s="10">
        <f>SUM(F5:F17)</f>
        <v>204890690</v>
      </c>
    </row>
    <row r="19" spans="2:6" s="4" customFormat="1" ht="15" customHeight="1" x14ac:dyDescent="0.25">
      <c r="B19" s="128" t="s">
        <v>59</v>
      </c>
      <c r="C19" s="129"/>
      <c r="D19" s="129"/>
      <c r="E19" s="129"/>
      <c r="F19" s="130"/>
    </row>
    <row r="20" spans="2:6" s="4" customFormat="1" x14ac:dyDescent="0.25">
      <c r="B20" s="131"/>
      <c r="C20" s="132"/>
      <c r="D20" s="132"/>
      <c r="E20" s="132"/>
      <c r="F20" s="133"/>
    </row>
    <row r="24" spans="2:6" s="4" customFormat="1" ht="21" customHeight="1" x14ac:dyDescent="0.25">
      <c r="B24" s="77"/>
      <c r="C24"/>
      <c r="D24"/>
      <c r="E24"/>
    </row>
  </sheetData>
  <sheetProtection algorithmName="SHA-512" hashValue="ib/gjsvDAe4yblwx29uE8kB8yvQxnG7nhLBJTEXpTjm+LLV2w7w72xslVbbHW7WhL+I51aUz5euDVFEH8J2/Tg==" saltValue="lob+6hah6m1SjLsflsZ4fw==" spinCount="100000" sheet="1" objects="1" scenarios="1"/>
  <mergeCells count="4">
    <mergeCell ref="C2:C3"/>
    <mergeCell ref="D2:F3"/>
    <mergeCell ref="B18:D18"/>
    <mergeCell ref="B19:F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Cotizacion N°1</vt:lpstr>
      <vt:lpstr>Analisis Estadistico</vt:lpstr>
      <vt:lpstr>Cotizacion N°2</vt:lpstr>
      <vt:lpstr>Cotizacion N°3</vt:lpstr>
      <vt:lpstr>Consolidado Cotizaciones</vt:lpstr>
      <vt:lpstr>Analisis Geometrica</vt:lpstr>
      <vt:lpstr>Analisis Armonica</vt:lpstr>
      <vt:lpstr>Analisis M.Aritmetica</vt:lpstr>
      <vt:lpstr>Analisis M.Geometrica</vt:lpstr>
      <vt:lpstr>Analisis M.Armonica</vt:lpstr>
      <vt:lpstr>Historicos</vt:lpstr>
      <vt:lpstr>Consolidado Cotizaciones.</vt:lpstr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familiar</dc:creator>
  <cp:lastModifiedBy>familiar</cp:lastModifiedBy>
  <dcterms:created xsi:type="dcterms:W3CDTF">2022-06-23T08:09:39Z</dcterms:created>
  <dcterms:modified xsi:type="dcterms:W3CDTF">2024-09-03T20:27:12Z</dcterms:modified>
</cp:coreProperties>
</file>