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BAJO MARIA LIGIA\REG. CARIBE\CONTRACTUAL\PROCESOS\MÍNIMA CUANTÍA\2024\COMPRA CABINAS\"/>
    </mc:Choice>
  </mc:AlternateContent>
  <bookViews>
    <workbookView xWindow="0" yWindow="0" windowWidth="16800" windowHeight="11925"/>
  </bookViews>
  <sheets>
    <sheet name="ANEXO - ESTUDIO DEL SECTOR 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2" i="5" l="1"/>
  <c r="V12" i="5"/>
  <c r="T12" i="5"/>
  <c r="Q12" i="5"/>
  <c r="M12" i="5"/>
  <c r="I12" i="5"/>
  <c r="X11" i="5"/>
  <c r="W11" i="5"/>
  <c r="V11" i="5"/>
  <c r="U11" i="5"/>
  <c r="T11" i="5"/>
  <c r="S11" i="5"/>
  <c r="Q11" i="5"/>
  <c r="P11" i="5"/>
  <c r="O11" i="5"/>
  <c r="M11" i="5"/>
  <c r="L11" i="5"/>
  <c r="K11" i="5"/>
  <c r="I11" i="5"/>
  <c r="H11" i="5"/>
  <c r="G11" i="5"/>
  <c r="X10" i="5"/>
  <c r="W10" i="5"/>
  <c r="V10" i="5"/>
  <c r="U10" i="5"/>
  <c r="T10" i="5"/>
  <c r="S10" i="5"/>
  <c r="Q10" i="5"/>
  <c r="P10" i="5"/>
  <c r="M10" i="5"/>
  <c r="L10" i="5"/>
  <c r="I10" i="5"/>
  <c r="H10" i="5"/>
  <c r="X9" i="5"/>
  <c r="W9" i="5"/>
  <c r="V9" i="5"/>
  <c r="U9" i="5"/>
  <c r="T9" i="5"/>
  <c r="S9" i="5"/>
  <c r="Q9" i="5"/>
  <c r="P9" i="5"/>
  <c r="M9" i="5"/>
  <c r="L9" i="5"/>
  <c r="I9" i="5"/>
  <c r="H9" i="5"/>
</calcChain>
</file>

<file path=xl/sharedStrings.xml><?xml version="1.0" encoding="utf-8"?>
<sst xmlns="http://schemas.openxmlformats.org/spreadsheetml/2006/main" count="38" uniqueCount="22">
  <si>
    <t>Cant.</t>
  </si>
  <si>
    <t xml:space="preserve">Valor Unitario </t>
  </si>
  <si>
    <t xml:space="preserve">TOTAL   </t>
  </si>
  <si>
    <t>Medida</t>
  </si>
  <si>
    <t>1.1</t>
  </si>
  <si>
    <t>Valor Total</t>
  </si>
  <si>
    <t>Und</t>
  </si>
  <si>
    <t>ANEXO I - ESTUDIO DEL SECTOR</t>
  </si>
  <si>
    <t>Iva</t>
  </si>
  <si>
    <t>Valor Unitario Incluido Iva</t>
  </si>
  <si>
    <t xml:space="preserve">MENOR  VALOR </t>
  </si>
  <si>
    <t>PROMEDIO</t>
  </si>
  <si>
    <t>MEDIA ARITMETICA BAJA</t>
  </si>
  <si>
    <t>PROSERMAN COTIZACIÓN No. 1</t>
  </si>
  <si>
    <t>SUBE COTIZACIÓN No. 2</t>
  </si>
  <si>
    <t>COMPRA DE ELEMENTOS DE LABORATORIO - REGIONAL DE APOYO CARIBE</t>
  </si>
  <si>
    <t>COMPRA E INSTALACIÓN DE EQUIPOS</t>
  </si>
  <si>
    <t>JYLG COTIZACIÓN No. 3</t>
  </si>
  <si>
    <r>
      <t xml:space="preserve">Compra </t>
    </r>
    <r>
      <rPr>
        <b/>
        <u/>
        <sz val="12"/>
        <color theme="1"/>
        <rFont val="Arial"/>
        <family val="2"/>
      </rPr>
      <t>(en la isla de San Andrés)</t>
    </r>
    <r>
      <rPr>
        <sz val="12"/>
        <color theme="1"/>
        <rFont val="Arial"/>
        <family val="2"/>
      </rPr>
      <t xml:space="preserve"> de mesón de lavado en acero inoxidable de 200cm x 60cm x  90cm fabricada en lámina de acero inoxidable calibre 18. Incluye: poceta, entrepaño, refuerzos y omegas en lámina de acero inoxidable, niveladores de altura graduable, grifería, sifón, canastilla, y demás accesorios de conexión para instalación de plomearía. </t>
    </r>
    <r>
      <rPr>
        <b/>
        <u/>
        <sz val="12"/>
        <color theme="1"/>
        <rFont val="Arial"/>
        <family val="2"/>
      </rPr>
      <t>Ver ficha técnica.</t>
    </r>
  </si>
  <si>
    <r>
      <t xml:space="preserve">Compra e instalación </t>
    </r>
    <r>
      <rPr>
        <b/>
        <u/>
        <sz val="12"/>
        <color theme="1"/>
        <rFont val="Arial"/>
        <family val="2"/>
      </rPr>
      <t>(en la isla de San Andrés)</t>
    </r>
    <r>
      <rPr>
        <sz val="12"/>
        <color theme="1"/>
        <rFont val="Arial"/>
        <family val="2"/>
      </rPr>
      <t xml:space="preserve"> de cabina extractora sin ducto para trabajo con reactivos químicos en laboratorio, tamaño nominal de 90 cm, altura de la cabina sin base entre 1340 mm y 1700 mm, altura máxima de la cabina desde el piso con la base y los filtros: 2300mm, la cabina debe estar diseñada para alcanzar una velocidad de entrada de entre 60 y 100 fpm (0,31 - 0,51 m/s), volumen de aire de extracción mínimo de 440 m3/h (258 cm). Incluye: montaje, pruebas de operación y demás elementos que garanticen su correcta operación. </t>
    </r>
    <r>
      <rPr>
        <b/>
        <u/>
        <sz val="12"/>
        <color theme="1"/>
        <rFont val="Arial"/>
        <family val="2"/>
      </rPr>
      <t>Ver ficha técnica.</t>
    </r>
  </si>
  <si>
    <r>
      <t xml:space="preserve">Compra e instalación </t>
    </r>
    <r>
      <rPr>
        <b/>
        <u/>
        <sz val="12"/>
        <color theme="1"/>
        <rFont val="Arial"/>
        <family val="2"/>
      </rPr>
      <t>(en Barranquilla - Atlántico)</t>
    </r>
    <r>
      <rPr>
        <sz val="12"/>
        <color theme="1"/>
        <rFont val="Arial"/>
        <family val="2"/>
      </rPr>
      <t xml:space="preserve"> de cabina extractora sin ducto para trabajo con reactivos químicos en laboratorio, tamaño nominal de 120 cm, altura de la cabina sin base entre 1340 mm y 1700 mm, altura máxima de la cabina desde el piso con la base y los filtros: 2300mm, la cabina debe estar diseñada para alcanzar una velocidad de entrada de entre 60 y 100 fpm (0,31 - 0,51 m/s), volumen de aire de extracción mínimo de 440 m3/h (258 cm). Incluye: montaje, pruebas de operación y demás elementos que garanticen su correcta operación. Ver ficha técnica.</t>
    </r>
    <r>
      <rPr>
        <b/>
        <u/>
        <sz val="12"/>
        <color theme="1"/>
        <rFont val="Arial"/>
        <family val="2"/>
      </rPr>
      <t xml:space="preserve"> Ver ficha técnica.</t>
    </r>
  </si>
  <si>
    <t>VALORES SELECCIONADOS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</si>
</sst>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_-;\-* #,##0_-;_-* &quot;-&quot;??_-;_-@_-"/>
    <numFmt numFmtId="166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5" tint="0.59999389629810485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/>
    <xf numFmtId="0" fontId="3" fillId="0" borderId="0" xfId="0" applyFont="1" applyBorder="1" applyAlignment="1"/>
    <xf numFmtId="0" fontId="2" fillId="0" borderId="0" xfId="0" applyFont="1" applyBorder="1" applyAlignment="1"/>
    <xf numFmtId="165" fontId="2" fillId="0" borderId="0" xfId="1" applyNumberFormat="1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166" fontId="2" fillId="3" borderId="6" xfId="2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7" fillId="0" borderId="4" xfId="2" applyNumberFormat="1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166" fontId="7" fillId="5" borderId="4" xfId="2" applyNumberFormat="1" applyFont="1" applyFill="1" applyBorder="1" applyAlignment="1" applyProtection="1">
      <alignment horizontal="right" vertical="center"/>
      <protection locked="0"/>
    </xf>
    <xf numFmtId="0" fontId="9" fillId="3" borderId="14" xfId="0" applyFont="1" applyFill="1" applyBorder="1" applyAlignment="1">
      <alignment vertical="center"/>
    </xf>
    <xf numFmtId="0" fontId="9" fillId="3" borderId="15" xfId="0" applyFont="1" applyFill="1" applyBorder="1" applyAlignment="1">
      <alignment vertical="center"/>
    </xf>
    <xf numFmtId="166" fontId="6" fillId="6" borderId="5" xfId="2" applyNumberFormat="1" applyFont="1" applyFill="1" applyBorder="1" applyAlignment="1" applyProtection="1">
      <alignment horizontal="center" vertical="center"/>
      <protection locked="0"/>
    </xf>
    <xf numFmtId="166" fontId="7" fillId="6" borderId="2" xfId="2" applyNumberFormat="1" applyFont="1" applyFill="1" applyBorder="1" applyAlignment="1" applyProtection="1">
      <alignment horizontal="right" vertical="center"/>
      <protection locked="0"/>
    </xf>
    <xf numFmtId="166" fontId="7" fillId="6" borderId="18" xfId="2" applyNumberFormat="1" applyFont="1" applyFill="1" applyBorder="1" applyAlignment="1" applyProtection="1">
      <alignment horizontal="right" vertical="center"/>
      <protection locked="0"/>
    </xf>
    <xf numFmtId="166" fontId="6" fillId="7" borderId="5" xfId="2" applyNumberFormat="1" applyFont="1" applyFill="1" applyBorder="1" applyAlignment="1" applyProtection="1">
      <alignment horizontal="center" vertical="center"/>
      <protection locked="0"/>
    </xf>
    <xf numFmtId="166" fontId="7" fillId="7" borderId="2" xfId="2" applyNumberFormat="1" applyFont="1" applyFill="1" applyBorder="1" applyAlignment="1" applyProtection="1">
      <alignment horizontal="right" vertical="center"/>
      <protection locked="0"/>
    </xf>
    <xf numFmtId="166" fontId="7" fillId="7" borderId="18" xfId="2" applyNumberFormat="1" applyFont="1" applyFill="1" applyBorder="1" applyAlignment="1" applyProtection="1">
      <alignment horizontal="right" vertical="center"/>
      <protection locked="0"/>
    </xf>
    <xf numFmtId="166" fontId="6" fillId="8" borderId="5" xfId="2" applyNumberFormat="1" applyFont="1" applyFill="1" applyBorder="1" applyAlignment="1" applyProtection="1">
      <alignment horizontal="center" vertical="center"/>
      <protection locked="0"/>
    </xf>
    <xf numFmtId="166" fontId="7" fillId="8" borderId="2" xfId="2" applyNumberFormat="1" applyFont="1" applyFill="1" applyBorder="1" applyAlignment="1" applyProtection="1">
      <alignment horizontal="right" vertical="center"/>
      <protection locked="0"/>
    </xf>
    <xf numFmtId="166" fontId="7" fillId="8" borderId="18" xfId="2" applyNumberFormat="1" applyFont="1" applyFill="1" applyBorder="1" applyAlignment="1" applyProtection="1">
      <alignment horizontal="right" vertical="center"/>
      <protection locked="0"/>
    </xf>
    <xf numFmtId="0" fontId="10" fillId="0" borderId="2" xfId="0" applyFont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justify" vertical="center" wrapText="1"/>
    </xf>
    <xf numFmtId="166" fontId="0" fillId="0" borderId="0" xfId="2" applyNumberFormat="1" applyFont="1" applyAlignment="1"/>
    <xf numFmtId="165" fontId="0" fillId="0" borderId="0" xfId="1" applyNumberFormat="1" applyFont="1" applyAlignment="1"/>
    <xf numFmtId="0" fontId="8" fillId="4" borderId="14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12" fillId="9" borderId="13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157843</xdr:colOff>
      <xdr:row>3</xdr:row>
      <xdr:rowOff>51405</xdr:rowOff>
    </xdr:from>
    <xdr:to>
      <xdr:col>2</xdr:col>
      <xdr:colOff>2186668</xdr:colOff>
      <xdr:row>3</xdr:row>
      <xdr:rowOff>598715</xdr:rowOff>
    </xdr:to>
    <xdr:pic>
      <xdr:nvPicPr>
        <xdr:cNvPr id="3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818" y="661005"/>
          <a:ext cx="2028825" cy="547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showGridLines="0" tabSelected="1" zoomScale="70" zoomScaleNormal="70"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L22" sqref="L22"/>
    </sheetView>
  </sheetViews>
  <sheetFormatPr baseColWidth="10" defaultColWidth="11.42578125" defaultRowHeight="15" x14ac:dyDescent="0.25"/>
  <cols>
    <col min="1" max="1" width="11.42578125" style="1"/>
    <col min="2" max="2" width="5.7109375" style="1" customWidth="1"/>
    <col min="3" max="3" width="58.5703125" style="1" bestFit="1" customWidth="1"/>
    <col min="4" max="4" width="11.85546875" style="1" customWidth="1"/>
    <col min="5" max="5" width="10.7109375" style="1" customWidth="1"/>
    <col min="6" max="6" width="17.28515625" style="1" customWidth="1"/>
    <col min="7" max="7" width="14.7109375" style="1" customWidth="1"/>
    <col min="8" max="9" width="22.28515625" style="1" customWidth="1"/>
    <col min="10" max="10" width="17.28515625" style="1" customWidth="1"/>
    <col min="11" max="11" width="14.7109375" style="1" customWidth="1"/>
    <col min="12" max="12" width="25.5703125" style="1" customWidth="1"/>
    <col min="13" max="13" width="22.28515625" style="1" customWidth="1"/>
    <col min="14" max="14" width="17.28515625" style="1" customWidth="1"/>
    <col min="15" max="15" width="14.7109375" style="1" customWidth="1"/>
    <col min="16" max="16" width="22.28515625" style="1" customWidth="1"/>
    <col min="17" max="17" width="28.140625" style="1" customWidth="1"/>
    <col min="18" max="18" width="9.85546875" style="1" customWidth="1"/>
    <col min="19" max="19" width="17.5703125" style="1" customWidth="1"/>
    <col min="20" max="20" width="22.28515625" style="1" customWidth="1"/>
    <col min="21" max="21" width="17.5703125" style="1" customWidth="1"/>
    <col min="22" max="22" width="21.28515625" style="1" customWidth="1"/>
    <col min="23" max="23" width="18.28515625" style="1" customWidth="1"/>
    <col min="24" max="24" width="22.28515625" style="1" customWidth="1"/>
    <col min="25" max="16384" width="11.42578125" style="1"/>
  </cols>
  <sheetData>
    <row r="1" spans="1:24" ht="16.5" thickBot="1" x14ac:dyDescent="0.3">
      <c r="A1" s="6"/>
      <c r="B1" s="38" t="s">
        <v>7</v>
      </c>
      <c r="C1" s="39"/>
      <c r="D1" s="39"/>
      <c r="E1" s="39"/>
      <c r="F1" s="39"/>
      <c r="G1" s="39"/>
      <c r="H1" s="40"/>
    </row>
    <row r="2" spans="1:24" ht="15.75" x14ac:dyDescent="0.25">
      <c r="A2" s="6"/>
      <c r="B2" s="2"/>
      <c r="C2" s="5"/>
      <c r="D2" s="3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4"/>
      <c r="T2" s="4"/>
      <c r="U2" s="4"/>
      <c r="V2" s="4"/>
      <c r="W2" s="4"/>
      <c r="X2" s="4"/>
    </row>
    <row r="3" spans="1:24" ht="15.75" thickBot="1" x14ac:dyDescent="0.3">
      <c r="A3" s="6"/>
    </row>
    <row r="4" spans="1:24" ht="51.75" customHeight="1" thickBot="1" x14ac:dyDescent="0.3">
      <c r="A4" s="6"/>
      <c r="B4" s="41"/>
      <c r="C4" s="42"/>
      <c r="D4" s="20" t="s">
        <v>15</v>
      </c>
      <c r="E4" s="20"/>
      <c r="F4" s="20"/>
      <c r="G4" s="20"/>
      <c r="H4" s="21"/>
    </row>
    <row r="5" spans="1:24" ht="14.25" customHeight="1" thickBot="1" x14ac:dyDescent="0.3">
      <c r="A5" s="6"/>
    </row>
    <row r="6" spans="1:24" ht="38.25" customHeight="1" thickBot="1" x14ac:dyDescent="0.3">
      <c r="A6" s="6"/>
      <c r="W6" s="49" t="s">
        <v>21</v>
      </c>
      <c r="X6" s="50"/>
    </row>
    <row r="7" spans="1:24" ht="22.5" customHeight="1" thickBot="1" x14ac:dyDescent="0.3">
      <c r="A7" s="6"/>
      <c r="F7" s="46" t="s">
        <v>13</v>
      </c>
      <c r="G7" s="47"/>
      <c r="H7" s="47"/>
      <c r="I7" s="48"/>
      <c r="J7" s="46" t="s">
        <v>14</v>
      </c>
      <c r="K7" s="47"/>
      <c r="L7" s="47"/>
      <c r="M7" s="48"/>
      <c r="N7" s="46" t="s">
        <v>17</v>
      </c>
      <c r="O7" s="47"/>
      <c r="P7" s="47"/>
      <c r="Q7" s="48"/>
      <c r="S7" s="36" t="s">
        <v>10</v>
      </c>
      <c r="T7" s="37"/>
      <c r="U7" s="36" t="s">
        <v>11</v>
      </c>
      <c r="V7" s="37"/>
      <c r="W7" s="36" t="s">
        <v>12</v>
      </c>
      <c r="X7" s="37"/>
    </row>
    <row r="8" spans="1:24" s="8" customFormat="1" ht="25.5" x14ac:dyDescent="0.2">
      <c r="B8" s="9">
        <v>1</v>
      </c>
      <c r="C8" s="10" t="s">
        <v>16</v>
      </c>
      <c r="D8" s="11" t="s">
        <v>3</v>
      </c>
      <c r="E8" s="11" t="s">
        <v>0</v>
      </c>
      <c r="F8" s="11" t="s">
        <v>1</v>
      </c>
      <c r="G8" s="11" t="s">
        <v>8</v>
      </c>
      <c r="H8" s="12" t="s">
        <v>9</v>
      </c>
      <c r="I8" s="13" t="s">
        <v>5</v>
      </c>
      <c r="J8" s="11" t="s">
        <v>1</v>
      </c>
      <c r="K8" s="11" t="s">
        <v>8</v>
      </c>
      <c r="L8" s="12" t="s">
        <v>9</v>
      </c>
      <c r="M8" s="13" t="s">
        <v>5</v>
      </c>
      <c r="N8" s="11" t="s">
        <v>1</v>
      </c>
      <c r="O8" s="11" t="s">
        <v>8</v>
      </c>
      <c r="P8" s="12" t="s">
        <v>9</v>
      </c>
      <c r="Q8" s="13" t="s">
        <v>5</v>
      </c>
      <c r="S8" s="17" t="s">
        <v>9</v>
      </c>
      <c r="T8" s="18" t="s">
        <v>5</v>
      </c>
      <c r="U8" s="17" t="s">
        <v>9</v>
      </c>
      <c r="V8" s="18" t="s">
        <v>5</v>
      </c>
      <c r="W8" s="17" t="s">
        <v>9</v>
      </c>
      <c r="X8" s="18" t="s">
        <v>5</v>
      </c>
    </row>
    <row r="9" spans="1:24" s="8" customFormat="1" ht="122.25" x14ac:dyDescent="0.2">
      <c r="B9" s="14" t="s">
        <v>4</v>
      </c>
      <c r="C9" s="31" t="s">
        <v>18</v>
      </c>
      <c r="D9" s="32" t="s">
        <v>6</v>
      </c>
      <c r="E9" s="32">
        <v>1</v>
      </c>
      <c r="F9" s="22">
        <v>5621456</v>
      </c>
      <c r="G9" s="22">
        <v>0</v>
      </c>
      <c r="H9" s="23">
        <f>+F9+G9</f>
        <v>5621456</v>
      </c>
      <c r="I9" s="24">
        <f>+H9*$E9</f>
        <v>5621456</v>
      </c>
      <c r="J9" s="25">
        <v>4569874</v>
      </c>
      <c r="K9" s="25"/>
      <c r="L9" s="26">
        <f>+K9+J9</f>
        <v>4569874</v>
      </c>
      <c r="M9" s="27">
        <f>+L9*$E9</f>
        <v>4569874</v>
      </c>
      <c r="N9" s="28">
        <v>4561698</v>
      </c>
      <c r="O9" s="28"/>
      <c r="P9" s="29">
        <f>+N9+O9</f>
        <v>4561698</v>
      </c>
      <c r="Q9" s="30">
        <f>+P9*$E9</f>
        <v>4561698</v>
      </c>
      <c r="S9" s="19">
        <f>+MIN(H9,L9,P9)</f>
        <v>4561698</v>
      </c>
      <c r="T9" s="15">
        <f>+S9*$E9</f>
        <v>4561698</v>
      </c>
      <c r="U9" s="19">
        <f>+ROUND(AVERAGE(H9,L9,P9),0)</f>
        <v>4917676</v>
      </c>
      <c r="V9" s="15">
        <f>+U9*$E9</f>
        <v>4917676</v>
      </c>
      <c r="W9" s="19">
        <f>+ROUND(AVERAGE(S9,U9),0)</f>
        <v>4739687</v>
      </c>
      <c r="X9" s="15">
        <f>+W9*$E9</f>
        <v>4739687</v>
      </c>
    </row>
    <row r="10" spans="1:24" s="8" customFormat="1" ht="176.25" customHeight="1" x14ac:dyDescent="0.2">
      <c r="B10" s="16">
        <v>1.2</v>
      </c>
      <c r="C10" s="33" t="s">
        <v>19</v>
      </c>
      <c r="D10" s="32" t="s">
        <v>6</v>
      </c>
      <c r="E10" s="32">
        <v>1</v>
      </c>
      <c r="F10" s="22">
        <v>40965412</v>
      </c>
      <c r="G10" s="22">
        <v>0</v>
      </c>
      <c r="H10" s="23">
        <f>+(F10+G10)*E10</f>
        <v>40965412</v>
      </c>
      <c r="I10" s="24">
        <f>+H10*$E10</f>
        <v>40965412</v>
      </c>
      <c r="J10" s="25">
        <v>41291204</v>
      </c>
      <c r="K10" s="25"/>
      <c r="L10" s="26">
        <f>+K10+J10</f>
        <v>41291204</v>
      </c>
      <c r="M10" s="27">
        <f>+L10*$E10</f>
        <v>41291204</v>
      </c>
      <c r="N10" s="28">
        <v>41568941</v>
      </c>
      <c r="O10" s="28"/>
      <c r="P10" s="29">
        <f>+N10+O10</f>
        <v>41568941</v>
      </c>
      <c r="Q10" s="30">
        <f>+P10*$E10</f>
        <v>41568941</v>
      </c>
      <c r="S10" s="19">
        <f>+MIN(H10,L10,P10)</f>
        <v>40965412</v>
      </c>
      <c r="T10" s="15">
        <f>+S10*$E10</f>
        <v>40965412</v>
      </c>
      <c r="U10" s="19">
        <f>+ROUND(AVERAGE(H10,L10,P10),0)</f>
        <v>41275186</v>
      </c>
      <c r="V10" s="15">
        <f>+U10*$E10</f>
        <v>41275186</v>
      </c>
      <c r="W10" s="19">
        <f>+ROUND(AVERAGE(S10,U10),0)</f>
        <v>41120299</v>
      </c>
      <c r="X10" s="15">
        <f>+W10*$E10</f>
        <v>41120299</v>
      </c>
    </row>
    <row r="11" spans="1:24" s="8" customFormat="1" ht="184.5" customHeight="1" x14ac:dyDescent="0.2">
      <c r="B11" s="16">
        <v>1.3</v>
      </c>
      <c r="C11" s="33" t="s">
        <v>20</v>
      </c>
      <c r="D11" s="32" t="s">
        <v>6</v>
      </c>
      <c r="E11" s="32">
        <v>1</v>
      </c>
      <c r="F11" s="22">
        <v>44245640</v>
      </c>
      <c r="G11" s="22">
        <f>+F11*19%</f>
        <v>8406671.5999999996</v>
      </c>
      <c r="H11" s="23">
        <f>+(F11+G11)*E11</f>
        <v>52652311.600000001</v>
      </c>
      <c r="I11" s="24">
        <f>+H11*$E11</f>
        <v>52652311.600000001</v>
      </c>
      <c r="J11" s="25">
        <v>43236540</v>
      </c>
      <c r="K11" s="25">
        <f>+J11*19%</f>
        <v>8214942.6000000006</v>
      </c>
      <c r="L11" s="26">
        <f>+K11+J11</f>
        <v>51451482.600000001</v>
      </c>
      <c r="M11" s="27">
        <f>+L11*$E11</f>
        <v>51451482.600000001</v>
      </c>
      <c r="N11" s="28">
        <v>43686938</v>
      </c>
      <c r="O11" s="28">
        <f>+N11*19%</f>
        <v>8300518.2199999997</v>
      </c>
      <c r="P11" s="29">
        <f>+N11+O11</f>
        <v>51987456.219999999</v>
      </c>
      <c r="Q11" s="30">
        <f>+P11*$E11</f>
        <v>51987456.219999999</v>
      </c>
      <c r="S11" s="19">
        <f>+MIN(H11,L11,P11)</f>
        <v>51451482.600000001</v>
      </c>
      <c r="T11" s="15">
        <f>+S11*$E11</f>
        <v>51451482.600000001</v>
      </c>
      <c r="U11" s="19">
        <f>+ROUND(AVERAGE(H11,L11,P11),0)</f>
        <v>52030417</v>
      </c>
      <c r="V11" s="15">
        <f>+U11*$E11</f>
        <v>52030417</v>
      </c>
      <c r="W11" s="19">
        <f>+ROUND(AVERAGE(S11,U11),0)</f>
        <v>51740950</v>
      </c>
      <c r="X11" s="15">
        <f>+W11*$E11</f>
        <v>51740950</v>
      </c>
    </row>
    <row r="12" spans="1:24" ht="16.5" thickBot="1" x14ac:dyDescent="0.3">
      <c r="B12" s="43" t="s">
        <v>2</v>
      </c>
      <c r="C12" s="44"/>
      <c r="D12" s="44"/>
      <c r="E12" s="44"/>
      <c r="F12" s="44"/>
      <c r="G12" s="44"/>
      <c r="H12" s="45"/>
      <c r="I12" s="7">
        <f>SUM(I9:I11)</f>
        <v>99239179.599999994</v>
      </c>
      <c r="M12" s="7">
        <f>SUM(M9:M11)</f>
        <v>97312560.599999994</v>
      </c>
      <c r="Q12" s="7">
        <f>SUM(Q9:Q11)</f>
        <v>98118095.219999999</v>
      </c>
      <c r="T12" s="7">
        <f>SUM(T9:T11)</f>
        <v>96978592.599999994</v>
      </c>
      <c r="V12" s="7">
        <f>SUM(V9:V11)</f>
        <v>98223279</v>
      </c>
      <c r="X12" s="7">
        <f>SUM(X9:X11)</f>
        <v>97600936</v>
      </c>
    </row>
    <row r="15" spans="1:24" x14ac:dyDescent="0.25">
      <c r="I15" s="34"/>
    </row>
    <row r="18" spans="12:12" x14ac:dyDescent="0.25">
      <c r="L18" s="35"/>
    </row>
  </sheetData>
  <mergeCells count="10">
    <mergeCell ref="U7:V7"/>
    <mergeCell ref="W7:X7"/>
    <mergeCell ref="B1:H1"/>
    <mergeCell ref="B4:C4"/>
    <mergeCell ref="B12:H12"/>
    <mergeCell ref="F7:I7"/>
    <mergeCell ref="J7:M7"/>
    <mergeCell ref="N7:Q7"/>
    <mergeCell ref="S7:T7"/>
    <mergeCell ref="W6:X6"/>
  </mergeCells>
  <pageMargins left="0.7" right="0.7" top="0.75" bottom="0.75" header="0.3" footer="0.3"/>
  <pageSetup paperSize="14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- ESTUDIO DEL SECTOR </vt:lpstr>
    </vt:vector>
  </TitlesOfParts>
  <Company>FGN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Javier De la Rosa Collante</dc:creator>
  <cp:lastModifiedBy>Maria Ligia Jimenez Ferrucho</cp:lastModifiedBy>
  <dcterms:created xsi:type="dcterms:W3CDTF">2018-07-06T13:41:54Z</dcterms:created>
  <dcterms:modified xsi:type="dcterms:W3CDTF">2024-10-21T20:18:54Z</dcterms:modified>
</cp:coreProperties>
</file>