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0"/>
  <workbookPr/>
  <mc:AlternateContent xmlns:mc="http://schemas.openxmlformats.org/markup-compatibility/2006">
    <mc:Choice Requires="x15">
      <x15ac:absPath xmlns:x15ac="http://schemas.microsoft.com/office/spreadsheetml/2010/11/ac" url="C:\Users\mafeg\Documents\SAN CRISTÓBAL\CONVENIO INTERADMINISTRATIVO IDPAC\"/>
    </mc:Choice>
  </mc:AlternateContent>
  <xr:revisionPtr revIDLastSave="0" documentId="13_ncr:1_{3512905B-3E4B-4341-9183-4AE833081705}" xr6:coauthVersionLast="47" xr6:coauthVersionMax="47" xr10:uidLastSave="{00000000-0000-0000-0000-000000000000}"/>
  <bookViews>
    <workbookView xWindow="-110" yWindow="-110" windowWidth="19420" windowHeight="10300" firstSheet="4" activeTab="4" xr2:uid="{03AF2D35-712D-4629-A09F-7EFA995567DC}"/>
  </bookViews>
  <sheets>
    <sheet name="capacitacion" sheetId="2" r:id="rId1"/>
    <sheet name="fortalecimiento" sheetId="1" r:id="rId2"/>
    <sheet name="contrapartida" sheetId="5" r:id="rId3"/>
    <sheet name="COMPILADO PTO" sheetId="3" r:id="rId4"/>
    <sheet name="flujo de caja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/>
  <c r="H6" i="2"/>
  <c r="H5" i="2"/>
  <c r="H4" i="2"/>
  <c r="H3" i="2"/>
  <c r="J7" i="1"/>
  <c r="J6" i="1"/>
  <c r="J5" i="1"/>
  <c r="J4" i="1"/>
  <c r="J3" i="1"/>
  <c r="D12" i="4"/>
  <c r="F6" i="5" l="1"/>
  <c r="F7" i="5"/>
  <c r="F8" i="5"/>
  <c r="F51" i="2"/>
  <c r="F53" i="2" s="1"/>
  <c r="C9" i="2" l="1"/>
  <c r="F45" i="2"/>
  <c r="J31" i="4"/>
  <c r="H7" i="1"/>
  <c r="H9" i="1"/>
  <c r="F5" i="2"/>
  <c r="H29" i="4"/>
  <c r="F7" i="2"/>
  <c r="I6" i="1"/>
  <c r="C5" i="5"/>
  <c r="F5" i="5" s="1"/>
  <c r="C4" i="5"/>
  <c r="F4" i="5" s="1"/>
  <c r="C3" i="5"/>
  <c r="F3" i="5" s="1"/>
  <c r="L31" i="4"/>
  <c r="G8" i="1"/>
  <c r="F8" i="2"/>
  <c r="E31" i="4"/>
  <c r="G4" i="1"/>
  <c r="G3" i="1"/>
  <c r="G5" i="1"/>
  <c r="C15" i="4"/>
  <c r="H31" i="4"/>
  <c r="I31" i="4"/>
  <c r="K31" i="4"/>
  <c r="M31" i="4"/>
  <c r="N31" i="4"/>
  <c r="O31" i="4"/>
  <c r="H15" i="4"/>
  <c r="J15" i="4"/>
  <c r="K15" i="4"/>
  <c r="L15" i="4"/>
  <c r="M15" i="4"/>
  <c r="N15" i="4"/>
  <c r="O15" i="4"/>
  <c r="E15" i="4"/>
  <c r="F15" i="4"/>
  <c r="G8" i="4" s="1"/>
  <c r="C31" i="4"/>
  <c r="D31" i="4"/>
  <c r="F31" i="4"/>
  <c r="F9" i="5" l="1"/>
  <c r="B4" i="3" s="1"/>
  <c r="G6" i="1"/>
  <c r="D15" i="4"/>
  <c r="D33" i="4" s="1"/>
  <c r="O33" i="4"/>
  <c r="N33" i="4"/>
  <c r="M33" i="4"/>
  <c r="H33" i="4"/>
  <c r="L33" i="4"/>
  <c r="K33" i="4"/>
  <c r="J33" i="4"/>
  <c r="C33" i="4"/>
  <c r="E33" i="4" s="1"/>
  <c r="F33" i="4" s="1"/>
  <c r="F26" i="2" l="1"/>
  <c r="F42" i="2"/>
  <c r="F43" i="2"/>
  <c r="F44" i="2"/>
  <c r="F46" i="2"/>
  <c r="G48" i="2" s="1"/>
  <c r="F47" i="2"/>
  <c r="F48" i="2"/>
  <c r="F35" i="2"/>
  <c r="F36" i="2"/>
  <c r="F37" i="2"/>
  <c r="F38" i="2"/>
  <c r="F39" i="2"/>
  <c r="F20" i="2"/>
  <c r="F21" i="2"/>
  <c r="F22" i="2"/>
  <c r="F23" i="2"/>
  <c r="F24" i="2"/>
  <c r="F25" i="2"/>
  <c r="F27" i="2"/>
  <c r="F28" i="2"/>
  <c r="F29" i="2"/>
  <c r="F30" i="2"/>
  <c r="F13" i="2"/>
  <c r="F14" i="2"/>
  <c r="F15" i="2"/>
  <c r="F16" i="2"/>
  <c r="F17" i="2"/>
  <c r="F12" i="2"/>
  <c r="G17" i="2" s="1"/>
  <c r="F8" i="1"/>
  <c r="F3" i="1"/>
  <c r="F6" i="2"/>
  <c r="F4" i="2"/>
  <c r="F3" i="2"/>
  <c r="C4" i="1"/>
  <c r="F4" i="1" s="1"/>
  <c r="C5" i="1"/>
  <c r="F5" i="1" s="1"/>
  <c r="F6" i="1"/>
  <c r="C3" i="1"/>
  <c r="G32" i="2" l="1"/>
  <c r="G39" i="2"/>
  <c r="F7" i="1"/>
  <c r="F9" i="1" s="1"/>
  <c r="B3" i="3" s="1"/>
  <c r="C10" i="1"/>
  <c r="F9" i="2"/>
  <c r="G27" i="4"/>
  <c r="G28" i="4"/>
  <c r="G50" i="2" l="1"/>
  <c r="G31" i="4"/>
  <c r="G12" i="4"/>
  <c r="I12" i="4" s="1"/>
  <c r="I15" i="4" s="1"/>
  <c r="I33" i="4" s="1"/>
  <c r="B2" i="3" l="1"/>
  <c r="H50" i="2"/>
  <c r="G15" i="4"/>
  <c r="G33" i="4" s="1"/>
  <c r="B5" i="3" l="1"/>
</calcChain>
</file>

<file path=xl/sharedStrings.xml><?xml version="1.0" encoding="utf-8"?>
<sst xmlns="http://schemas.openxmlformats.org/spreadsheetml/2006/main" count="185" uniqueCount="133">
  <si>
    <t>convenio IDPAC - SAN CRISTOBAL</t>
  </si>
  <si>
    <t>PERFIL</t>
  </si>
  <si>
    <t>DESCRIPCION</t>
  </si>
  <si>
    <t>total personal requerido</t>
  </si>
  <si>
    <t>PLAZO</t>
  </si>
  <si>
    <t>VALOR</t>
  </si>
  <si>
    <t xml:space="preserve">COORDINADOR </t>
  </si>
  <si>
    <t>Título profesional en administración pública, ciencias humanas, o ciencias de la educación, con más de 60 meses de experiencia profesional debidamente certificada, preferiblemente en educación y desarrollo de proyectos sociales orientados al fortalecimiento de los sectores poblacionales.</t>
  </si>
  <si>
    <t>APOYO COORDINADOR</t>
  </si>
  <si>
    <t>Título de formación técnica o tecnológica, o acreditación y aprobación del 50% o más de un plan de estudios de una carrera profesional afín con el objeto del contrato, más de 24 meses de experiencia relacionada debidamente certificada.</t>
  </si>
  <si>
    <t>CAPACITADOR/ ADMIN</t>
  </si>
  <si>
    <t>Título profesional en ciencias humanas, ciencias sociales, ciencias de la educación, administración pública y/o derecho , con experiencia de 48 meses de experiencia debidamente certificada.</t>
  </si>
  <si>
    <t>Título profesional en ciencias de la educación, con experiencia de 48 meses de experiencia debidamente certificada.</t>
  </si>
  <si>
    <t>PONENTE CONFERENCISTA</t>
  </si>
  <si>
    <t>Experto en los temas a tratar en el congreso de participación ciudadana, que se encargarán de presentar sus investigaciones, experiencias y propuestas.</t>
  </si>
  <si>
    <t>EXPERTO EN OUTDOOR TRAINING Y COACHING</t>
  </si>
  <si>
    <t>Cada uno adelantará una (1) ponencias de una (1) hora cada una.</t>
  </si>
  <si>
    <t xml:space="preserve">COMPONENTE 1: CONGRESO DE PARTICIPACIÓN CIUDADANA Y LIDERAZGO PARA 150 ACTORES SOCIALES </t>
  </si>
  <si>
    <t>ITEM</t>
  </si>
  <si>
    <t>CANTIDAD</t>
  </si>
  <si>
    <t>COD REF</t>
  </si>
  <si>
    <t>VALOR UNITARIO</t>
  </si>
  <si>
    <t>TOTAL</t>
  </si>
  <si>
    <t>Transporte</t>
  </si>
  <si>
    <t>Buses con capacidad para 40 personas que realicen recorrido ida y vuelta.
Nota: El contratista presentará los siguientes documentos de cada bus:
-Tarjeta de propiedad del bus -SOAT -Certificado de revisión técnico mecánica vigente (Para los casos que aplique según modelo del bus)
-Documento de identidad del conductor -Licencia de conducción del conductor
-Certificado de comparendos del conductor (No podrá tener comparendos vigentes) -Registro fotográfico y fílmico del interior y exterior del bus que evidencie sus condiciones y la placa del mismo. -Póliza de responsabilidad civil extracontractual -Modelo 2020 en adelante
Nota 1: En caso de avería, falla mecánica o alguna situación que imposibilite la circulación de algún(os) bus(es), el contratista deberá estar en la capacidad de cambiar el (los) mismo(s) de manera inmediata.</t>
  </si>
  <si>
    <t>Refrigerios</t>
  </si>
  <si>
    <t>Tipo B: Sándwich pan baguette 15 cm, que incluya:
• 1 proteína de 120gr (carne, pechuga de pavo, salami, pepperoni, roast beef o lomo de cerdo). 
• 1 tajada de queso de 28 gr, puede ser mozarella, doble-crema.
• verduras (3 rodajas de tomate, 1 hoja de lechuga, pepinillos).
• 1 gaseosa de 330ml
• 1 fruta de cosecha
• 1 dulce (chocolatina 12gr)
Nota 1: Se debe garantizar dos sobres de salsas (tomate y mayonesa) de 80gr
Nota 2: Los mismos deberán estar contenidos en un empaque tipo bolsa de papel Kraft.</t>
  </si>
  <si>
    <t>Almuerzo</t>
  </si>
  <si>
    <t>Almuerzo balanceado: con 250g de proteína cocida o a la plancha. (Res, Pollo, Cerdo o pescado), dos porciones variadas de carbohidratos o cereales de 100g cada una, una porción de verduras o legumbres de 100gr, bebida de 200ml de marca reconocida en el mercado, y un postre, servidas calientes a la mesa de manera individual conservando la calidad física y microbiológica y garantizar la inocuidad de los alimentos.
Nota 1: 15 alimentos más que corresponden al equipo logístico.
Nota 2: El contratista presentará tres (3) propuestas con registro fílmico y fotográfico, que cumplan con las condiciones técnicas, para la aprobación del FDLSC</t>
  </si>
  <si>
    <t>Agenda</t>
  </si>
  <si>
    <t>Tipo cuaderno con tapa en pasta dura con anillo oculto, impresión a full color, plastificada mate en papel ecológico tamaño media carta argollada doble O, de 100 hojas internas impresas a una tinta en papel ecológico de 75 gr., con 8 separadores impresos a full color por las dos caras en papel ecológico de 150 gr. Incluye diseño
Nota 1: El contratista presentará tres (3) propuestas que cumplan con las condiciones técnicas correspondientes a manual de prensa, para la aprobación del FDLSC</t>
  </si>
  <si>
    <t>Esfero</t>
  </si>
  <si>
    <t xml:space="preserve">Acartonados personalizados a una tinta con diseño alusivo al FDLSC, punta y clip negro. Incluye diseño.
Nota 1: El contratista presentará tres (3) propuestas que cumplan con las condiciones técnicas correspondientes a manual de prensa, para la aprobación del FDLSC </t>
  </si>
  <si>
    <t>Escarapela</t>
  </si>
  <si>
    <t>Papel propalcote 300gr, impresas a full color según diseño entregado por la Alcaldía Local. Incluye: Porta escarapelas y reata.
Nota 1: 15 escarapelas más que corresponden al equipo logístico
Incluye diseño
Nota 2: El contratista presentará tres (3) propuestas que cumplan con las condiciones técnicas correspondientes a manual de prensa, para la aprobación del FDLSC</t>
  </si>
  <si>
    <t>COMPONENTE 2: PROCESO DE FORMACIÓN EN PARTICIPACIÓN CIUDADANA PARA 80 NIÑOS, NIÑAS Y ADOLESCENTES</t>
  </si>
  <si>
    <t>CERTIFICADOS</t>
  </si>
  <si>
    <t>Certificados de reconocimiento en papel opalina gramaje de 125 gramos a 3 tintas con logos institucionales. Diseño coordinado en comité técnico. Incluye diseño.
Nota 1: El contratista presentará tres (3) propuestas que cumplan con las condiciones técnicas correspondientes a manual de prensa, para la aprobación del FDLSC</t>
  </si>
  <si>
    <t>MATERIAL PEDAGOGICO</t>
  </si>
  <si>
    <t>Material que se requiera para el desarrollo de las sesiones del proceso de formación, por un valor de $2.000.000 ($500.000 por cada grupo).</t>
  </si>
  <si>
    <t>SALIDA AL PARQUE MUNDO AVENTURA</t>
  </si>
  <si>
    <t>PASAPORTE GOLD</t>
  </si>
  <si>
    <t>REFRIGERIOS AM</t>
  </si>
  <si>
    <t>ALMUERZO</t>
  </si>
  <si>
    <t>lmuerzo balanceado: con 150g de proteína cocida o a la plancha. (Res, Pollo, Cerdo o pescado), dos porciones variadas de carbohidratos o cereales de 100g cada una, una porción de verduras o legumbres de 100gr, bebida de 200ml de marca reconocida en el mercado, y un postre, servidas calientes a la mesa de manera individual conservando la calidad física y microbiológica y garantizar la inocuidad de los alimentos.
Nota 1: 15 alimentos más que corresponden al equipo logístico.
Nota 2: El contratista presentará tres (3) propuestas con registro fílmico y fotográfico, que cumplan con las condiciones técnicas, para la aprobación del FDLSC.
Nota 3: Se debe tener en cuenta la voz de las y los participantes en aras que puedan decidir sobre el menú de esa salida.</t>
  </si>
  <si>
    <t>REFRIGERIOS PM</t>
  </si>
  <si>
    <t>ACOMPAÑAMIENTO</t>
  </si>
  <si>
    <t xml:space="preserve">Título de formación técnica o tecnológica, o acreditación y aprobación del 50% o más de un plan de estudios de una carrera profesional en ciencias de la educación, más de 12 meses de experiencia relacionada debidamente certificada en acciones con NNAJ y/o logística 
Nota 1. Serán para el día del cierre y se contara 1 persona por cada 10 NNAJ
Nota 2 se encargarán de cada una de las necesidades y logística de su grupo asignado </t>
  </si>
  <si>
    <t>TRANSPORTE</t>
  </si>
  <si>
    <t>Buses con capacidad para 40 personas que realicen recorrido de ida y vuelta, al parque de diversiones dentro de Bogotá, por una jornada de seis (10) horas.
Nota: El contratista presentará los siguientes documentos de cada bus:
-Tarjeta de propiedad del bus
-SOAT
-Certificado de revisión técnico mecánica vigente (Para los casos que aplique según modelo del bus)
-Documento de identidad del conductor
-Licencia de conducción del conductor
-Certificado de comparendos del conductor (No podrá tener comparendos vigentes)
-Registro fotográfico y fílmico del interior y exterior del bus que evidencie sus condiciones y la placa del mismo.
-Póliza de responsabilidad civil extracontractual
-Modelo 2020 en adelante
Nota: En caso de avería, falla mecánica o alguna situación que imposibilite la circulación de algún(os) bus(es), el contratista deberá estar en la capacidad de cambiar el (los) mismo(s) de manera inmediata.</t>
  </si>
  <si>
    <t>POLIZA</t>
  </si>
  <si>
    <t>Con cobertura para los 80 niños, niñas y adolescentes, para un (1) recorrido</t>
  </si>
  <si>
    <t>GORRA</t>
  </si>
  <si>
    <t>Gorra tipo “baseball” o “casual” con una estructura de seis paneles.
Paneles: Seis paneles cosidos que forman la corona de la gorra, proporcionando una forma estructurada y ajustable.
Visera: Visera pre-curvada para protección solar y estilo clásico. Puede tener refuerzo interno para mantener su forma.
Correa de cierre: Correa ajustable de tela.
Bordado: La ubicación del bordado se realiza en la parte frontal de la gorra, en el centro o en una ubicación personalizada según el diseño solicitado.
Tipo de Bordado: Bordado de alta calidad utilizando hilos de poliéster o algodón resistente. Puede ser bordado en relieve, plano o con técnicas de bordado especializadas (como 3D, satín Stich, o fill stitch).
Ajuste y tamaño: Ajustable, con la posibilidad de adaptarse a diferentes tamaños de cabeza gracias a la correa de cierre. Típicamente, el rango de ajuste es de 54 cm a 60 cm de diámetro.
Nota 1: El contratista presentará tres (3) propuestas que cumplan con las condiciones técnicas correspondientes a manual de prensa, para la aprobación del FDLSC</t>
  </si>
  <si>
    <t>https://articulo.mercadolibre.com.co/MCO-2394592392-gorras-unicolor-publicitaria-cachuchas-con-cierre-en-hebilla-_JM?searchVariation=180535176460#position%3D22%26search_layout%3Dgrid%26type%3Ditem%26tracking_id%3Ddd3767e8-5f71-4631-93d6-728b3aec1469#polycard_client=search-nordic&amp;position=22&amp;search_layout=grid&amp;type=item&amp;tracking_id=dd3767e8-5f71-4631-93d6-728b3aec1469</t>
  </si>
  <si>
    <t>CAMISETA</t>
  </si>
  <si>
    <t>Materiales y composición: Tela Principal: 100% algodón piqué o una mezcla de algodón con poliéster (65% algodón y 35% poliéster) para una mayor durabilidad, comodidad y transpirabilidad.
Diseño y Estructura: Tipo polo clásico con cuello tipo “polo” o “pique”, con botones en la parte frontal.
Paneles: Corte en forma de “T” con un diseño de manga corta. Los paneles son cosidos con costuras reforzadas para asegurar durabilidad.
Cuello: Cuello tipo ribeteado, diseñado para mantener su forma y evitar el estiramiento. Generalmente, el cuello puede ser de tela a rayas o sólido, dependiendo del diseño.
Botones: Tres botones en la parte frontal del cuello, hechos de plástico o material resistente a la corrosión. Pueden ser del mismo color que la camiseta o en contraste.
Mangas: Mangas cortas con ribete en los puños, a juego con el diseño del cuello. Los ribetes pueden ser a rayas o sólidos.
Bordado: En la parte delantera de la camiseta, a la altura del pecho, y en el parte posterior centrado
Nota 1: las camisetas deben estar estampadas</t>
  </si>
  <si>
    <t>COMPONENTE 3: PROCESO DE FORMACIÓN EN PARTICIPACIÓN CIUDADANA PARA 60 ACTORES SOCIALES LOCALES</t>
  </si>
  <si>
    <t>Certificados de reconocimiento en papel opalina gramaje de 125 gramos a 3 tintas con logos institucionales. Diseño coordinado en comité técnico. Incluye diseño.</t>
  </si>
  <si>
    <t>AGENDA</t>
  </si>
  <si>
    <t>Tipo cuaderno con tapa en pasta dura con anillo oculto, impresión a full color, plastificada mate en papel ecológico tamaño media carta argollada doble O, de 100 hojas internas impresas a una tinta en papel ecológico de 75 gr., con 8 separadores impresos a full color por las dos caras en papel ecológico de 150 gr. Incluye diseño.</t>
  </si>
  <si>
    <t>ESFERO</t>
  </si>
  <si>
    <t>Metálicos personalizados a una tinta con diseño alusivo al FDLSC, punta y clip negro (incluye diseño).</t>
  </si>
  <si>
    <t>MATERIAL PEDAGOGICO - CAJA DE HERRAMIENTAS</t>
  </si>
  <si>
    <t>Material que se requiera para el desarrollo de las sesiones del proceso de formación, por un valor de $2.100.000 ($700.000 por cada grupo). Desarrollo de una caja de herramientas para cada persona árticipante del grupo con material de apoyo y pedagógico que permita profundizar los conceptos, cuadernillos de practica y material para multiplicación del conocimiento adquirido 
MARCADORES ESFEROS PAPEL PERIODICO CARTULINA BORRADOR CUADERNO DONDE SE TIENE QUE TRABAJO DE LOS 11 MODULOS</t>
  </si>
  <si>
    <t>OLLA COMUNITARIA</t>
  </si>
  <si>
    <t>Adquisición de elementos para el desarrollo de una olla comunitarias: verdura, carbohidrato, proteína, menaje biodegradable) y demás elementos para la jornada de cierre de cada uno de los grupos formados por valor de $550.000 cada una.</t>
  </si>
  <si>
    <t xml:space="preserve">COMPONENTE 4: PROCESO DE MULTIPLICACION EN PARTICIPACIÓN CIUDADANA PARA 600 PERSONAS LOCALES </t>
  </si>
  <si>
    <t>Material que se requiera para el desarrollo de las sesiones del proceso de formación, por un valor de $.9.000.000 ($150.000 por cada grupo).</t>
  </si>
  <si>
    <t>BONO DE RECONOCIMIENTO</t>
  </si>
  <si>
    <t>Bono canjeable tienda reconocida víveres o enseres.
Reconocimiento a la labor realizada por la multiplicación del saber en el territorio. Por un valor de $.60.000.000 ($1.000.000 por cada líder multiplicador).
Nota 1. Solo accederán a este beneficio quienes hagan parte del componente 3 y pasen a ser multiplicadores en el componente 4</t>
  </si>
  <si>
    <t>RUEDA DE MEDIOS</t>
  </si>
  <si>
    <t xml:space="preserve">Resaltando la labor realizada por los formadores sociales </t>
  </si>
  <si>
    <t>VIDEO</t>
  </si>
  <si>
    <t>Video que recoja la experiencia desarrollada como formador en aras que complemente su accionar social e incidente</t>
  </si>
  <si>
    <t>COMPONENTE TRANSVERSAL</t>
  </si>
  <si>
    <t>REFRIGERIO</t>
  </si>
  <si>
    <t xml:space="preserve">Refrigerio Op 1: Pan de bono o arepa (200 gr) +Avena o yogurt en bolsa o jugo natural (200 ml) +fruta de cosecha (150gr), empacado en envase biodegradable. Incluye servilletas y cubiertos. Entrega en sitio. </t>
  </si>
  <si>
    <t xml:space="preserve">NOTA 1: </t>
  </si>
  <si>
    <t>El componente transversal se debe priorizar para el componente 2 y componente 3</t>
  </si>
  <si>
    <t>NOTA 2:</t>
  </si>
  <si>
    <t>En caso de que se reduzca o no se necesite algun item, el fondo esta en la posibilidad de modificar los rubros asigandos a cada item dentro del presente presupuesto.</t>
  </si>
  <si>
    <t>COMPONENTE FORTALECIMIENTO</t>
  </si>
  <si>
    <t>VALOR TOTAL</t>
  </si>
  <si>
    <t>ADMINISTRATIVO</t>
  </si>
  <si>
    <t>PROFESIONAL SOCIAL / ADMIN</t>
  </si>
  <si>
    <t>PROFESIONAL TECNICO</t>
  </si>
  <si>
    <t>subtotal</t>
  </si>
  <si>
    <t>convenios con juntas</t>
  </si>
  <si>
    <t>convenios solidarios</t>
  </si>
  <si>
    <t>total</t>
  </si>
  <si>
    <t>CONTRAPARTIDA IDPAC</t>
  </si>
  <si>
    <t>IDPAC</t>
  </si>
  <si>
    <t>Coordinador juridico</t>
  </si>
  <si>
    <t>Abogado de apoyo</t>
  </si>
  <si>
    <t>video</t>
  </si>
  <si>
    <t>divulgacion</t>
  </si>
  <si>
    <t>curso de presupuestos participativos</t>
  </si>
  <si>
    <t>convenio SAN CRISTOBAL - IDPAC</t>
  </si>
  <si>
    <t>FORMACION</t>
  </si>
  <si>
    <t>FORTALECIMIENTO</t>
  </si>
  <si>
    <t xml:space="preserve"> </t>
  </si>
  <si>
    <t>FLUJO DE CAJA</t>
  </si>
  <si>
    <t>AÑO 2024</t>
  </si>
  <si>
    <t>AÑO 2025</t>
  </si>
  <si>
    <t>Septiembre</t>
  </si>
  <si>
    <t>Octubre</t>
  </si>
  <si>
    <t>Noviembre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</si>
  <si>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</si>
  <si>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</si>
  <si>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</si>
  <si>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</si>
  <si>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</si>
  <si>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</si>
  <si>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</si>
  <si>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</si>
  <si>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</si>
  <si>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Saldo Inicial</t>
  </si>
  <si>
    <t>Ingresos</t>
  </si>
  <si>
    <t>Pago por parte del convenio</t>
  </si>
  <si>
    <t>Total Ingresos</t>
  </si>
  <si>
    <t>Gastos</t>
  </si>
  <si>
    <t>Fortalecimiento</t>
  </si>
  <si>
    <t>personal de convocatoria</t>
  </si>
  <si>
    <t>convenios</t>
  </si>
  <si>
    <t>Formación</t>
  </si>
  <si>
    <t xml:space="preserve">Componente #1 </t>
  </si>
  <si>
    <t>Componente #2</t>
  </si>
  <si>
    <t>Componente #3</t>
  </si>
  <si>
    <t>Componente #4</t>
  </si>
  <si>
    <t>personal de formacion</t>
  </si>
  <si>
    <t>Total gastos</t>
  </si>
  <si>
    <t>Flujo de caja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</si>
</sst>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Verdana"/>
      <family val="2"/>
    </font>
    <font>
      <sz val="11"/>
      <color theme="1"/>
      <name val="Arial"/>
    </font>
    <font>
      <b/>
      <sz val="11"/>
      <color theme="0"/>
      <name val="Arial"/>
    </font>
    <font>
      <b/>
      <sz val="11"/>
      <color rgb="FF033829"/>
      <name val="Arial"/>
    </font>
    <font>
      <b/>
      <sz val="11"/>
      <color theme="1"/>
      <name val="Arial"/>
    </font>
    <font>
      <sz val="11"/>
      <color theme="0"/>
      <name val="Arial"/>
    </font>
    <font>
      <sz val="12"/>
      <color rgb="FFFFFFFF"/>
      <name val="Arial"/>
    </font>
    <font>
      <b/>
      <sz val="22"/>
      <color rgb="FF033829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33829"/>
        <bgColor rgb="FF033829"/>
      </patternFill>
    </fill>
    <fill>
      <patternFill patternType="solid">
        <fgColor rgb="FFACE497"/>
        <bgColor rgb="FFACE497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EFEFEF"/>
      </left>
      <right style="thin">
        <color rgb="FFEFEFEF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3" fontId="0" fillId="0" borderId="0" xfId="1" applyFont="1"/>
    <xf numFmtId="43" fontId="0" fillId="0" borderId="0" xfId="0" applyNumberFormat="1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43" fontId="0" fillId="0" borderId="0" xfId="1" applyFont="1" applyFill="1"/>
    <xf numFmtId="43" fontId="0" fillId="0" borderId="0" xfId="1" applyFont="1" applyFill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0" xfId="1" applyNumberFormat="1" applyFont="1" applyFill="1" applyAlignment="1">
      <alignment wrapText="1"/>
    </xf>
    <xf numFmtId="43" fontId="0" fillId="0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3" fontId="0" fillId="0" borderId="0" xfId="1" applyFont="1" applyAlignment="1">
      <alignment horizontal="center" wrapText="1"/>
    </xf>
    <xf numFmtId="43" fontId="0" fillId="0" borderId="0" xfId="1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0" fillId="0" borderId="0" xfId="1" applyNumberFormat="1" applyFont="1" applyFill="1"/>
    <xf numFmtId="164" fontId="0" fillId="0" borderId="0" xfId="1" applyNumberFormat="1" applyFont="1" applyFill="1"/>
    <xf numFmtId="43" fontId="0" fillId="0" borderId="0" xfId="1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0" borderId="6" xfId="0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6" xfId="1" applyFont="1" applyBorder="1"/>
    <xf numFmtId="0" fontId="0" fillId="0" borderId="10" xfId="0" applyBorder="1" applyAlignment="1">
      <alignment horizontal="center"/>
    </xf>
    <xf numFmtId="43" fontId="0" fillId="0" borderId="11" xfId="0" applyNumberFormat="1" applyBorder="1"/>
    <xf numFmtId="0" fontId="0" fillId="0" borderId="10" xfId="0" applyBorder="1"/>
    <xf numFmtId="0" fontId="0" fillId="0" borderId="12" xfId="0" applyBorder="1"/>
    <xf numFmtId="43" fontId="0" fillId="0" borderId="13" xfId="1" applyFont="1" applyBorder="1"/>
    <xf numFmtId="43" fontId="0" fillId="0" borderId="14" xfId="0" applyNumberFormat="1" applyBorder="1"/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3" fillId="4" borderId="15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8" borderId="0" xfId="0" applyFill="1"/>
    <xf numFmtId="0" fontId="10" fillId="4" borderId="0" xfId="0" applyFont="1" applyFill="1" applyAlignment="1">
      <alignment vertical="center"/>
    </xf>
    <xf numFmtId="43" fontId="3" fillId="4" borderId="15" xfId="0" applyNumberFormat="1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43" fontId="3" fillId="4" borderId="15" xfId="1" applyFont="1" applyFill="1" applyBorder="1" applyAlignment="1">
      <alignment horizontal="center" vertical="center"/>
    </xf>
    <xf numFmtId="43" fontId="3" fillId="4" borderId="0" xfId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/>
    </xf>
    <xf numFmtId="43" fontId="0" fillId="0" borderId="6" xfId="0" applyNumberFormat="1" applyBorder="1"/>
    <xf numFmtId="0" fontId="0" fillId="3" borderId="0" xfId="0" applyFill="1" applyAlignment="1">
      <alignment wrapText="1"/>
    </xf>
    <xf numFmtId="0" fontId="0" fillId="11" borderId="10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6" xfId="0" applyFill="1" applyBorder="1" applyAlignment="1">
      <alignment horizontal="center" wrapText="1"/>
    </xf>
    <xf numFmtId="0" fontId="0" fillId="11" borderId="11" xfId="0" applyFill="1" applyBorder="1"/>
    <xf numFmtId="0" fontId="12" fillId="0" borderId="0" xfId="0" applyFont="1"/>
    <xf numFmtId="0" fontId="0" fillId="3" borderId="1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center" wrapText="1"/>
    </xf>
    <xf numFmtId="0" fontId="0" fillId="3" borderId="11" xfId="0" applyFill="1" applyBorder="1"/>
    <xf numFmtId="0" fontId="12" fillId="2" borderId="0" xfId="0" applyFont="1" applyFill="1" applyAlignment="1">
      <alignment horizontal="center"/>
    </xf>
    <xf numFmtId="43" fontId="0" fillId="0" borderId="0" xfId="1" applyFont="1" applyAlignment="1">
      <alignment horizontal="center" wrapText="1"/>
    </xf>
    <xf numFmtId="0" fontId="12" fillId="11" borderId="0" xfId="0" applyFont="1" applyFill="1" applyAlignment="1">
      <alignment horizontal="center"/>
    </xf>
    <xf numFmtId="0" fontId="12" fillId="2" borderId="0" xfId="0" applyFont="1" applyFill="1" applyAlignment="1">
      <alignment horizontal="center" wrapText="1"/>
    </xf>
    <xf numFmtId="0" fontId="12" fillId="3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7" borderId="0" xfId="0" applyFont="1" applyFill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615462</xdr:colOff>
      <xdr:row>0</xdr:row>
      <xdr:rowOff>51289</xdr:rowOff>
    </xdr:from>
    <xdr:to>
      <xdr:col>2</xdr:col>
      <xdr:colOff>983371</xdr:colOff>
      <xdr:row>4</xdr:row>
      <xdr:rowOff>108537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3F166301-9D88-388E-CCD1-45AD73965D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5462" y="51289"/>
          <a:ext cx="2390140" cy="789940"/>
        </a:xfrm>
        <a:prstGeom prst="rect">
          <a:avLst/>
        </a:prstGeom>
        <a:ln/>
      </xdr:spPr>
    </xdr:pic>
    <xdr:clientData/>
  </xdr:twoCellAnchor>
  <xdr:twoCellAnchor editAs="oneCell">
    <xdr:from>
      <xdr:col>10</xdr:col>
      <xdr:colOff>659423</xdr:colOff>
      <xdr:row>0</xdr:row>
      <xdr:rowOff>14654</xdr:rowOff>
    </xdr:from>
    <xdr:to>
      <xdr:col>13</xdr:col>
      <xdr:colOff>747592</xdr:colOff>
      <xdr:row>3</xdr:row>
      <xdr:rowOff>120455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DDE2AEBF-70A4-01C8-CB37-7C26A19459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l="21223"/>
        <a:stretch/>
      </xdr:blipFill>
      <xdr:spPr>
        <a:xfrm>
          <a:off x="9012115" y="14654"/>
          <a:ext cx="3018937" cy="655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5F91-2B0E-4940-90F4-2AD031FC105D}">
  <dimension ref="A1:N54"/>
  <sheetViews>
    <sheetView topLeftCell="A24" zoomScale="54" zoomScaleNormal="98" workbookViewId="0">
      <selection activeCell="H8" sqref="H8"/>
    </sheetView>
  </sheetViews>
  <sheetFormatPr defaultColWidth="11.42578125" defaultRowHeight="14.45"/>
  <cols>
    <col min="1" max="1" width="26.140625" bestFit="1" customWidth="1"/>
    <col min="2" max="2" width="94.5703125" customWidth="1"/>
    <col min="5" max="5" width="22.140625" customWidth="1"/>
    <col min="6" max="6" width="20.140625" customWidth="1"/>
    <col min="7" max="7" width="16.5703125" bestFit="1" customWidth="1"/>
    <col min="8" max="9" width="15.140625" bestFit="1" customWidth="1"/>
    <col min="10" max="10" width="21.42578125" customWidth="1"/>
    <col min="11" max="11" width="23.42578125" bestFit="1" customWidth="1"/>
    <col min="12" max="14" width="31.42578125" bestFit="1" customWidth="1"/>
    <col min="15" max="15" width="15" bestFit="1" customWidth="1"/>
  </cols>
  <sheetData>
    <row r="1" spans="1:14">
      <c r="A1" s="67" t="s">
        <v>0</v>
      </c>
      <c r="B1" s="67"/>
      <c r="C1" s="67"/>
      <c r="D1" s="67"/>
      <c r="E1" s="67"/>
    </row>
    <row r="2" spans="1:14" ht="44.1" thickBot="1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55"/>
      <c r="G2" s="2"/>
      <c r="H2" s="2"/>
      <c r="K2" s="66"/>
      <c r="L2" s="66"/>
      <c r="M2" s="66"/>
      <c r="N2" s="66"/>
    </row>
    <row r="3" spans="1:14" ht="35.1" thickBot="1">
      <c r="A3" s="2" t="s">
        <v>6</v>
      </c>
      <c r="B3" s="7" t="s">
        <v>7</v>
      </c>
      <c r="C3" s="18">
        <v>1</v>
      </c>
      <c r="D3" s="24">
        <v>7</v>
      </c>
      <c r="E3" s="18">
        <v>8000000</v>
      </c>
      <c r="F3" s="19">
        <f>E3*D3*C3</f>
        <v>56000000</v>
      </c>
      <c r="G3" s="4"/>
      <c r="H3" s="3">
        <f>E3</f>
        <v>8000000</v>
      </c>
      <c r="J3" s="19"/>
    </row>
    <row r="4" spans="1:14" ht="35.1" thickBot="1">
      <c r="A4" s="2" t="s">
        <v>8</v>
      </c>
      <c r="B4" s="8" t="s">
        <v>9</v>
      </c>
      <c r="C4" s="18">
        <v>2</v>
      </c>
      <c r="D4" s="24">
        <v>7</v>
      </c>
      <c r="E4" s="27">
        <v>7000000</v>
      </c>
      <c r="F4" s="19">
        <f t="shared" ref="F4:F8" si="0">E4*D4*C4</f>
        <v>98000000</v>
      </c>
      <c r="G4" s="4"/>
      <c r="H4" s="3">
        <f>E4*4</f>
        <v>28000000</v>
      </c>
      <c r="J4" s="19"/>
    </row>
    <row r="5" spans="1:14" ht="23.45" thickBot="1">
      <c r="A5" s="2" t="s">
        <v>10</v>
      </c>
      <c r="B5" s="8" t="s">
        <v>11</v>
      </c>
      <c r="C5" s="18">
        <v>4</v>
      </c>
      <c r="D5" s="24">
        <v>5</v>
      </c>
      <c r="E5" s="27">
        <v>5000000</v>
      </c>
      <c r="F5" s="19">
        <f>E5*D5*C5</f>
        <v>100000000</v>
      </c>
      <c r="G5" s="4"/>
      <c r="H5" s="3">
        <f>E5*2</f>
        <v>10000000</v>
      </c>
    </row>
    <row r="6" spans="1:14" ht="23.45" thickBot="1">
      <c r="A6" s="2" t="s">
        <v>10</v>
      </c>
      <c r="B6" s="8" t="s">
        <v>12</v>
      </c>
      <c r="C6" s="18">
        <v>3</v>
      </c>
      <c r="D6" s="24">
        <v>5</v>
      </c>
      <c r="E6" s="27">
        <v>5000000</v>
      </c>
      <c r="F6" s="19">
        <f t="shared" si="0"/>
        <v>75000000</v>
      </c>
      <c r="G6" s="4"/>
      <c r="H6" s="3">
        <f>E6*2</f>
        <v>10000000</v>
      </c>
      <c r="J6" s="19"/>
    </row>
    <row r="7" spans="1:14" ht="23.45" thickBot="1">
      <c r="A7" s="2" t="s">
        <v>13</v>
      </c>
      <c r="B7" s="10" t="s">
        <v>14</v>
      </c>
      <c r="C7" s="18">
        <v>2</v>
      </c>
      <c r="D7" s="24">
        <v>0.03</v>
      </c>
      <c r="E7" s="27">
        <v>5000000</v>
      </c>
      <c r="F7" s="19">
        <f>E7*D7*C7</f>
        <v>300000</v>
      </c>
      <c r="G7" s="4"/>
      <c r="H7" s="4">
        <f>SUM(H3:H6)</f>
        <v>56000000</v>
      </c>
      <c r="J7" s="4"/>
    </row>
    <row r="8" spans="1:14" ht="24.6" thickBot="1">
      <c r="A8" s="20" t="s">
        <v>15</v>
      </c>
      <c r="B8" s="7" t="s">
        <v>16</v>
      </c>
      <c r="C8" s="19">
        <v>1</v>
      </c>
      <c r="D8" s="18">
        <v>0.03</v>
      </c>
      <c r="E8" s="27">
        <v>5000000</v>
      </c>
      <c r="F8" s="19">
        <f t="shared" si="0"/>
        <v>150000</v>
      </c>
      <c r="G8" s="4"/>
    </row>
    <row r="9" spans="1:14">
      <c r="A9" s="17"/>
      <c r="B9" s="19"/>
      <c r="C9" s="19">
        <f>SUM(C3:C8)</f>
        <v>13</v>
      </c>
      <c r="D9" s="19"/>
      <c r="E9" s="19"/>
      <c r="F9" s="19">
        <f>SUM(F3:F8)</f>
        <v>329450000</v>
      </c>
      <c r="H9" s="4"/>
    </row>
    <row r="10" spans="1:14">
      <c r="A10" s="68" t="s">
        <v>17</v>
      </c>
      <c r="B10" s="68"/>
      <c r="C10" s="68"/>
      <c r="D10" s="68"/>
      <c r="E10" s="68"/>
      <c r="F10" s="68"/>
    </row>
    <row r="11" spans="1:14">
      <c r="A11" s="25" t="s">
        <v>18</v>
      </c>
      <c r="B11" s="25" t="s">
        <v>2</v>
      </c>
      <c r="C11" s="25" t="s">
        <v>19</v>
      </c>
      <c r="D11" s="25" t="s">
        <v>20</v>
      </c>
      <c r="E11" s="25" t="s">
        <v>21</v>
      </c>
      <c r="F11" s="25" t="s">
        <v>22</v>
      </c>
    </row>
    <row r="12" spans="1:14" ht="159.6">
      <c r="A12" s="2" t="s">
        <v>23</v>
      </c>
      <c r="B12" s="2" t="s">
        <v>24</v>
      </c>
      <c r="C12" s="2">
        <v>4</v>
      </c>
      <c r="D12" s="2">
        <v>564</v>
      </c>
      <c r="E12" s="24">
        <v>1985400</v>
      </c>
      <c r="F12" s="24">
        <f>E12*C12</f>
        <v>7941600</v>
      </c>
    </row>
    <row r="13" spans="1:14" ht="234" customHeight="1">
      <c r="A13" s="2" t="s">
        <v>25</v>
      </c>
      <c r="B13" s="14" t="s">
        <v>26</v>
      </c>
      <c r="C13" s="12">
        <v>165</v>
      </c>
      <c r="D13" s="12">
        <v>25</v>
      </c>
      <c r="E13" s="12">
        <v>20900</v>
      </c>
      <c r="F13" s="24">
        <f t="shared" ref="F13:F17" si="1">E13*C13</f>
        <v>3448500</v>
      </c>
    </row>
    <row r="14" spans="1:14" ht="229.7" customHeight="1">
      <c r="A14" s="2" t="s">
        <v>27</v>
      </c>
      <c r="B14" s="14" t="s">
        <v>28</v>
      </c>
      <c r="C14" s="12">
        <v>165</v>
      </c>
      <c r="D14" s="12">
        <v>9</v>
      </c>
      <c r="E14" s="12">
        <v>32050</v>
      </c>
      <c r="F14" s="24">
        <f t="shared" si="1"/>
        <v>5288250</v>
      </c>
      <c r="G14" s="12"/>
    </row>
    <row r="15" spans="1:14" ht="72.599999999999994">
      <c r="A15" s="2" t="s">
        <v>29</v>
      </c>
      <c r="B15" s="2" t="s">
        <v>30</v>
      </c>
      <c r="C15" s="2">
        <v>150</v>
      </c>
      <c r="D15" s="2">
        <v>461</v>
      </c>
      <c r="E15" s="24">
        <v>19500</v>
      </c>
      <c r="F15" s="24">
        <f t="shared" si="1"/>
        <v>2925000</v>
      </c>
    </row>
    <row r="16" spans="1:14" ht="43.5">
      <c r="A16" s="2" t="s">
        <v>31</v>
      </c>
      <c r="B16" s="2" t="s">
        <v>32</v>
      </c>
      <c r="C16" s="2">
        <v>150</v>
      </c>
      <c r="D16" s="2">
        <v>388</v>
      </c>
      <c r="E16" s="24">
        <v>2300</v>
      </c>
      <c r="F16" s="24">
        <f t="shared" si="1"/>
        <v>345000</v>
      </c>
      <c r="G16" s="2"/>
    </row>
    <row r="17" spans="1:7" ht="101.45">
      <c r="A17" s="2" t="s">
        <v>33</v>
      </c>
      <c r="B17" s="2" t="s">
        <v>34</v>
      </c>
      <c r="C17" s="2">
        <v>165</v>
      </c>
      <c r="D17" s="2">
        <v>473</v>
      </c>
      <c r="E17" s="24">
        <v>6850</v>
      </c>
      <c r="F17" s="24">
        <f t="shared" si="1"/>
        <v>1130250</v>
      </c>
      <c r="G17" s="4">
        <f>SUM(F12:F17)</f>
        <v>21078600</v>
      </c>
    </row>
    <row r="18" spans="1:7">
      <c r="A18" s="65" t="s">
        <v>35</v>
      </c>
      <c r="B18" s="65"/>
      <c r="C18" s="65"/>
      <c r="D18" s="65"/>
      <c r="E18" s="65"/>
      <c r="F18" s="65"/>
    </row>
    <row r="19" spans="1:7">
      <c r="A19" s="25" t="s">
        <v>18</v>
      </c>
      <c r="B19" s="25" t="s">
        <v>2</v>
      </c>
      <c r="C19" s="25" t="s">
        <v>19</v>
      </c>
      <c r="D19" s="25" t="s">
        <v>20</v>
      </c>
      <c r="E19" s="25" t="s">
        <v>21</v>
      </c>
      <c r="F19" s="25" t="s">
        <v>22</v>
      </c>
    </row>
    <row r="20" spans="1:7" ht="57.95">
      <c r="A20" s="16" t="s">
        <v>36</v>
      </c>
      <c r="B20" s="2" t="s">
        <v>37</v>
      </c>
      <c r="C20" s="1">
        <v>80</v>
      </c>
      <c r="D20">
        <v>470</v>
      </c>
      <c r="E20" s="15">
        <v>6200</v>
      </c>
      <c r="F20" s="15">
        <f t="shared" ref="F20:F30" si="2">E20*C20</f>
        <v>496000</v>
      </c>
    </row>
    <row r="21" spans="1:7" ht="29.1">
      <c r="A21" s="16" t="s">
        <v>38</v>
      </c>
      <c r="B21" s="2" t="s">
        <v>39</v>
      </c>
      <c r="C21" s="1">
        <v>4</v>
      </c>
      <c r="D21" s="1">
        <v>0</v>
      </c>
      <c r="E21" s="15">
        <v>500000</v>
      </c>
      <c r="F21" s="15">
        <f t="shared" si="2"/>
        <v>2000000</v>
      </c>
    </row>
    <row r="22" spans="1:7">
      <c r="A22" s="16" t="s">
        <v>40</v>
      </c>
      <c r="B22" s="1" t="s">
        <v>41</v>
      </c>
      <c r="C22" s="1">
        <v>80</v>
      </c>
      <c r="D22" s="1">
        <v>0</v>
      </c>
      <c r="E22" s="15">
        <v>75000</v>
      </c>
      <c r="F22" s="15">
        <f t="shared" si="2"/>
        <v>6000000</v>
      </c>
    </row>
    <row r="23" spans="1:7" ht="144.94999999999999">
      <c r="A23" s="16" t="s">
        <v>42</v>
      </c>
      <c r="B23" s="14" t="s">
        <v>26</v>
      </c>
      <c r="C23" s="23">
        <v>165</v>
      </c>
      <c r="D23" s="12">
        <v>25</v>
      </c>
      <c r="E23" s="12">
        <v>20900</v>
      </c>
      <c r="F23" s="15">
        <f t="shared" si="2"/>
        <v>3448500</v>
      </c>
    </row>
    <row r="24" spans="1:7" ht="159.6">
      <c r="A24" s="16" t="s">
        <v>43</v>
      </c>
      <c r="B24" s="14" t="s">
        <v>44</v>
      </c>
      <c r="C24" s="23">
        <v>165</v>
      </c>
      <c r="D24" s="12">
        <v>9</v>
      </c>
      <c r="E24" s="12">
        <v>32050</v>
      </c>
      <c r="F24" s="15">
        <f t="shared" si="2"/>
        <v>5288250</v>
      </c>
    </row>
    <row r="25" spans="1:7" ht="144.94999999999999">
      <c r="A25" s="16" t="s">
        <v>45</v>
      </c>
      <c r="B25" s="2" t="s">
        <v>26</v>
      </c>
      <c r="C25" s="1">
        <v>165</v>
      </c>
      <c r="D25" s="12">
        <v>25</v>
      </c>
      <c r="E25" s="12">
        <v>20900</v>
      </c>
      <c r="F25" s="15">
        <f t="shared" si="2"/>
        <v>3448500</v>
      </c>
    </row>
    <row r="26" spans="1:7" ht="87">
      <c r="A26" s="16" t="s">
        <v>46</v>
      </c>
      <c r="B26" s="2" t="s">
        <v>47</v>
      </c>
      <c r="C26" s="2">
        <v>8</v>
      </c>
      <c r="D26" s="1">
        <v>449</v>
      </c>
      <c r="E26" s="15">
        <v>161900</v>
      </c>
      <c r="F26" s="15">
        <f>E26*C26</f>
        <v>1295200</v>
      </c>
    </row>
    <row r="27" spans="1:7" ht="231.95">
      <c r="A27" s="16" t="s">
        <v>48</v>
      </c>
      <c r="B27" s="2" t="s">
        <v>49</v>
      </c>
      <c r="C27" s="1">
        <v>3</v>
      </c>
      <c r="D27" s="2">
        <v>564</v>
      </c>
      <c r="E27" s="24">
        <v>1985400</v>
      </c>
      <c r="F27" s="15">
        <f t="shared" si="2"/>
        <v>5956200</v>
      </c>
    </row>
    <row r="28" spans="1:7">
      <c r="A28" s="16" t="s">
        <v>50</v>
      </c>
      <c r="B28" s="22" t="s">
        <v>51</v>
      </c>
      <c r="C28" s="11">
        <v>80</v>
      </c>
      <c r="D28" s="11">
        <v>0</v>
      </c>
      <c r="E28" s="11">
        <v>50000</v>
      </c>
      <c r="F28" s="15">
        <f t="shared" si="2"/>
        <v>4000000</v>
      </c>
    </row>
    <row r="29" spans="1:7" ht="409.5">
      <c r="A29" s="16" t="s">
        <v>52</v>
      </c>
      <c r="B29" s="14" t="s">
        <v>53</v>
      </c>
      <c r="C29" s="11">
        <v>80</v>
      </c>
      <c r="D29" s="14" t="s">
        <v>54</v>
      </c>
      <c r="E29" s="11">
        <v>19200</v>
      </c>
      <c r="F29" s="15">
        <f t="shared" si="2"/>
        <v>1536000</v>
      </c>
    </row>
    <row r="30" spans="1:7" ht="290.10000000000002">
      <c r="A30" s="16" t="s">
        <v>55</v>
      </c>
      <c r="B30" s="14" t="s">
        <v>56</v>
      </c>
      <c r="C30" s="11">
        <v>80</v>
      </c>
      <c r="D30" s="11">
        <v>469</v>
      </c>
      <c r="E30" s="11">
        <v>56800</v>
      </c>
      <c r="F30" s="15">
        <f t="shared" si="2"/>
        <v>4544000</v>
      </c>
      <c r="G30" s="11"/>
    </row>
    <row r="31" spans="1:7">
      <c r="B31" s="11"/>
      <c r="C31" s="11"/>
      <c r="D31" s="11"/>
      <c r="E31" s="11"/>
      <c r="F31" s="1"/>
    </row>
    <row r="32" spans="1:7">
      <c r="B32" s="60"/>
      <c r="G32" s="4">
        <f>SUM(F20:F30)</f>
        <v>38012650</v>
      </c>
    </row>
    <row r="33" spans="1:7">
      <c r="A33" s="65" t="s">
        <v>57</v>
      </c>
      <c r="B33" s="65"/>
      <c r="C33" s="65"/>
      <c r="D33" s="65"/>
      <c r="E33" s="65"/>
      <c r="F33" s="65"/>
    </row>
    <row r="34" spans="1:7">
      <c r="A34" s="25" t="s">
        <v>18</v>
      </c>
      <c r="B34" s="25" t="s">
        <v>2</v>
      </c>
      <c r="C34" s="25" t="s">
        <v>19</v>
      </c>
      <c r="D34" s="25" t="s">
        <v>20</v>
      </c>
      <c r="E34" s="25" t="s">
        <v>21</v>
      </c>
      <c r="F34" s="25" t="s">
        <v>22</v>
      </c>
      <c r="G34" s="1"/>
    </row>
    <row r="35" spans="1:7" ht="23.1">
      <c r="A35" s="1" t="s">
        <v>36</v>
      </c>
      <c r="B35" s="9" t="s">
        <v>58</v>
      </c>
      <c r="C35" s="1">
        <v>60</v>
      </c>
      <c r="D35">
        <v>470</v>
      </c>
      <c r="E35" s="15">
        <v>6200</v>
      </c>
      <c r="F35" s="15">
        <f t="shared" ref="F35:F39" si="3">E35*C35</f>
        <v>372000</v>
      </c>
    </row>
    <row r="36" spans="1:7" ht="45.95">
      <c r="A36" s="1" t="s">
        <v>59</v>
      </c>
      <c r="B36" s="9" t="s">
        <v>60</v>
      </c>
      <c r="C36" s="1">
        <v>60</v>
      </c>
      <c r="D36" s="2">
        <v>461</v>
      </c>
      <c r="E36" s="24">
        <v>19500</v>
      </c>
      <c r="F36" s="15">
        <f t="shared" si="3"/>
        <v>1170000</v>
      </c>
    </row>
    <row r="37" spans="1:7">
      <c r="A37" s="1" t="s">
        <v>61</v>
      </c>
      <c r="B37" s="9" t="s">
        <v>62</v>
      </c>
      <c r="C37" s="11">
        <v>60</v>
      </c>
      <c r="D37" s="2">
        <v>388</v>
      </c>
      <c r="E37" s="24">
        <v>2300</v>
      </c>
      <c r="F37" s="15">
        <f t="shared" si="3"/>
        <v>138000</v>
      </c>
    </row>
    <row r="38" spans="1:7" ht="81.599999999999994">
      <c r="A38" s="2" t="s">
        <v>63</v>
      </c>
      <c r="B38" s="20" t="s">
        <v>64</v>
      </c>
      <c r="C38" s="11">
        <v>3</v>
      </c>
      <c r="D38" s="11">
        <v>0</v>
      </c>
      <c r="E38" s="11">
        <v>700000</v>
      </c>
      <c r="F38" s="15">
        <f t="shared" si="3"/>
        <v>2100000</v>
      </c>
    </row>
    <row r="39" spans="1:7" ht="35.450000000000003">
      <c r="A39" s="1" t="s">
        <v>65</v>
      </c>
      <c r="B39" s="20" t="s">
        <v>66</v>
      </c>
      <c r="C39" s="1">
        <v>3</v>
      </c>
      <c r="D39" s="1">
        <v>0</v>
      </c>
      <c r="E39" s="15">
        <v>550000</v>
      </c>
      <c r="F39" s="15">
        <f t="shared" si="3"/>
        <v>1650000</v>
      </c>
      <c r="G39" s="4">
        <f>SUM(F35:F39)</f>
        <v>5430000</v>
      </c>
    </row>
    <row r="40" spans="1:7">
      <c r="A40" s="65" t="s">
        <v>67</v>
      </c>
      <c r="B40" s="65"/>
      <c r="C40" s="65"/>
      <c r="D40" s="65"/>
      <c r="E40" s="65"/>
      <c r="F40" s="65"/>
      <c r="G40" s="1"/>
    </row>
    <row r="41" spans="1:7">
      <c r="A41" s="25" t="s">
        <v>18</v>
      </c>
      <c r="B41" s="25" t="s">
        <v>2</v>
      </c>
      <c r="C41" s="25" t="s">
        <v>19</v>
      </c>
      <c r="D41" s="25" t="s">
        <v>20</v>
      </c>
      <c r="E41" s="25" t="s">
        <v>21</v>
      </c>
      <c r="F41" s="25" t="s">
        <v>22</v>
      </c>
    </row>
    <row r="42" spans="1:7" ht="23.1">
      <c r="A42" s="1" t="s">
        <v>36</v>
      </c>
      <c r="B42" s="13" t="s">
        <v>58</v>
      </c>
      <c r="C42" s="1">
        <v>600</v>
      </c>
      <c r="D42">
        <v>470</v>
      </c>
      <c r="E42" s="15">
        <v>6200</v>
      </c>
      <c r="F42" s="15">
        <f t="shared" ref="F42:F48" si="4">E42*C42</f>
        <v>3720000</v>
      </c>
    </row>
    <row r="43" spans="1:7" ht="45.95">
      <c r="A43" s="1" t="s">
        <v>59</v>
      </c>
      <c r="B43" s="13" t="s">
        <v>60</v>
      </c>
      <c r="C43" s="1">
        <v>600</v>
      </c>
      <c r="D43" s="2">
        <v>461</v>
      </c>
      <c r="E43" s="24">
        <v>19500</v>
      </c>
      <c r="F43" s="15">
        <f t="shared" si="4"/>
        <v>11700000</v>
      </c>
    </row>
    <row r="44" spans="1:7">
      <c r="A44" s="1" t="s">
        <v>61</v>
      </c>
      <c r="B44" s="13" t="s">
        <v>62</v>
      </c>
      <c r="C44" s="11">
        <v>600</v>
      </c>
      <c r="D44" s="2">
        <v>388</v>
      </c>
      <c r="E44" s="24">
        <v>2300</v>
      </c>
      <c r="F44" s="15">
        <f t="shared" si="4"/>
        <v>1380000</v>
      </c>
    </row>
    <row r="45" spans="1:7" ht="23.1">
      <c r="A45" s="1" t="s">
        <v>38</v>
      </c>
      <c r="B45" s="13" t="s">
        <v>68</v>
      </c>
      <c r="C45" s="11">
        <v>60</v>
      </c>
      <c r="D45" s="11">
        <v>0</v>
      </c>
      <c r="E45" s="11">
        <v>150000</v>
      </c>
      <c r="F45" s="15">
        <f>E45*C45</f>
        <v>9000000</v>
      </c>
    </row>
    <row r="46" spans="1:7" ht="72.599999999999994">
      <c r="A46" s="1" t="s">
        <v>69</v>
      </c>
      <c r="B46" s="2" t="s">
        <v>70</v>
      </c>
      <c r="C46" s="1">
        <v>60</v>
      </c>
      <c r="D46" s="1">
        <v>0</v>
      </c>
      <c r="E46" s="15">
        <v>1000000</v>
      </c>
      <c r="F46" s="15">
        <f t="shared" si="4"/>
        <v>60000000</v>
      </c>
    </row>
    <row r="47" spans="1:7">
      <c r="A47" s="1" t="s">
        <v>71</v>
      </c>
      <c r="B47" s="21" t="s">
        <v>72</v>
      </c>
      <c r="C47" s="1">
        <v>60</v>
      </c>
      <c r="D47" s="1"/>
      <c r="E47" s="1"/>
      <c r="F47" s="1">
        <f t="shared" si="4"/>
        <v>0</v>
      </c>
    </row>
    <row r="48" spans="1:7" ht="24">
      <c r="A48" s="1" t="s">
        <v>73</v>
      </c>
      <c r="B48" s="20" t="s">
        <v>74</v>
      </c>
      <c r="C48" s="11">
        <v>60</v>
      </c>
      <c r="D48" s="11"/>
      <c r="E48" s="11"/>
      <c r="F48" s="1">
        <f t="shared" si="4"/>
        <v>0</v>
      </c>
      <c r="G48" s="4">
        <f>SUM(F42:F46)</f>
        <v>85800000</v>
      </c>
    </row>
    <row r="49" spans="1:8">
      <c r="A49" s="65" t="s">
        <v>75</v>
      </c>
      <c r="B49" s="65"/>
      <c r="C49" s="65"/>
      <c r="D49" s="65"/>
      <c r="E49" s="65"/>
      <c r="F49" s="65"/>
    </row>
    <row r="50" spans="1:8">
      <c r="A50" s="25" t="s">
        <v>18</v>
      </c>
      <c r="B50" s="25" t="s">
        <v>2</v>
      </c>
      <c r="C50" s="25" t="s">
        <v>19</v>
      </c>
      <c r="D50" s="25" t="s">
        <v>20</v>
      </c>
      <c r="E50" s="25" t="s">
        <v>21</v>
      </c>
      <c r="F50" s="25" t="s">
        <v>22</v>
      </c>
      <c r="G50" s="4">
        <f>F53-F9</f>
        <v>189544850</v>
      </c>
      <c r="H50" s="4">
        <f>F53-50000000</f>
        <v>468994850</v>
      </c>
    </row>
    <row r="51" spans="1:8" ht="23.1">
      <c r="A51" s="1" t="s">
        <v>76</v>
      </c>
      <c r="B51" s="13" t="s">
        <v>77</v>
      </c>
      <c r="C51" s="1">
        <v>3176</v>
      </c>
      <c r="D51">
        <v>22</v>
      </c>
      <c r="E51" s="15">
        <v>12350</v>
      </c>
      <c r="F51" s="15">
        <f t="shared" ref="F51" si="5">E51*C51</f>
        <v>39223600</v>
      </c>
    </row>
    <row r="52" spans="1:8">
      <c r="A52" s="1" t="s">
        <v>78</v>
      </c>
      <c r="B52" s="11" t="s">
        <v>79</v>
      </c>
      <c r="C52" s="11"/>
      <c r="D52" s="11"/>
      <c r="E52" s="11"/>
      <c r="F52" s="11"/>
    </row>
    <row r="53" spans="1:8" ht="29.1">
      <c r="A53" s="1" t="s">
        <v>80</v>
      </c>
      <c r="B53" s="12" t="s">
        <v>81</v>
      </c>
      <c r="C53" s="11"/>
      <c r="D53" s="11"/>
      <c r="E53" s="11" t="s">
        <v>22</v>
      </c>
      <c r="F53" s="11">
        <f>SUM(F9:F52)</f>
        <v>518994850</v>
      </c>
    </row>
    <row r="54" spans="1:8">
      <c r="B54" s="11"/>
      <c r="C54" s="11"/>
      <c r="D54" s="11"/>
      <c r="E54" s="11"/>
      <c r="F54" s="11"/>
    </row>
  </sheetData>
  <mergeCells count="7">
    <mergeCell ref="A40:F40"/>
    <mergeCell ref="A49:F49"/>
    <mergeCell ref="K2:N2"/>
    <mergeCell ref="A1:E1"/>
    <mergeCell ref="A10:F10"/>
    <mergeCell ref="A18:F18"/>
    <mergeCell ref="A33:F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A9376-BF36-4DED-8827-3E55576C4983}">
  <dimension ref="A1:J19"/>
  <sheetViews>
    <sheetView zoomScale="80" zoomScaleNormal="80" workbookViewId="0">
      <selection activeCell="E4" sqref="E4"/>
    </sheetView>
  </sheetViews>
  <sheetFormatPr defaultColWidth="11.42578125" defaultRowHeight="14.45"/>
  <cols>
    <col min="1" max="1" width="26.140625" bestFit="1" customWidth="1"/>
    <col min="2" max="2" width="31.140625" customWidth="1"/>
    <col min="3" max="3" width="26.5703125" customWidth="1"/>
    <col min="4" max="4" width="13.85546875" customWidth="1"/>
    <col min="5" max="5" width="15.42578125" bestFit="1" customWidth="1"/>
    <col min="6" max="6" width="17" bestFit="1" customWidth="1"/>
    <col min="7" max="7" width="15" bestFit="1" customWidth="1"/>
    <col min="8" max="8" width="17.5703125" bestFit="1" customWidth="1"/>
    <col min="9" max="9" width="15.42578125" bestFit="1" customWidth="1"/>
    <col min="10" max="10" width="14" bestFit="1" customWidth="1"/>
    <col min="11" max="11" width="13.85546875" customWidth="1"/>
  </cols>
  <sheetData>
    <row r="1" spans="1:10">
      <c r="A1" s="69" t="s">
        <v>0</v>
      </c>
      <c r="B1" s="70"/>
      <c r="C1" s="70"/>
      <c r="D1" s="70"/>
      <c r="E1" s="70"/>
      <c r="F1" s="71"/>
    </row>
    <row r="2" spans="1:10">
      <c r="A2" s="56" t="s">
        <v>1</v>
      </c>
      <c r="B2" s="57" t="s">
        <v>82</v>
      </c>
      <c r="C2" s="58" t="s">
        <v>3</v>
      </c>
      <c r="D2" s="57" t="s">
        <v>4</v>
      </c>
      <c r="E2" s="57" t="s">
        <v>5</v>
      </c>
      <c r="F2" s="59" t="s">
        <v>83</v>
      </c>
    </row>
    <row r="3" spans="1:10">
      <c r="A3" s="29" t="s">
        <v>6</v>
      </c>
      <c r="B3" s="27">
        <v>1</v>
      </c>
      <c r="C3" s="27">
        <f>SUM(B3:B3)</f>
        <v>1</v>
      </c>
      <c r="D3" s="27">
        <v>7</v>
      </c>
      <c r="E3" s="27">
        <v>8000000</v>
      </c>
      <c r="F3" s="30">
        <f>E3*D3*C3</f>
        <v>56000000</v>
      </c>
      <c r="G3" s="3">
        <f>E3*2</f>
        <v>16000000</v>
      </c>
      <c r="H3" s="27">
        <v>8000000</v>
      </c>
      <c r="J3" s="3">
        <f>E3*2</f>
        <v>16000000</v>
      </c>
    </row>
    <row r="4" spans="1:10">
      <c r="A4" s="29" t="s">
        <v>84</v>
      </c>
      <c r="B4" s="27">
        <v>2</v>
      </c>
      <c r="C4" s="27">
        <f>SUM(B4:B4)</f>
        <v>2</v>
      </c>
      <c r="D4" s="27">
        <v>7</v>
      </c>
      <c r="E4" s="27">
        <v>7000000</v>
      </c>
      <c r="F4" s="30">
        <f>E4*D4*C4</f>
        <v>98000000</v>
      </c>
      <c r="G4" s="3">
        <f>E4*2</f>
        <v>14000000</v>
      </c>
      <c r="H4" s="27">
        <v>6000000</v>
      </c>
      <c r="J4" s="3">
        <f>E4*4</f>
        <v>28000000</v>
      </c>
    </row>
    <row r="5" spans="1:10">
      <c r="A5" s="29" t="s">
        <v>85</v>
      </c>
      <c r="B5" s="27">
        <v>4</v>
      </c>
      <c r="C5" s="27">
        <f>SUM(B5:B5)</f>
        <v>4</v>
      </c>
      <c r="D5" s="27">
        <v>6</v>
      </c>
      <c r="E5" s="27">
        <v>5000000</v>
      </c>
      <c r="F5" s="30">
        <f t="shared" ref="F5:F6" si="0">E5*D5*C5</f>
        <v>120000000</v>
      </c>
      <c r="G5" s="3">
        <f>(E5*2)*2</f>
        <v>20000000</v>
      </c>
      <c r="H5" s="4">
        <v>20000000</v>
      </c>
      <c r="J5" s="3">
        <f>E5*C5</f>
        <v>20000000</v>
      </c>
    </row>
    <row r="6" spans="1:10">
      <c r="A6" s="29" t="s">
        <v>86</v>
      </c>
      <c r="B6" s="27">
        <v>1</v>
      </c>
      <c r="C6" s="27">
        <v>1</v>
      </c>
      <c r="D6" s="27">
        <v>6</v>
      </c>
      <c r="E6" s="27">
        <v>5000000</v>
      </c>
      <c r="F6" s="30">
        <f t="shared" si="0"/>
        <v>30000000</v>
      </c>
      <c r="G6" s="3">
        <f>SUM(G3:G5)</f>
        <v>50000000</v>
      </c>
      <c r="H6" s="4">
        <v>5000000</v>
      </c>
      <c r="I6" s="4">
        <f>SUM(H3:H6)</f>
        <v>39000000</v>
      </c>
      <c r="J6" s="3">
        <f>E6*C6</f>
        <v>5000000</v>
      </c>
    </row>
    <row r="7" spans="1:10">
      <c r="A7" s="31"/>
      <c r="B7" s="28"/>
      <c r="C7" s="28"/>
      <c r="D7" s="28"/>
      <c r="E7" s="28" t="s">
        <v>87</v>
      </c>
      <c r="F7" s="30">
        <f>SUM(F3:F6)</f>
        <v>304000000</v>
      </c>
      <c r="G7" s="3"/>
      <c r="H7" s="4">
        <f>SUM(H3:H6)</f>
        <v>39000000</v>
      </c>
      <c r="J7" s="3">
        <f>SUM(J3:J6)</f>
        <v>69000000</v>
      </c>
    </row>
    <row r="8" spans="1:10">
      <c r="A8" s="29" t="s">
        <v>88</v>
      </c>
      <c r="B8" s="28">
        <v>80</v>
      </c>
      <c r="C8" s="28"/>
      <c r="D8" s="28"/>
      <c r="E8" s="28">
        <v>10000000</v>
      </c>
      <c r="F8" s="30">
        <f>E8*B8</f>
        <v>800000000</v>
      </c>
      <c r="G8" s="3">
        <f>SUM(E3:E6)</f>
        <v>25000000</v>
      </c>
    </row>
    <row r="9" spans="1:10" ht="15" thickBot="1">
      <c r="A9" s="32" t="s">
        <v>89</v>
      </c>
      <c r="B9" s="33">
        <v>10000000</v>
      </c>
      <c r="C9" s="33"/>
      <c r="D9" s="33"/>
      <c r="E9" s="33" t="s">
        <v>90</v>
      </c>
      <c r="F9" s="34">
        <f>F8+F7</f>
        <v>1104000000</v>
      </c>
      <c r="G9" s="3"/>
      <c r="H9" s="4">
        <f>E3+E4</f>
        <v>15000000</v>
      </c>
    </row>
    <row r="10" spans="1:10">
      <c r="B10" s="3"/>
      <c r="C10" s="3">
        <f>SUM(C3:C9)</f>
        <v>8</v>
      </c>
      <c r="D10" s="3"/>
      <c r="E10" s="3"/>
      <c r="F10" s="3"/>
      <c r="G10" s="3"/>
    </row>
    <row r="11" spans="1:10">
      <c r="B11" s="4"/>
      <c r="C11" s="3"/>
      <c r="D11" s="3"/>
      <c r="E11" s="3"/>
      <c r="F11" s="3"/>
      <c r="G11" s="3"/>
    </row>
    <row r="12" spans="1:10">
      <c r="B12" s="4"/>
      <c r="C12" s="4"/>
      <c r="D12" s="3"/>
      <c r="E12" s="3"/>
      <c r="F12" s="3"/>
      <c r="G12" s="3"/>
    </row>
    <row r="14" spans="1:10">
      <c r="C14" s="3"/>
      <c r="H14" s="4"/>
    </row>
    <row r="17" spans="10:10" ht="15.6" customHeight="1" thickBot="1"/>
    <row r="18" spans="10:10">
      <c r="J18" s="5"/>
    </row>
    <row r="19" spans="10:10">
      <c r="J19" s="6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919AD-FB97-4520-9A67-399A307B2DD3}">
  <dimension ref="A1:F9"/>
  <sheetViews>
    <sheetView workbookViewId="0">
      <selection activeCell="F9" sqref="F9"/>
    </sheetView>
  </sheetViews>
  <sheetFormatPr defaultColWidth="11.42578125" defaultRowHeight="14.45"/>
  <cols>
    <col min="1" max="1" width="30.5703125" customWidth="1"/>
    <col min="2" max="2" width="29.140625" bestFit="1" customWidth="1"/>
    <col min="5" max="5" width="14" bestFit="1" customWidth="1"/>
    <col min="6" max="6" width="16.5703125" bestFit="1" customWidth="1"/>
  </cols>
  <sheetData>
    <row r="1" spans="1:6">
      <c r="A1" s="72" t="s">
        <v>91</v>
      </c>
      <c r="B1" s="73"/>
      <c r="C1" s="73"/>
      <c r="D1" s="73"/>
      <c r="E1" s="73"/>
      <c r="F1" s="74"/>
    </row>
    <row r="2" spans="1:6" ht="43.5">
      <c r="A2" s="61" t="s">
        <v>1</v>
      </c>
      <c r="B2" s="62" t="s">
        <v>92</v>
      </c>
      <c r="C2" s="63" t="s">
        <v>3</v>
      </c>
      <c r="D2" s="62" t="s">
        <v>4</v>
      </c>
      <c r="E2" s="62" t="s">
        <v>5</v>
      </c>
      <c r="F2" s="64"/>
    </row>
    <row r="3" spans="1:6">
      <c r="A3" s="29" t="s">
        <v>93</v>
      </c>
      <c r="B3" s="27">
        <v>1</v>
      </c>
      <c r="C3" s="27">
        <f>SUM(B3:B3)</f>
        <v>1</v>
      </c>
      <c r="D3" s="27">
        <v>7</v>
      </c>
      <c r="E3" s="27">
        <v>8000000</v>
      </c>
      <c r="F3" s="30">
        <f>E3*D3*C3</f>
        <v>56000000</v>
      </c>
    </row>
    <row r="4" spans="1:6">
      <c r="A4" s="29" t="s">
        <v>94</v>
      </c>
      <c r="B4" s="27">
        <v>5</v>
      </c>
      <c r="C4" s="27">
        <f>SUM(B4:B4)</f>
        <v>5</v>
      </c>
      <c r="D4" s="27">
        <v>7</v>
      </c>
      <c r="E4" s="27">
        <v>5000000</v>
      </c>
      <c r="F4" s="30">
        <f t="shared" ref="F4:F8" si="0">E4*D4*C4</f>
        <v>175000000</v>
      </c>
    </row>
    <row r="5" spans="1:6">
      <c r="A5" s="29" t="s">
        <v>86</v>
      </c>
      <c r="B5" s="27">
        <v>2</v>
      </c>
      <c r="C5" s="27">
        <f>SUM(B5:B5)</f>
        <v>2</v>
      </c>
      <c r="D5" s="27">
        <v>7</v>
      </c>
      <c r="E5" s="27">
        <v>5000000</v>
      </c>
      <c r="F5" s="30">
        <f t="shared" si="0"/>
        <v>70000000</v>
      </c>
    </row>
    <row r="6" spans="1:6">
      <c r="A6" s="29" t="s">
        <v>95</v>
      </c>
      <c r="B6" s="21">
        <v>60</v>
      </c>
      <c r="C6" s="27">
        <v>1</v>
      </c>
      <c r="D6" s="27">
        <v>1</v>
      </c>
      <c r="E6" s="27">
        <v>5000000</v>
      </c>
      <c r="F6" s="30">
        <f t="shared" si="0"/>
        <v>5000000</v>
      </c>
    </row>
    <row r="7" spans="1:6">
      <c r="A7" s="29" t="s">
        <v>96</v>
      </c>
      <c r="B7" s="20">
        <v>60</v>
      </c>
      <c r="C7" s="27">
        <v>1</v>
      </c>
      <c r="D7" s="27">
        <v>1</v>
      </c>
      <c r="E7" s="27">
        <v>5000000</v>
      </c>
      <c r="F7" s="30">
        <f t="shared" si="0"/>
        <v>5000000</v>
      </c>
    </row>
    <row r="8" spans="1:6">
      <c r="A8" s="29" t="s">
        <v>97</v>
      </c>
      <c r="B8" s="20">
        <v>1</v>
      </c>
      <c r="C8" s="27">
        <v>60</v>
      </c>
      <c r="D8" s="27">
        <v>3</v>
      </c>
      <c r="E8" s="27">
        <v>250000</v>
      </c>
      <c r="F8" s="30">
        <f t="shared" si="0"/>
        <v>45000000</v>
      </c>
    </row>
    <row r="9" spans="1:6">
      <c r="A9" s="31"/>
      <c r="B9" s="28"/>
      <c r="C9" s="28"/>
      <c r="D9" s="28"/>
      <c r="E9" s="28" t="s">
        <v>87</v>
      </c>
      <c r="F9" s="30">
        <f>SUM(F3:F8)</f>
        <v>356000000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BEF5-4A05-491B-962F-037AF23B037A}">
  <dimension ref="A1:F8"/>
  <sheetViews>
    <sheetView zoomScale="135" workbookViewId="0">
      <selection activeCell="B11" sqref="B11"/>
    </sheetView>
  </sheetViews>
  <sheetFormatPr defaultColWidth="11.42578125" defaultRowHeight="14.45"/>
  <cols>
    <col min="1" max="1" width="21.5703125" customWidth="1"/>
    <col min="2" max="2" width="23.140625" customWidth="1"/>
    <col min="3" max="4" width="17.42578125" bestFit="1" customWidth="1"/>
    <col min="6" max="6" width="14" bestFit="1" customWidth="1"/>
  </cols>
  <sheetData>
    <row r="1" spans="1:6">
      <c r="A1" s="75" t="s">
        <v>98</v>
      </c>
      <c r="B1" s="75"/>
    </row>
    <row r="2" spans="1:6">
      <c r="A2" s="53" t="s">
        <v>99</v>
      </c>
      <c r="B2" s="54">
        <f>capacitacion!F53</f>
        <v>518994850</v>
      </c>
      <c r="D2" s="4"/>
    </row>
    <row r="3" spans="1:6">
      <c r="A3" s="26" t="s">
        <v>100</v>
      </c>
      <c r="B3" s="54">
        <f>fortalecimiento!F9</f>
        <v>1104000000</v>
      </c>
      <c r="C3" s="4"/>
    </row>
    <row r="4" spans="1:6">
      <c r="A4" s="53" t="s">
        <v>91</v>
      </c>
      <c r="B4" s="54">
        <f>contrapartida!F9</f>
        <v>356000000</v>
      </c>
      <c r="D4" s="4"/>
    </row>
    <row r="5" spans="1:6">
      <c r="A5" s="26" t="s">
        <v>22</v>
      </c>
      <c r="B5" s="54">
        <f>SUM(B2:B4)</f>
        <v>1978994850</v>
      </c>
      <c r="F5" s="3"/>
    </row>
    <row r="6" spans="1:6">
      <c r="D6" s="4"/>
      <c r="F6" s="3"/>
    </row>
    <row r="7" spans="1:6">
      <c r="B7" s="4"/>
      <c r="C7" s="4"/>
      <c r="F7" s="3"/>
    </row>
    <row r="8" spans="1:6">
      <c r="F8" s="3" t="s">
        <v>101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AEE7-FC3E-4970-9197-A0C307400692}">
  <dimension ref="A1:O37"/>
  <sheetViews>
    <sheetView tabSelected="1" zoomScale="80" workbookViewId="0">
      <selection activeCell="C37" sqref="C37"/>
    </sheetView>
  </sheetViews>
  <sheetFormatPr defaultColWidth="11.42578125" defaultRowHeight="14.45"/>
  <cols>
    <col min="2" max="2" width="18" customWidth="1"/>
    <col min="3" max="4" width="16.85546875" bestFit="1" customWidth="1"/>
    <col min="5" max="5" width="16.42578125" bestFit="1" customWidth="1"/>
    <col min="6" max="6" width="15.5703125" bestFit="1" customWidth="1"/>
    <col min="7" max="7" width="19.140625" bestFit="1" customWidth="1"/>
    <col min="8" max="8" width="15.5703125" bestFit="1" customWidth="1"/>
    <col min="9" max="9" width="16.5703125" bestFit="1" customWidth="1"/>
    <col min="10" max="12" width="15.5703125" bestFit="1" customWidth="1"/>
  </cols>
  <sheetData>
    <row r="1" spans="1:15">
      <c r="A1" s="36"/>
      <c r="B1" s="36"/>
      <c r="C1" s="35"/>
      <c r="D1" s="35"/>
      <c r="E1" s="35"/>
      <c r="F1" s="35"/>
    </row>
    <row r="2" spans="1:15">
      <c r="A2" s="36"/>
      <c r="B2" s="36"/>
      <c r="C2" s="35"/>
      <c r="D2" s="35"/>
      <c r="E2" s="35"/>
      <c r="F2" s="35"/>
    </row>
    <row r="3" spans="1:15" ht="14.45" customHeight="1">
      <c r="A3" s="36"/>
      <c r="B3" s="77" t="s">
        <v>102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4" spans="1:15">
      <c r="A4" s="3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15">
      <c r="A5" s="36"/>
      <c r="B5" s="36"/>
      <c r="C5" s="76" t="s">
        <v>103</v>
      </c>
      <c r="D5" s="76"/>
      <c r="E5" s="76"/>
      <c r="F5" s="76"/>
      <c r="G5" s="76" t="s">
        <v>104</v>
      </c>
      <c r="H5" s="76"/>
      <c r="I5" s="76"/>
      <c r="J5" s="76"/>
      <c r="K5" s="76"/>
      <c r="L5" s="76"/>
      <c r="M5" s="76"/>
      <c r="N5" s="76"/>
      <c r="O5" s="76"/>
    </row>
    <row r="6" spans="1:15" ht="15.6">
      <c r="A6" s="36"/>
      <c r="B6" s="46"/>
      <c r="C6" s="45" t="s">
        <v>105</v>
      </c>
      <c r="D6" s="45" t="s">
        <v>106</v>
      </c>
      <c r="E6" s="45" t="s">
        <v>107</v>
      </c>
      <c r="F6" s="45" t="s">
        <v>108</v>
      </c>
      <c r="G6" s="45" t="s">
        <v>109</v>
      </c>
      <c r="H6" s="45" t="s">
        <v>110</v>
      </c>
      <c r="I6" s="45" t="s">
        <v>111</v>
      </c>
      <c r="J6" s="45" t="s">
        <v>112</v>
      </c>
      <c r="K6" s="45" t="s">
        <v>113</v>
      </c>
      <c r="L6" s="45" t="s">
        <v>114</v>
      </c>
      <c r="M6" s="45" t="s">
        <v>115</v>
      </c>
      <c r="N6" s="45" t="s">
        <v>116</v>
      </c>
      <c r="O6" s="45" t="s">
        <v>105</v>
      </c>
    </row>
    <row r="7" spans="1:15">
      <c r="A7" s="36"/>
      <c r="B7" s="36"/>
      <c r="C7" s="35"/>
      <c r="D7" s="35"/>
      <c r="E7" s="35"/>
      <c r="F7" s="35"/>
    </row>
    <row r="8" spans="1:15">
      <c r="A8" s="36"/>
      <c r="B8" s="44" t="s">
        <v>117</v>
      </c>
      <c r="C8" s="43">
        <v>0</v>
      </c>
      <c r="D8" s="43"/>
      <c r="E8" s="43"/>
      <c r="F8" s="43"/>
      <c r="G8" s="43">
        <f>F15</f>
        <v>0</v>
      </c>
      <c r="H8" s="43"/>
      <c r="I8" s="43"/>
      <c r="J8" s="43"/>
      <c r="K8" s="43"/>
      <c r="L8" s="43"/>
      <c r="M8" s="43"/>
      <c r="N8" s="43"/>
      <c r="O8" s="43"/>
    </row>
    <row r="9" spans="1:15">
      <c r="A9" s="36"/>
      <c r="B9" s="36"/>
      <c r="C9" s="35"/>
      <c r="D9" s="35"/>
      <c r="E9" s="35"/>
      <c r="F9" s="35"/>
      <c r="G9" s="47"/>
      <c r="H9" s="47"/>
      <c r="I9" s="47"/>
      <c r="J9" s="47"/>
      <c r="K9" s="47"/>
      <c r="L9" s="47"/>
      <c r="M9" s="47"/>
      <c r="N9" s="47"/>
      <c r="O9" s="47"/>
    </row>
    <row r="10" spans="1:15">
      <c r="A10" s="36"/>
      <c r="B10" s="36"/>
      <c r="C10" s="35"/>
      <c r="D10" s="35"/>
      <c r="E10" s="35"/>
      <c r="F10" s="35"/>
      <c r="G10" s="47"/>
      <c r="H10" s="47"/>
      <c r="I10" s="47"/>
      <c r="J10" s="47"/>
      <c r="K10" s="47"/>
      <c r="L10" s="47"/>
      <c r="M10" s="47"/>
      <c r="N10" s="47"/>
      <c r="O10" s="47"/>
    </row>
    <row r="11" spans="1:15">
      <c r="A11" s="36"/>
      <c r="B11" s="78" t="s">
        <v>118</v>
      </c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>
      <c r="A12" s="36"/>
      <c r="B12" s="36" t="s">
        <v>119</v>
      </c>
      <c r="C12" s="41"/>
      <c r="D12" s="49">
        <f>D21+E21+G25+E26+E29+F29+F26+F21+D29</f>
        <v>328275000</v>
      </c>
      <c r="E12" s="41"/>
      <c r="F12" s="41"/>
      <c r="G12" s="4">
        <f>G21+G22+H21+I21+J21+K21+J29+I29+H29+G29+G28+G27+K29</f>
        <v>1127680000</v>
      </c>
      <c r="I12" s="4">
        <f>SUM(D12:G12)</f>
        <v>1455955000</v>
      </c>
    </row>
    <row r="13" spans="1:15">
      <c r="A13" s="36"/>
      <c r="B13" s="36"/>
      <c r="C13" s="41"/>
      <c r="D13" s="41"/>
      <c r="E13" s="41"/>
      <c r="F13" s="41"/>
    </row>
    <row r="14" spans="1:15">
      <c r="A14" s="36"/>
      <c r="B14" s="36"/>
      <c r="C14" s="41"/>
      <c r="D14" s="41"/>
      <c r="E14" s="41"/>
      <c r="F14" s="41"/>
    </row>
    <row r="15" spans="1:15">
      <c r="A15" s="36"/>
      <c r="B15" s="40" t="s">
        <v>120</v>
      </c>
      <c r="C15" s="39">
        <f>SUM(C12:C14)</f>
        <v>0</v>
      </c>
      <c r="D15" s="39">
        <f>SUM(D12:D14)</f>
        <v>328275000</v>
      </c>
      <c r="E15" s="39">
        <f>SUM(E12:E14)</f>
        <v>0</v>
      </c>
      <c r="F15" s="39">
        <f>SUM(F12:F14)</f>
        <v>0</v>
      </c>
      <c r="G15" s="39">
        <f t="shared" ref="G15:O15" si="0">SUM(G12:G14)</f>
        <v>1127680000</v>
      </c>
      <c r="H15" s="39">
        <f t="shared" si="0"/>
        <v>0</v>
      </c>
      <c r="I15" s="39">
        <f t="shared" si="0"/>
        <v>1455955000</v>
      </c>
      <c r="J15" s="39">
        <f t="shared" si="0"/>
        <v>0</v>
      </c>
      <c r="K15" s="39">
        <f t="shared" si="0"/>
        <v>0</v>
      </c>
      <c r="L15" s="39">
        <f t="shared" si="0"/>
        <v>0</v>
      </c>
      <c r="M15" s="39">
        <f t="shared" si="0"/>
        <v>0</v>
      </c>
      <c r="N15" s="39">
        <f t="shared" si="0"/>
        <v>0</v>
      </c>
      <c r="O15" s="39">
        <f t="shared" si="0"/>
        <v>0</v>
      </c>
    </row>
    <row r="16" spans="1:15">
      <c r="A16" s="36"/>
      <c r="B16" s="36"/>
      <c r="C16" s="35"/>
      <c r="D16" s="35"/>
      <c r="E16" s="35"/>
      <c r="F16" s="35"/>
    </row>
    <row r="17" spans="1:15">
      <c r="A17" s="36"/>
      <c r="B17" s="36"/>
      <c r="C17" s="35"/>
      <c r="D17" s="35"/>
      <c r="E17" s="35"/>
      <c r="F17" s="35"/>
    </row>
    <row r="18" spans="1:15">
      <c r="A18" s="36"/>
      <c r="B18" s="78" t="s">
        <v>121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1:15">
      <c r="A19" s="36"/>
      <c r="B19" s="36"/>
      <c r="C19" s="41"/>
      <c r="D19" s="41"/>
      <c r="E19" s="41"/>
      <c r="F19" s="41"/>
    </row>
    <row r="20" spans="1:15">
      <c r="A20" s="36"/>
      <c r="B20" s="48" t="s">
        <v>122</v>
      </c>
      <c r="C20" s="41"/>
      <c r="D20" s="41"/>
      <c r="E20" s="41"/>
      <c r="F20" s="41"/>
    </row>
    <row r="21" spans="1:15">
      <c r="A21" s="36"/>
      <c r="B21" s="50" t="s">
        <v>123</v>
      </c>
      <c r="D21" s="51">
        <v>14000000</v>
      </c>
      <c r="E21" s="51">
        <v>39000000</v>
      </c>
      <c r="F21" s="51">
        <v>39000000</v>
      </c>
      <c r="G21" s="51">
        <v>39000000</v>
      </c>
      <c r="H21" s="51">
        <v>39000000</v>
      </c>
      <c r="I21" s="51">
        <v>39000000</v>
      </c>
      <c r="J21" s="51">
        <v>39000000</v>
      </c>
      <c r="K21" s="51"/>
      <c r="L21" s="4"/>
    </row>
    <row r="22" spans="1:15">
      <c r="A22" s="36"/>
      <c r="B22" s="50" t="s">
        <v>124</v>
      </c>
      <c r="D22" s="51"/>
      <c r="E22" s="51"/>
      <c r="F22" s="51"/>
      <c r="G22" s="52">
        <v>600000000</v>
      </c>
      <c r="H22" s="52"/>
      <c r="I22" s="52"/>
      <c r="J22" s="52"/>
      <c r="K22" s="52"/>
      <c r="L22" s="4"/>
    </row>
    <row r="23" spans="1:15">
      <c r="A23" s="36"/>
      <c r="D23" s="51"/>
      <c r="E23" s="51"/>
      <c r="F23" s="51"/>
      <c r="G23" s="3"/>
      <c r="H23" s="3"/>
      <c r="I23" s="3"/>
      <c r="J23" s="3"/>
    </row>
    <row r="24" spans="1:15">
      <c r="A24" s="36"/>
      <c r="B24" s="48" t="s">
        <v>125</v>
      </c>
      <c r="D24" s="51"/>
      <c r="E24" s="51"/>
      <c r="F24" s="51"/>
      <c r="G24" s="3"/>
      <c r="H24" s="3"/>
      <c r="I24" s="3"/>
      <c r="J24" s="3"/>
    </row>
    <row r="25" spans="1:15">
      <c r="A25" s="36"/>
      <c r="B25" s="36" t="s">
        <v>126</v>
      </c>
      <c r="D25" s="3"/>
      <c r="E25" s="51"/>
      <c r="F25" s="51"/>
      <c r="G25" s="3">
        <v>19280350</v>
      </c>
      <c r="H25" s="3"/>
      <c r="I25" s="3"/>
      <c r="J25" s="3"/>
    </row>
    <row r="26" spans="1:15">
      <c r="A26" s="36"/>
      <c r="B26" s="36" t="s">
        <v>127</v>
      </c>
      <c r="D26" s="51"/>
      <c r="E26" s="51">
        <v>69997325</v>
      </c>
      <c r="F26" s="51">
        <v>69997325</v>
      </c>
      <c r="G26" s="3"/>
      <c r="H26" s="3"/>
      <c r="I26" s="3"/>
      <c r="J26" s="3"/>
    </row>
    <row r="27" spans="1:15">
      <c r="A27" s="36"/>
      <c r="B27" s="36" t="s">
        <v>128</v>
      </c>
      <c r="D27" s="51"/>
      <c r="E27" s="51"/>
      <c r="F27" s="51"/>
      <c r="G27" s="3">
        <f>capacitacion!G39</f>
        <v>5430000</v>
      </c>
      <c r="H27" s="3"/>
      <c r="I27" s="3"/>
      <c r="J27" s="3"/>
    </row>
    <row r="28" spans="1:15">
      <c r="A28" s="36"/>
      <c r="B28" s="36" t="s">
        <v>129</v>
      </c>
      <c r="D28" s="51"/>
      <c r="E28" s="51"/>
      <c r="F28" s="51"/>
      <c r="G28" s="3">
        <f>capacitacion!G48</f>
        <v>85800000</v>
      </c>
      <c r="H28" s="3"/>
      <c r="I28" s="3"/>
      <c r="J28" s="3"/>
    </row>
    <row r="29" spans="1:15">
      <c r="A29" s="36"/>
      <c r="B29" s="50" t="s">
        <v>130</v>
      </c>
      <c r="D29" s="51">
        <v>14000000</v>
      </c>
      <c r="E29" s="51">
        <v>14000000</v>
      </c>
      <c r="F29" s="51">
        <v>49000000</v>
      </c>
      <c r="G29" s="51">
        <v>49000000</v>
      </c>
      <c r="H29" s="3">
        <f>77000000+450000</f>
        <v>77450000</v>
      </c>
      <c r="I29" s="3">
        <v>77000000</v>
      </c>
      <c r="J29" s="3">
        <v>77000000</v>
      </c>
      <c r="K29" s="3"/>
    </row>
    <row r="30" spans="1:15">
      <c r="A30" s="36"/>
      <c r="B30" s="36"/>
      <c r="C30" s="41"/>
      <c r="D30" s="41"/>
      <c r="E30" s="41"/>
      <c r="F30" s="41"/>
    </row>
    <row r="31" spans="1:15">
      <c r="A31" s="42"/>
      <c r="B31" s="40" t="s">
        <v>131</v>
      </c>
      <c r="C31" s="39">
        <f>SUM(C19:C30)</f>
        <v>0</v>
      </c>
      <c r="D31" s="39">
        <f>SUM(D19:D30)</f>
        <v>28000000</v>
      </c>
      <c r="E31" s="39">
        <f>SUM(E19:E30)</f>
        <v>122997325</v>
      </c>
      <c r="F31" s="39">
        <f>SUM(F19:F30)</f>
        <v>157997325</v>
      </c>
      <c r="G31" s="39">
        <f t="shared" ref="G31:O31" si="1">SUM(G19:G30)</f>
        <v>798510350</v>
      </c>
      <c r="H31" s="39">
        <f t="shared" si="1"/>
        <v>116450000</v>
      </c>
      <c r="I31" s="39">
        <f t="shared" si="1"/>
        <v>116000000</v>
      </c>
      <c r="J31" s="39">
        <f t="shared" si="1"/>
        <v>116000000</v>
      </c>
      <c r="K31" s="39">
        <f t="shared" si="1"/>
        <v>0</v>
      </c>
      <c r="L31" s="39">
        <f t="shared" si="1"/>
        <v>0</v>
      </c>
      <c r="M31" s="39">
        <f t="shared" si="1"/>
        <v>0</v>
      </c>
      <c r="N31" s="39">
        <f t="shared" si="1"/>
        <v>0</v>
      </c>
      <c r="O31" s="39">
        <f t="shared" si="1"/>
        <v>0</v>
      </c>
    </row>
    <row r="32" spans="1:15">
      <c r="A32" s="36"/>
      <c r="B32" s="36"/>
      <c r="C32" s="35"/>
      <c r="D32" s="35"/>
      <c r="E32" s="35"/>
      <c r="F32" s="35"/>
    </row>
    <row r="33" spans="1:15">
      <c r="A33" s="36"/>
      <c r="B33" s="38" t="s">
        <v>132</v>
      </c>
      <c r="C33" s="37">
        <f>SUM(C8+C15-C31)</f>
        <v>0</v>
      </c>
      <c r="D33" s="37">
        <f>SUM(D8+D15-D31)</f>
        <v>300275000</v>
      </c>
      <c r="E33" s="37">
        <f>SUM(E8+E15-E31)</f>
        <v>-122997325</v>
      </c>
      <c r="F33" s="37">
        <f>SUM(F8+F15-F31)</f>
        <v>-157997325</v>
      </c>
      <c r="G33" s="37">
        <f t="shared" ref="G33:O33" si="2">SUM(G8+G15-G31)</f>
        <v>329169650</v>
      </c>
      <c r="H33" s="37">
        <f t="shared" si="2"/>
        <v>-116450000</v>
      </c>
      <c r="I33" s="37">
        <f t="shared" si="2"/>
        <v>1339955000</v>
      </c>
      <c r="J33" s="37">
        <f t="shared" si="2"/>
        <v>-116000000</v>
      </c>
      <c r="K33" s="37">
        <f t="shared" si="2"/>
        <v>0</v>
      </c>
      <c r="L33" s="37">
        <f t="shared" si="2"/>
        <v>0</v>
      </c>
      <c r="M33" s="37">
        <f t="shared" si="2"/>
        <v>0</v>
      </c>
      <c r="N33" s="37">
        <f t="shared" si="2"/>
        <v>0</v>
      </c>
      <c r="O33" s="37">
        <f t="shared" si="2"/>
        <v>0</v>
      </c>
    </row>
    <row r="34" spans="1:15">
      <c r="A34" s="36"/>
      <c r="B34" s="36"/>
      <c r="C34" s="35"/>
      <c r="D34" s="35"/>
      <c r="E34" s="35"/>
      <c r="F34" s="35"/>
    </row>
    <row r="35" spans="1:15">
      <c r="A35" s="36"/>
      <c r="B35" s="36"/>
      <c r="C35" s="35"/>
      <c r="D35" s="35"/>
      <c r="E35" s="35"/>
      <c r="F35" s="35"/>
    </row>
    <row r="36" spans="1:15">
      <c r="A36" s="36"/>
      <c r="B36" s="36"/>
      <c r="C36" s="35"/>
      <c r="D36" s="35"/>
      <c r="E36" s="35"/>
      <c r="F36" s="35"/>
    </row>
    <row r="37" spans="1:15">
      <c r="A37" s="36"/>
      <c r="B37" s="36"/>
      <c r="C37" s="35"/>
      <c r="D37" s="35"/>
      <c r="E37" s="35"/>
      <c r="F37" s="35"/>
    </row>
  </sheetData>
  <mergeCells count="5">
    <mergeCell ref="G5:O5"/>
    <mergeCell ref="B3:O4"/>
    <mergeCell ref="B11:O11"/>
    <mergeCell ref="B18:O18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Licencia Office</dc:creator>
  <cp:keywords/>
  <dc:description/>
  <cp:lastModifiedBy>Maria Fernanda Gomez Cardona</cp:lastModifiedBy>
  <cp:revision/>
  <dcterms:created xsi:type="dcterms:W3CDTF">2024-08-20T14:06:59Z</dcterms:created>
  <dcterms:modified xsi:type="dcterms:W3CDTF">2024-09-23T17:56:39Z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2024-08-20T14:46:13Z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748ba338-5f44-441c-a102-c931f7177bdb</vt:lpwstr>
  </property>
  <property fmtid="{D5CDD505-2E9C-101B-9397-08002B2CF9AE}" pid="7" name="MSIP_Label_defa4170-0d19-0005-0004-bc88714345d2_ActionId">
    <vt:lpwstr>19af263e-ec0b-458e-ab00-1bdc3cb95021</vt:lpwstr>
  </property>
  <property fmtid="{D5CDD505-2E9C-101B-9397-08002B2CF9AE}" pid="8" name="MSIP_Label_defa4170-0d19-0005-0004-bc88714345d2_ContentBits">
    <vt:lpwstr>0</vt:lpwstr>
  </property>
</Properties>
</file>