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A5811C0F-5A15-4F06-8ED2-00011F3E5C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8" i="1" l="1"/>
  <c r="L77" i="1"/>
  <c r="M77" i="1" s="1"/>
  <c r="I77" i="1"/>
  <c r="J77" i="1" s="1"/>
  <c r="F77" i="1"/>
  <c r="G77" i="1" s="1"/>
  <c r="N77" i="1" s="1"/>
  <c r="M76" i="1"/>
  <c r="L76" i="1"/>
  <c r="J76" i="1"/>
  <c r="I76" i="1"/>
  <c r="G76" i="1"/>
  <c r="F76" i="1"/>
  <c r="L70" i="1"/>
  <c r="I70" i="1"/>
  <c r="J70" i="1" s="1"/>
  <c r="F70" i="1"/>
  <c r="G70" i="1" s="1"/>
  <c r="L69" i="1"/>
  <c r="I69" i="1"/>
  <c r="J69" i="1" s="1"/>
  <c r="F69" i="1"/>
  <c r="G69" i="1" s="1"/>
  <c r="N69" i="1" s="1"/>
  <c r="L68" i="1"/>
  <c r="I68" i="1"/>
  <c r="J68" i="1" s="1"/>
  <c r="F68" i="1"/>
  <c r="G68" i="1" s="1"/>
  <c r="N68" i="1" s="1"/>
  <c r="L67" i="1"/>
  <c r="I67" i="1"/>
  <c r="J67" i="1" s="1"/>
  <c r="F67" i="1"/>
  <c r="G67" i="1" s="1"/>
  <c r="N67" i="1" s="1"/>
  <c r="L66" i="1"/>
  <c r="I66" i="1"/>
  <c r="J66" i="1" s="1"/>
  <c r="F66" i="1"/>
  <c r="G66" i="1" s="1"/>
  <c r="L65" i="1"/>
  <c r="I65" i="1"/>
  <c r="J65" i="1" s="1"/>
  <c r="F65" i="1"/>
  <c r="G65" i="1" s="1"/>
  <c r="N65" i="1" s="1"/>
  <c r="L64" i="1"/>
  <c r="I64" i="1"/>
  <c r="J64" i="1" s="1"/>
  <c r="F64" i="1"/>
  <c r="G64" i="1" s="1"/>
  <c r="N64" i="1" s="1"/>
  <c r="L63" i="1"/>
  <c r="I63" i="1"/>
  <c r="J63" i="1" s="1"/>
  <c r="F63" i="1"/>
  <c r="G63" i="1" s="1"/>
  <c r="N63" i="1" s="1"/>
  <c r="L62" i="1"/>
  <c r="I62" i="1"/>
  <c r="J62" i="1" s="1"/>
  <c r="F62" i="1"/>
  <c r="G62" i="1" s="1"/>
  <c r="J61" i="1"/>
  <c r="I61" i="1"/>
  <c r="G61" i="1"/>
  <c r="N61" i="1" s="1"/>
  <c r="F61" i="1"/>
  <c r="M56" i="1"/>
  <c r="I55" i="1"/>
  <c r="J55" i="1" s="1"/>
  <c r="F55" i="1"/>
  <c r="G55" i="1" s="1"/>
  <c r="N55" i="1" s="1"/>
  <c r="J54" i="1"/>
  <c r="I54" i="1"/>
  <c r="G54" i="1"/>
  <c r="N54" i="1" s="1"/>
  <c r="F54" i="1"/>
  <c r="I53" i="1"/>
  <c r="J53" i="1" s="1"/>
  <c r="F53" i="1"/>
  <c r="G53" i="1" s="1"/>
  <c r="L45" i="1"/>
  <c r="M45" i="1" s="1"/>
  <c r="I46" i="1"/>
  <c r="J46" i="1" s="1"/>
  <c r="I45" i="1"/>
  <c r="J45" i="1" s="1"/>
  <c r="L46" i="1"/>
  <c r="M46" i="1" s="1"/>
  <c r="F46" i="1"/>
  <c r="G46" i="1" s="1"/>
  <c r="F45" i="1"/>
  <c r="G45" i="1" s="1"/>
  <c r="L39" i="1"/>
  <c r="M39" i="1" s="1"/>
  <c r="L38" i="1"/>
  <c r="M38" i="1" s="1"/>
  <c r="M40" i="1" s="1"/>
  <c r="I39" i="1"/>
  <c r="J39" i="1" s="1"/>
  <c r="I38" i="1"/>
  <c r="J38" i="1" s="1"/>
  <c r="F39" i="1"/>
  <c r="G39" i="1" s="1"/>
  <c r="F38" i="1"/>
  <c r="G38" i="1" s="1"/>
  <c r="L32" i="1"/>
  <c r="M32" i="1" s="1"/>
  <c r="L27" i="1"/>
  <c r="L26" i="1"/>
  <c r="M26" i="1" s="1"/>
  <c r="L24" i="1"/>
  <c r="M24" i="1" s="1"/>
  <c r="L23" i="1"/>
  <c r="M23" i="1" s="1"/>
  <c r="L29" i="1"/>
  <c r="M29" i="1" s="1"/>
  <c r="L28" i="1"/>
  <c r="M28" i="1" s="1"/>
  <c r="I31" i="1"/>
  <c r="J31" i="1" s="1"/>
  <c r="I30" i="1"/>
  <c r="J30" i="1" s="1"/>
  <c r="I29" i="1"/>
  <c r="J29" i="1" s="1"/>
  <c r="I28" i="1"/>
  <c r="J28" i="1" s="1"/>
  <c r="I27" i="1"/>
  <c r="J27" i="1" s="1"/>
  <c r="I25" i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32" i="1"/>
  <c r="G32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23" i="1"/>
  <c r="G23" i="1" s="1"/>
  <c r="F24" i="1"/>
  <c r="G24" i="1" s="1"/>
  <c r="I23" i="1"/>
  <c r="J23" i="1" s="1"/>
  <c r="I24" i="1"/>
  <c r="J24" i="1" s="1"/>
  <c r="J25" i="1"/>
  <c r="L25" i="1"/>
  <c r="M25" i="1" s="1"/>
  <c r="I26" i="1"/>
  <c r="J26" i="1" s="1"/>
  <c r="M27" i="1"/>
  <c r="L30" i="1"/>
  <c r="M30" i="1" s="1"/>
  <c r="L31" i="1"/>
  <c r="M31" i="1" s="1"/>
  <c r="I32" i="1"/>
  <c r="J32" i="1" s="1"/>
  <c r="L12" i="1"/>
  <c r="M12" i="1" s="1"/>
  <c r="L17" i="1"/>
  <c r="M17" i="1" s="1"/>
  <c r="L16" i="1"/>
  <c r="M16" i="1" s="1"/>
  <c r="L15" i="1"/>
  <c r="M15" i="1" s="1"/>
  <c r="L14" i="1"/>
  <c r="M14" i="1" s="1"/>
  <c r="L13" i="1"/>
  <c r="M13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I8" i="1"/>
  <c r="J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7" i="1"/>
  <c r="J7" i="1" s="1"/>
  <c r="I6" i="1"/>
  <c r="J6" i="1" s="1"/>
  <c r="I5" i="1"/>
  <c r="J5" i="1" s="1"/>
  <c r="I4" i="1"/>
  <c r="J4" i="1" s="1"/>
  <c r="G56" i="1" l="1"/>
  <c r="N53" i="1"/>
  <c r="J71" i="1"/>
  <c r="J78" i="1"/>
  <c r="J56" i="1"/>
  <c r="N62" i="1"/>
  <c r="N66" i="1"/>
  <c r="N70" i="1"/>
  <c r="G78" i="1"/>
  <c r="M78" i="1"/>
  <c r="G71" i="1"/>
  <c r="N71" i="1" s="1"/>
  <c r="N76" i="1"/>
  <c r="N46" i="1"/>
  <c r="M47" i="1"/>
  <c r="G47" i="1"/>
  <c r="N47" i="1" s="1"/>
  <c r="N45" i="1"/>
  <c r="J47" i="1"/>
  <c r="M33" i="1"/>
  <c r="J33" i="1"/>
  <c r="N27" i="1"/>
  <c r="N28" i="1"/>
  <c r="N25" i="1"/>
  <c r="N29" i="1"/>
  <c r="G33" i="1"/>
  <c r="N33" i="1" s="1"/>
  <c r="G40" i="1"/>
  <c r="N31" i="1"/>
  <c r="G18" i="1"/>
  <c r="N32" i="1"/>
  <c r="N26" i="1"/>
  <c r="N30" i="1"/>
  <c r="N24" i="1"/>
  <c r="N23" i="1"/>
  <c r="M18" i="1"/>
  <c r="N39" i="1"/>
  <c r="J40" i="1"/>
  <c r="N38" i="1"/>
  <c r="N14" i="1"/>
  <c r="N11" i="1"/>
  <c r="N9" i="1"/>
  <c r="N6" i="1"/>
  <c r="N5" i="1"/>
  <c r="N13" i="1"/>
  <c r="N12" i="1"/>
  <c r="N10" i="1"/>
  <c r="N8" i="1"/>
  <c r="N16" i="1"/>
  <c r="N15" i="1"/>
  <c r="N17" i="1"/>
  <c r="N4" i="1"/>
  <c r="N7" i="1"/>
  <c r="N78" i="1" l="1"/>
  <c r="N56" i="1"/>
  <c r="N40" i="1"/>
  <c r="J18" i="1"/>
  <c r="N18" i="1" s="1"/>
</calcChain>
</file>

<file path=xl/sharedStrings.xml><?xml version="1.0" encoding="utf-8"?>
<sst xmlns="http://schemas.openxmlformats.org/spreadsheetml/2006/main" count="161" uniqueCount="70">
  <si>
    <t>Descripción</t>
  </si>
  <si>
    <t>Vr. Total</t>
  </si>
  <si>
    <t>Item</t>
  </si>
  <si>
    <t>Valor Promedio Total</t>
  </si>
  <si>
    <t>Vr. Unitario</t>
  </si>
  <si>
    <t>IVA</t>
  </si>
  <si>
    <t xml:space="preserve">Vr. Unitario </t>
  </si>
  <si>
    <t>Cantidades</t>
  </si>
  <si>
    <t># de Meses</t>
  </si>
  <si>
    <t xml:space="preserve">Vr Total </t>
  </si>
  <si>
    <t>Prueba rápido virus de leucemia y SIDA felino</t>
  </si>
  <si>
    <t>Prueba rápido virus de moquillo</t>
  </si>
  <si>
    <t>Prueba de babesia, anaplasma y erlichia</t>
  </si>
  <si>
    <t>Furosemida / DIURIVET INY FCO X 10 ML</t>
  </si>
  <si>
    <t>Gentamicina base 0,3 g/100 ml, mometasona furoato 0,1 g/100ml, clotrimazol 0,1 g/100ml. Tubo x 15 ml / MOMETAX TO TUB X 15 ML E</t>
  </si>
  <si>
    <t>Etamsilato 125 mg / QUERCETOL INY FCO X 50 ML</t>
  </si>
  <si>
    <t>Doxapram clorhidrato 2 g. / RESUPRAM INY FCO X 10 ML</t>
  </si>
  <si>
    <t>Adrenalina</t>
  </si>
  <si>
    <t>Ivermectina 1% inyectable</t>
  </si>
  <si>
    <t>Tabletas anticoccidias: Composición febendazol 500 mg, prazicuantel 50 mg, toltrazuril 150 mg</t>
  </si>
  <si>
    <t>Antiparasitario externo Amitraz al 12,5 % para uso en aspersion</t>
  </si>
  <si>
    <t>Amonio cuaternario de sexta generación / NOVAC-20 CNE X 4 LT</t>
  </si>
  <si>
    <t>Desinfectante, detergente de cadena lineal al 11,5% /JABONCLEAN</t>
  </si>
  <si>
    <t>olución de Clorhexidina: composicion Clorhexidina digluconato al 0.5% en vehículo acuoso / BAXIDIN TO CNE X 4 LT ES</t>
  </si>
  <si>
    <t>COTIZACION 1 - AGROFACIL</t>
  </si>
  <si>
    <t>COTIZACION 2 EXPRES PETS LA VACA LIMITADA</t>
  </si>
  <si>
    <t>COTIZACION 4 - TECNOLOGY  LIVE</t>
  </si>
  <si>
    <t>Cloruro de sodio</t>
  </si>
  <si>
    <t>Esparadrapo tipo hospitalario</t>
  </si>
  <si>
    <t>Guantes de nitrilo Talla M</t>
  </si>
  <si>
    <t>Recolector de cortopunzantes - guardían X 1,5 litros</t>
  </si>
  <si>
    <t>Bolsa roja riesgo biologico tamaño 70 X 90 cm calibre minimo 2</t>
  </si>
  <si>
    <t>Nevera portátil de poliestireno, con manijas laterales y cuerda colgante de 10 litros</t>
  </si>
  <si>
    <t>Nevera portátil de poliestireno, con manijas laterales y cuerda colgante de 20 litros</t>
  </si>
  <si>
    <t>Alcohol antiseptico</t>
  </si>
  <si>
    <t>Bolsa roja riesgo biologico tamaño 45 X 60 cm calibre minimo 2</t>
  </si>
  <si>
    <t>Bolsa roja riesgo biologico tamaño 30 x 40 cm</t>
  </si>
  <si>
    <t>COTIZACION 1 - NTC REPRESENTACIONES SAS</t>
  </si>
  <si>
    <t>COTIZACION 2 - EXPRESS PETS LA VACA</t>
  </si>
  <si>
    <t>COTIZACION 3 - TECNOLOGY LIVE</t>
  </si>
  <si>
    <t xml:space="preserve">Concentrado gatos, todas las razas, croquetas bulto 8 kg, proteina 
a base de polloconcentrado para gatos, todas las razas, croquetas 
ProteínaMínimo31.00%
GrasaMínimo10.00%
 FibraMáximo4.00%
 HumedadMáximo12.00%
 CalcioMínimo1.00%
 FósforoMínimo0.80%
 TaurinaMínimo0.10% Empaque plastico hermeticamente sellado </t>
  </si>
  <si>
    <t>Concentrado para perros adultos, para todas las razas. croquetas. Proteína Cruda (Mín.) 22.0% Grasa Cruda (Mín.) 10.0% Fibra Cruda (Máx.) 4.0% Humedad (Máx.) 10.0% Cenizas (Máx) 8.0% Calcio (Mín) 1.0% Fósforo (Min) 0.8% empaque plástico sellado herméticamente</t>
  </si>
  <si>
    <t xml:space="preserve">COTIZACION 3- Tec nologi live </t>
  </si>
  <si>
    <t>COTIZACION 3 - EXPRESS PETS LA VACa</t>
  </si>
  <si>
    <t>Pértiga de control animal en acero giro 360
• Empuñaduras antideslizantes • Mecanismo de bloqueo 
automático
• Soga grande con resorte interno y sistema de liberacion 
prolongado
• Protector de mordida 
• Soga recubierta • Control deslizante fácil de usar (Lanzamiento 
instantáneo)
• Perilla de liberación Lanzamiento rápido) . Mec</t>
  </si>
  <si>
    <t>Kit de soporte portamanguera de pared con manivela de rueda libre 
para 50 metros de manguera, incluye la manguera de 50 metros 
diámetro 13 mm</t>
  </si>
  <si>
    <t>COTIZACION 3- NTC</t>
  </si>
  <si>
    <t>COTIZACION 2 - TECNOLOGY LIVE</t>
  </si>
  <si>
    <t>*Este es el promedio del valor de los insumos requeridos.</t>
  </si>
  <si>
    <t>*Este es el promedio del para los insumos requeridos.</t>
  </si>
  <si>
    <t>LOTE 1 INSUMOS VETERINARIOS</t>
  </si>
  <si>
    <t>LOTE 2  INSUMOS VETERINARIOS</t>
  </si>
  <si>
    <t>LOTE 3  INSUMOS VETERINARIOS</t>
  </si>
  <si>
    <t>LOTE 4  INSUMOS VETERINARIOS</t>
  </si>
  <si>
    <t>LOTE 1 MANTENIMIENTO CADENA DE FRIO</t>
  </si>
  <si>
    <t>COTIZACION 1 - LABESCO S.A.S</t>
  </si>
  <si>
    <t xml:space="preserve">COTIZACION 2 SINCRON </t>
  </si>
  <si>
    <t>COTIZACION 3</t>
  </si>
  <si>
    <t>TERMOMETRO INFRAROJO PROFESIONAL LASER TIPO PISTOLA</t>
  </si>
  <si>
    <t xml:space="preserve">TERMOMETRO LABORATORIO TALLO SOLIDO TIPO VARILLA </t>
  </si>
  <si>
    <t>LOTE 2 MANTENIMIENTO CADENA DE FRIO</t>
  </si>
  <si>
    <t xml:space="preserve">COTIZACION 1 - SINCRON </t>
  </si>
  <si>
    <t>COTIZACION 2 - RISS TECNOLOGY</t>
  </si>
  <si>
    <t xml:space="preserve">REFRIGERADOR VLS 204 A BEST FROST CON REGULADOR </t>
  </si>
  <si>
    <t>CONGELADOR ORIZONTAL</t>
  </si>
  <si>
    <t>*Este es el promedio del valor de los productos requeridos.</t>
  </si>
  <si>
    <t>LOTE 3 MANTENIMIENTO CADENA DE FRIO</t>
  </si>
  <si>
    <t>COTIZACION 3 - RISS TECNOLOGY</t>
  </si>
  <si>
    <t>CAJA TERMICA DE 22.4 LITRO APEX</t>
  </si>
  <si>
    <t>TERMO DE 2.6 LITROS ( CAJA TERMICA PARA VACUNAS)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</si>
</sst>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3E3E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/>
    </xf>
    <xf numFmtId="164" fontId="1" fillId="6" borderId="3" xfId="0" applyNumberFormat="1" applyFont="1" applyFill="1" applyBorder="1" applyAlignment="1">
      <alignment horizontal="center" vertical="center"/>
    </xf>
    <xf numFmtId="164" fontId="6" fillId="5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0" fillId="5" borderId="0" xfId="0" applyNumberFormat="1" applyFill="1" applyAlignment="1">
      <alignment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/>
    </xf>
    <xf numFmtId="164" fontId="1" fillId="7" borderId="3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horizontal="left" vertical="center"/>
    </xf>
    <xf numFmtId="44" fontId="0" fillId="0" borderId="2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44" fontId="0" fillId="0" borderId="0" xfId="1" applyFont="1"/>
    <xf numFmtId="44" fontId="0" fillId="0" borderId="0" xfId="1" applyFont="1" applyAlignment="1">
      <alignment vertical="center"/>
    </xf>
    <xf numFmtId="0" fontId="2" fillId="8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center" vertical="center"/>
    </xf>
    <xf numFmtId="0" fontId="1" fillId="9" borderId="16" xfId="0" applyFont="1" applyFill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20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0" fontId="1" fillId="3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"/>
  <sheetViews>
    <sheetView tabSelected="1" topLeftCell="A4" zoomScale="78" zoomScaleNormal="78" workbookViewId="0">
      <selection activeCell="F60" sqref="F60"/>
    </sheetView>
  </sheetViews>
  <sheetFormatPr baseColWidth="10" defaultColWidth="11.5703125" defaultRowHeight="15" x14ac:dyDescent="0.25"/>
  <cols>
    <col min="1" max="1" width="9.28515625" style="1" customWidth="1"/>
    <col min="2" max="2" width="30.42578125" style="1" customWidth="1"/>
    <col min="3" max="4" width="13.7109375" style="1" customWidth="1"/>
    <col min="5" max="6" width="16.7109375" style="1" customWidth="1"/>
    <col min="7" max="9" width="17.28515625" style="1" customWidth="1"/>
    <col min="10" max="13" width="15.42578125" style="1" customWidth="1"/>
    <col min="14" max="14" width="22.7109375" style="1" customWidth="1"/>
    <col min="15" max="16384" width="11.5703125" style="1"/>
  </cols>
  <sheetData>
    <row r="1" spans="1:14" ht="19.5" thickBot="1" x14ac:dyDescent="0.3">
      <c r="E1" s="33" t="s">
        <v>50</v>
      </c>
      <c r="F1" s="33"/>
      <c r="G1" s="33"/>
      <c r="H1" s="33"/>
      <c r="I1" s="33"/>
      <c r="J1" s="33"/>
      <c r="K1" s="33"/>
    </row>
    <row r="2" spans="1:14" s="3" customFormat="1" ht="31.15" customHeight="1" thickBot="1" x14ac:dyDescent="0.3">
      <c r="A2" s="39" t="s">
        <v>2</v>
      </c>
      <c r="B2" s="39" t="s">
        <v>0</v>
      </c>
      <c r="C2" s="39" t="s">
        <v>7</v>
      </c>
      <c r="D2" s="39" t="s">
        <v>8</v>
      </c>
      <c r="E2" s="41" t="s">
        <v>24</v>
      </c>
      <c r="F2" s="42"/>
      <c r="G2" s="43"/>
      <c r="H2" s="55" t="s">
        <v>25</v>
      </c>
      <c r="I2" s="55"/>
      <c r="J2" s="55"/>
      <c r="K2" s="45" t="s">
        <v>26</v>
      </c>
      <c r="L2" s="46"/>
      <c r="M2" s="47"/>
      <c r="N2" s="48" t="s">
        <v>3</v>
      </c>
    </row>
    <row r="3" spans="1:14" s="4" customFormat="1" ht="21.6" customHeight="1" thickBot="1" x14ac:dyDescent="0.3">
      <c r="A3" s="40"/>
      <c r="B3" s="40"/>
      <c r="C3" s="40"/>
      <c r="D3" s="40"/>
      <c r="E3" s="7" t="s">
        <v>4</v>
      </c>
      <c r="F3" s="7" t="s">
        <v>5</v>
      </c>
      <c r="G3" s="7" t="s">
        <v>1</v>
      </c>
      <c r="H3" s="27" t="s">
        <v>6</v>
      </c>
      <c r="I3" s="27" t="s">
        <v>5</v>
      </c>
      <c r="J3" s="27" t="s">
        <v>1</v>
      </c>
      <c r="K3" s="5" t="s">
        <v>4</v>
      </c>
      <c r="L3" s="5" t="s">
        <v>5</v>
      </c>
      <c r="M3" s="5" t="s">
        <v>9</v>
      </c>
      <c r="N3" s="38"/>
    </row>
    <row r="4" spans="1:14" ht="30" x14ac:dyDescent="0.25">
      <c r="A4" s="2">
        <v>1</v>
      </c>
      <c r="B4" s="20" t="s">
        <v>10</v>
      </c>
      <c r="C4" s="13">
        <v>5</v>
      </c>
      <c r="D4" s="13">
        <v>1</v>
      </c>
      <c r="E4" s="23">
        <v>31080</v>
      </c>
      <c r="F4" s="6">
        <f t="shared" ref="F4:F17" si="0">+E4*0%</f>
        <v>0</v>
      </c>
      <c r="G4" s="6">
        <f t="shared" ref="G4:G17" si="1">+(E4+F4)*C4</f>
        <v>155400</v>
      </c>
      <c r="H4" s="21">
        <v>470000</v>
      </c>
      <c r="I4" s="6">
        <f>H4*0%</f>
        <v>0</v>
      </c>
      <c r="J4" s="6">
        <f t="shared" ref="J4:J17" si="2">+(H4+I4)*C4</f>
        <v>2350000</v>
      </c>
      <c r="K4" s="25">
        <v>405000</v>
      </c>
      <c r="L4" s="6">
        <f t="shared" ref="L4:L17" si="3">+K4*0%</f>
        <v>0</v>
      </c>
      <c r="M4" s="6">
        <f t="shared" ref="M4:M17" si="4">+(K4+L4)*C4</f>
        <v>2025000</v>
      </c>
      <c r="N4" s="18">
        <f t="shared" ref="N4:N18" si="5">+(G4+J4+M4)/3</f>
        <v>1510133.3333333333</v>
      </c>
    </row>
    <row r="5" spans="1:14" x14ac:dyDescent="0.25">
      <c r="A5" s="2">
        <v>2</v>
      </c>
      <c r="B5" t="s">
        <v>11</v>
      </c>
      <c r="C5" s="13">
        <v>5</v>
      </c>
      <c r="D5" s="13"/>
      <c r="E5" s="23">
        <v>22400</v>
      </c>
      <c r="F5" s="6">
        <f t="shared" si="0"/>
        <v>0</v>
      </c>
      <c r="G5" s="6">
        <f t="shared" si="1"/>
        <v>112000</v>
      </c>
      <c r="H5" s="21">
        <v>325000</v>
      </c>
      <c r="I5" s="6">
        <f>H5*0%</f>
        <v>0</v>
      </c>
      <c r="J5" s="6">
        <f t="shared" si="2"/>
        <v>1625000</v>
      </c>
      <c r="K5" s="25">
        <v>325000</v>
      </c>
      <c r="L5" s="6">
        <f t="shared" si="3"/>
        <v>0</v>
      </c>
      <c r="M5" s="6">
        <f t="shared" si="4"/>
        <v>1625000</v>
      </c>
      <c r="N5" s="18">
        <f t="shared" si="5"/>
        <v>1120666.6666666667</v>
      </c>
    </row>
    <row r="6" spans="1:14" ht="30" x14ac:dyDescent="0.25">
      <c r="A6" s="2">
        <v>3</v>
      </c>
      <c r="B6" s="20" t="s">
        <v>12</v>
      </c>
      <c r="C6" s="13">
        <v>3</v>
      </c>
      <c r="D6" s="13">
        <v>1</v>
      </c>
      <c r="E6" s="21">
        <v>31570</v>
      </c>
      <c r="F6" s="6">
        <f t="shared" si="0"/>
        <v>0</v>
      </c>
      <c r="G6" s="6">
        <f t="shared" si="1"/>
        <v>94710</v>
      </c>
      <c r="H6" s="21">
        <v>498500</v>
      </c>
      <c r="I6" s="6">
        <f>+H6*0%</f>
        <v>0</v>
      </c>
      <c r="J6" s="6">
        <f t="shared" si="2"/>
        <v>1495500</v>
      </c>
      <c r="K6" s="26">
        <v>465000</v>
      </c>
      <c r="L6" s="6">
        <f t="shared" si="3"/>
        <v>0</v>
      </c>
      <c r="M6" s="6">
        <f t="shared" si="4"/>
        <v>1395000</v>
      </c>
      <c r="N6" s="18">
        <f t="shared" si="5"/>
        <v>995070</v>
      </c>
    </row>
    <row r="7" spans="1:14" ht="30" x14ac:dyDescent="0.25">
      <c r="A7" s="8">
        <v>4</v>
      </c>
      <c r="B7" s="20" t="s">
        <v>13</v>
      </c>
      <c r="C7" s="14">
        <v>1</v>
      </c>
      <c r="D7" s="13">
        <v>1</v>
      </c>
      <c r="E7" s="22">
        <v>27650</v>
      </c>
      <c r="F7" s="6">
        <f t="shared" si="0"/>
        <v>0</v>
      </c>
      <c r="G7" s="6">
        <f t="shared" si="1"/>
        <v>27650</v>
      </c>
      <c r="H7" s="21">
        <v>34500</v>
      </c>
      <c r="I7" s="6">
        <f>H7*0%</f>
        <v>0</v>
      </c>
      <c r="J7" s="6">
        <f t="shared" si="2"/>
        <v>34500</v>
      </c>
      <c r="K7" s="21">
        <v>40500</v>
      </c>
      <c r="L7" s="6">
        <f t="shared" si="3"/>
        <v>0</v>
      </c>
      <c r="M7" s="6">
        <f t="shared" si="4"/>
        <v>40500</v>
      </c>
      <c r="N7" s="18">
        <f t="shared" si="5"/>
        <v>34216.666666666664</v>
      </c>
    </row>
    <row r="8" spans="1:14" ht="75" x14ac:dyDescent="0.25">
      <c r="A8" s="2">
        <v>5</v>
      </c>
      <c r="B8" s="20" t="s">
        <v>14</v>
      </c>
      <c r="C8" s="14">
        <v>2</v>
      </c>
      <c r="D8" s="13"/>
      <c r="E8" s="24">
        <v>56210</v>
      </c>
      <c r="F8" s="6">
        <f t="shared" si="0"/>
        <v>0</v>
      </c>
      <c r="G8" s="6">
        <f t="shared" si="1"/>
        <v>112420</v>
      </c>
      <c r="H8" s="21">
        <v>45800</v>
      </c>
      <c r="I8" s="6">
        <f>H8*0%</f>
        <v>0</v>
      </c>
      <c r="J8" s="6">
        <f t="shared" si="2"/>
        <v>91600</v>
      </c>
      <c r="K8" s="21">
        <v>48500</v>
      </c>
      <c r="L8" s="6">
        <f t="shared" si="3"/>
        <v>0</v>
      </c>
      <c r="M8" s="6">
        <f t="shared" si="4"/>
        <v>97000</v>
      </c>
      <c r="N8" s="18">
        <f t="shared" si="5"/>
        <v>100340</v>
      </c>
    </row>
    <row r="9" spans="1:14" ht="30" x14ac:dyDescent="0.25">
      <c r="A9" s="2">
        <v>6</v>
      </c>
      <c r="B9" s="20" t="s">
        <v>15</v>
      </c>
      <c r="C9" s="14">
        <v>1</v>
      </c>
      <c r="D9" s="13"/>
      <c r="E9" s="25">
        <v>101360</v>
      </c>
      <c r="F9" s="6">
        <f t="shared" si="0"/>
        <v>0</v>
      </c>
      <c r="G9" s="6">
        <f t="shared" si="1"/>
        <v>101360</v>
      </c>
      <c r="H9" s="21">
        <v>78500</v>
      </c>
      <c r="I9" s="6">
        <f>+H9*0%</f>
        <v>0</v>
      </c>
      <c r="J9" s="6">
        <f t="shared" si="2"/>
        <v>78500</v>
      </c>
      <c r="K9" s="21">
        <v>81500</v>
      </c>
      <c r="L9" s="6">
        <f t="shared" si="3"/>
        <v>0</v>
      </c>
      <c r="M9" s="6">
        <f t="shared" si="4"/>
        <v>81500</v>
      </c>
      <c r="N9" s="18">
        <f t="shared" si="5"/>
        <v>87120</v>
      </c>
    </row>
    <row r="10" spans="1:14" ht="30" x14ac:dyDescent="0.25">
      <c r="A10" s="2">
        <v>7</v>
      </c>
      <c r="B10" s="20" t="s">
        <v>16</v>
      </c>
      <c r="C10" s="14">
        <v>1</v>
      </c>
      <c r="D10" s="13"/>
      <c r="E10" s="25">
        <v>104020</v>
      </c>
      <c r="F10" s="6">
        <f t="shared" si="0"/>
        <v>0</v>
      </c>
      <c r="G10" s="6">
        <f t="shared" si="1"/>
        <v>104020</v>
      </c>
      <c r="H10" s="25">
        <v>178500</v>
      </c>
      <c r="I10" s="6">
        <f>H10*0%</f>
        <v>0</v>
      </c>
      <c r="J10" s="6">
        <f t="shared" si="2"/>
        <v>178500</v>
      </c>
      <c r="K10" s="21">
        <v>189000</v>
      </c>
      <c r="L10" s="6">
        <f t="shared" si="3"/>
        <v>0</v>
      </c>
      <c r="M10" s="6">
        <f t="shared" si="4"/>
        <v>189000</v>
      </c>
      <c r="N10" s="18">
        <f t="shared" si="5"/>
        <v>157173.33333333334</v>
      </c>
    </row>
    <row r="11" spans="1:14" x14ac:dyDescent="0.25">
      <c r="A11" s="2">
        <v>8</v>
      </c>
      <c r="B11" t="s">
        <v>17</v>
      </c>
      <c r="C11" s="14">
        <v>1</v>
      </c>
      <c r="D11" s="13"/>
      <c r="E11" s="25">
        <v>41370</v>
      </c>
      <c r="F11" s="6">
        <f t="shared" si="0"/>
        <v>0</v>
      </c>
      <c r="G11" s="6">
        <f t="shared" si="1"/>
        <v>41370</v>
      </c>
      <c r="H11" s="25">
        <v>49800</v>
      </c>
      <c r="I11" s="6">
        <f>H11*0%</f>
        <v>0</v>
      </c>
      <c r="J11" s="6">
        <f t="shared" si="2"/>
        <v>49800</v>
      </c>
      <c r="K11" s="21">
        <v>50500</v>
      </c>
      <c r="L11" s="6">
        <f t="shared" si="3"/>
        <v>0</v>
      </c>
      <c r="M11" s="6">
        <f t="shared" si="4"/>
        <v>50500</v>
      </c>
      <c r="N11" s="18">
        <f t="shared" si="5"/>
        <v>47223.333333333336</v>
      </c>
    </row>
    <row r="12" spans="1:14" x14ac:dyDescent="0.25">
      <c r="A12" s="8">
        <v>9</v>
      </c>
      <c r="B12" t="s">
        <v>18</v>
      </c>
      <c r="C12" s="14">
        <v>1</v>
      </c>
      <c r="D12" s="13"/>
      <c r="E12" s="25">
        <v>17150</v>
      </c>
      <c r="F12" s="6">
        <f t="shared" si="0"/>
        <v>0</v>
      </c>
      <c r="G12" s="6">
        <f t="shared" si="1"/>
        <v>17150</v>
      </c>
      <c r="H12" s="25">
        <v>24500</v>
      </c>
      <c r="I12" s="6">
        <f>+H12*0%</f>
        <v>0</v>
      </c>
      <c r="J12" s="6">
        <f t="shared" si="2"/>
        <v>24500</v>
      </c>
      <c r="K12" s="9">
        <v>26500</v>
      </c>
      <c r="L12" s="6">
        <f t="shared" si="3"/>
        <v>0</v>
      </c>
      <c r="M12" s="6">
        <f t="shared" si="4"/>
        <v>26500</v>
      </c>
      <c r="N12" s="18">
        <f t="shared" si="5"/>
        <v>22716.666666666668</v>
      </c>
    </row>
    <row r="13" spans="1:14" ht="60" x14ac:dyDescent="0.25">
      <c r="A13" s="2">
        <v>10</v>
      </c>
      <c r="B13" s="20" t="s">
        <v>19</v>
      </c>
      <c r="C13" s="14">
        <v>40</v>
      </c>
      <c r="D13" s="13"/>
      <c r="E13" s="21">
        <v>146790</v>
      </c>
      <c r="F13" s="6">
        <f t="shared" si="0"/>
        <v>0</v>
      </c>
      <c r="G13" s="6">
        <f t="shared" si="1"/>
        <v>5871600</v>
      </c>
      <c r="H13" s="21">
        <v>45600</v>
      </c>
      <c r="I13" s="6">
        <f>H13*0%</f>
        <v>0</v>
      </c>
      <c r="J13" s="6">
        <f t="shared" si="2"/>
        <v>1824000</v>
      </c>
      <c r="K13" s="21">
        <v>48500</v>
      </c>
      <c r="L13" s="6">
        <f t="shared" si="3"/>
        <v>0</v>
      </c>
      <c r="M13" s="6">
        <f t="shared" si="4"/>
        <v>1940000</v>
      </c>
      <c r="N13" s="18">
        <f t="shared" si="5"/>
        <v>3211866.6666666665</v>
      </c>
    </row>
    <row r="14" spans="1:14" ht="30" x14ac:dyDescent="0.25">
      <c r="A14" s="2">
        <v>11</v>
      </c>
      <c r="B14" s="20" t="s">
        <v>20</v>
      </c>
      <c r="C14" s="14">
        <v>1</v>
      </c>
      <c r="D14" s="13"/>
      <c r="E14" s="21">
        <v>129570</v>
      </c>
      <c r="F14" s="6">
        <f t="shared" si="0"/>
        <v>0</v>
      </c>
      <c r="G14" s="6">
        <f t="shared" si="1"/>
        <v>129570</v>
      </c>
      <c r="H14" s="21">
        <v>68500</v>
      </c>
      <c r="I14" s="6">
        <f>H14*0%</f>
        <v>0</v>
      </c>
      <c r="J14" s="6">
        <f t="shared" si="2"/>
        <v>68500</v>
      </c>
      <c r="K14" s="21">
        <v>70500</v>
      </c>
      <c r="L14" s="6">
        <f t="shared" si="3"/>
        <v>0</v>
      </c>
      <c r="M14" s="6">
        <f t="shared" si="4"/>
        <v>70500</v>
      </c>
      <c r="N14" s="18">
        <f t="shared" si="5"/>
        <v>89523.333333333328</v>
      </c>
    </row>
    <row r="15" spans="1:14" ht="45" x14ac:dyDescent="0.25">
      <c r="A15" s="2">
        <v>12</v>
      </c>
      <c r="B15" s="20" t="s">
        <v>21</v>
      </c>
      <c r="C15" s="14">
        <v>1</v>
      </c>
      <c r="D15" s="13"/>
      <c r="E15" s="21">
        <v>117040</v>
      </c>
      <c r="F15" s="23">
        <f t="shared" si="0"/>
        <v>0</v>
      </c>
      <c r="G15" s="6">
        <f t="shared" si="1"/>
        <v>117040</v>
      </c>
      <c r="H15" s="21">
        <v>145600</v>
      </c>
      <c r="I15" s="6">
        <f>+H15*0%</f>
        <v>0</v>
      </c>
      <c r="J15" s="6">
        <f t="shared" si="2"/>
        <v>145600</v>
      </c>
      <c r="K15" s="21">
        <v>151500</v>
      </c>
      <c r="L15" s="6">
        <f t="shared" si="3"/>
        <v>0</v>
      </c>
      <c r="M15" s="6">
        <f t="shared" si="4"/>
        <v>151500</v>
      </c>
      <c r="N15" s="18">
        <f t="shared" si="5"/>
        <v>138046.66666666666</v>
      </c>
    </row>
    <row r="16" spans="1:14" ht="45" x14ac:dyDescent="0.25">
      <c r="A16" s="8">
        <v>13</v>
      </c>
      <c r="B16" s="20" t="s">
        <v>22</v>
      </c>
      <c r="C16" s="14">
        <v>20</v>
      </c>
      <c r="D16" s="13"/>
      <c r="E16" s="21">
        <v>68556</v>
      </c>
      <c r="F16" s="23">
        <f t="shared" si="0"/>
        <v>0</v>
      </c>
      <c r="G16" s="6">
        <f t="shared" si="1"/>
        <v>1371120</v>
      </c>
      <c r="H16" s="26">
        <v>178500</v>
      </c>
      <c r="I16" s="6">
        <f>H16*0%</f>
        <v>0</v>
      </c>
      <c r="J16" s="6">
        <f t="shared" si="2"/>
        <v>3570000</v>
      </c>
      <c r="K16" s="21">
        <v>190500</v>
      </c>
      <c r="L16" s="6">
        <f t="shared" si="3"/>
        <v>0</v>
      </c>
      <c r="M16" s="6">
        <f t="shared" si="4"/>
        <v>3810000</v>
      </c>
      <c r="N16" s="18">
        <f t="shared" si="5"/>
        <v>2917040</v>
      </c>
    </row>
    <row r="17" spans="1:14" ht="75" x14ac:dyDescent="0.25">
      <c r="A17" s="2">
        <v>14</v>
      </c>
      <c r="B17" s="20" t="s">
        <v>23</v>
      </c>
      <c r="C17" s="15">
        <v>4</v>
      </c>
      <c r="D17" s="13"/>
      <c r="E17" s="26">
        <v>356860</v>
      </c>
      <c r="F17" s="23">
        <f t="shared" si="0"/>
        <v>0</v>
      </c>
      <c r="G17" s="6">
        <f t="shared" si="1"/>
        <v>1427440</v>
      </c>
      <c r="H17" s="21">
        <v>249800</v>
      </c>
      <c r="I17" s="6">
        <f>H17*0%</f>
        <v>0</v>
      </c>
      <c r="J17" s="6">
        <f t="shared" si="2"/>
        <v>999200</v>
      </c>
      <c r="K17" s="21">
        <v>264500</v>
      </c>
      <c r="L17" s="6">
        <f t="shared" si="3"/>
        <v>0</v>
      </c>
      <c r="M17" s="6">
        <f t="shared" si="4"/>
        <v>1058000</v>
      </c>
      <c r="N17" s="18">
        <f t="shared" si="5"/>
        <v>1161546.6666666667</v>
      </c>
    </row>
    <row r="18" spans="1:14" ht="29.45" customHeight="1" x14ac:dyDescent="0.25">
      <c r="G18" s="11">
        <f>SUM(G4:G17)</f>
        <v>9682850</v>
      </c>
      <c r="J18" s="10">
        <f>SUM(J4:J17)</f>
        <v>12535200</v>
      </c>
      <c r="K18" s="19"/>
      <c r="L18" s="19"/>
      <c r="M18" s="10">
        <f>SUM(M4:M17)</f>
        <v>12560000</v>
      </c>
      <c r="N18" s="12">
        <f t="shared" si="5"/>
        <v>11592683.333333334</v>
      </c>
    </row>
    <row r="19" spans="1:14" ht="45" x14ac:dyDescent="0.25">
      <c r="N19" s="16" t="s">
        <v>48</v>
      </c>
    </row>
    <row r="20" spans="1:14" ht="19.5" thickBot="1" x14ac:dyDescent="0.3">
      <c r="E20" s="33" t="s">
        <v>51</v>
      </c>
      <c r="F20" s="33"/>
      <c r="G20" s="33"/>
      <c r="H20" s="33"/>
      <c r="I20" s="33"/>
      <c r="J20" s="33"/>
      <c r="K20" s="33"/>
    </row>
    <row r="21" spans="1:14" ht="15.75" thickBot="1" x14ac:dyDescent="0.3">
      <c r="A21" s="39" t="s">
        <v>2</v>
      </c>
      <c r="B21" s="39" t="s">
        <v>0</v>
      </c>
      <c r="C21" s="39" t="s">
        <v>7</v>
      </c>
      <c r="D21" s="50" t="s">
        <v>8</v>
      </c>
      <c r="E21" s="41" t="s">
        <v>37</v>
      </c>
      <c r="F21" s="42"/>
      <c r="G21" s="43"/>
      <c r="H21" s="52" t="s">
        <v>38</v>
      </c>
      <c r="I21" s="53"/>
      <c r="J21" s="54"/>
      <c r="K21" s="34" t="s">
        <v>39</v>
      </c>
      <c r="L21" s="35"/>
      <c r="M21" s="36"/>
      <c r="N21" s="37" t="s">
        <v>3</v>
      </c>
    </row>
    <row r="22" spans="1:14" ht="15.75" thickBot="1" x14ac:dyDescent="0.3">
      <c r="A22" s="49"/>
      <c r="B22" s="40"/>
      <c r="C22" s="49"/>
      <c r="D22" s="51"/>
      <c r="E22" s="7" t="s">
        <v>4</v>
      </c>
      <c r="F22" s="7" t="s">
        <v>5</v>
      </c>
      <c r="G22" s="7" t="s">
        <v>1</v>
      </c>
      <c r="H22" s="5" t="s">
        <v>6</v>
      </c>
      <c r="I22" s="5" t="s">
        <v>5</v>
      </c>
      <c r="J22" s="5" t="s">
        <v>1</v>
      </c>
      <c r="K22" s="31" t="s">
        <v>4</v>
      </c>
      <c r="L22" s="31" t="s">
        <v>5</v>
      </c>
      <c r="M22" s="31" t="s">
        <v>9</v>
      </c>
      <c r="N22" s="38"/>
    </row>
    <row r="23" spans="1:14" x14ac:dyDescent="0.25">
      <c r="A23" s="2">
        <v>1</v>
      </c>
      <c r="B23" t="s">
        <v>27</v>
      </c>
      <c r="C23" s="13">
        <v>15</v>
      </c>
      <c r="D23" s="13">
        <v>1</v>
      </c>
      <c r="E23" s="29">
        <v>7500</v>
      </c>
      <c r="F23" s="6">
        <f t="shared" ref="F23:F24" si="6">+E23*0%</f>
        <v>0</v>
      </c>
      <c r="G23" s="6">
        <f>+(E23+F23)*C23</f>
        <v>112500</v>
      </c>
      <c r="H23" s="9">
        <v>6800</v>
      </c>
      <c r="I23" s="6">
        <f>H23*0%</f>
        <v>0</v>
      </c>
      <c r="J23" s="6">
        <f t="shared" ref="J23:J32" si="7">+(H23+I23)*C23</f>
        <v>102000</v>
      </c>
      <c r="K23" s="17">
        <v>8200</v>
      </c>
      <c r="L23" s="6">
        <f>+K23*0%</f>
        <v>0</v>
      </c>
      <c r="M23" s="6">
        <f t="shared" ref="M23:M32" si="8">+(K23+L23)*C23</f>
        <v>123000</v>
      </c>
      <c r="N23" s="18">
        <f t="shared" ref="N23:N33" si="9">+(G23+J23+M23)/3</f>
        <v>112500</v>
      </c>
    </row>
    <row r="24" spans="1:14" x14ac:dyDescent="0.25">
      <c r="A24" s="2">
        <v>2</v>
      </c>
      <c r="B24" t="s">
        <v>28</v>
      </c>
      <c r="C24" s="13">
        <v>1</v>
      </c>
      <c r="D24" s="13"/>
      <c r="E24" s="30">
        <v>96000</v>
      </c>
      <c r="F24" s="6">
        <f t="shared" si="6"/>
        <v>0</v>
      </c>
      <c r="G24" s="6">
        <f t="shared" ref="G24:G31" si="10">+(E24+F24)*C24</f>
        <v>96000</v>
      </c>
      <c r="H24" s="9">
        <v>98500</v>
      </c>
      <c r="I24" s="6">
        <f>H24*0%</f>
        <v>0</v>
      </c>
      <c r="J24" s="6">
        <f t="shared" si="7"/>
        <v>98500</v>
      </c>
      <c r="K24" s="9">
        <v>89500</v>
      </c>
      <c r="L24" s="6">
        <f>+K24*0%</f>
        <v>0</v>
      </c>
      <c r="M24" s="6">
        <f t="shared" si="8"/>
        <v>89500</v>
      </c>
      <c r="N24" s="18">
        <f t="shared" si="9"/>
        <v>94666.666666666672</v>
      </c>
    </row>
    <row r="25" spans="1:14" x14ac:dyDescent="0.25">
      <c r="A25" s="2">
        <v>3</v>
      </c>
      <c r="B25" t="s">
        <v>29</v>
      </c>
      <c r="C25" s="13">
        <v>5</v>
      </c>
      <c r="D25" s="13">
        <v>1</v>
      </c>
      <c r="E25" s="29">
        <v>51500</v>
      </c>
      <c r="F25" s="6">
        <f>+E25*19%</f>
        <v>9785</v>
      </c>
      <c r="G25" s="6">
        <f t="shared" si="10"/>
        <v>306425</v>
      </c>
      <c r="H25" s="9">
        <v>45800</v>
      </c>
      <c r="I25" s="6">
        <f>+H25*0%</f>
        <v>0</v>
      </c>
      <c r="J25" s="6">
        <f t="shared" si="7"/>
        <v>229000</v>
      </c>
      <c r="K25" s="9">
        <v>54500</v>
      </c>
      <c r="L25" s="6">
        <f>+K25*19%</f>
        <v>10355</v>
      </c>
      <c r="M25" s="6">
        <f t="shared" si="8"/>
        <v>324275</v>
      </c>
      <c r="N25" s="18">
        <f t="shared" si="9"/>
        <v>286566.66666666669</v>
      </c>
    </row>
    <row r="26" spans="1:14" ht="30" x14ac:dyDescent="0.25">
      <c r="A26" s="8">
        <v>4</v>
      </c>
      <c r="B26" s="20" t="s">
        <v>30</v>
      </c>
      <c r="C26" s="14">
        <v>100</v>
      </c>
      <c r="D26" s="13">
        <v>1</v>
      </c>
      <c r="E26" s="30">
        <v>7800</v>
      </c>
      <c r="F26" s="6">
        <f>+E26*0%</f>
        <v>0</v>
      </c>
      <c r="G26" s="6">
        <f>+(E26+F26)*C26</f>
        <v>780000</v>
      </c>
      <c r="H26" s="9">
        <v>7800</v>
      </c>
      <c r="I26" s="6">
        <f>H26*0%</f>
        <v>0</v>
      </c>
      <c r="J26" s="6">
        <f t="shared" si="7"/>
        <v>780000</v>
      </c>
      <c r="K26" s="9">
        <v>8500</v>
      </c>
      <c r="L26" s="6">
        <f>+K26*0%</f>
        <v>0</v>
      </c>
      <c r="M26" s="6">
        <f t="shared" si="8"/>
        <v>850000</v>
      </c>
      <c r="N26" s="18">
        <f t="shared" si="9"/>
        <v>803333.33333333337</v>
      </c>
    </row>
    <row r="27" spans="1:14" ht="45" x14ac:dyDescent="0.25">
      <c r="A27" s="2">
        <v>5</v>
      </c>
      <c r="B27" s="20" t="s">
        <v>31</v>
      </c>
      <c r="C27" s="14">
        <v>400</v>
      </c>
      <c r="D27" s="13"/>
      <c r="E27" s="28">
        <v>785</v>
      </c>
      <c r="F27" s="6">
        <f>+E27*19%</f>
        <v>149.15</v>
      </c>
      <c r="G27" s="6">
        <f>+(E27+F27)*C27</f>
        <v>373660</v>
      </c>
      <c r="H27" s="9">
        <v>850</v>
      </c>
      <c r="I27" s="6">
        <f>H27*19%</f>
        <v>161.5</v>
      </c>
      <c r="J27" s="6">
        <f t="shared" si="7"/>
        <v>404600</v>
      </c>
      <c r="K27" s="9">
        <v>890</v>
      </c>
      <c r="L27" s="6">
        <f>+K27*19%</f>
        <v>169.1</v>
      </c>
      <c r="M27" s="6">
        <f t="shared" si="8"/>
        <v>423639.99999999994</v>
      </c>
      <c r="N27" s="18">
        <f t="shared" si="9"/>
        <v>400633.33333333331</v>
      </c>
    </row>
    <row r="28" spans="1:14" ht="45" x14ac:dyDescent="0.25">
      <c r="A28" s="2">
        <v>6</v>
      </c>
      <c r="B28" s="20" t="s">
        <v>35</v>
      </c>
      <c r="C28" s="28">
        <v>1600</v>
      </c>
      <c r="D28" s="13"/>
      <c r="E28" s="28">
        <v>785</v>
      </c>
      <c r="F28" s="6">
        <f t="shared" ref="F28" si="11">+E28*19%</f>
        <v>149.15</v>
      </c>
      <c r="G28" s="6">
        <f>+(E28+F28)*C28</f>
        <v>1494640</v>
      </c>
      <c r="H28" s="9">
        <v>850</v>
      </c>
      <c r="I28" s="6">
        <f>H28*19%</f>
        <v>161.5</v>
      </c>
      <c r="J28" s="6">
        <f t="shared" si="7"/>
        <v>1618400</v>
      </c>
      <c r="K28" s="9">
        <v>890</v>
      </c>
      <c r="L28" s="6">
        <f t="shared" ref="L28:L31" si="12">+K28*19%</f>
        <v>169.1</v>
      </c>
      <c r="M28" s="6">
        <f t="shared" si="8"/>
        <v>1694559.9999999998</v>
      </c>
      <c r="N28" s="18">
        <f t="shared" si="9"/>
        <v>1602533.3333333333</v>
      </c>
    </row>
    <row r="29" spans="1:14" ht="30" x14ac:dyDescent="0.25">
      <c r="A29" s="2">
        <v>7</v>
      </c>
      <c r="B29" s="20" t="s">
        <v>36</v>
      </c>
      <c r="C29" s="28">
        <v>1000</v>
      </c>
      <c r="D29" s="13"/>
      <c r="E29" s="28">
        <v>785</v>
      </c>
      <c r="F29" s="6">
        <f>+E29*19%</f>
        <v>149.15</v>
      </c>
      <c r="G29" s="6">
        <f>+(E29+F29)*C29</f>
        <v>934150</v>
      </c>
      <c r="H29" s="9">
        <v>850</v>
      </c>
      <c r="I29" s="6">
        <f>H29*19%</f>
        <v>161.5</v>
      </c>
      <c r="J29" s="6">
        <f t="shared" si="7"/>
        <v>1011500</v>
      </c>
      <c r="K29" s="9">
        <v>890</v>
      </c>
      <c r="L29" s="6">
        <f t="shared" si="12"/>
        <v>169.1</v>
      </c>
      <c r="M29" s="6">
        <f t="shared" si="8"/>
        <v>1059100</v>
      </c>
      <c r="N29" s="18">
        <f t="shared" si="9"/>
        <v>1001583.3333333334</v>
      </c>
    </row>
    <row r="30" spans="1:14" ht="45" x14ac:dyDescent="0.25">
      <c r="A30" s="2">
        <v>8</v>
      </c>
      <c r="B30" s="20" t="s">
        <v>32</v>
      </c>
      <c r="C30" s="14">
        <v>10</v>
      </c>
      <c r="D30" s="13"/>
      <c r="E30" s="30">
        <v>205600</v>
      </c>
      <c r="F30" s="6">
        <f>+E30*19%</f>
        <v>39064</v>
      </c>
      <c r="G30" s="6">
        <f t="shared" si="10"/>
        <v>2446640</v>
      </c>
      <c r="H30" s="9">
        <v>198500</v>
      </c>
      <c r="I30" s="6">
        <f>+H30*19%</f>
        <v>37715</v>
      </c>
      <c r="J30" s="6">
        <f t="shared" si="7"/>
        <v>2362150</v>
      </c>
      <c r="K30" s="9">
        <v>207000</v>
      </c>
      <c r="L30" s="6">
        <f t="shared" si="12"/>
        <v>39330</v>
      </c>
      <c r="M30" s="6">
        <f t="shared" si="8"/>
        <v>2463300</v>
      </c>
      <c r="N30" s="18">
        <f t="shared" si="9"/>
        <v>2424030</v>
      </c>
    </row>
    <row r="31" spans="1:14" ht="45" x14ac:dyDescent="0.25">
      <c r="A31" s="2">
        <v>9</v>
      </c>
      <c r="B31" s="20" t="s">
        <v>33</v>
      </c>
      <c r="C31" s="14">
        <v>10</v>
      </c>
      <c r="D31" s="13"/>
      <c r="E31" s="30">
        <v>232500</v>
      </c>
      <c r="F31" s="6">
        <f>+E31*19%</f>
        <v>44175</v>
      </c>
      <c r="G31" s="6">
        <f t="shared" si="10"/>
        <v>2766750</v>
      </c>
      <c r="H31" s="9">
        <v>215600</v>
      </c>
      <c r="I31" s="6">
        <f>H31*19%</f>
        <v>40964</v>
      </c>
      <c r="J31" s="6">
        <f t="shared" si="7"/>
        <v>2565640</v>
      </c>
      <c r="K31" s="9">
        <v>228000</v>
      </c>
      <c r="L31" s="6">
        <f t="shared" si="12"/>
        <v>43320</v>
      </c>
      <c r="M31" s="6">
        <f t="shared" si="8"/>
        <v>2713200</v>
      </c>
      <c r="N31" s="18">
        <f t="shared" si="9"/>
        <v>2681863.3333333335</v>
      </c>
    </row>
    <row r="32" spans="1:14" x14ac:dyDescent="0.25">
      <c r="A32" s="2">
        <v>10</v>
      </c>
      <c r="B32" t="s">
        <v>34</v>
      </c>
      <c r="C32" s="14">
        <v>6</v>
      </c>
      <c r="D32" s="13"/>
      <c r="E32" s="30">
        <v>48500</v>
      </c>
      <c r="F32" s="6">
        <f>+E32*0%</f>
        <v>0</v>
      </c>
      <c r="G32" s="6">
        <f>+(E32+F32)*C32</f>
        <v>291000</v>
      </c>
      <c r="H32" s="9">
        <v>45000</v>
      </c>
      <c r="I32" s="6">
        <f>H32*0%</f>
        <v>0</v>
      </c>
      <c r="J32" s="6">
        <f t="shared" si="7"/>
        <v>270000</v>
      </c>
      <c r="K32" s="9">
        <v>42500</v>
      </c>
      <c r="L32" s="6">
        <f>+K32*0%</f>
        <v>0</v>
      </c>
      <c r="M32" s="6">
        <f t="shared" si="8"/>
        <v>255000</v>
      </c>
      <c r="N32" s="18">
        <f t="shared" si="9"/>
        <v>272000</v>
      </c>
    </row>
    <row r="33" spans="2:14" ht="18.75" x14ac:dyDescent="0.25">
      <c r="G33" s="11">
        <f>SUM(G23:G32)</f>
        <v>9601765</v>
      </c>
      <c r="J33" s="10">
        <f>SUM(J23:J32)</f>
        <v>9441790</v>
      </c>
      <c r="K33" s="19"/>
      <c r="L33" s="19"/>
      <c r="M33" s="10">
        <f>SUM(M23:M32)</f>
        <v>9995575</v>
      </c>
      <c r="N33" s="12">
        <f t="shared" si="9"/>
        <v>9679710</v>
      </c>
    </row>
    <row r="34" spans="2:14" ht="45" x14ac:dyDescent="0.25">
      <c r="N34" s="16" t="s">
        <v>48</v>
      </c>
    </row>
    <row r="35" spans="2:14" ht="19.5" thickBot="1" x14ac:dyDescent="0.3">
      <c r="E35" s="33" t="s">
        <v>52</v>
      </c>
      <c r="F35" s="33"/>
      <c r="G35" s="33"/>
      <c r="H35" s="33"/>
      <c r="I35" s="33"/>
      <c r="J35" s="33"/>
      <c r="K35" s="33"/>
    </row>
    <row r="36" spans="2:14" ht="15.75" thickBot="1" x14ac:dyDescent="0.3">
      <c r="B36" s="39" t="s">
        <v>0</v>
      </c>
      <c r="C36" s="39" t="s">
        <v>7</v>
      </c>
      <c r="D36" s="39" t="s">
        <v>8</v>
      </c>
      <c r="E36" s="41" t="s">
        <v>24</v>
      </c>
      <c r="F36" s="42"/>
      <c r="G36" s="43"/>
      <c r="H36" s="44" t="s">
        <v>43</v>
      </c>
      <c r="I36" s="44"/>
      <c r="J36" s="44"/>
      <c r="K36" s="45" t="s">
        <v>42</v>
      </c>
      <c r="L36" s="46"/>
      <c r="M36" s="47"/>
      <c r="N36" s="48" t="s">
        <v>3</v>
      </c>
    </row>
    <row r="37" spans="2:14" ht="15.75" thickBot="1" x14ac:dyDescent="0.3">
      <c r="B37" s="40"/>
      <c r="C37" s="40"/>
      <c r="D37" s="40"/>
      <c r="E37" s="7" t="s">
        <v>4</v>
      </c>
      <c r="F37" s="7" t="s">
        <v>5</v>
      </c>
      <c r="G37" s="7" t="s">
        <v>1</v>
      </c>
      <c r="H37" s="5" t="s">
        <v>6</v>
      </c>
      <c r="I37" s="5" t="s">
        <v>5</v>
      </c>
      <c r="J37" s="5" t="s">
        <v>1</v>
      </c>
      <c r="K37" s="5" t="s">
        <v>4</v>
      </c>
      <c r="L37" s="5" t="s">
        <v>5</v>
      </c>
      <c r="M37" s="5" t="s">
        <v>9</v>
      </c>
      <c r="N37" s="38"/>
    </row>
    <row r="38" spans="2:14" ht="195" x14ac:dyDescent="0.25">
      <c r="B38" s="20" t="s">
        <v>40</v>
      </c>
      <c r="C38" s="13">
        <v>8</v>
      </c>
      <c r="D38" s="13">
        <v>1</v>
      </c>
      <c r="E38" s="23">
        <v>130461</v>
      </c>
      <c r="F38" s="6">
        <f>E38*0%</f>
        <v>0</v>
      </c>
      <c r="G38" s="6">
        <f t="shared" ref="G38:G39" si="13">+(E38+F38)*C38</f>
        <v>1043688</v>
      </c>
      <c r="H38" s="9">
        <v>94300</v>
      </c>
      <c r="I38" s="6">
        <f>H38*5%</f>
        <v>4715</v>
      </c>
      <c r="J38" s="6">
        <f>+(H38+I38)*C38</f>
        <v>792120</v>
      </c>
      <c r="K38" s="17">
        <v>92800</v>
      </c>
      <c r="L38" s="6">
        <f>+K38*5%</f>
        <v>4640</v>
      </c>
      <c r="M38" s="6">
        <f>+(K38+L38)*C38</f>
        <v>779520</v>
      </c>
      <c r="N38" s="18">
        <f>+(G38+J38+M38)/3</f>
        <v>871776</v>
      </c>
    </row>
    <row r="39" spans="2:14" ht="69" customHeight="1" x14ac:dyDescent="0.25">
      <c r="B39" s="32" t="s">
        <v>41</v>
      </c>
      <c r="C39" s="13">
        <v>20</v>
      </c>
      <c r="D39" s="13"/>
      <c r="E39" s="23">
        <v>223628</v>
      </c>
      <c r="F39" s="6">
        <f>+E39*0%</f>
        <v>0</v>
      </c>
      <c r="G39" s="6">
        <f t="shared" si="13"/>
        <v>4472560</v>
      </c>
      <c r="H39" s="9">
        <v>185600</v>
      </c>
      <c r="I39" s="6">
        <f>H39*5%</f>
        <v>9280</v>
      </c>
      <c r="J39" s="6">
        <f>+(H39+I39)*C39</f>
        <v>3897600</v>
      </c>
      <c r="K39" s="9">
        <v>186000</v>
      </c>
      <c r="L39" s="6">
        <f>+K39*5%</f>
        <v>9300</v>
      </c>
      <c r="M39" s="6">
        <f>+(K39+L39)*C39</f>
        <v>3906000</v>
      </c>
      <c r="N39" s="18">
        <f>+(G39+J39+M39)/3</f>
        <v>4092053.3333333335</v>
      </c>
    </row>
    <row r="40" spans="2:14" ht="18.75" x14ac:dyDescent="0.25">
      <c r="G40" s="11">
        <f>SUM(G38:G39)</f>
        <v>5516248</v>
      </c>
      <c r="J40" s="10">
        <f>SUM(J38:J39)</f>
        <v>4689720</v>
      </c>
      <c r="K40" s="19"/>
      <c r="L40" s="19"/>
      <c r="M40" s="10">
        <f>M38+M39</f>
        <v>4685520</v>
      </c>
      <c r="N40" s="12">
        <f>+(G40+J40+M40)/3</f>
        <v>4963829.333333333</v>
      </c>
    </row>
    <row r="41" spans="2:14" ht="45" x14ac:dyDescent="0.25">
      <c r="N41" s="16" t="s">
        <v>48</v>
      </c>
    </row>
    <row r="42" spans="2:14" ht="19.5" thickBot="1" x14ac:dyDescent="0.3">
      <c r="E42" s="33" t="s">
        <v>53</v>
      </c>
      <c r="F42" s="33"/>
      <c r="G42" s="33"/>
      <c r="H42" s="33"/>
      <c r="I42" s="33"/>
      <c r="J42" s="33"/>
      <c r="K42" s="33"/>
    </row>
    <row r="43" spans="2:14" ht="15.75" thickBot="1" x14ac:dyDescent="0.3">
      <c r="B43" s="39" t="s">
        <v>0</v>
      </c>
      <c r="C43" s="39" t="s">
        <v>7</v>
      </c>
      <c r="D43" s="39" t="s">
        <v>8</v>
      </c>
      <c r="E43" s="41" t="s">
        <v>24</v>
      </c>
      <c r="F43" s="42"/>
      <c r="G43" s="43"/>
      <c r="H43" s="44" t="s">
        <v>47</v>
      </c>
      <c r="I43" s="44"/>
      <c r="J43" s="44"/>
      <c r="K43" s="45" t="s">
        <v>46</v>
      </c>
      <c r="L43" s="46"/>
      <c r="M43" s="47"/>
      <c r="N43" s="48" t="s">
        <v>3</v>
      </c>
    </row>
    <row r="44" spans="2:14" ht="15.75" thickBot="1" x14ac:dyDescent="0.3">
      <c r="B44" s="40"/>
      <c r="C44" s="40"/>
      <c r="D44" s="40"/>
      <c r="E44" s="7" t="s">
        <v>4</v>
      </c>
      <c r="F44" s="7" t="s">
        <v>5</v>
      </c>
      <c r="G44" s="7" t="s">
        <v>1</v>
      </c>
      <c r="H44" s="5" t="s">
        <v>6</v>
      </c>
      <c r="I44" s="5" t="s">
        <v>5</v>
      </c>
      <c r="J44" s="5" t="s">
        <v>1</v>
      </c>
      <c r="K44" s="5" t="s">
        <v>4</v>
      </c>
      <c r="L44" s="5" t="s">
        <v>5</v>
      </c>
      <c r="M44" s="5" t="s">
        <v>9</v>
      </c>
      <c r="N44" s="38"/>
    </row>
    <row r="45" spans="2:14" ht="225" x14ac:dyDescent="0.25">
      <c r="B45" s="32" t="s">
        <v>44</v>
      </c>
      <c r="C45" s="13">
        <v>1</v>
      </c>
      <c r="D45" s="13">
        <v>1</v>
      </c>
      <c r="E45" s="23">
        <v>2310000</v>
      </c>
      <c r="F45" s="6">
        <f>E45*0%</f>
        <v>0</v>
      </c>
      <c r="G45" s="6">
        <f t="shared" ref="G45:G46" si="14">+(E45+F45)*C45</f>
        <v>2310000</v>
      </c>
      <c r="H45" s="9">
        <v>605000</v>
      </c>
      <c r="I45" s="6">
        <f>H45*19%</f>
        <v>114950</v>
      </c>
      <c r="J45" s="6">
        <f>+(H45+I45)*C45</f>
        <v>719950</v>
      </c>
      <c r="K45" s="17">
        <v>648000</v>
      </c>
      <c r="L45" s="6">
        <f>+K45*19%</f>
        <v>123120</v>
      </c>
      <c r="M45" s="6">
        <f>+(K45+L45)*C45</f>
        <v>771120</v>
      </c>
      <c r="N45" s="18">
        <f>+(G45+J45+M45)/3</f>
        <v>1267023.3333333333</v>
      </c>
    </row>
    <row r="46" spans="2:14" ht="105" x14ac:dyDescent="0.25">
      <c r="B46" s="32" t="s">
        <v>45</v>
      </c>
      <c r="C46" s="13">
        <v>1</v>
      </c>
      <c r="D46" s="13">
        <v>1</v>
      </c>
      <c r="E46" s="23">
        <v>418600</v>
      </c>
      <c r="F46" s="6">
        <f>+E46*0%</f>
        <v>0</v>
      </c>
      <c r="G46" s="6">
        <f t="shared" si="14"/>
        <v>418600</v>
      </c>
      <c r="H46" s="9">
        <v>270000</v>
      </c>
      <c r="I46" s="6">
        <f>H46*5%</f>
        <v>13500</v>
      </c>
      <c r="J46" s="6">
        <f>+(H46+I46)*C46</f>
        <v>283500</v>
      </c>
      <c r="K46" s="9">
        <v>315600</v>
      </c>
      <c r="L46" s="6">
        <f>+K46*5%</f>
        <v>15780</v>
      </c>
      <c r="M46" s="6">
        <f>+(K46+L46)*C46</f>
        <v>331380</v>
      </c>
      <c r="N46" s="18">
        <f>+(G46+J46+M46)/3</f>
        <v>344493.33333333331</v>
      </c>
    </row>
    <row r="47" spans="2:14" ht="18.75" x14ac:dyDescent="0.25">
      <c r="G47" s="11">
        <f>SUM(G45:G46)</f>
        <v>2728600</v>
      </c>
      <c r="J47" s="10">
        <f>SUM(J45:J46)</f>
        <v>1003450</v>
      </c>
      <c r="K47" s="19"/>
      <c r="L47" s="19"/>
      <c r="M47" s="10">
        <f>M45+M46</f>
        <v>1102500</v>
      </c>
      <c r="N47" s="12">
        <f>+(G47+J47+M47)/3</f>
        <v>1611516.6666666667</v>
      </c>
    </row>
    <row r="48" spans="2:14" ht="45" x14ac:dyDescent="0.25">
      <c r="N48" s="16" t="s">
        <v>49</v>
      </c>
    </row>
    <row r="50" spans="1:14" ht="19.5" thickBot="1" x14ac:dyDescent="0.3">
      <c r="E50" s="33" t="s">
        <v>54</v>
      </c>
      <c r="F50" s="33"/>
      <c r="G50" s="33"/>
      <c r="H50" s="33"/>
      <c r="I50" s="33"/>
      <c r="J50" s="33"/>
      <c r="K50" s="33"/>
    </row>
    <row r="51" spans="1:14" ht="15.75" thickBot="1" x14ac:dyDescent="0.3">
      <c r="A51" s="39" t="s">
        <v>2</v>
      </c>
      <c r="B51" s="39" t="s">
        <v>0</v>
      </c>
      <c r="C51" s="39" t="s">
        <v>7</v>
      </c>
      <c r="D51" s="50" t="s">
        <v>8</v>
      </c>
      <c r="E51" s="41" t="s">
        <v>55</v>
      </c>
      <c r="F51" s="42"/>
      <c r="G51" s="43"/>
      <c r="H51" s="56" t="s">
        <v>56</v>
      </c>
      <c r="I51" s="57"/>
      <c r="J51" s="58"/>
      <c r="K51" s="59" t="s">
        <v>57</v>
      </c>
      <c r="L51" s="60"/>
      <c r="M51" s="61"/>
      <c r="N51" s="37" t="s">
        <v>3</v>
      </c>
    </row>
    <row r="52" spans="1:14" ht="15.75" thickBot="1" x14ac:dyDescent="0.3">
      <c r="A52" s="49"/>
      <c r="B52" s="40"/>
      <c r="C52" s="49"/>
      <c r="D52" s="51"/>
      <c r="E52" s="7" t="s">
        <v>4</v>
      </c>
      <c r="F52" s="7" t="s">
        <v>5</v>
      </c>
      <c r="G52" s="7" t="s">
        <v>1</v>
      </c>
      <c r="H52" s="27" t="s">
        <v>6</v>
      </c>
      <c r="I52" s="27" t="s">
        <v>5</v>
      </c>
      <c r="J52" s="27" t="s">
        <v>1</v>
      </c>
      <c r="K52" s="5"/>
      <c r="L52" s="5"/>
      <c r="M52" s="5"/>
      <c r="N52" s="38"/>
    </row>
    <row r="53" spans="1:14" ht="45" x14ac:dyDescent="0.25">
      <c r="A53" s="2">
        <v>1</v>
      </c>
      <c r="B53" s="20" t="s">
        <v>58</v>
      </c>
      <c r="C53" s="13">
        <v>5</v>
      </c>
      <c r="D53" s="13"/>
      <c r="E53" s="23">
        <v>575500</v>
      </c>
      <c r="F53" s="6">
        <f>+E53*19%</f>
        <v>109345</v>
      </c>
      <c r="G53" s="6">
        <f t="shared" ref="G53:G55" si="15">+(E53+F53)*C53</f>
        <v>3424225</v>
      </c>
      <c r="H53" s="21">
        <v>350000</v>
      </c>
      <c r="I53" s="6">
        <f>H53*19%</f>
        <v>66500</v>
      </c>
      <c r="J53" s="6">
        <f t="shared" ref="J53:J55" si="16">+(H53+I53)*C53</f>
        <v>2082500</v>
      </c>
      <c r="K53" s="25"/>
      <c r="L53" s="6"/>
      <c r="M53" s="6"/>
      <c r="N53" s="18">
        <f t="shared" ref="N53:N55" si="17">+(G53+J53+M53)/3</f>
        <v>1835575</v>
      </c>
    </row>
    <row r="54" spans="1:14" ht="30" x14ac:dyDescent="0.25">
      <c r="A54" s="2">
        <v>2</v>
      </c>
      <c r="B54" s="20" t="s">
        <v>59</v>
      </c>
      <c r="C54" s="13">
        <v>21</v>
      </c>
      <c r="D54" s="13"/>
      <c r="E54" s="23">
        <v>14800</v>
      </c>
      <c r="F54" s="6">
        <f>+E54*19%</f>
        <v>2812</v>
      </c>
      <c r="G54" s="6">
        <f t="shared" si="15"/>
        <v>369852</v>
      </c>
      <c r="H54" s="21">
        <v>90000</v>
      </c>
      <c r="I54" s="6">
        <f>H54*19%</f>
        <v>17100</v>
      </c>
      <c r="J54" s="6">
        <f t="shared" si="16"/>
        <v>2249100</v>
      </c>
      <c r="K54" s="25"/>
      <c r="L54" s="6"/>
      <c r="M54" s="6"/>
      <c r="N54" s="18">
        <f t="shared" si="17"/>
        <v>872984</v>
      </c>
    </row>
    <row r="55" spans="1:14" x14ac:dyDescent="0.25">
      <c r="A55" s="2">
        <v>3</v>
      </c>
      <c r="B55" s="20"/>
      <c r="C55" s="13"/>
      <c r="D55" s="13"/>
      <c r="E55" s="21"/>
      <c r="F55" s="6">
        <f t="shared" ref="F55" si="18">+E55*0%</f>
        <v>0</v>
      </c>
      <c r="G55" s="6">
        <f t="shared" si="15"/>
        <v>0</v>
      </c>
      <c r="H55" s="21"/>
      <c r="I55" s="6">
        <f>+H55*0%</f>
        <v>0</v>
      </c>
      <c r="J55" s="6">
        <f t="shared" si="16"/>
        <v>0</v>
      </c>
      <c r="K55" s="26"/>
      <c r="L55" s="6"/>
      <c r="M55" s="6"/>
      <c r="N55" s="18">
        <f t="shared" si="17"/>
        <v>0</v>
      </c>
    </row>
    <row r="56" spans="1:14" ht="18.75" x14ac:dyDescent="0.25">
      <c r="G56" s="11">
        <f>SUM(G53:G55)</f>
        <v>3794077</v>
      </c>
      <c r="J56" s="10">
        <f>SUM(J53:J55)</f>
        <v>4331600</v>
      </c>
      <c r="K56" s="19"/>
      <c r="L56" s="19"/>
      <c r="M56" s="10">
        <f>SUM(M53:M55)</f>
        <v>0</v>
      </c>
      <c r="N56" s="12">
        <f>+(G56+J56)/2</f>
        <v>4062838.5</v>
      </c>
    </row>
    <row r="57" spans="1:14" ht="45" x14ac:dyDescent="0.25">
      <c r="N57" s="16" t="s">
        <v>48</v>
      </c>
    </row>
    <row r="58" spans="1:14" ht="19.5" thickBot="1" x14ac:dyDescent="0.3">
      <c r="E58" s="33" t="s">
        <v>60</v>
      </c>
      <c r="F58" s="33"/>
      <c r="G58" s="33"/>
      <c r="H58" s="33"/>
      <c r="I58" s="33"/>
      <c r="J58" s="33"/>
      <c r="K58" s="33"/>
    </row>
    <row r="59" spans="1:14" ht="15.75" thickBot="1" x14ac:dyDescent="0.3">
      <c r="A59" s="39" t="s">
        <v>2</v>
      </c>
      <c r="B59" s="39" t="s">
        <v>0</v>
      </c>
      <c r="C59" s="39" t="s">
        <v>7</v>
      </c>
      <c r="D59" s="50" t="s">
        <v>8</v>
      </c>
      <c r="E59" s="41" t="s">
        <v>61</v>
      </c>
      <c r="F59" s="42"/>
      <c r="G59" s="43"/>
      <c r="H59" s="52" t="s">
        <v>62</v>
      </c>
      <c r="I59" s="53"/>
      <c r="J59" s="54"/>
      <c r="K59" s="34" t="s">
        <v>39</v>
      </c>
      <c r="L59" s="35"/>
      <c r="M59" s="36"/>
      <c r="N59" s="37" t="s">
        <v>3</v>
      </c>
    </row>
    <row r="60" spans="1:14" ht="15.75" thickBot="1" x14ac:dyDescent="0.3">
      <c r="A60" s="49"/>
      <c r="B60" s="40"/>
      <c r="C60" s="49"/>
      <c r="D60" s="51"/>
      <c r="E60" s="7" t="s">
        <v>4</v>
      </c>
      <c r="F60" s="7" t="s">
        <v>5</v>
      </c>
      <c r="G60" s="7" t="s">
        <v>1</v>
      </c>
      <c r="H60" s="5" t="s">
        <v>6</v>
      </c>
      <c r="I60" s="5" t="s">
        <v>5</v>
      </c>
      <c r="J60" s="5" t="s">
        <v>1</v>
      </c>
      <c r="K60" s="31" t="s">
        <v>4</v>
      </c>
      <c r="L60" s="31" t="s">
        <v>5</v>
      </c>
      <c r="M60" s="31" t="s">
        <v>9</v>
      </c>
      <c r="N60" s="38"/>
    </row>
    <row r="61" spans="1:14" ht="30" x14ac:dyDescent="0.25">
      <c r="A61" s="2">
        <v>1</v>
      </c>
      <c r="B61" s="20" t="s">
        <v>63</v>
      </c>
      <c r="C61" s="13">
        <v>1</v>
      </c>
      <c r="D61" s="13"/>
      <c r="E61" s="62">
        <v>14050000</v>
      </c>
      <c r="F61" s="6">
        <f>+E61*19%</f>
        <v>2669500</v>
      </c>
      <c r="G61" s="6">
        <f>+(E61+F61)*C61</f>
        <v>16719500</v>
      </c>
      <c r="H61" s="9">
        <v>20700000</v>
      </c>
      <c r="I61" s="6">
        <f>H61*19%</f>
        <v>3933000</v>
      </c>
      <c r="J61" s="6">
        <f t="shared" ref="J61:J70" si="19">+(H61+I61)*C61</f>
        <v>24633000</v>
      </c>
      <c r="K61" s="17"/>
      <c r="L61" s="6"/>
      <c r="M61" s="6"/>
      <c r="N61" s="18">
        <f t="shared" ref="N61:N70" si="20">+(G61+J61+M61)/3</f>
        <v>13784166.666666666</v>
      </c>
    </row>
    <row r="62" spans="1:14" x14ac:dyDescent="0.25">
      <c r="A62" s="2">
        <v>2</v>
      </c>
      <c r="B62" t="s">
        <v>64</v>
      </c>
      <c r="C62" s="13">
        <v>1</v>
      </c>
      <c r="D62" s="13"/>
      <c r="E62" s="21">
        <v>4200000</v>
      </c>
      <c r="F62" s="6">
        <f>+E62*19%</f>
        <v>798000</v>
      </c>
      <c r="G62" s="6">
        <f t="shared" ref="G62:G69" si="21">+(E62+F62)*C62</f>
        <v>4998000</v>
      </c>
      <c r="H62" s="9">
        <v>4700000</v>
      </c>
      <c r="I62" s="6">
        <f>H62*19%</f>
        <v>893000</v>
      </c>
      <c r="J62" s="6">
        <f t="shared" si="19"/>
        <v>5593000</v>
      </c>
      <c r="K62" s="9"/>
      <c r="L62" s="6">
        <f>+K62*0%</f>
        <v>0</v>
      </c>
      <c r="M62" s="6"/>
      <c r="N62" s="18">
        <f t="shared" si="20"/>
        <v>3530333.3333333335</v>
      </c>
    </row>
    <row r="63" spans="1:14" x14ac:dyDescent="0.25">
      <c r="A63" s="2">
        <v>3</v>
      </c>
      <c r="B63"/>
      <c r="C63" s="13"/>
      <c r="D63" s="13"/>
      <c r="E63" s="29"/>
      <c r="F63" s="6">
        <f>+E63*19%</f>
        <v>0</v>
      </c>
      <c r="G63" s="6">
        <f t="shared" si="21"/>
        <v>0</v>
      </c>
      <c r="H63" s="9"/>
      <c r="I63" s="6">
        <f>+H63*0%</f>
        <v>0</v>
      </c>
      <c r="J63" s="6">
        <f t="shared" si="19"/>
        <v>0</v>
      </c>
      <c r="K63" s="9"/>
      <c r="L63" s="6">
        <f>+K63*19%</f>
        <v>0</v>
      </c>
      <c r="M63" s="6"/>
      <c r="N63" s="18">
        <f t="shared" si="20"/>
        <v>0</v>
      </c>
    </row>
    <row r="64" spans="1:14" x14ac:dyDescent="0.25">
      <c r="A64" s="8">
        <v>4</v>
      </c>
      <c r="B64" s="20"/>
      <c r="C64" s="14"/>
      <c r="D64" s="13"/>
      <c r="E64" s="30"/>
      <c r="F64" s="6">
        <f>+E64*0%</f>
        <v>0</v>
      </c>
      <c r="G64" s="6">
        <f>+(E64+F64)*C64</f>
        <v>0</v>
      </c>
      <c r="H64" s="9"/>
      <c r="I64" s="6">
        <f>H64*0%</f>
        <v>0</v>
      </c>
      <c r="J64" s="6">
        <f t="shared" si="19"/>
        <v>0</v>
      </c>
      <c r="K64" s="9"/>
      <c r="L64" s="6">
        <f>+K64*0%</f>
        <v>0</v>
      </c>
      <c r="M64" s="6"/>
      <c r="N64" s="18">
        <f t="shared" si="20"/>
        <v>0</v>
      </c>
    </row>
    <row r="65" spans="1:14" x14ac:dyDescent="0.25">
      <c r="A65" s="2">
        <v>5</v>
      </c>
      <c r="B65" s="20"/>
      <c r="C65" s="14"/>
      <c r="D65" s="13"/>
      <c r="E65" s="28"/>
      <c r="F65" s="6">
        <f>+E65*19%</f>
        <v>0</v>
      </c>
      <c r="G65" s="6">
        <f>+(E65+F65)*C65</f>
        <v>0</v>
      </c>
      <c r="H65" s="9"/>
      <c r="I65" s="6">
        <f>H65*19%</f>
        <v>0</v>
      </c>
      <c r="J65" s="6">
        <f t="shared" si="19"/>
        <v>0</v>
      </c>
      <c r="K65" s="9"/>
      <c r="L65" s="6">
        <f>+K65*19%</f>
        <v>0</v>
      </c>
      <c r="M65" s="6"/>
      <c r="N65" s="18">
        <f t="shared" si="20"/>
        <v>0</v>
      </c>
    </row>
    <row r="66" spans="1:14" x14ac:dyDescent="0.25">
      <c r="A66" s="2">
        <v>6</v>
      </c>
      <c r="B66" s="20"/>
      <c r="C66" s="28"/>
      <c r="D66" s="13"/>
      <c r="E66" s="28"/>
      <c r="F66" s="6">
        <f t="shared" ref="F66" si="22">+E66*19%</f>
        <v>0</v>
      </c>
      <c r="G66" s="6">
        <f>+(E66+F66)*C66</f>
        <v>0</v>
      </c>
      <c r="H66" s="9"/>
      <c r="I66" s="6">
        <f>H66*19%</f>
        <v>0</v>
      </c>
      <c r="J66" s="6">
        <f t="shared" si="19"/>
        <v>0</v>
      </c>
      <c r="K66" s="9"/>
      <c r="L66" s="6">
        <f t="shared" ref="L66:L69" si="23">+K66*19%</f>
        <v>0</v>
      </c>
      <c r="M66" s="6"/>
      <c r="N66" s="18">
        <f t="shared" si="20"/>
        <v>0</v>
      </c>
    </row>
    <row r="67" spans="1:14" x14ac:dyDescent="0.25">
      <c r="A67" s="2">
        <v>7</v>
      </c>
      <c r="B67" s="20"/>
      <c r="C67" s="28"/>
      <c r="D67" s="13"/>
      <c r="E67" s="28"/>
      <c r="F67" s="6">
        <f>+E67*19%</f>
        <v>0</v>
      </c>
      <c r="G67" s="6">
        <f>+(E67+F67)*C67</f>
        <v>0</v>
      </c>
      <c r="H67" s="9"/>
      <c r="I67" s="6">
        <f>H67*19%</f>
        <v>0</v>
      </c>
      <c r="J67" s="6">
        <f t="shared" si="19"/>
        <v>0</v>
      </c>
      <c r="K67" s="9"/>
      <c r="L67" s="6">
        <f t="shared" si="23"/>
        <v>0</v>
      </c>
      <c r="M67" s="6"/>
      <c r="N67" s="18">
        <f t="shared" si="20"/>
        <v>0</v>
      </c>
    </row>
    <row r="68" spans="1:14" x14ac:dyDescent="0.25">
      <c r="A68" s="2">
        <v>8</v>
      </c>
      <c r="B68" s="20"/>
      <c r="C68" s="14"/>
      <c r="D68" s="13"/>
      <c r="E68" s="30"/>
      <c r="F68" s="6">
        <f>+E68*19%</f>
        <v>0</v>
      </c>
      <c r="G68" s="6">
        <f t="shared" si="21"/>
        <v>0</v>
      </c>
      <c r="H68" s="9"/>
      <c r="I68" s="6">
        <f>+H68*19%</f>
        <v>0</v>
      </c>
      <c r="J68" s="6">
        <f t="shared" si="19"/>
        <v>0</v>
      </c>
      <c r="K68" s="9"/>
      <c r="L68" s="6">
        <f t="shared" si="23"/>
        <v>0</v>
      </c>
      <c r="M68" s="6"/>
      <c r="N68" s="18">
        <f t="shared" si="20"/>
        <v>0</v>
      </c>
    </row>
    <row r="69" spans="1:14" x14ac:dyDescent="0.25">
      <c r="A69" s="2">
        <v>9</v>
      </c>
      <c r="B69" s="20"/>
      <c r="C69" s="14"/>
      <c r="D69" s="13"/>
      <c r="E69" s="30"/>
      <c r="F69" s="6">
        <f>+E69*19%</f>
        <v>0</v>
      </c>
      <c r="G69" s="6">
        <f t="shared" si="21"/>
        <v>0</v>
      </c>
      <c r="H69" s="9"/>
      <c r="I69" s="6">
        <f>H69*19%</f>
        <v>0</v>
      </c>
      <c r="J69" s="6">
        <f t="shared" si="19"/>
        <v>0</v>
      </c>
      <c r="K69" s="9"/>
      <c r="L69" s="6">
        <f t="shared" si="23"/>
        <v>0</v>
      </c>
      <c r="M69" s="6"/>
      <c r="N69" s="18">
        <f t="shared" si="20"/>
        <v>0</v>
      </c>
    </row>
    <row r="70" spans="1:14" x14ac:dyDescent="0.25">
      <c r="A70" s="2">
        <v>10</v>
      </c>
      <c r="B70"/>
      <c r="C70" s="14"/>
      <c r="D70" s="13"/>
      <c r="E70" s="30"/>
      <c r="F70" s="6">
        <f>+E70*0%</f>
        <v>0</v>
      </c>
      <c r="G70" s="6">
        <f>+(E70+F70)*C70</f>
        <v>0</v>
      </c>
      <c r="H70" s="9"/>
      <c r="I70" s="6">
        <f>H70*0%</f>
        <v>0</v>
      </c>
      <c r="J70" s="6">
        <f t="shared" si="19"/>
        <v>0</v>
      </c>
      <c r="K70" s="9"/>
      <c r="L70" s="6">
        <f>+K70*0%</f>
        <v>0</v>
      </c>
      <c r="M70" s="6"/>
      <c r="N70" s="18">
        <f t="shared" si="20"/>
        <v>0</v>
      </c>
    </row>
    <row r="71" spans="1:14" ht="18.75" x14ac:dyDescent="0.25">
      <c r="G71" s="11">
        <f>SUM(G61:G70)</f>
        <v>21717500</v>
      </c>
      <c r="J71" s="10">
        <f>SUM(J61:J70)</f>
        <v>30226000</v>
      </c>
      <c r="K71" s="19"/>
      <c r="L71" s="19"/>
      <c r="M71" s="10"/>
      <c r="N71" s="12">
        <f>+(G71+J71)/2</f>
        <v>25971750</v>
      </c>
    </row>
    <row r="72" spans="1:14" ht="45" x14ac:dyDescent="0.25">
      <c r="N72" s="16" t="s">
        <v>65</v>
      </c>
    </row>
    <row r="73" spans="1:14" ht="19.5" thickBot="1" x14ac:dyDescent="0.3">
      <c r="E73" s="33" t="s">
        <v>66</v>
      </c>
      <c r="F73" s="33"/>
      <c r="G73" s="33"/>
      <c r="H73" s="33"/>
      <c r="I73" s="33"/>
      <c r="J73" s="33"/>
      <c r="K73" s="33"/>
    </row>
    <row r="74" spans="1:14" ht="15.75" thickBot="1" x14ac:dyDescent="0.3">
      <c r="B74" s="39" t="s">
        <v>0</v>
      </c>
      <c r="C74" s="39" t="s">
        <v>7</v>
      </c>
      <c r="D74" s="39" t="s">
        <v>8</v>
      </c>
      <c r="E74" s="41" t="s">
        <v>61</v>
      </c>
      <c r="F74" s="42"/>
      <c r="G74" s="43"/>
      <c r="H74" s="44" t="s">
        <v>67</v>
      </c>
      <c r="I74" s="44"/>
      <c r="J74" s="44"/>
      <c r="K74" s="45" t="s">
        <v>42</v>
      </c>
      <c r="L74" s="63"/>
      <c r="M74" s="47"/>
      <c r="N74" s="48" t="s">
        <v>3</v>
      </c>
    </row>
    <row r="75" spans="1:14" ht="15.75" thickBot="1" x14ac:dyDescent="0.3">
      <c r="B75" s="40"/>
      <c r="C75" s="40"/>
      <c r="D75" s="40"/>
      <c r="E75" s="7" t="s">
        <v>4</v>
      </c>
      <c r="F75" s="7" t="s">
        <v>5</v>
      </c>
      <c r="G75" s="7" t="s">
        <v>1</v>
      </c>
      <c r="H75" s="5" t="s">
        <v>6</v>
      </c>
      <c r="I75" s="5" t="s">
        <v>5</v>
      </c>
      <c r="J75" s="5" t="s">
        <v>1</v>
      </c>
      <c r="K75" s="5" t="s">
        <v>4</v>
      </c>
      <c r="L75" s="5" t="s">
        <v>5</v>
      </c>
      <c r="M75" s="5" t="s">
        <v>9</v>
      </c>
      <c r="N75" s="38"/>
    </row>
    <row r="76" spans="1:14" ht="30" x14ac:dyDescent="0.25">
      <c r="B76" s="20" t="s">
        <v>68</v>
      </c>
      <c r="C76" s="13">
        <v>2</v>
      </c>
      <c r="D76" s="13">
        <v>1</v>
      </c>
      <c r="E76" s="23">
        <v>4332000</v>
      </c>
      <c r="F76" s="6">
        <f>E76*19%</f>
        <v>823080</v>
      </c>
      <c r="G76" s="6">
        <f t="shared" ref="G76:G77" si="24">+(E76+F76)*C76</f>
        <v>10310160</v>
      </c>
      <c r="H76" s="9">
        <v>7200000</v>
      </c>
      <c r="I76" s="6">
        <f>H76*19%</f>
        <v>1368000</v>
      </c>
      <c r="J76" s="6">
        <f>+(H76+I76)*C76</f>
        <v>17136000</v>
      </c>
      <c r="K76" s="17"/>
      <c r="L76" s="6">
        <f>+K76*5%</f>
        <v>0</v>
      </c>
      <c r="M76" s="6">
        <f>+(K76+L76)*C76</f>
        <v>0</v>
      </c>
      <c r="N76" s="18">
        <f>+(G76+J76+M76)/3</f>
        <v>9148720</v>
      </c>
    </row>
    <row r="77" spans="1:14" ht="30" x14ac:dyDescent="0.25">
      <c r="B77" s="32" t="s">
        <v>69</v>
      </c>
      <c r="C77" s="13">
        <v>16</v>
      </c>
      <c r="D77" s="13"/>
      <c r="E77" s="23">
        <v>480000</v>
      </c>
      <c r="F77" s="6">
        <f>+E77*19%</f>
        <v>91200</v>
      </c>
      <c r="G77" s="6">
        <f t="shared" si="24"/>
        <v>9139200</v>
      </c>
      <c r="H77" s="9">
        <v>810000</v>
      </c>
      <c r="I77" s="6">
        <f>H77*19%</f>
        <v>153900</v>
      </c>
      <c r="J77" s="6">
        <f>+(H77+I77)*C77</f>
        <v>15422400</v>
      </c>
      <c r="K77" s="9"/>
      <c r="L77" s="6">
        <f>+K77*5%</f>
        <v>0</v>
      </c>
      <c r="M77" s="6">
        <f>+(K77+L77)*C77</f>
        <v>0</v>
      </c>
      <c r="N77" s="18">
        <f>+(G77+J77+M77)/3</f>
        <v>8187200</v>
      </c>
    </row>
    <row r="78" spans="1:14" ht="18.75" x14ac:dyDescent="0.25">
      <c r="G78" s="11">
        <f>SUM(G76:G77)</f>
        <v>19449360</v>
      </c>
      <c r="I78" s="28">
        <f>H78*19%</f>
        <v>0</v>
      </c>
      <c r="J78" s="10">
        <f>SUM(J76:J77)</f>
        <v>32558400</v>
      </c>
      <c r="K78" s="19"/>
      <c r="L78" s="19"/>
      <c r="M78" s="10">
        <f>M76+M77</f>
        <v>0</v>
      </c>
      <c r="N78" s="12">
        <f>+(G78+J78)/2</f>
        <v>26003880</v>
      </c>
    </row>
    <row r="79" spans="1:14" ht="45" x14ac:dyDescent="0.25">
      <c r="N79" s="16" t="s">
        <v>65</v>
      </c>
    </row>
    <row r="80" spans="1:14" ht="18.75" x14ac:dyDescent="0.25">
      <c r="E80" s="33"/>
      <c r="F80" s="33"/>
      <c r="G80" s="33"/>
      <c r="H80" s="33"/>
      <c r="I80" s="33"/>
      <c r="J80" s="33"/>
      <c r="K80" s="33"/>
    </row>
  </sheetData>
  <mergeCells count="61">
    <mergeCell ref="N74:N75"/>
    <mergeCell ref="E80:K80"/>
    <mergeCell ref="E73:K73"/>
    <mergeCell ref="B74:B75"/>
    <mergeCell ref="C74:C75"/>
    <mergeCell ref="D74:D75"/>
    <mergeCell ref="E74:G74"/>
    <mergeCell ref="H74:J74"/>
    <mergeCell ref="K74:M74"/>
    <mergeCell ref="N51:N52"/>
    <mergeCell ref="E58:K58"/>
    <mergeCell ref="A59:A60"/>
    <mergeCell ref="B59:B60"/>
    <mergeCell ref="C59:C60"/>
    <mergeCell ref="D59:D60"/>
    <mergeCell ref="E59:G59"/>
    <mergeCell ref="H59:J59"/>
    <mergeCell ref="K59:M59"/>
    <mergeCell ref="N59:N60"/>
    <mergeCell ref="E50:K50"/>
    <mergeCell ref="A51:A52"/>
    <mergeCell ref="B51:B52"/>
    <mergeCell ref="C51:C52"/>
    <mergeCell ref="D51:D52"/>
    <mergeCell ref="E51:G51"/>
    <mergeCell ref="H51:J51"/>
    <mergeCell ref="K51:M51"/>
    <mergeCell ref="K43:M43"/>
    <mergeCell ref="N43:N44"/>
    <mergeCell ref="B43:B44"/>
    <mergeCell ref="C43:C44"/>
    <mergeCell ref="D43:D44"/>
    <mergeCell ref="E43:G43"/>
    <mergeCell ref="H43:J43"/>
    <mergeCell ref="N2:N3"/>
    <mergeCell ref="A2:A3"/>
    <mergeCell ref="B2:B3"/>
    <mergeCell ref="C2:C3"/>
    <mergeCell ref="H2:J2"/>
    <mergeCell ref="E2:G2"/>
    <mergeCell ref="D2:D3"/>
    <mergeCell ref="K2:M2"/>
    <mergeCell ref="A21:A22"/>
    <mergeCell ref="B21:B22"/>
    <mergeCell ref="C21:C22"/>
    <mergeCell ref="D21:D22"/>
    <mergeCell ref="H21:J21"/>
    <mergeCell ref="N21:N22"/>
    <mergeCell ref="B36:B37"/>
    <mergeCell ref="C36:C37"/>
    <mergeCell ref="D36:D37"/>
    <mergeCell ref="E36:G36"/>
    <mergeCell ref="H36:J36"/>
    <mergeCell ref="K36:M36"/>
    <mergeCell ref="N36:N37"/>
    <mergeCell ref="E21:G21"/>
    <mergeCell ref="E42:K42"/>
    <mergeCell ref="E35:K35"/>
    <mergeCell ref="E20:K20"/>
    <mergeCell ref="E1:K1"/>
    <mergeCell ref="K21:M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de la Hoz</dc:creator>
  <cp:lastModifiedBy>JAMES ANGULO VALENCIA</cp:lastModifiedBy>
  <cp:lastPrinted>2024-02-19T15:40:51Z</cp:lastPrinted>
  <dcterms:created xsi:type="dcterms:W3CDTF">2024-02-14T20:01:02Z</dcterms:created>
  <dcterms:modified xsi:type="dcterms:W3CDTF">2024-10-26T18:29:38Z</dcterms:modified>
</cp:coreProperties>
</file>