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defaultThemeVersion="124226"/>
  <mc:AlternateContent xmlns:mc="http://schemas.openxmlformats.org/markup-compatibility/2006">
    <mc:Choice Requires="x15">
      <x15ac:absPath xmlns:x15ac="http://schemas.microsoft.com/office/spreadsheetml/2010/11/ac" url="/Users/carolinazambrano/Documents/LENOVO MORADO/SENA/PROCESOS 2024/2-SOPORTES  AGRONICA. OK /DOCUMENTOS ENVIADOS ADECUACIONES/3-ANEXO ESTUDIOS PREVIOS, DEL SECTOR Y PRESUPUESTO/"/>
    </mc:Choice>
  </mc:AlternateContent>
  <xr:revisionPtr revIDLastSave="0" documentId="13_ncr:1_{9DA53574-255E-9D47-8440-9A29BA2C3D9E}" xr6:coauthVersionLast="47" xr6:coauthVersionMax="47" xr10:uidLastSave="{00000000-0000-0000-0000-000000000000}"/>
  <bookViews>
    <workbookView xWindow="1600" yWindow="500" windowWidth="23260" windowHeight="12460" activeTab="2" xr2:uid="{00000000-000D-0000-FFFF-FFFF00000000}"/>
  </bookViews>
  <sheets>
    <sheet name="PRESUPUESTO OFICIAL" sheetId="3" r:id="rId1"/>
    <sheet name="APU" sheetId="9" r:id="rId2"/>
    <sheet name="ESTUDIO DEL MERCADO" sheetId="10" r:id="rId3"/>
  </sheets>
  <definedNames>
    <definedName name="_xlnm._FilterDatabase" localSheetId="2" hidden="1">'ESTUDIO DEL MERCADO'!$A$4:$J$60</definedName>
    <definedName name="_xlnm._FilterDatabase" localSheetId="0" hidden="1">'PRESUPUESTO OFICIAL'!$A$17:$H$74</definedName>
    <definedName name="_xlnm.Print_Area" localSheetId="1">APU!$A$1:$G$1448</definedName>
    <definedName name="_xlnm.Print_Area" localSheetId="2">'ESTUDIO DEL MERCADO'!$A$1:$J$71</definedName>
    <definedName name="_xlnm.Print_Area" localSheetId="0">'PRESUPUESTO OFICIAL'!$A$1:$H$88</definedName>
    <definedName name="_xlnm.Print_Titles" localSheetId="2">'ESTUDIO DEL MERCADO'!#REF!</definedName>
    <definedName name="_xlnm.Print_Titles" localSheetId="0">'PRESUPUESTO OFICIAL'!#REF!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0" i="10" l="1"/>
  <c r="I20" i="10" s="1"/>
  <c r="H19" i="10"/>
  <c r="I19" i="10" s="1"/>
  <c r="H45" i="10"/>
  <c r="I45" i="10" s="1"/>
  <c r="H46" i="10"/>
  <c r="I46" i="10" s="1"/>
  <c r="F59" i="3"/>
  <c r="G59" i="3" s="1"/>
  <c r="G1025" i="9"/>
  <c r="G1023" i="9"/>
  <c r="G1021" i="9"/>
  <c r="G1022" i="9"/>
  <c r="H44" i="10" l="1"/>
  <c r="I44" i="10" s="1"/>
  <c r="H43" i="10"/>
  <c r="G425" i="9"/>
  <c r="G419" i="9"/>
  <c r="G420" i="9"/>
  <c r="G421" i="9"/>
  <c r="G422" i="9"/>
  <c r="G423" i="9"/>
  <c r="H13" i="10"/>
  <c r="I13" i="10" s="1"/>
  <c r="D20" i="10"/>
  <c r="B20" i="10"/>
  <c r="F913" i="9"/>
  <c r="F912" i="9"/>
  <c r="G914" i="9" s="1"/>
  <c r="E905" i="9" s="1"/>
  <c r="G905" i="9" s="1"/>
  <c r="G908" i="9" s="1"/>
  <c r="G900" i="9"/>
  <c r="G899" i="9"/>
  <c r="G898" i="9"/>
  <c r="G897" i="9"/>
  <c r="B40" i="10"/>
  <c r="H40" i="10"/>
  <c r="I40" i="10" s="1"/>
  <c r="D1407" i="9"/>
  <c r="F1407" i="9" s="1"/>
  <c r="D1406" i="9"/>
  <c r="F1406" i="9" s="1"/>
  <c r="G1408" i="9" s="1"/>
  <c r="E1399" i="9" s="1"/>
  <c r="G1399" i="9" s="1"/>
  <c r="G1401" i="9" s="1"/>
  <c r="G1412" i="9" s="1"/>
  <c r="D58" i="10"/>
  <c r="B58" i="10"/>
  <c r="H58" i="10"/>
  <c r="I58" i="10" s="1"/>
  <c r="G901" i="9" l="1"/>
  <c r="G917" i="9" s="1"/>
  <c r="G893" i="9" s="1"/>
  <c r="H56" i="10" l="1"/>
  <c r="I56" i="10" s="1"/>
  <c r="H55" i="10"/>
  <c r="I55" i="10" s="1"/>
  <c r="H54" i="10"/>
  <c r="I54" i="10" s="1"/>
  <c r="H53" i="10"/>
  <c r="I53" i="10" s="1"/>
  <c r="H52" i="10"/>
  <c r="I52" i="10" s="1"/>
  <c r="H51" i="10"/>
  <c r="I51" i="10" s="1"/>
  <c r="H50" i="10"/>
  <c r="I50" i="10" s="1"/>
  <c r="H49" i="10"/>
  <c r="I49" i="10" s="1"/>
  <c r="H48" i="10"/>
  <c r="I48" i="10" s="1"/>
  <c r="F1378" i="9"/>
  <c r="F1377" i="9"/>
  <c r="G1371" i="9"/>
  <c r="G1370" i="9"/>
  <c r="G1372" i="9" s="1"/>
  <c r="G1360" i="9"/>
  <c r="G1359" i="9"/>
  <c r="G1358" i="9"/>
  <c r="G1357" i="9"/>
  <c r="G1356" i="9"/>
  <c r="F1343" i="9"/>
  <c r="F1342" i="9"/>
  <c r="G1335" i="9"/>
  <c r="G1328" i="9"/>
  <c r="G1327" i="9"/>
  <c r="G1326" i="9"/>
  <c r="G1325" i="9"/>
  <c r="G1324" i="9"/>
  <c r="G1323" i="9"/>
  <c r="F1309" i="9"/>
  <c r="F1308" i="9"/>
  <c r="G1302" i="9"/>
  <c r="G1295" i="9"/>
  <c r="G1294" i="9"/>
  <c r="G1293" i="9"/>
  <c r="G1292" i="9"/>
  <c r="G1291" i="9"/>
  <c r="G1290" i="9"/>
  <c r="F1276" i="9"/>
  <c r="F1275" i="9"/>
  <c r="G1262" i="9"/>
  <c r="G1261" i="9"/>
  <c r="G1260" i="9"/>
  <c r="G1259" i="9"/>
  <c r="G1258" i="9"/>
  <c r="G1257" i="9"/>
  <c r="G1256" i="9"/>
  <c r="G1255" i="9"/>
  <c r="G1254" i="9"/>
  <c r="G1253" i="9"/>
  <c r="G1252" i="9"/>
  <c r="F1239" i="9"/>
  <c r="F1238" i="9"/>
  <c r="G1240" i="9" s="1"/>
  <c r="E1231" i="9" s="1"/>
  <c r="G1231" i="9" s="1"/>
  <c r="G1233" i="9" s="1"/>
  <c r="G1225" i="9"/>
  <c r="G1224" i="9"/>
  <c r="G1223" i="9"/>
  <c r="G1222" i="9"/>
  <c r="G1221" i="9"/>
  <c r="G1220" i="9"/>
  <c r="G1219" i="9"/>
  <c r="G1218" i="9"/>
  <c r="G1217" i="9"/>
  <c r="F1203" i="9"/>
  <c r="F1202" i="9"/>
  <c r="G1188" i="9"/>
  <c r="G1187" i="9"/>
  <c r="G1186" i="9"/>
  <c r="G1185" i="9"/>
  <c r="G1184" i="9"/>
  <c r="G1183" i="9"/>
  <c r="G1182" i="9"/>
  <c r="F1171" i="9"/>
  <c r="F1170" i="9"/>
  <c r="G1172" i="9" s="1"/>
  <c r="E1163" i="9" s="1"/>
  <c r="G1163" i="9" s="1"/>
  <c r="G1166" i="9" s="1"/>
  <c r="G1156" i="9"/>
  <c r="G1155" i="9"/>
  <c r="G1154" i="9"/>
  <c r="G1153" i="9"/>
  <c r="G1152" i="9"/>
  <c r="G1151" i="9"/>
  <c r="G1150" i="9"/>
  <c r="F1138" i="9"/>
  <c r="F1137" i="9"/>
  <c r="G1124" i="9"/>
  <c r="G1123" i="9"/>
  <c r="G1122" i="9"/>
  <c r="G1121" i="9"/>
  <c r="G1120" i="9"/>
  <c r="G1119" i="9"/>
  <c r="G1118" i="9"/>
  <c r="G1117" i="9"/>
  <c r="F1105" i="9"/>
  <c r="F1104" i="9"/>
  <c r="G1106" i="9" s="1"/>
  <c r="E1097" i="9" s="1"/>
  <c r="G1097" i="9" s="1"/>
  <c r="G1099" i="9" s="1"/>
  <c r="G1089" i="9"/>
  <c r="G1088" i="9"/>
  <c r="G1087" i="9"/>
  <c r="G1086" i="9"/>
  <c r="G1085" i="9"/>
  <c r="G1084" i="9"/>
  <c r="G1083" i="9"/>
  <c r="D59" i="10"/>
  <c r="B59" i="10"/>
  <c r="H59" i="10"/>
  <c r="I59" i="10" s="1"/>
  <c r="J57" i="10" s="1"/>
  <c r="F1417" i="9"/>
  <c r="B1417" i="9"/>
  <c r="A1417" i="9"/>
  <c r="D1436" i="9"/>
  <c r="F1436" i="9" s="1"/>
  <c r="D1435" i="9"/>
  <c r="F1435" i="9" s="1"/>
  <c r="G1429" i="9"/>
  <c r="G1053" i="9"/>
  <c r="G1052" i="9"/>
  <c r="G1020" i="9"/>
  <c r="F1069" i="9"/>
  <c r="F1068" i="9"/>
  <c r="F1037" i="9"/>
  <c r="F1036" i="9"/>
  <c r="F1005" i="9"/>
  <c r="F1004" i="9"/>
  <c r="F973" i="9"/>
  <c r="F972" i="9"/>
  <c r="F983" i="9"/>
  <c r="B983" i="9"/>
  <c r="A983" i="9"/>
  <c r="G992" i="9"/>
  <c r="G988" i="9"/>
  <c r="G956" i="9"/>
  <c r="D46" i="10"/>
  <c r="B46" i="10"/>
  <c r="D45" i="10"/>
  <c r="B45" i="10"/>
  <c r="D44" i="10"/>
  <c r="B44" i="10"/>
  <c r="I43" i="10"/>
  <c r="D43" i="10"/>
  <c r="B43" i="10"/>
  <c r="F1146" i="9"/>
  <c r="B49" i="10"/>
  <c r="D41" i="10"/>
  <c r="B41" i="10"/>
  <c r="H41" i="10"/>
  <c r="I41" i="10" s="1"/>
  <c r="F942" i="9"/>
  <c r="F941" i="9"/>
  <c r="G929" i="9"/>
  <c r="G928" i="9"/>
  <c r="G927" i="9"/>
  <c r="G926" i="9"/>
  <c r="D39" i="10"/>
  <c r="B39" i="10"/>
  <c r="H39" i="10"/>
  <c r="I39" i="10" s="1"/>
  <c r="D38" i="10"/>
  <c r="B38" i="10"/>
  <c r="H38" i="10"/>
  <c r="I38" i="10" s="1"/>
  <c r="D37" i="10"/>
  <c r="B37" i="10"/>
  <c r="H37" i="10"/>
  <c r="I37" i="10" s="1"/>
  <c r="D36" i="10"/>
  <c r="B36" i="10"/>
  <c r="H36" i="10"/>
  <c r="I36" i="10" s="1"/>
  <c r="G730" i="9"/>
  <c r="F731" i="9"/>
  <c r="G731" i="9" s="1"/>
  <c r="G732" i="9"/>
  <c r="F744" i="9"/>
  <c r="F745" i="9"/>
  <c r="A751" i="9"/>
  <c r="B751" i="9"/>
  <c r="F751" i="9"/>
  <c r="D35" i="10"/>
  <c r="B35" i="10"/>
  <c r="H35" i="10"/>
  <c r="I35" i="10" s="1"/>
  <c r="D34" i="10"/>
  <c r="B34" i="10"/>
  <c r="H34" i="10"/>
  <c r="I34" i="10" s="1"/>
  <c r="B33" i="10"/>
  <c r="H33" i="10"/>
  <c r="I33" i="10" s="1"/>
  <c r="D32" i="10"/>
  <c r="B32" i="10"/>
  <c r="H32" i="10"/>
  <c r="I32" i="10" s="1"/>
  <c r="D30" i="10"/>
  <c r="B30" i="10"/>
  <c r="H30" i="10"/>
  <c r="I30" i="10" s="1"/>
  <c r="J29" i="10" s="1"/>
  <c r="H28" i="10"/>
  <c r="I28" i="10" s="1"/>
  <c r="J27" i="10" s="1"/>
  <c r="B28" i="10"/>
  <c r="G608" i="9"/>
  <c r="G607" i="9"/>
  <c r="G606" i="9"/>
  <c r="F623" i="9"/>
  <c r="F622" i="9"/>
  <c r="H26" i="10"/>
  <c r="I26" i="10" s="1"/>
  <c r="F574" i="9"/>
  <c r="G579" i="9"/>
  <c r="G578" i="9"/>
  <c r="G587" i="9"/>
  <c r="D26" i="10"/>
  <c r="B26" i="10"/>
  <c r="D25" i="10"/>
  <c r="B25" i="10"/>
  <c r="H25" i="10"/>
  <c r="I25" i="10" s="1"/>
  <c r="D24" i="10"/>
  <c r="B24" i="10"/>
  <c r="H24" i="10"/>
  <c r="I24" i="10" s="1"/>
  <c r="D23" i="10"/>
  <c r="B23" i="10"/>
  <c r="H23" i="10"/>
  <c r="I23" i="10" s="1"/>
  <c r="D22" i="10"/>
  <c r="B22" i="10"/>
  <c r="H22" i="10"/>
  <c r="I22" i="10" s="1"/>
  <c r="D19" i="10"/>
  <c r="F405" i="9"/>
  <c r="F404" i="9"/>
  <c r="F386" i="9"/>
  <c r="G386" i="9" s="1"/>
  <c r="G397" i="9"/>
  <c r="H18" i="10"/>
  <c r="I18" i="10" s="1"/>
  <c r="D17" i="10"/>
  <c r="H17" i="10"/>
  <c r="D16" i="10"/>
  <c r="H16" i="10"/>
  <c r="I16" i="10" s="1"/>
  <c r="D15" i="10"/>
  <c r="H15" i="10"/>
  <c r="I15" i="10" s="1"/>
  <c r="H12" i="10"/>
  <c r="I12" i="10" s="1"/>
  <c r="H11" i="10"/>
  <c r="H10" i="10"/>
  <c r="I10" i="10" s="1"/>
  <c r="H9" i="10"/>
  <c r="H8" i="10"/>
  <c r="I8" i="10" s="1"/>
  <c r="F64" i="9"/>
  <c r="B64" i="9"/>
  <c r="A64" i="9"/>
  <c r="F85" i="9"/>
  <c r="F84" i="9"/>
  <c r="G73" i="9"/>
  <c r="H7" i="10"/>
  <c r="I7" i="10" s="1"/>
  <c r="H6" i="10"/>
  <c r="I6" i="10" s="1"/>
  <c r="F36" i="9"/>
  <c r="B36" i="9"/>
  <c r="A36" i="9"/>
  <c r="F57" i="9"/>
  <c r="F56" i="9"/>
  <c r="G45" i="9"/>
  <c r="H5" i="10"/>
  <c r="G1139" i="9" l="1"/>
  <c r="E1130" i="9" s="1"/>
  <c r="G1130" i="9" s="1"/>
  <c r="G1133" i="9" s="1"/>
  <c r="G1344" i="9"/>
  <c r="E1334" i="9" s="1"/>
  <c r="G1334" i="9" s="1"/>
  <c r="G1336" i="9"/>
  <c r="J47" i="10"/>
  <c r="G1296" i="9"/>
  <c r="G1263" i="9"/>
  <c r="G1280" i="9" s="1"/>
  <c r="G1159" i="9"/>
  <c r="G1174" i="9" s="1"/>
  <c r="G1191" i="9"/>
  <c r="G1310" i="9"/>
  <c r="E1301" i="9" s="1"/>
  <c r="G1301" i="9" s="1"/>
  <c r="G1303" i="9" s="1"/>
  <c r="G1313" i="9" s="1"/>
  <c r="G1365" i="9"/>
  <c r="G1379" i="9"/>
  <c r="G1383" i="9" s="1"/>
  <c r="G1226" i="9"/>
  <c r="G1243" i="9" s="1"/>
  <c r="G1126" i="9"/>
  <c r="G1142" i="9" s="1"/>
  <c r="G1092" i="9"/>
  <c r="G1108" i="9" s="1"/>
  <c r="G1204" i="9"/>
  <c r="E1195" i="9" s="1"/>
  <c r="G1195" i="9" s="1"/>
  <c r="G1198" i="9" s="1"/>
  <c r="G1277" i="9"/>
  <c r="E1268" i="9" s="1"/>
  <c r="G1268" i="9" s="1"/>
  <c r="G1270" i="9" s="1"/>
  <c r="G1329" i="9"/>
  <c r="G1437" i="9"/>
  <c r="E1428" i="9" s="1"/>
  <c r="G1428" i="9" s="1"/>
  <c r="G1430" i="9" s="1"/>
  <c r="G1441" i="9" s="1"/>
  <c r="G1417" i="9" s="1"/>
  <c r="F73" i="3" s="1"/>
  <c r="G73" i="3" s="1"/>
  <c r="J31" i="10"/>
  <c r="G993" i="9"/>
  <c r="G1006" i="9"/>
  <c r="E998" i="9" s="1"/>
  <c r="G998" i="9" s="1"/>
  <c r="G999" i="9" s="1"/>
  <c r="G1038" i="9"/>
  <c r="G86" i="9"/>
  <c r="E77" i="9" s="1"/>
  <c r="G77" i="9" s="1"/>
  <c r="G80" i="9" s="1"/>
  <c r="G89" i="9" s="1"/>
  <c r="G64" i="9" s="1"/>
  <c r="F21" i="3" s="1"/>
  <c r="G21" i="3" s="1"/>
  <c r="G611" i="9"/>
  <c r="G746" i="9"/>
  <c r="E737" i="9" s="1"/>
  <c r="G737" i="9" s="1"/>
  <c r="G740" i="9" s="1"/>
  <c r="G733" i="9"/>
  <c r="J21" i="10"/>
  <c r="G624" i="9"/>
  <c r="G582" i="9"/>
  <c r="I17" i="10"/>
  <c r="J14" i="10" s="1"/>
  <c r="I11" i="10"/>
  <c r="G406" i="9"/>
  <c r="E396" i="9" s="1"/>
  <c r="G58" i="9"/>
  <c r="E49" i="9" s="1"/>
  <c r="G49" i="9" s="1"/>
  <c r="G52" i="9" s="1"/>
  <c r="G61" i="9" s="1"/>
  <c r="G36" i="9" s="1"/>
  <c r="I9" i="10"/>
  <c r="I5" i="10"/>
  <c r="G1347" i="9" l="1"/>
  <c r="G1207" i="9"/>
  <c r="G1010" i="9"/>
  <c r="G983" i="9" s="1"/>
  <c r="F58" i="3" s="1"/>
  <c r="G58" i="3" s="1"/>
  <c r="G748" i="9"/>
  <c r="G726" i="9" s="1"/>
  <c r="F770" i="9" l="1"/>
  <c r="F769" i="9"/>
  <c r="G757" i="9"/>
  <c r="F756" i="9"/>
  <c r="G756" i="9" s="1"/>
  <c r="G755" i="9"/>
  <c r="G758" i="9" l="1"/>
  <c r="G771" i="9"/>
  <c r="E762" i="9" s="1"/>
  <c r="G762" i="9" s="1"/>
  <c r="G765" i="9" s="1"/>
  <c r="G773" i="9" l="1"/>
  <c r="F1212" i="9"/>
  <c r="B1212" i="9"/>
  <c r="F665" i="9"/>
  <c r="B665" i="9"/>
  <c r="A665" i="9"/>
  <c r="F414" i="9"/>
  <c r="B414" i="9"/>
  <c r="A414" i="9"/>
  <c r="F594" i="9"/>
  <c r="F593" i="9"/>
  <c r="F922" i="9"/>
  <c r="B922" i="9"/>
  <c r="A922" i="9"/>
  <c r="F893" i="9"/>
  <c r="B893" i="9"/>
  <c r="A893" i="9"/>
  <c r="F864" i="9"/>
  <c r="B864" i="9"/>
  <c r="A864" i="9"/>
  <c r="F885" i="9"/>
  <c r="F884" i="9"/>
  <c r="G871" i="9"/>
  <c r="G870" i="9"/>
  <c r="G869" i="9"/>
  <c r="G868" i="9"/>
  <c r="F835" i="9"/>
  <c r="B835" i="9"/>
  <c r="A835" i="9"/>
  <c r="F856" i="9"/>
  <c r="F855" i="9"/>
  <c r="G842" i="9"/>
  <c r="G841" i="9"/>
  <c r="G840" i="9"/>
  <c r="G839" i="9"/>
  <c r="F806" i="9"/>
  <c r="B806" i="9"/>
  <c r="A806" i="9"/>
  <c r="F827" i="9"/>
  <c r="F826" i="9"/>
  <c r="G813" i="9"/>
  <c r="G812" i="9"/>
  <c r="G811" i="9"/>
  <c r="G810" i="9"/>
  <c r="F777" i="9"/>
  <c r="B777" i="9"/>
  <c r="A777" i="9"/>
  <c r="F798" i="9"/>
  <c r="F797" i="9"/>
  <c r="G784" i="9"/>
  <c r="G783" i="9"/>
  <c r="G782" i="9"/>
  <c r="G781" i="9"/>
  <c r="F726" i="9"/>
  <c r="B726" i="9"/>
  <c r="A726" i="9"/>
  <c r="F696" i="9"/>
  <c r="B696" i="9"/>
  <c r="A696" i="9"/>
  <c r="F718" i="9"/>
  <c r="F717" i="9"/>
  <c r="G705" i="9"/>
  <c r="G704" i="9"/>
  <c r="G703" i="9"/>
  <c r="F702" i="9"/>
  <c r="G702" i="9" s="1"/>
  <c r="G701" i="9"/>
  <c r="G700" i="9"/>
  <c r="F688" i="9"/>
  <c r="F687" i="9"/>
  <c r="G675" i="9"/>
  <c r="G674" i="9"/>
  <c r="G673" i="9"/>
  <c r="G672" i="9"/>
  <c r="G671" i="9"/>
  <c r="G670" i="9"/>
  <c r="G669" i="9"/>
  <c r="F540" i="9"/>
  <c r="B540" i="9"/>
  <c r="A540" i="9"/>
  <c r="F567" i="9"/>
  <c r="F566" i="9"/>
  <c r="G560" i="9"/>
  <c r="G553" i="9"/>
  <c r="G552" i="9"/>
  <c r="G551" i="9"/>
  <c r="G550" i="9"/>
  <c r="G549" i="9"/>
  <c r="G548" i="9"/>
  <c r="G547" i="9"/>
  <c r="G546" i="9"/>
  <c r="G545" i="9"/>
  <c r="F544" i="9"/>
  <c r="G544" i="9" s="1"/>
  <c r="F510" i="9"/>
  <c r="B510" i="9"/>
  <c r="A510" i="9"/>
  <c r="F532" i="9"/>
  <c r="F531" i="9"/>
  <c r="G525" i="9"/>
  <c r="G516" i="9"/>
  <c r="G515" i="9"/>
  <c r="F481" i="9"/>
  <c r="B481" i="9"/>
  <c r="A481" i="9"/>
  <c r="F500" i="9"/>
  <c r="F499" i="9"/>
  <c r="G493" i="9"/>
  <c r="G486" i="9"/>
  <c r="G485" i="9"/>
  <c r="F449" i="9"/>
  <c r="B449" i="9"/>
  <c r="A449" i="9"/>
  <c r="F472" i="9"/>
  <c r="F471" i="9"/>
  <c r="G464" i="9"/>
  <c r="G458" i="9"/>
  <c r="G751" i="9" l="1"/>
  <c r="F49" i="3" s="1"/>
  <c r="G49" i="3" s="1"/>
  <c r="G799" i="9"/>
  <c r="E790" i="9" s="1"/>
  <c r="G790" i="9" s="1"/>
  <c r="G793" i="9" s="1"/>
  <c r="G487" i="9"/>
  <c r="G857" i="9"/>
  <c r="E848" i="9" s="1"/>
  <c r="G848" i="9" s="1"/>
  <c r="G851" i="9" s="1"/>
  <c r="G501" i="9"/>
  <c r="E492" i="9" s="1"/>
  <c r="G492" i="9" s="1"/>
  <c r="G494" i="9" s="1"/>
  <c r="G568" i="9"/>
  <c r="E559" i="9" s="1"/>
  <c r="G559" i="9" s="1"/>
  <c r="G562" i="9" s="1"/>
  <c r="G689" i="9"/>
  <c r="E680" i="9" s="1"/>
  <c r="G680" i="9" s="1"/>
  <c r="G683" i="9" s="1"/>
  <c r="G519" i="9"/>
  <c r="G873" i="9"/>
  <c r="G473" i="9"/>
  <c r="E463" i="9" s="1"/>
  <c r="G463" i="9" s="1"/>
  <c r="G465" i="9" s="1"/>
  <c r="G477" i="9" s="1"/>
  <c r="G449" i="9" s="1"/>
  <c r="F36" i="3" s="1"/>
  <c r="G36" i="3" s="1"/>
  <c r="G706" i="9"/>
  <c r="G533" i="9"/>
  <c r="E524" i="9" s="1"/>
  <c r="G524" i="9" s="1"/>
  <c r="G526" i="9" s="1"/>
  <c r="G828" i="9"/>
  <c r="E819" i="9" s="1"/>
  <c r="G819" i="9" s="1"/>
  <c r="G822" i="9" s="1"/>
  <c r="G719" i="9"/>
  <c r="E710" i="9" s="1"/>
  <c r="G710" i="9" s="1"/>
  <c r="G713" i="9" s="1"/>
  <c r="G844" i="9"/>
  <c r="G676" i="9"/>
  <c r="G815" i="9"/>
  <c r="G886" i="9"/>
  <c r="E877" i="9" s="1"/>
  <c r="G877" i="9" s="1"/>
  <c r="G880" i="9" s="1"/>
  <c r="G555" i="9"/>
  <c r="G786" i="9"/>
  <c r="F48" i="3" l="1"/>
  <c r="G48" i="3" s="1"/>
  <c r="G802" i="9"/>
  <c r="G777" i="9" s="1"/>
  <c r="F50" i="3" s="1"/>
  <c r="G50" i="3" s="1"/>
  <c r="G505" i="9"/>
  <c r="G481" i="9" s="1"/>
  <c r="F37" i="3" s="1"/>
  <c r="G37" i="3" s="1"/>
  <c r="G537" i="9"/>
  <c r="G510" i="9" s="1"/>
  <c r="F38" i="3" s="1"/>
  <c r="G38" i="3" s="1"/>
  <c r="G831" i="9"/>
  <c r="G806" i="9" s="1"/>
  <c r="G860" i="9"/>
  <c r="G835" i="9" s="1"/>
  <c r="F52" i="3" s="1"/>
  <c r="G52" i="3" s="1"/>
  <c r="G692" i="9"/>
  <c r="G665" i="9" s="1"/>
  <c r="F46" i="3" s="1"/>
  <c r="G46" i="3" s="1"/>
  <c r="G571" i="9"/>
  <c r="G540" i="9" s="1"/>
  <c r="F39" i="3" s="1"/>
  <c r="G39" i="3" s="1"/>
  <c r="F54" i="3"/>
  <c r="G54" i="3" s="1"/>
  <c r="G889" i="9"/>
  <c r="G864" i="9" s="1"/>
  <c r="F53" i="3" s="1"/>
  <c r="G53" i="3" s="1"/>
  <c r="G722" i="9"/>
  <c r="G696" i="9" s="1"/>
  <c r="F47" i="3" s="1"/>
  <c r="G47" i="3" s="1"/>
  <c r="F439" i="9" l="1"/>
  <c r="F438" i="9"/>
  <c r="G431" i="9"/>
  <c r="G418" i="9"/>
  <c r="F630" i="9"/>
  <c r="B630" i="9"/>
  <c r="A630" i="9"/>
  <c r="F656" i="9"/>
  <c r="F655" i="9"/>
  <c r="G649" i="9"/>
  <c r="G642" i="9"/>
  <c r="G641" i="9"/>
  <c r="G640" i="9"/>
  <c r="G639" i="9"/>
  <c r="G638" i="9"/>
  <c r="G637" i="9"/>
  <c r="G636" i="9"/>
  <c r="G635" i="9"/>
  <c r="G634" i="9"/>
  <c r="G633" i="9"/>
  <c r="G440" i="9" l="1"/>
  <c r="E430" i="9" s="1"/>
  <c r="G430" i="9" s="1"/>
  <c r="G432" i="9" s="1"/>
  <c r="G444" i="9" s="1"/>
  <c r="G657" i="9"/>
  <c r="E648" i="9" s="1"/>
  <c r="G648" i="9" s="1"/>
  <c r="G650" i="9" s="1"/>
  <c r="G643" i="9"/>
  <c r="G414" i="9" l="1"/>
  <c r="F34" i="3" s="1"/>
  <c r="G34" i="3" s="1"/>
  <c r="G661" i="9"/>
  <c r="G630" i="9" s="1"/>
  <c r="F44" i="3" s="1"/>
  <c r="G44" i="3" s="1"/>
  <c r="F1352" i="9" l="1"/>
  <c r="B1352" i="9"/>
  <c r="A1352" i="9"/>
  <c r="F1318" i="9"/>
  <c r="B1318" i="9"/>
  <c r="A1318" i="9"/>
  <c r="F1285" i="9"/>
  <c r="B1285" i="9"/>
  <c r="A1285" i="9"/>
  <c r="F1247" i="9"/>
  <c r="B1247" i="9"/>
  <c r="A1247" i="9"/>
  <c r="A1212" i="9"/>
  <c r="F1178" i="9"/>
  <c r="B1178" i="9"/>
  <c r="A1178" i="9"/>
  <c r="B1146" i="9"/>
  <c r="A1146" i="9"/>
  <c r="F1113" i="9"/>
  <c r="A1113" i="9"/>
  <c r="B1078" i="9"/>
  <c r="A1078" i="9"/>
  <c r="F354" i="9" l="1"/>
  <c r="B354" i="9"/>
  <c r="A354" i="9"/>
  <c r="F373" i="9"/>
  <c r="F372" i="9"/>
  <c r="G367" i="9"/>
  <c r="G361" i="9"/>
  <c r="G360" i="9"/>
  <c r="G359" i="9"/>
  <c r="G358" i="9"/>
  <c r="F325" i="9"/>
  <c r="B325" i="9"/>
  <c r="A325" i="9"/>
  <c r="F346" i="9"/>
  <c r="F345" i="9"/>
  <c r="G330" i="9"/>
  <c r="G329" i="9"/>
  <c r="F302" i="9"/>
  <c r="B302" i="9"/>
  <c r="A302" i="9"/>
  <c r="F317" i="9"/>
  <c r="F316" i="9"/>
  <c r="G306" i="9"/>
  <c r="G307" i="9" s="1"/>
  <c r="F272" i="9"/>
  <c r="B272" i="9"/>
  <c r="A272" i="9"/>
  <c r="F293" i="9"/>
  <c r="F292" i="9"/>
  <c r="G286" i="9"/>
  <c r="G277" i="9"/>
  <c r="G276" i="9"/>
  <c r="F240" i="9"/>
  <c r="B240" i="9"/>
  <c r="A240" i="9"/>
  <c r="F261" i="9"/>
  <c r="F260" i="9"/>
  <c r="G249" i="9"/>
  <c r="F230" i="9"/>
  <c r="F229" i="9"/>
  <c r="F201" i="9"/>
  <c r="F200" i="9"/>
  <c r="F151" i="9"/>
  <c r="B151" i="9"/>
  <c r="A151" i="9"/>
  <c r="F172" i="9"/>
  <c r="F171" i="9"/>
  <c r="G165" i="9"/>
  <c r="G160" i="9"/>
  <c r="F121" i="9"/>
  <c r="B121" i="9"/>
  <c r="A121" i="9"/>
  <c r="F142" i="9"/>
  <c r="F141" i="9"/>
  <c r="G135" i="9"/>
  <c r="G130" i="9"/>
  <c r="F92" i="9"/>
  <c r="B92" i="9"/>
  <c r="A92" i="9"/>
  <c r="F113" i="9"/>
  <c r="F112" i="9"/>
  <c r="G101" i="9"/>
  <c r="F5" i="9"/>
  <c r="B5" i="9"/>
  <c r="A5" i="9"/>
  <c r="F27" i="9"/>
  <c r="F26" i="9"/>
  <c r="G19" i="9"/>
  <c r="G14" i="9"/>
  <c r="G1388" i="9"/>
  <c r="F72" i="3" s="1"/>
  <c r="G72" i="3" s="1"/>
  <c r="H71" i="3" s="1"/>
  <c r="F1388" i="9"/>
  <c r="B1388" i="9"/>
  <c r="A1388" i="9"/>
  <c r="F1048" i="9"/>
  <c r="B1048" i="9"/>
  <c r="A1048" i="9"/>
  <c r="G1024" i="9"/>
  <c r="F1015" i="9"/>
  <c r="B1015" i="9"/>
  <c r="A1015" i="9"/>
  <c r="G960" i="9"/>
  <c r="F951" i="9"/>
  <c r="B951" i="9"/>
  <c r="A951" i="9"/>
  <c r="E615" i="9"/>
  <c r="F602" i="9"/>
  <c r="B602" i="9"/>
  <c r="A602" i="9"/>
  <c r="B574" i="9"/>
  <c r="A574" i="9"/>
  <c r="G391" i="9"/>
  <c r="F381" i="9"/>
  <c r="B381" i="9"/>
  <c r="A381" i="9"/>
  <c r="G218" i="9"/>
  <c r="F209" i="9"/>
  <c r="B209" i="9"/>
  <c r="A209" i="9"/>
  <c r="G189" i="9"/>
  <c r="F180" i="9"/>
  <c r="B180" i="9"/>
  <c r="A180" i="9"/>
  <c r="G615" i="9" l="1"/>
  <c r="G618" i="9" s="1"/>
  <c r="G627" i="9" s="1"/>
  <c r="G602" i="9" s="1"/>
  <c r="F42" i="3" s="1"/>
  <c r="G42" i="3" s="1"/>
  <c r="G930" i="9"/>
  <c r="G318" i="9"/>
  <c r="E311" i="9" s="1"/>
  <c r="G311" i="9" s="1"/>
  <c r="G312" i="9" s="1"/>
  <c r="G321" i="9" s="1"/>
  <c r="G302" i="9" s="1"/>
  <c r="F30" i="3" s="1"/>
  <c r="G30" i="3" s="1"/>
  <c r="G281" i="9"/>
  <c r="G334" i="9"/>
  <c r="G374" i="9"/>
  <c r="E366" i="9" s="1"/>
  <c r="G366" i="9" s="1"/>
  <c r="G368" i="9" s="1"/>
  <c r="G294" i="9"/>
  <c r="E285" i="9" s="1"/>
  <c r="G285" i="9" s="1"/>
  <c r="G288" i="9" s="1"/>
  <c r="G362" i="9"/>
  <c r="G347" i="9"/>
  <c r="E338" i="9" s="1"/>
  <c r="G338" i="9" s="1"/>
  <c r="G341" i="9" s="1"/>
  <c r="G173" i="9"/>
  <c r="E164" i="9" s="1"/>
  <c r="G164" i="9" s="1"/>
  <c r="G167" i="9" s="1"/>
  <c r="G176" i="9" s="1"/>
  <c r="G151" i="9" s="1"/>
  <c r="F24" i="3" s="1"/>
  <c r="G24" i="3" s="1"/>
  <c r="G262" i="9"/>
  <c r="E253" i="9" s="1"/>
  <c r="G253" i="9" s="1"/>
  <c r="G256" i="9" s="1"/>
  <c r="G265" i="9" s="1"/>
  <c r="G240" i="9" s="1"/>
  <c r="F27" i="3" s="1"/>
  <c r="G27" i="3" s="1"/>
  <c r="G231" i="9"/>
  <c r="E222" i="9" s="1"/>
  <c r="G595" i="9"/>
  <c r="E586" i="9" s="1"/>
  <c r="G586" i="9" s="1"/>
  <c r="G589" i="9" s="1"/>
  <c r="G961" i="9"/>
  <c r="G28" i="9"/>
  <c r="E18" i="9" s="1"/>
  <c r="G18" i="9" s="1"/>
  <c r="G22" i="9" s="1"/>
  <c r="G31" i="9" s="1"/>
  <c r="G5" i="9" s="1"/>
  <c r="F19" i="3" s="1"/>
  <c r="G19" i="3" s="1"/>
  <c r="F20" i="3"/>
  <c r="G20" i="3" s="1"/>
  <c r="G114" i="9"/>
  <c r="E105" i="9" s="1"/>
  <c r="G105" i="9" s="1"/>
  <c r="G108" i="9" s="1"/>
  <c r="G117" i="9" s="1"/>
  <c r="G92" i="9" s="1"/>
  <c r="F22" i="3" s="1"/>
  <c r="G22" i="3" s="1"/>
  <c r="G974" i="9"/>
  <c r="E966" i="9" s="1"/>
  <c r="G202" i="9"/>
  <c r="E193" i="9" s="1"/>
  <c r="G1057" i="9"/>
  <c r="G1070" i="9"/>
  <c r="E1061" i="9" s="1"/>
  <c r="G1061" i="9" s="1"/>
  <c r="G943" i="9"/>
  <c r="E934" i="9" s="1"/>
  <c r="E1030" i="9"/>
  <c r="G143" i="9"/>
  <c r="E134" i="9" s="1"/>
  <c r="G134" i="9" s="1"/>
  <c r="G137" i="9" s="1"/>
  <c r="G146" i="9" s="1"/>
  <c r="G121" i="9" s="1"/>
  <c r="F23" i="3" s="1"/>
  <c r="G23" i="3" s="1"/>
  <c r="G1212" i="9" l="1"/>
  <c r="G1178" i="9"/>
  <c r="G1030" i="9"/>
  <c r="G1064" i="9"/>
  <c r="G1073" i="9" s="1"/>
  <c r="G1048" i="9" s="1"/>
  <c r="G966" i="9"/>
  <c r="G934" i="9"/>
  <c r="G937" i="9" s="1"/>
  <c r="G946" i="9" s="1"/>
  <c r="G922" i="9" s="1"/>
  <c r="G396" i="9"/>
  <c r="G398" i="9" s="1"/>
  <c r="G410" i="9" s="1"/>
  <c r="G381" i="9" s="1"/>
  <c r="G33" i="3" s="1"/>
  <c r="G193" i="9"/>
  <c r="G196" i="9" s="1"/>
  <c r="G205" i="9" s="1"/>
  <c r="G180" i="9" s="1"/>
  <c r="F25" i="3" s="1"/>
  <c r="G25" i="3" s="1"/>
  <c r="G222" i="9"/>
  <c r="G225" i="9" s="1"/>
  <c r="G234" i="9" s="1"/>
  <c r="G209" i="9" s="1"/>
  <c r="F26" i="3" s="1"/>
  <c r="G1078" i="9"/>
  <c r="F62" i="3" s="1"/>
  <c r="G62" i="3" s="1"/>
  <c r="G297" i="9"/>
  <c r="G272" i="9" s="1"/>
  <c r="F29" i="3" s="1"/>
  <c r="G29" i="3" s="1"/>
  <c r="G1113" i="9"/>
  <c r="F63" i="3" s="1"/>
  <c r="G63" i="3" s="1"/>
  <c r="G350" i="9"/>
  <c r="G325" i="9" s="1"/>
  <c r="F31" i="3" s="1"/>
  <c r="G31" i="3" s="1"/>
  <c r="G377" i="9"/>
  <c r="G354" i="9" s="1"/>
  <c r="F32" i="3" s="1"/>
  <c r="G32" i="3" s="1"/>
  <c r="H41" i="3"/>
  <c r="H43" i="3"/>
  <c r="G598" i="9"/>
  <c r="G574" i="9" s="1"/>
  <c r="F40" i="3" s="1"/>
  <c r="G40" i="3" s="1"/>
  <c r="H35" i="3" s="1"/>
  <c r="F51" i="3"/>
  <c r="G51" i="3" s="1"/>
  <c r="H28" i="3" l="1"/>
  <c r="F66" i="3"/>
  <c r="G66" i="3" s="1"/>
  <c r="G1031" i="9"/>
  <c r="G1042" i="9" s="1"/>
  <c r="G1015" i="9" s="1"/>
  <c r="F60" i="3"/>
  <c r="G60" i="3" s="1"/>
  <c r="G967" i="9"/>
  <c r="G26" i="3"/>
  <c r="H18" i="3" s="1"/>
  <c r="G1146" i="9"/>
  <c r="F64" i="3" s="1"/>
  <c r="G64" i="3" s="1"/>
  <c r="G1352" i="9"/>
  <c r="F70" i="3" s="1"/>
  <c r="G70" i="3" s="1"/>
  <c r="G1318" i="9"/>
  <c r="F69" i="3" s="1"/>
  <c r="G69" i="3" s="1"/>
  <c r="G1285" i="9"/>
  <c r="F68" i="3" s="1"/>
  <c r="G68" i="3" s="1"/>
  <c r="G1247" i="9"/>
  <c r="F67" i="3" s="1"/>
  <c r="G67" i="3" s="1"/>
  <c r="F65" i="3"/>
  <c r="G65" i="3" s="1"/>
  <c r="F55" i="3"/>
  <c r="G55" i="3" l="1"/>
  <c r="H45" i="3" s="1"/>
  <c r="H61" i="3"/>
  <c r="G978" i="9"/>
  <c r="G951" i="9" s="1"/>
  <c r="F57" i="3" s="1"/>
  <c r="G57" i="3" s="1"/>
  <c r="B1113" i="9" l="1"/>
  <c r="J4" i="10" l="1"/>
  <c r="H56" i="3"/>
  <c r="H74" i="3" s="1"/>
  <c r="H76" i="3" s="1"/>
  <c r="J42" i="10"/>
  <c r="H78" i="3" l="1"/>
  <c r="H79" i="3"/>
  <c r="H81" i="3" s="1"/>
  <c r="J60" i="10"/>
  <c r="J63" i="10" s="1"/>
  <c r="J65" i="10" s="1"/>
  <c r="H80" i="3" l="1"/>
  <c r="H82" i="3" s="1"/>
  <c r="J62" i="10"/>
  <c r="J64" i="10" s="1"/>
  <c r="J66" i="10" s="1"/>
</calcChain>
</file>

<file path=xl/sharedStrings.xml><?xml version="1.0" encoding="utf-8"?>
<sst xmlns="http://schemas.openxmlformats.org/spreadsheetml/2006/main" count="2031" uniqueCount="282">
  <si>
    <t>FICHA - SOLICITUD MATERIALES Y/O SERVICIOS</t>
  </si>
  <si>
    <t xml:space="preserve">FECHA DE SOLICITUD:  </t>
  </si>
  <si>
    <t>PROGRAMA DE FORMACIÓN Y / O DEPENDENCIA: Construcción</t>
  </si>
  <si>
    <t xml:space="preserve">FICHA DE CARACTERIZACIÓN: </t>
  </si>
  <si>
    <t>Numero Aprendices Beneficiarios:</t>
  </si>
  <si>
    <t xml:space="preserve">JUSTIFICACIÓN: </t>
  </si>
  <si>
    <t>OBLIGACIONES ESPECÍFICAS:</t>
  </si>
  <si>
    <t>Se le solicita al proveedor cumplir con las siguientes obligaciones especificas:
1. Realizar la entrega de las obras en el tiempo especificado.
2. garantizar la calidad de los materiales utilizados
3.Cumplir con las normas ambientales y de seguridad y salud en el trabajo, que regulan las obras civiles
4. Lugar de entrega de obras : Sede Centro Agropecuario - Sena Alto Cauca
5. cumplir a cabalidad con todas las especificaciones registradas en cada uno de los ítems de la solicitud</t>
  </si>
  <si>
    <t>OBLIGACION SST</t>
  </si>
  <si>
    <t xml:space="preserve">Para asegurar el acatamiento de la normatividad colombiana legal vigente aplicable en materia de Seguridad y Salud en el trabajo el proponente deberá suministrar los siguientes requisitos en la fase precontractual: 
1. Certificado vigente de implementación del SG-SST firmada por el Representante Legal y responsable del Sistema de gestión de seguridad y salud en el trabajo SG-SST. 
2. Fotocopia de cédula, Certificado Vigente Curso de SG-SST de 50 Horas o su actualización Curso de 20 Horas y licencia vigente de seguridad y salud en el trabajo del profesional Responsable del SG-SST. 
3. Evaluación vigente de estándares mínimos emitido por la ARL (certificado) y respectivo plan de acción de acuerdo con la aplicación de estándares mínimos aplicables - Decreto. 1072/2015(2.2.4.6.1) y Res 0312-2019. 
</t>
  </si>
  <si>
    <t>OBLIGACION AMBIENTAL</t>
  </si>
  <si>
    <t xml:space="preserve">Para asegurar el acatamiento de la normatividad colombiana legal vigente aplicable en materia ambiental el proponente deberá suministrar los siguientes requisitos: 
1. 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 (precontractual). 
2. El proponente deberá allegar una declaración juramentada expedida por el Representante Legal en la cual se certifique que durante la construcción/adecuación NO se utilizarán y/o adquirirán productos elaborados o que contengan asbesto de cualquier variedad. (precontractual).
3.Presentar programa de manejo de residuos de la obra que incluya residuos ordinarios, aprovechables, peligrosos, residuos de construcción y demolición. NOTA: El proveedor deberá garantizar el adecuado manejo y disposición de los residuos generados con ocasión a la obra. (contractual).  
4. Se debe contemplar desde los diseños y para la construcción, la posibilidad que las cubiertas soporten una estructura para paneles solares en  futuros o inmediatos proyectos de energía solar fotovoltaica y los respectivos ductos que permitan las instalaciones posteriores. (contractual)
5. Prever desde el diseño que las luminarias que se vayan a instalar  sean únicamente LED de la máxima eficiencia existente en el mercado. (contractual).  
6.Para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producto.(contractual).  
7. Para la adquisición de guadua y/o bambú se deberá presentar permiso de aprovechamiento de guaduales y/o bambusales.(contractual).
8. Los productos químicos (pintura, barniz, etc.) a utilizar dentro de la adecuación deben estar debidamente etiquetados acorde con lo establecido en el Sistema Globalmente Armonizado de Clasificación y Etiquetado de Productos Químicos.(contractual).  Globalmente Armonizado de Clasificación y Etiquetado de Productos Químicos.(contractual). </t>
  </si>
  <si>
    <t>ADECUACION PROYECTO SENNOVA  CÓDIGO SGPS-12109-2024</t>
  </si>
  <si>
    <t>9624</t>
  </si>
  <si>
    <t>ITEM</t>
  </si>
  <si>
    <t>DESCRIPCION</t>
  </si>
  <si>
    <t>UND</t>
  </si>
  <si>
    <t>CANTIDAD</t>
  </si>
  <si>
    <t>VR. UNITARIO</t>
  </si>
  <si>
    <t>VALOR TOTAL</t>
  </si>
  <si>
    <t>DEMOLICION Y DESMONTE</t>
  </si>
  <si>
    <t>M2</t>
  </si>
  <si>
    <t>Desmonte de perfil perimetral para cielo raso, Utilizar herramientas, equipos adecuados  y E.P.P</t>
  </si>
  <si>
    <t>ML</t>
  </si>
  <si>
    <t>Desmonte aire acondicionado, Utilizar herramientas, equipos adecuados  y E.P.P. Recuperar en buen estado y entregar al responsable del inventario.</t>
  </si>
  <si>
    <t>GLB</t>
  </si>
  <si>
    <t>CONCRETO, MORTERO, GRANITO PULIDO</t>
  </si>
  <si>
    <t>MUROS, ESTUCO Y PINTURA</t>
  </si>
  <si>
    <t>ENCHAPE</t>
  </si>
  <si>
    <t xml:space="preserve">CIELO RASO </t>
  </si>
  <si>
    <t xml:space="preserve">PUNTOS HIDRAHULICOS Y SANITARIOS </t>
  </si>
  <si>
    <t>6,9,1</t>
  </si>
  <si>
    <t>CARPINTERIA METALICA</t>
  </si>
  <si>
    <t>Mesón empotrado en acero inoxidable  con 1 poceta, Frente: 120 cm, Fondo: 60 cm, Alto: 90 cm,1 Entrepaño, acero inoxidable 430 brillante, 4 Patas en tubo cuadrado de 2 pulgadas, 4 Niveladores o protectores plásticos, incluye grifería . (Suministro e instalación)</t>
  </si>
  <si>
    <t>INSTALACIONES ELECTRICAS</t>
  </si>
  <si>
    <t>RETIRO DE ESCOMBROS Y ASEO GENERAL</t>
  </si>
  <si>
    <t>Aseo general de las áreas intervenidas</t>
  </si>
  <si>
    <t>COSTO TOTAL</t>
  </si>
  <si>
    <t>COSTO DIRECTO</t>
  </si>
  <si>
    <t>ADMINISTRACION</t>
  </si>
  <si>
    <t>UTILIDAD</t>
  </si>
  <si>
    <t>IVA DEL 19% DE LA UTILIDAD</t>
  </si>
  <si>
    <t>VR. UNITARIO 1RA COTIZACIÓN</t>
  </si>
  <si>
    <t>VR. UNITARIO 2DA COTIZACIÓN</t>
  </si>
  <si>
    <t>PROMEDIO</t>
  </si>
  <si>
    <t>VR. PARCIAL</t>
  </si>
  <si>
    <t>und</t>
  </si>
  <si>
    <t>UNIDAD</t>
  </si>
  <si>
    <t>VALOR</t>
  </si>
  <si>
    <t xml:space="preserve"> I.-MATERIALES</t>
  </si>
  <si>
    <t>Nombre</t>
  </si>
  <si>
    <t>Unidad</t>
  </si>
  <si>
    <t>Valor Unitario</t>
  </si>
  <si>
    <t>Cantidad</t>
  </si>
  <si>
    <t>Vr.Parcial</t>
  </si>
  <si>
    <t>Sub-total  Mat.</t>
  </si>
  <si>
    <t>2.-EQUIPOS Y HERRAMIENTA</t>
  </si>
  <si>
    <t>Valor</t>
  </si>
  <si>
    <t>Rendimiento</t>
  </si>
  <si>
    <t>herramienta menor</t>
  </si>
  <si>
    <t>5% M.O.</t>
  </si>
  <si>
    <t>volqueta capacidad de 6 m3, con disposicion de escombros en lugar certificado</t>
  </si>
  <si>
    <t>viaje</t>
  </si>
  <si>
    <t>Sub-total  Equ.</t>
  </si>
  <si>
    <t>3.-MANO DE OBRA</t>
  </si>
  <si>
    <t>JORNAL</t>
  </si>
  <si>
    <t>PRESTAC</t>
  </si>
  <si>
    <t>TARIFA/H</t>
  </si>
  <si>
    <t>RENDIMIENTO</t>
  </si>
  <si>
    <t>VR.UNITARIO</t>
  </si>
  <si>
    <t>Oficial de Obra</t>
  </si>
  <si>
    <t>Ayudante de Obra</t>
  </si>
  <si>
    <t>Sub-total  MdeO</t>
  </si>
  <si>
    <t>COSTO DIRECTO APU</t>
  </si>
  <si>
    <t>Herramienta menor</t>
  </si>
  <si>
    <t>global</t>
  </si>
  <si>
    <t>M3</t>
  </si>
  <si>
    <t>Mortero 1:3</t>
  </si>
  <si>
    <t>m3</t>
  </si>
  <si>
    <t>MORTERO 1:3</t>
  </si>
  <si>
    <t>concreto de 3000 PSI</t>
  </si>
  <si>
    <t>acero de 3/8"</t>
  </si>
  <si>
    <t>KG</t>
  </si>
  <si>
    <t>alambre No 18</t>
  </si>
  <si>
    <t>formaleta en madera</t>
  </si>
  <si>
    <t xml:space="preserve">vibrador </t>
  </si>
  <si>
    <t>$hora</t>
  </si>
  <si>
    <t>Glb</t>
  </si>
  <si>
    <t>d</t>
  </si>
  <si>
    <t>MORTERO LISTO 1:3</t>
  </si>
  <si>
    <t>Andamio tubular sección completa</t>
  </si>
  <si>
    <t>EQUIPOS</t>
  </si>
  <si>
    <t>RENDIM</t>
  </si>
  <si>
    <t>VUNITARIO</t>
  </si>
  <si>
    <t>ESTUCO PLASTICO PARA INTERIOR Y EXTERIOR</t>
  </si>
  <si>
    <t>GALON</t>
  </si>
  <si>
    <t>LIJA  180</t>
  </si>
  <si>
    <t>UNID</t>
  </si>
  <si>
    <t>LIJA DE AGUA No 180</t>
  </si>
  <si>
    <t>Placa Fibrocemento 10mm 244x122cm</t>
  </si>
  <si>
    <t>Cinta Malla Fibra de Vidrio 90mt x 50mm 75g/m2</t>
  </si>
  <si>
    <t>ROLLO</t>
  </si>
  <si>
    <t>MASILLA PLASTICA TEC PANEL</t>
  </si>
  <si>
    <t>Tornillo corto 7 x 7/16"</t>
  </si>
  <si>
    <t>Tornillo largo 6 x 1"</t>
  </si>
  <si>
    <t>Paral 89 de 2.44m</t>
  </si>
  <si>
    <t>Canal 90 de 2.44m</t>
  </si>
  <si>
    <t xml:space="preserve">MASILLA JUNTA INVIS.BOARD </t>
  </si>
  <si>
    <t>PINTURA TIPO 1 DOS MANOS</t>
  </si>
  <si>
    <t>Lija de Agua #180</t>
  </si>
  <si>
    <t>PLIEGO</t>
  </si>
  <si>
    <t>mortero 1:3</t>
  </si>
  <si>
    <t>Piso Baldosa Granito De Mármol Blanco  30x30cm</t>
  </si>
  <si>
    <t>PEGANTE PISO CERAMICO PRIMERA CALIDAD</t>
  </si>
  <si>
    <t>FRAGUA PARA JUNTAS</t>
  </si>
  <si>
    <t>Angulo 20 x 20 x 0.38mm 2.44m</t>
  </si>
  <si>
    <t>Lamina PVC 8 mm</t>
  </si>
  <si>
    <t>cornisa para PVC x 5,95</t>
  </si>
  <si>
    <t>Omegas c. raso.</t>
  </si>
  <si>
    <t>Perfil perimetral para cielo raso</t>
  </si>
  <si>
    <t>Tornillo cabeza auto perf</t>
  </si>
  <si>
    <t>Tornillo cabeza lenteja punta aguda</t>
  </si>
  <si>
    <t>Tornillos estándar no 6x1</t>
  </si>
  <si>
    <t>unión lamina  PVC x5,95</t>
  </si>
  <si>
    <t>Vigueta c. raso</t>
  </si>
  <si>
    <t>Subtotal  Mat.</t>
  </si>
  <si>
    <t>Subtotal  MdeO</t>
  </si>
  <si>
    <t>Tapón Roscado Presión PVC de 1/2"</t>
  </si>
  <si>
    <t>Codo 90° Presión de 1/2"</t>
  </si>
  <si>
    <t xml:space="preserve">Tubería  PVC D= 1/2" RDE 13.5 - 315 PSI </t>
  </si>
  <si>
    <t>m</t>
  </si>
  <si>
    <t>Adaptador Macho Presión de 1/2"</t>
  </si>
  <si>
    <t>Cinta teflón 10 m</t>
  </si>
  <si>
    <t>ml</t>
  </si>
  <si>
    <t xml:space="preserve">TEE 1 " </t>
  </si>
  <si>
    <t>CODO  2" CXC</t>
  </si>
  <si>
    <t>TUBO SANITARIO DE 2"</t>
  </si>
  <si>
    <t>Rejilla con sosco de 4 a  3"</t>
  </si>
  <si>
    <t>Tapa registro 15 x 15 cm europea plástica</t>
  </si>
  <si>
    <t>Mesones en acero inoxidable  con 1 poceta Frente: 120 cm, Fondo: 60 cm, Alto: 90 cm,1 Entrepaño, acero inoxidable 430 brillante, 4 Patas en tubo cuadrado de 2 pulgadas, 4 Niveladores o protectores plásticos,</t>
  </si>
  <si>
    <t>Subtotal  Equ.</t>
  </si>
  <si>
    <t>Conector tipo solder #12</t>
  </si>
  <si>
    <t>glb</t>
  </si>
  <si>
    <t xml:space="preserve">Herramienta menor </t>
  </si>
  <si>
    <t>5%MO</t>
  </si>
  <si>
    <t>unidad</t>
  </si>
  <si>
    <t>Accesorios fijación según norma NSR-10</t>
  </si>
  <si>
    <t xml:space="preserve">Volqueta de 6m3 </t>
  </si>
  <si>
    <t xml:space="preserve">viaje </t>
  </si>
  <si>
    <t>Desmonte  puntos hidráulicos y  sanitarios con la tubería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</si>
  <si>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TARIFA/H CON PRESTACIONES</t>
  </si>
  <si>
    <t>Desmonte de sanitario, orinal o  lavamos  (Incluye Retiro de escombros en volqueta,  cargue y transporte para botar fuera de las instalaciones del Sena. Es responsabilidad del contratista que se boten los escombros en el sitio autorizado por las autoridades Municipales.)</t>
  </si>
  <si>
    <t>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</si>
  <si>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Demolición   de enchape de pared  con repello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</si>
  <si>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Desmonte de instalaciones eléctricas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</si>
  <si>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Reposición de contrapiso en concreto de 3.000 psi, con espesor de 0,1 m. Incluye la conformación de la superficie previa a su fundición, garantizando el espesor mínimo especificado. Se deberá prever e instalar todas las tuberías o instalaciones necesarias (hidráulicas, sanitarias o eléctricas) antes de proceder con la fundición. Incluye malla electrosoldada grafil 4 mm @ 0,15 m en ambas direcciones; se debe garantizar ubicación al tercio de la altura desde la superficie superior. (suministro e instalación de todos los materiales).</t>
  </si>
  <si>
    <t>Concreto 3000 PSI</t>
  </si>
  <si>
    <t>Malla 15X15Cm 4.0Mm (Xx-084) 6X2.35M</t>
  </si>
  <si>
    <t>Vibrador</t>
  </si>
  <si>
    <t>HORA</t>
  </si>
  <si>
    <t>Suministro e instalación de mortero de nivelación en proporción 1:3 con espesor mínimo de 0.04m.</t>
  </si>
  <si>
    <t>Reposición de revoque en muros utilizando mortero 1:3; espesor de 0,03 m. Incluye adecuación utilizando malla con vena para corregir fisuras. Se deberá aplomar, escuadrar y nivelar donde sea necesario. Además, se debe garantizar un buen remate en los filos y bordes. Para asegurar la uniformidad de la superficie y bordes, se trabajará con plantilla adecuada. (suministro e instalación de todos los materiales</t>
  </si>
  <si>
    <t>malla co  vena</t>
  </si>
  <si>
    <t>Breaker 15 amp</t>
  </si>
  <si>
    <t>Cable AWG # 8 Cu Color blanco.</t>
  </si>
  <si>
    <t>Cable AWG # 8 Cu Color negro.</t>
  </si>
  <si>
    <t>Cable AWG # 8 Cu Color Rojo.</t>
  </si>
  <si>
    <t>Tubería PVC  de  1/2 tipo  pesado  Pavco o similar</t>
  </si>
  <si>
    <t xml:space="preserve">Adaptador  PVC  de  1/2 </t>
  </si>
  <si>
    <t>Cable thhn/twh # 12 Cu Color negro.</t>
  </si>
  <si>
    <t>Cable thhn/twh # 12 Cu Color Verde.</t>
  </si>
  <si>
    <t>Caja 2x4 PVC</t>
  </si>
  <si>
    <t>Cable thhn/twh # 12 Cu Color rojo.</t>
  </si>
  <si>
    <t>Toma doble sencillo 127V</t>
  </si>
  <si>
    <t>Cable thhn/twh # 12 Cu Color Blanco.</t>
  </si>
  <si>
    <t xml:space="preserve">Curva PVC 1/2 </t>
  </si>
  <si>
    <t>Panel Led Empotrar Panel Led Cuadrado 30x30 22w Luz Blanca</t>
  </si>
  <si>
    <t>Panel Led Empotrar Panel Led redondo 18w Luz Blanca</t>
  </si>
  <si>
    <t>Varilla Cooper Weld de 14.28MM x 2,40 de Cobre Macizo</t>
  </si>
  <si>
    <t>Conector Bronce Para Varilla Copperweld 5-8 Pulgadas</t>
  </si>
  <si>
    <t>Suelo Artificial Favigel 25Kg</t>
  </si>
  <si>
    <t>Cable Cu # 8 desnudo</t>
  </si>
  <si>
    <t>Conector varilla cobre - cobre Copperweld 5-8 Pulgadas</t>
  </si>
  <si>
    <t>Adecuación de superficie. La actividad incluye el rasqueteo y retiro de la capa de pintura en mal estado, además del tratamiento de carteras y filos, seguido por el lijado y lavado de la superficie. Los trabajos se realizarán hasta una altura de 2,5 metros.
Para la ejecución del trabajo se utilizarán andamios certificados y personal capacitado, deberá utilizar equipos de protección personal (EPP) y con certificación vigente en trabajo seguro en alturas. (Suministro e instalación de todos los materiales).</t>
  </si>
  <si>
    <t>Suministro y aplicación de estuco acrílico sobre muros. Incluye adecuación y/o acondicionamiento y/o alistamiento de superficie, filos y carteras, se debe garantizar uniformidad, nivelación y excelente acabado. Usar personal con certificado vigente de trabajo seguro en alturas, uso de andamios certificados, equipo y elementos en general adecuados para la actividad y para el trabajo seguro en alturas debidamente acreditados para la actividad y con su debido certificado de calidad. (suministro e instalación de todos los materiales)</t>
  </si>
  <si>
    <t>Suministro y aplicación de pintura blanca epoxi-poliamida, de 50% en sólidos, de dos componentes que proporcione buena adherencia y flexibilidad, resistente al agua, ácidos débiles, sales, álcalis, derivados del petróleo y disolventes aromáticos; aplicación mínima de dos capas, espesor por capa de 100 micras. Incluye adecuación de la superficie para garantizar la adherencia de la pintura, se debe garantizar el uso andamios certificados, personal con certificación vigente de trabajo seguro en alturas, equipos y elementos de protección adecuados para el desarrollo de la actividad.</t>
  </si>
  <si>
    <t>pintura blanca epoxi-poliamida, de 50% en sólidos, de dos componentes que proporcione buena adherencia y flexibilidad</t>
  </si>
  <si>
    <t>Suministro e instalación  tubería PVC presión de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</si>
  <si>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Suministro e instalación punto Sanitario de 2". La actividad incluye la instalación de accesorios y tubería adicional de 2" (hasta 1 m), para asegurar su correcto funcionamiento. Además, se suministrará y utilizará limpiador, soldadura de PVC y todos los accesorios necesarios para la correcta instalación y puesta en funcionamiento del sistema sanitario. (suministro e instalación de todos los materiales).</t>
  </si>
  <si>
    <t>Suministro e instalación tubería sanitaria de 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</si>
  <si>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Suministro e instalación tubería sanitaria de 3".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</si>
  <si>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tuerca racord de 1"</t>
  </si>
  <si>
    <t>MP VALVULA BOLA O LLAVE PASO PVC PROF 1/2"</t>
  </si>
  <si>
    <t>Mediacaña en granito pulido altura 0,1 m, ancho de 0.1 m, espesor mínimo 18 mm. Incluye dilatación en vidrio, adecuación del muro para garantizar un solo plomo con el acabado existente. La concavidad debe ser uniforme a lo largo del elemento. (suministro e instalación de todos los materiales).</t>
  </si>
  <si>
    <t xml:space="preserve">Cable cobre thhn-thwn#12 </t>
  </si>
  <si>
    <t>Terminal PVC 1/2"</t>
  </si>
  <si>
    <t>Toma doble gfci</t>
  </si>
  <si>
    <t>CODIGO UNSPSC</t>
  </si>
  <si>
    <t>SUBTOTAL CAPITULO</t>
  </si>
  <si>
    <t>Desmonte y retiro de puertas  metálica o madera con marco,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t>
  </si>
  <si>
    <t>m2</t>
  </si>
  <si>
    <t>Reposición de caja de inspección de 0.40 m x 0.40 m con altura variable entre 0.40 m y 0.70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t>
  </si>
  <si>
    <t>Suministro e instalación de Relleno con mortero  proporción 1:3, parte superior   muro y cubierta  0,04m3 X Ml</t>
  </si>
  <si>
    <t>Instalación de muro interno de 12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t>
  </si>
  <si>
    <t>Reposición de piso en  Baldosa Granito De Mármol Blanco  30x30cm, uso institucional, de primera calidad Color blanco. Utilizar .  (Suministro e instalación) incluye destronque, pulimiento de la superficie y acabado</t>
  </si>
  <si>
    <t>Reposición de tubería PVC presión de 1/2", que incluye todos los accesorios, limpiador y soldadura necesarios para su instalación. La actividad contempla la realización de regatas y los resanes y/o reparaciones pertinentes, garantizando que el acabado final en la zona afectada sea del mismo tipo, con materiales de calidad igual o superior a los existentes, y en colores y modelos similares. (suministro e instalación de todos los materiales).</t>
  </si>
  <si>
    <t>Suministro e instalación Llave de paso 1/2".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materiales).incluye Tapa registro 15x15 cm</t>
  </si>
  <si>
    <t>Suministro e instalación de Llave de paso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t>
  </si>
  <si>
    <t>Retiro de escombros  en volqueta incluye cargue y transporte para botar fuera de las instalaciones del Sena . Es responsabilidad del contratista que se boten los escombros en el sitio autorizado por las autoridades Municipales.  Incluye el suministro o alquiler de la volqueta.</t>
  </si>
  <si>
    <t xml:space="preserve">Adaptador  EMT  de  3/4 </t>
  </si>
  <si>
    <t>Suministro e instalación de tomacorriente doble 120V GFCI con tubería PVC Conduit  de 1/2"  Cableado THHWN N° 12 para  fase, neutro y  polo a tierra, hasta 3 metros lineales ,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</si>
  <si>
    <r>
      <t>Suministro e instalación de  tomacorriente industrial a 220 V con tubería PVC Conduit  de 1/2"  Cableado THHWN N° 12  para  fase R, fase S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r>
    <r>
      <rPr>
        <sz val="10"/>
        <color rgb="FFFF0000"/>
        <rFont val="Calibri"/>
        <family val="2"/>
      </rPr>
      <t>).</t>
    </r>
  </si>
  <si>
    <t>Suministro e instalación de toma 120V con tubería Conduit PVC  de 1/2",  Cableado THHWN N° 12 para  fase, neutro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</si>
  <si>
    <t>Tubería  EMT  de  3/4 tipo  pesado  Pavco o similar</t>
  </si>
  <si>
    <t>Tubo PVC 1/2" x 3m</t>
  </si>
  <si>
    <t>Interruptor sencillo color blanco</t>
  </si>
  <si>
    <t>Interruptor doble  blanco</t>
  </si>
  <si>
    <t xml:space="preserve">Herramienta y Equipo Menor(% M.O) </t>
  </si>
  <si>
    <t xml:space="preserve">ladrillo común </t>
  </si>
  <si>
    <t>Soldadura Líquida PVC  1/4 de galón</t>
  </si>
  <si>
    <t>Limpiador PVC  1/4 de galón</t>
  </si>
  <si>
    <t>codo  PVC 1 " x 90</t>
  </si>
  <si>
    <t>soldadura PVC 1/4 galón</t>
  </si>
  <si>
    <t xml:space="preserve">tubo hidráulico de 1 " </t>
  </si>
  <si>
    <t xml:space="preserve">limpiador PVC 1/4 </t>
  </si>
  <si>
    <t>galón</t>
  </si>
  <si>
    <t>unión de 1 "</t>
  </si>
  <si>
    <t>limpiador PVC 1/4 galón</t>
  </si>
  <si>
    <t>limpiador PVC 1/4 de galón</t>
  </si>
  <si>
    <t>Soldadura PVC 1/4 de galón</t>
  </si>
  <si>
    <t>Soldadura liquida PVC 1/4 de galón</t>
  </si>
  <si>
    <t>Limpiador PVC 1/4 de galón</t>
  </si>
  <si>
    <t>Tubo Sanitario PVC liso 2"</t>
  </si>
  <si>
    <t>unión sanitaria 2"</t>
  </si>
  <si>
    <t>Tubo Sanitario PVC liso 3"</t>
  </si>
  <si>
    <t>unión sanitaria de 3"</t>
  </si>
  <si>
    <t>Sifón sanitario de 3" 35* CXE</t>
  </si>
  <si>
    <t>Soldadura PVC  1/4 de galón</t>
  </si>
  <si>
    <t>cheque p/d red White 1 "</t>
  </si>
  <si>
    <t>cinta teflón  ROLLO DE 10 MTS</t>
  </si>
  <si>
    <t>adaptador macho presión de 1"</t>
  </si>
  <si>
    <t>adaptador macho presión de 1/2"</t>
  </si>
  <si>
    <t>Grifería Lavaplatos Cuello Cisne En Acero Inoxidable Mono control</t>
  </si>
  <si>
    <t>Tablero de distribución 8 ctos bifásico</t>
  </si>
  <si>
    <t>Cinta de marcación colores</t>
  </si>
  <si>
    <t>Accesorios y tornillería</t>
  </si>
  <si>
    <t>Toma industrial 30 amp Bifásico</t>
  </si>
  <si>
    <t>CEMENTO BLANCO</t>
  </si>
  <si>
    <t>BOCEL MADERA</t>
  </si>
  <si>
    <t>kg</t>
  </si>
  <si>
    <t>MARMOLINA</t>
  </si>
  <si>
    <t>PUNTILLA DE 2"</t>
  </si>
  <si>
    <t>LB</t>
  </si>
  <si>
    <t>GRANITO No 3</t>
  </si>
  <si>
    <t xml:space="preserve">DILATADOR DE BRONCE </t>
  </si>
  <si>
    <t>puerta  de 0,65 m de largo x 2.10 m de alto, con apertura hacia la izquierda.Marco y hoja en Lamina Coll Rolled calibre 20, Pintura electrostática, cerradura de sobreponer  de tres pasadores, escudo tipo colonial  en coll rolled mate con tratamiento anticorrosivo, bisagras capsula, Apta para uso exterior: con perforaciones para instalacion y llenado de mezcla</t>
  </si>
  <si>
    <t xml:space="preserve">Anticorrosivo tipo Premiun </t>
  </si>
  <si>
    <t>gal</t>
  </si>
  <si>
    <t xml:space="preserve">Esmalte sintético a base de aceite </t>
  </si>
  <si>
    <t>Disolvente Thinner  2103</t>
  </si>
  <si>
    <t>Vidrio de 4mm</t>
  </si>
  <si>
    <t>Desmonte de ventanas metálica  con reja  de 0,70 *0,50  ml, incluye marco.</t>
  </si>
  <si>
    <t xml:space="preserve"> Cielorraso tipo lámina panel (PVC-FOIL ALUM), compuesto por láminas de PVC reforzadas con lámina de aluminio, diseñado para garantizar una mayor resistencia térmica y actuar como barrera contra la humedad. El sistema incluirá perfil de ensamble para asegurar una unión firme entre los elementos y su fijación a la estructura principal. Las láminas tendrán módulos con una longitud entre 3 m y 4 m, un ancho de 0.25 m, y un espesor de 1 cm.
La instalación incluirá perfilería galvanizada para la estructura, junto con todos los accesorios de montaje necesarios, tales como: omegas, ángulos, viguetas, tornillos, chazos, clavos, alambre galvanizado de refuerzo, varillas roscadas, guayas de acero y cualquier otro accesorio complementario y de remate para los bordes, asegurando tanto su correcta instalación como su estética final.
Las láminas deben contar con una superficie de acabado liso y estar compuestas en un 80% de PVC de primera calidad. El proceso incluirá el uso de andamios certificados y personal capacitado con equipos de protección personal (EPP), así como la correspondiente certificación vigente en trabajo seguro en alturas. (suministro e instalación de todos los materiales).(Suministro e instalación)</t>
  </si>
  <si>
    <t>Suministro e instalación de tablero Bifásico de 8 circuitos incluye puerta y chapa,  breakers y red acometida cable #8 AWG, Tubería EMT 3/4" hasta 60 metros lineales desde punto de conexión de subestación hasta tablero.</t>
  </si>
  <si>
    <r>
      <t xml:space="preserve">OBJETIVO: </t>
    </r>
    <r>
      <rPr>
        <sz val="12"/>
        <color theme="1"/>
        <rFont val="Calibri"/>
        <family val="2"/>
        <scheme val="minor"/>
      </rPr>
      <t xml:space="preserve">
</t>
    </r>
    <r>
      <rPr>
        <b/>
        <sz val="12"/>
        <color theme="1"/>
        <rFont val="Calibri"/>
        <family val="2"/>
        <scheme val="minor"/>
      </rPr>
      <t xml:space="preserve">ADECUACIONES DEL PROYECTO FORMULADO Y AVALADO, DE CÓDIGO SGPS-12109-2024 </t>
    </r>
  </si>
  <si>
    <t>El Centro de Agropecuario Regional Cauca en Cumplimiento de su misión, planes y programas, y dentro de las actividades complementarias a su misión es cumplir con la función que le corresponde al estado de invertir en el desarrollo Social y Técnico de los trabajadores Colombianos; ofreciendo y otorgando formación profesional integral para la incorporación y el progreso  de las personas en actividades productivas que contribuyan al desarrollo social, económico y tecnológico del país, las cuales deben ajustarse a los objetivos trazados por el gobierno nacional. 
Por lo anterior es necesario proceder a realizar la contratación de “Proyecto de  MODERNIZACIÓN DE LAS ÁREAS DE BIOTECNOLOGÍA AGRÍCOLA, AMBIENTAL Y SISTEMAS MEDIANTE AGRICULTURA DE PRECISIÓN EN EL CENTRO AGROPECUARIO REGIONAL CAUCA.” CÓDIGO SGPS-12109-2024. Este proyecto es fundamental para impulsar la innovación y el desarrollo en las áreas de biotecnología agrícola y ambiental, aprovechando las ventajas que ofrece la agricultura de precisión. La modernización de estas áreas permitirá optimizar los procesos productivos, mejorar el manejo de los recursos naturales y garantizar prácticas agrícolas más sostenibles y eficientes.
Las adecuaciones solicitadas son clave para que el Centro Agropecuario Regional Cauca pueda estar a la vanguardia tecnológica y científica, fortaleciendo sus capacidades en investigación, desarrollo e innovación. Esto beneficiará tanto a los aprendices como a los agricultores y la comunidad en general, al introducir nuevas tecnologías que incrementarán la productividad y la sostenibilidad agrícola en la región.
Por ello, es imprescindible contar con la infraestructura, equipos y herramientas adecuadas para la implementación efectiva de estas tecnologías emergentes, que permitirán mejorar la gestión del suelo, el agua, la biodiversidad y los cultivos, y potenciar la formación de capital humano altamente capacitado en el uso de estas tecnologías. Esto garantizará la transferencia de conocimiento y el desarrollo de soluciones innovadoras para los desafíos agrícolas y ambientales que enfrenta la región.
En este sentido, la contratación de este proyecto permitirá acelerar la adopción de nuevas tecnologías y promover el desarrollo económico y sostenible en el sector agropecuario del Cauca, contribuyendo al crecimiento regional y nacional.</t>
  </si>
  <si>
    <t>Reubicación de punto hidráulico con tubería de PVC presión 1/2" RDE 21 para el servicio de  lavamanos. La actividad incluye la instalación de accesorios y tubería adicional de 1/2" para asegurar su correcto funcionamiento. Además, se suministrará y utilizará limpiador, soldadura de PVC y todos los accesorios necesarios para la correcta instalación y puesta en funcionamiento del sistema. (suministro e instalación de todos los materiales).</t>
  </si>
  <si>
    <t>Suministro e instalación de  punto hidráulico con tubería de PVC presión 1" RDE 21 para el servicio de  lavamanos. La actividad incluye la instalación de accesorios y tubería adicional de 1" para asegurar su correcto funcionamiento. Además, se suministrará y utilizará limpiador, soldadura de PVC y todos los accesorios necesarios para la correcta instalación y puesta en funcionamiento del sistema. (suministro e instalación de todos los materiales).</t>
  </si>
  <si>
    <t>Suministro e instalación punto sanitario de 3”,  incluye la instalación de tubería adicional de 3" (hasta 1 m), suministro e instalación de rejilla con sosco anty olores y anty cucaracha ,con  reducción de 4” a 3”, sifón de 3”, limpiador, soldadura de PVC, y todos los accesorios y elementos necesarios para asegurar la correcta instalación y puesta en funcionamiento del sistema sanitario. (suministro e instalación de todos los materiales).</t>
  </si>
  <si>
    <t>Reposición de puerta de 1,10 m de ancho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t>
  </si>
  <si>
    <t>Reposición de puerta de 0,65 m de largo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t>
  </si>
  <si>
    <t>Adecuación Salida + interruptor sencillo - incluye caja PVC 2X4, tubería PVC 1/2", conductor de cobre #12 AWG hasta 3 metros lineales, Y demás accesorios para su correcta instalación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t>
  </si>
  <si>
    <t>Adecuación Salida + interruptor doble - incluye caja PVC 2X4, tubería PVC 1/2", conductor de cobre #12 AWG hasta 3 metros lineales, incluye accesorios para su correcta instalación, se realizan las regatas, resanes y/o reparaciones, garantizando el mismo tipo de acabado de la zona afectada, con materiales de la misma calidad o superiores a los existentes en colores y modelos similares. (suministro e instalación de todos los materiales).</t>
  </si>
  <si>
    <r>
      <t>Instalación de muro Muro en ladrillo común en soga , espesor</t>
    </r>
    <r>
      <rPr>
        <sz val="10"/>
        <rFont val="Calibri"/>
        <family val="2"/>
      </rPr>
      <t xml:space="preserve">  0,11</t>
    </r>
    <r>
      <rPr>
        <sz val="10"/>
        <color rgb="FF000000"/>
        <rFont val="Calibri"/>
        <family val="2"/>
      </rPr>
      <t xml:space="preserve"> (suministro e instalación de todos los materiales)</t>
    </r>
  </si>
  <si>
    <t>Adecuación de las ventanas existentes y sus rejas de seguridad. El trabajo incluye el alistamiento de la superficie, aplicación de masilla, anticorrosivo y pintura blanca como acabado final.
Se suministrará e instalará vidrio de 4 mm, con sellado perimetral utilizando silicona antihongos.</t>
  </si>
  <si>
    <t>Cable thhn/twh # 12 Cu Color azul.</t>
  </si>
  <si>
    <t>Cable thhn/twh # 12 Cu Color blanco.</t>
  </si>
  <si>
    <t xml:space="preserve"> Puerta de 1,10 m de ancho x 2,10 m de alto, con apertura hacia la izquierda. Tanto el marco como la hoja serán fabricados en lámina galvanizada calibre 20, pintada con   poliuretano color blanco.</t>
  </si>
  <si>
    <t>Reposición de panel LED cuadrado de 30x30 cm, 22W, luz blanca, empotrado.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t>
  </si>
  <si>
    <t>Suministro e instalación de Panel Led redondo 18w empotrado Luz Blanca.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t>
  </si>
  <si>
    <t>Suministro e instalación de sistema de puesta a tierra, desde el tablero en cable desnudo #8 AWG, hasta 6 metros lineales desde el tablero hasta el punto de conexión a la varilla de cobre. El sistema incluye conector de bronce, así como todos los elementos de fijación necesarios. Se debe utilizar tubería EMT de ¾” para el revestimiento hasta el punto de conexión. Además, se incluye el suministro e instalación de varilla COPERWELD de 5/8” de diámetro y 2,44 m de longitud, junto con la preparación del suelo para asegurar una correcta instalación.</t>
  </si>
  <si>
    <t>Tubería emt  de  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</si>
</sst>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3" formatCode="_-* #,##0.00_-;\-* #,##0.00_-;_-* &quot;-&quot;??_-;_-@_-"/>
    <numFmt numFmtId="164" formatCode="_-&quot;$&quot;\ * #,##0.00_-;\-&quot;$&quot;\ * #,##0.00_-;_-&quot;$&quot;\ * &quot;-&quot;??_-;_-@_-"/>
    <numFmt numFmtId="165" formatCode="_ * #,##0.00_ ;_ * \-#,##0.00_ ;_ * &quot;-&quot;??_ ;_ @_ "/>
    <numFmt numFmtId="166" formatCode="_(&quot;$&quot;\ * #,##0.00_);_(&quot;$&quot;\ * \(#,##0.00\);_(&quot;$&quot;\ * &quot;-&quot;??_);_(@_)"/>
    <numFmt numFmtId="167" formatCode="0.000"/>
    <numFmt numFmtId="168" formatCode="_(* #,##0_);_(* \(#,##0\);_(* &quot;-&quot;??_);_(@_)"/>
    <numFmt numFmtId="169" formatCode="&quot;$ &quot;#,##0.00_-"/>
    <numFmt numFmtId="170" formatCode="_-&quot;$&quot;\ * #,##0.00_-;\-&quot;$&quot;\ * #,##0.00_-;_-&quot;$&quot;\ * &quot;-&quot;??_-;_-@"/>
    <numFmt numFmtId="171" formatCode="[$$-240A]#,##0"/>
    <numFmt numFmtId="172" formatCode="[$$-240A]\ #,##0"/>
    <numFmt numFmtId="173" formatCode="_(&quot;$&quot;\ * #,##0_);_(&quot;$&quot;\ * \(#,##0\);_(&quot;$&quot;\ * &quot;-&quot;??_);_(@_)"/>
    <numFmt numFmtId="174" formatCode="[$$-240A]#,##0.00;\-[$$-240A]#,##0.00"/>
    <numFmt numFmtId="175" formatCode="#,##0.00_ ;\-#,##0.00\ "/>
    <numFmt numFmtId="176" formatCode="_-&quot;$&quot;* #,##0.00_-;\-&quot;$&quot;* #,##0.00_-;_-&quot;$&quot;* &quot;-&quot;_-;_-@_-"/>
    <numFmt numFmtId="177" formatCode="[$$-240A]\ #,##0.00"/>
    <numFmt numFmtId="178" formatCode="0.0"/>
    <numFmt numFmtId="179" formatCode="_ * #,##0_ ;_ * \-#,##0_ ;_ * &quot;-&quot;_ ;_ @_ "/>
    <numFmt numFmtId="180" formatCode="_ &quot;$&quot;\ * #,##0.00_ ;_ &quot;$&quot;\ * \-#,##0.00_ ;_ &quot;$&quot;\ * &quot;-&quot;??_ ;_ @_ "/>
  </numFmts>
  <fonts count="97">
    <font>
      <sz val="10"/>
      <name val="Arial"/>
      <charset val="134"/>
    </font>
    <font>
      <sz val="12"/>
      <color theme="1"/>
      <name val="Calibri"/>
      <family val="2"/>
      <scheme val="minor"/>
    </font>
    <font>
      <sz val="11"/>
      <color theme="1"/>
      <name val="Calibri"/>
      <family val="2"/>
      <scheme val="minor"/>
    </font>
    <font>
      <sz val="10"/>
      <name val="Arial"/>
      <family val="2"/>
    </font>
    <font>
      <sz val="18"/>
      <name val="Arial"/>
      <family val="2"/>
    </font>
    <font>
      <sz val="10"/>
      <name val="Calibri"/>
      <family val="2"/>
      <scheme val="minor"/>
    </font>
    <font>
      <b/>
      <sz val="12"/>
      <color rgb="FF000000"/>
      <name val="Calibri"/>
      <family val="2"/>
      <scheme val="minor"/>
    </font>
    <font>
      <b/>
      <sz val="16"/>
      <color rgb="FFFF0000"/>
      <name val="Arial"/>
      <family val="2"/>
    </font>
    <font>
      <b/>
      <sz val="10"/>
      <color theme="1"/>
      <name val="Calibri"/>
      <family val="2"/>
      <scheme val="minor"/>
    </font>
    <font>
      <b/>
      <sz val="11"/>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color rgb="FF000000"/>
      <name val="Calibri"/>
      <family val="2"/>
      <scheme val="minor"/>
    </font>
    <font>
      <sz val="10"/>
      <color indexed="8"/>
      <name val="Calibri"/>
      <family val="2"/>
      <scheme val="minor"/>
    </font>
    <font>
      <b/>
      <u/>
      <sz val="10"/>
      <color indexed="8"/>
      <name val="Calibri"/>
      <family val="2"/>
      <scheme val="minor"/>
    </font>
    <font>
      <u/>
      <sz val="10"/>
      <color indexed="8"/>
      <name val="Calibri"/>
      <family val="2"/>
      <scheme val="minor"/>
    </font>
    <font>
      <sz val="10"/>
      <color theme="0" tint="-0.34998626667073579"/>
      <name val="Calibri"/>
      <family val="2"/>
      <scheme val="minor"/>
    </font>
    <font>
      <b/>
      <sz val="10"/>
      <color theme="0" tint="-0.34998626667073579"/>
      <name val="Calibri"/>
      <family val="2"/>
      <scheme val="minor"/>
    </font>
    <font>
      <sz val="8.25"/>
      <color rgb="FF000000"/>
      <name val="Calibri"/>
      <family val="2"/>
      <scheme val="minor"/>
    </font>
    <font>
      <sz val="9"/>
      <name val="Arial"/>
      <family val="2"/>
    </font>
    <font>
      <sz val="8"/>
      <color rgb="FF000000"/>
      <name val="Arial"/>
      <family val="2"/>
    </font>
    <font>
      <sz val="12"/>
      <name val="Arial"/>
      <family val="2"/>
    </font>
    <font>
      <sz val="18"/>
      <name val="Arial"/>
      <family val="2"/>
    </font>
    <font>
      <sz val="16"/>
      <name val="Arial"/>
      <family val="2"/>
    </font>
    <font>
      <b/>
      <sz val="12"/>
      <name val="Arial"/>
      <family val="2"/>
    </font>
    <font>
      <b/>
      <sz val="12"/>
      <color rgb="FF000000"/>
      <name val="Calibri"/>
      <family val="2"/>
    </font>
    <font>
      <sz val="10"/>
      <color rgb="FF000000"/>
      <name val="Calibri"/>
      <family val="2"/>
    </font>
    <font>
      <sz val="12"/>
      <name val="Calibri"/>
      <family val="2"/>
      <scheme val="minor"/>
    </font>
    <font>
      <b/>
      <sz val="12"/>
      <name val="Calibri"/>
      <family val="2"/>
      <scheme val="minor"/>
    </font>
    <font>
      <b/>
      <sz val="18"/>
      <name val="Arial"/>
      <family val="2"/>
    </font>
    <font>
      <sz val="12"/>
      <color rgb="FF000000"/>
      <name val="Calibri"/>
      <family val="2"/>
    </font>
    <font>
      <sz val="10"/>
      <color theme="1"/>
      <name val="Calibri"/>
      <family val="2"/>
    </font>
    <font>
      <b/>
      <sz val="12"/>
      <color theme="1"/>
      <name val="Calibri"/>
      <family val="2"/>
    </font>
    <font>
      <b/>
      <sz val="10"/>
      <color rgb="FF000000"/>
      <name val="Calibri"/>
      <family val="2"/>
    </font>
    <font>
      <sz val="12"/>
      <color theme="1"/>
      <name val="Calibri"/>
      <family val="2"/>
    </font>
    <font>
      <sz val="18"/>
      <name val="Calibri"/>
      <family val="2"/>
      <scheme val="minor"/>
    </font>
    <font>
      <sz val="10"/>
      <name val="Calibri"/>
      <family val="2"/>
      <scheme val="minor"/>
    </font>
    <font>
      <b/>
      <sz val="12"/>
      <color theme="1" tint="0.249977111117893"/>
      <name val="Calibri"/>
      <family val="2"/>
      <scheme val="minor"/>
    </font>
    <font>
      <b/>
      <sz val="12"/>
      <name val="Calibri"/>
      <family val="2"/>
      <scheme val="minor"/>
    </font>
    <font>
      <sz val="12"/>
      <color theme="1"/>
      <name val="Calibri"/>
      <family val="2"/>
      <scheme val="minor"/>
    </font>
    <font>
      <b/>
      <sz val="12"/>
      <color theme="1"/>
      <name val="Calibri"/>
      <family val="2"/>
      <scheme val="minor"/>
    </font>
    <font>
      <sz val="10"/>
      <color theme="1"/>
      <name val="Calibri"/>
      <family val="2"/>
      <scheme val="minor"/>
    </font>
    <font>
      <sz val="12"/>
      <color rgb="FF3F3F3F"/>
      <name val="Calibri"/>
      <family val="2"/>
      <scheme val="minor"/>
    </font>
    <font>
      <sz val="12"/>
      <color theme="1" tint="0.249977111117893"/>
      <name val="Calibri"/>
      <family val="2"/>
      <scheme val="minor"/>
    </font>
    <font>
      <b/>
      <sz val="12"/>
      <color rgb="FF000000"/>
      <name val="Calibri"/>
      <family val="2"/>
      <scheme val="minor"/>
    </font>
    <font>
      <b/>
      <sz val="16"/>
      <color rgb="FFFF0000"/>
      <name val="Arial"/>
      <family val="2"/>
    </font>
    <font>
      <sz val="12"/>
      <color theme="1"/>
      <name val="Calibri"/>
      <family val="2"/>
      <scheme val="minor"/>
    </font>
    <font>
      <sz val="11"/>
      <color theme="1"/>
      <name val="Calibri"/>
      <family val="2"/>
      <scheme val="minor"/>
    </font>
    <font>
      <sz val="10"/>
      <color indexed="8"/>
      <name val="MS Sans Serif"/>
      <charset val="134"/>
    </font>
    <font>
      <sz val="8.25"/>
      <color rgb="FF000000"/>
      <name val="Arial"/>
      <family val="2"/>
    </font>
    <font>
      <b/>
      <sz val="11"/>
      <color theme="1"/>
      <name val="Calibri"/>
      <family val="2"/>
    </font>
    <font>
      <b/>
      <sz val="10"/>
      <color theme="1"/>
      <name val="Calibri"/>
      <family val="2"/>
    </font>
    <font>
      <sz val="10"/>
      <color theme="1"/>
      <name val="Calibri"/>
      <family val="2"/>
    </font>
    <font>
      <sz val="11"/>
      <color theme="1"/>
      <name val="Calibri"/>
      <family val="2"/>
    </font>
    <font>
      <b/>
      <sz val="11"/>
      <name val="Calibri"/>
      <family val="2"/>
    </font>
    <font>
      <b/>
      <sz val="11"/>
      <color indexed="8"/>
      <name val="Calibri"/>
      <family val="2"/>
    </font>
    <font>
      <sz val="11"/>
      <color rgb="FF000000"/>
      <name val="Calibri"/>
      <family val="2"/>
    </font>
    <font>
      <sz val="11"/>
      <color indexed="8"/>
      <name val="Calibri"/>
      <family val="2"/>
    </font>
    <font>
      <sz val="11"/>
      <name val="Calibri"/>
      <family val="2"/>
    </font>
    <font>
      <b/>
      <u/>
      <sz val="11"/>
      <color indexed="8"/>
      <name val="Calibri"/>
      <family val="2"/>
    </font>
    <font>
      <u/>
      <sz val="11"/>
      <color indexed="8"/>
      <name val="Calibri"/>
      <family val="2"/>
    </font>
    <font>
      <b/>
      <sz val="10"/>
      <name val="Calibri"/>
      <family val="2"/>
    </font>
    <font>
      <b/>
      <sz val="10"/>
      <color indexed="8"/>
      <name val="Calibri"/>
      <family val="2"/>
    </font>
    <font>
      <sz val="11"/>
      <color theme="0" tint="-0.34998626667073579"/>
      <name val="Calibri"/>
      <family val="2"/>
    </font>
    <font>
      <b/>
      <sz val="11"/>
      <color theme="0" tint="-0.34998626667073579"/>
      <name val="Calibri"/>
      <family val="2"/>
    </font>
    <font>
      <b/>
      <sz val="11"/>
      <color theme="1"/>
      <name val="Calibri"/>
      <family val="2"/>
      <scheme val="minor"/>
    </font>
    <font>
      <sz val="10"/>
      <color rgb="FF000000"/>
      <name val="Calibri"/>
      <family val="2"/>
    </font>
    <font>
      <sz val="10"/>
      <color indexed="8"/>
      <name val="Calibri"/>
      <family val="2"/>
      <scheme val="minor"/>
    </font>
    <font>
      <b/>
      <u/>
      <sz val="10"/>
      <color indexed="8"/>
      <name val="Calibri"/>
      <family val="2"/>
      <scheme val="minor"/>
    </font>
    <font>
      <u/>
      <sz val="10"/>
      <color indexed="8"/>
      <name val="Calibri"/>
      <family val="2"/>
      <scheme val="minor"/>
    </font>
    <font>
      <b/>
      <sz val="10"/>
      <color indexed="8"/>
      <name val="Calibri"/>
      <family val="2"/>
      <scheme val="minor"/>
    </font>
    <font>
      <sz val="10"/>
      <name val="Calibri"/>
      <family val="2"/>
      <scheme val="minor"/>
    </font>
    <font>
      <sz val="10"/>
      <color theme="1"/>
      <name val="Calibri"/>
      <family val="2"/>
      <scheme val="minor"/>
    </font>
    <font>
      <b/>
      <sz val="10"/>
      <name val="Calibri"/>
      <family val="2"/>
      <scheme val="minor"/>
    </font>
    <font>
      <sz val="9"/>
      <color theme="1"/>
      <name val="Arial"/>
      <family val="2"/>
    </font>
    <font>
      <sz val="8.25"/>
      <color rgb="FF000000"/>
      <name val="Calibri"/>
      <family val="2"/>
      <scheme val="minor"/>
    </font>
    <font>
      <sz val="9"/>
      <name val="Arial"/>
      <family val="2"/>
    </font>
    <font>
      <b/>
      <sz val="10"/>
      <color theme="1"/>
      <name val="Calibri"/>
      <family val="2"/>
      <scheme val="minor"/>
    </font>
    <font>
      <sz val="10"/>
      <color rgb="FF000000"/>
      <name val="Calibri"/>
      <family val="2"/>
      <scheme val="minor"/>
    </font>
    <font>
      <sz val="10"/>
      <color indexed="8"/>
      <name val="Calibri"/>
      <family val="2"/>
    </font>
    <font>
      <sz val="10"/>
      <name val="Calibri"/>
      <family val="2"/>
    </font>
    <font>
      <b/>
      <u/>
      <sz val="10"/>
      <color indexed="8"/>
      <name val="Calibri"/>
      <family val="2"/>
    </font>
    <font>
      <u/>
      <sz val="10"/>
      <color indexed="8"/>
      <name val="Calibri"/>
      <family val="2"/>
    </font>
    <font>
      <sz val="12"/>
      <color rgb="FFFF0000"/>
      <name val="Calibri"/>
      <family val="2"/>
      <scheme val="minor"/>
    </font>
    <font>
      <b/>
      <sz val="11"/>
      <name val="Calibri (Cuerpo)_x0000_"/>
    </font>
    <font>
      <sz val="11"/>
      <name val="Calibri (Cuerpo)_x0000_"/>
    </font>
    <font>
      <sz val="11"/>
      <color rgb="FF000000"/>
      <name val="Calibri (Cuerpo)_x0000_"/>
    </font>
    <font>
      <b/>
      <sz val="16"/>
      <name val="Arial"/>
      <family val="2"/>
    </font>
    <font>
      <sz val="18"/>
      <name val="Arial"/>
      <family val="2"/>
    </font>
    <font>
      <sz val="16"/>
      <name val="Arial"/>
      <family val="2"/>
    </font>
    <font>
      <sz val="11"/>
      <color theme="1"/>
      <name val="Calibri (Cuerpo)_x0000_"/>
    </font>
    <font>
      <b/>
      <sz val="16"/>
      <color rgb="FF000000"/>
      <name val="Calibri"/>
      <family val="2"/>
    </font>
    <font>
      <sz val="10"/>
      <color rgb="FFFF0000"/>
      <name val="Calibri"/>
      <family val="2"/>
    </font>
    <font>
      <sz val="10"/>
      <name val="Arial"/>
      <family val="2"/>
    </font>
    <font>
      <sz val="12"/>
      <color rgb="FF000000"/>
      <name val="Calibri"/>
      <family val="2"/>
    </font>
    <font>
      <sz val="8.25"/>
      <color rgb="FF000000"/>
      <name val="Arial"/>
      <family val="2"/>
    </font>
  </fonts>
  <fills count="15">
    <fill>
      <patternFill patternType="none"/>
    </fill>
    <fill>
      <patternFill patternType="gray125"/>
    </fill>
    <fill>
      <patternFill patternType="solid">
        <fgColor theme="6"/>
        <bgColor indexed="64"/>
      </patternFill>
    </fill>
    <fill>
      <patternFill patternType="solid">
        <fgColor theme="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6" tint="0.79995117038483843"/>
        <bgColor indexed="64"/>
      </patternFill>
    </fill>
    <fill>
      <patternFill patternType="solid">
        <fgColor theme="6" tint="-0.249977111117893"/>
        <bgColor indexed="64"/>
      </patternFill>
    </fill>
    <fill>
      <patternFill patternType="solid">
        <fgColor rgb="FF92D050"/>
        <bgColor indexed="64"/>
      </patternFill>
    </fill>
    <fill>
      <patternFill patternType="solid">
        <fgColor rgb="FF99B0B5"/>
        <bgColor indexed="64"/>
      </patternFill>
    </fill>
    <fill>
      <patternFill patternType="solid">
        <fgColor theme="0" tint="-0.499984740745262"/>
        <bgColor indexed="64"/>
      </patternFill>
    </fill>
    <fill>
      <patternFill patternType="solid">
        <fgColor theme="6" tint="0.39988402966399123"/>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theme="0" tint="-0.249977111117893"/>
        <bgColor indexed="64"/>
      </patternFill>
    </fill>
  </fills>
  <borders count="64">
    <border>
      <left/>
      <right/>
      <top/>
      <bottom/>
      <diagonal/>
    </border>
    <border>
      <left style="thin">
        <color auto="1"/>
      </left>
      <right style="thin">
        <color auto="1"/>
      </right>
      <top style="thin">
        <color auto="1"/>
      </top>
      <bottom style="thin">
        <color auto="1"/>
      </bottom>
      <diagonal/>
    </border>
    <border>
      <left/>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rgb="FF000000"/>
      </right>
      <top style="thin">
        <color rgb="FF000000"/>
      </top>
      <bottom style="thin">
        <color auto="1"/>
      </bottom>
      <diagonal/>
    </border>
    <border>
      <left style="thin">
        <color auto="1"/>
      </left>
      <right/>
      <top style="thin">
        <color auto="1"/>
      </top>
      <bottom style="thin">
        <color rgb="FF000000"/>
      </bottom>
      <diagonal/>
    </border>
    <border>
      <left/>
      <right style="thin">
        <color auto="1"/>
      </right>
      <top style="thin">
        <color auto="1"/>
      </top>
      <bottom style="thin">
        <color rgb="FF000000"/>
      </bottom>
      <diagonal/>
    </border>
    <border>
      <left style="thin">
        <color auto="1"/>
      </left>
      <right style="medium">
        <color auto="1"/>
      </right>
      <top style="medium">
        <color auto="1"/>
      </top>
      <bottom style="medium">
        <color auto="1"/>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style="medium">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thin">
        <color auto="1"/>
      </right>
      <top/>
      <bottom style="thin">
        <color auto="1"/>
      </bottom>
      <diagonal/>
    </border>
    <border>
      <left style="thin">
        <color auto="1"/>
      </left>
      <right/>
      <top/>
      <bottom style="thin">
        <color auto="1"/>
      </bottom>
      <diagonal/>
    </border>
    <border>
      <left/>
      <right style="thin">
        <color rgb="FF000000"/>
      </right>
      <top style="thin">
        <color auto="1"/>
      </top>
      <bottom style="thin">
        <color auto="1"/>
      </bottom>
      <diagonal/>
    </border>
    <border>
      <left style="medium">
        <color indexed="64"/>
      </left>
      <right/>
      <top style="thin">
        <color auto="1"/>
      </top>
      <bottom style="medium">
        <color indexed="64"/>
      </bottom>
      <diagonal/>
    </border>
    <border>
      <left/>
      <right style="medium">
        <color auto="1"/>
      </right>
      <top style="thin">
        <color auto="1"/>
      </top>
      <bottom style="medium">
        <color auto="1"/>
      </bottom>
      <diagonal/>
    </border>
  </borders>
  <cellStyleXfs count="366">
    <xf numFmtId="0" fontId="0" fillId="0" borderId="0"/>
    <xf numFmtId="165" fontId="3" fillId="0" borderId="0" applyFont="0" applyFill="0" applyBorder="0" applyAlignment="0" applyProtection="0"/>
    <xf numFmtId="164"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166" fontId="48" fillId="0" borderId="0" applyFont="0" applyFill="0" applyBorder="0" applyAlignment="0" applyProtection="0"/>
    <xf numFmtId="0" fontId="3" fillId="0" borderId="0"/>
    <xf numFmtId="0" fontId="50" fillId="0" borderId="0"/>
    <xf numFmtId="0" fontId="48" fillId="0" borderId="0"/>
    <xf numFmtId="0" fontId="48" fillId="0" borderId="0"/>
    <xf numFmtId="0" fontId="48" fillId="0" borderId="0"/>
    <xf numFmtId="0" fontId="48" fillId="0" borderId="0"/>
    <xf numFmtId="0" fontId="31" fillId="0" borderId="0"/>
    <xf numFmtId="0" fontId="49" fillId="0" borderId="0"/>
    <xf numFmtId="0" fontId="49" fillId="0" borderId="0"/>
    <xf numFmtId="9" fontId="3" fillId="0" borderId="0" applyFont="0" applyFill="0" applyBorder="0" applyAlignment="0" applyProtection="0"/>
    <xf numFmtId="9" fontId="3" fillId="0" borderId="0" applyFont="0" applyFill="0" applyBorder="0" applyAlignment="0" applyProtection="0"/>
    <xf numFmtId="165" fontId="94" fillId="0" borderId="0" applyFont="0" applyFill="0" applyBorder="0" applyAlignment="0" applyProtection="0"/>
    <xf numFmtId="164"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79"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5" fontId="94" fillId="0" borderId="0" applyFont="0" applyFill="0" applyBorder="0" applyAlignment="0" applyProtection="0"/>
    <xf numFmtId="164" fontId="94"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80" fontId="94" fillId="0" borderId="0" applyFont="0" applyFill="0" applyBorder="0" applyAlignment="0" applyProtection="0"/>
    <xf numFmtId="180" fontId="94" fillId="0" borderId="0" applyFont="0" applyFill="0" applyBorder="0" applyAlignment="0" applyProtection="0"/>
    <xf numFmtId="180" fontId="94" fillId="0" borderId="0" applyFont="0" applyFill="0" applyBorder="0" applyAlignment="0" applyProtection="0"/>
    <xf numFmtId="180" fontId="94"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0" fontId="95" fillId="0" borderId="0"/>
    <xf numFmtId="0" fontId="95" fillId="0" borderId="0"/>
    <xf numFmtId="0" fontId="95" fillId="0" borderId="0"/>
    <xf numFmtId="0" fontId="95" fillId="0" borderId="0"/>
    <xf numFmtId="0" fontId="95" fillId="0" borderId="0"/>
    <xf numFmtId="0" fontId="95" fillId="0" borderId="0"/>
    <xf numFmtId="0" fontId="94" fillId="0" borderId="0"/>
    <xf numFmtId="0" fontId="94" fillId="0" borderId="0"/>
    <xf numFmtId="0" fontId="94" fillId="0" borderId="0"/>
    <xf numFmtId="0" fontId="94" fillId="0" borderId="0"/>
    <xf numFmtId="0" fontId="96" fillId="0" borderId="0"/>
    <xf numFmtId="0" fontId="96" fillId="0" borderId="0"/>
    <xf numFmtId="0" fontId="9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6"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9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7" fillId="0" borderId="0"/>
    <xf numFmtId="0" fontId="57" fillId="0" borderId="0"/>
    <xf numFmtId="0" fontId="94" fillId="0" borderId="0"/>
    <xf numFmtId="0" fontId="94" fillId="0" borderId="0"/>
    <xf numFmtId="9" fontId="94"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9" fontId="57" fillId="0" borderId="0" applyFont="0" applyFill="0" applyBorder="0" applyAlignment="0" applyProtection="0"/>
    <xf numFmtId="9" fontId="57"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9" fontId="94" fillId="0" borderId="0" applyFont="0" applyFill="0" applyBorder="0" applyAlignment="0" applyProtection="0"/>
    <xf numFmtId="164" fontId="94"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57" fillId="0" borderId="0" applyFont="0" applyFill="0" applyBorder="0" applyAlignment="0" applyProtection="0"/>
    <xf numFmtId="43" fontId="57" fillId="0" borderId="0" applyFont="0" applyFill="0" applyBorder="0" applyAlignment="0" applyProtection="0"/>
    <xf numFmtId="164" fontId="94"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164" fontId="94" fillId="0" borderId="0" applyFont="0" applyFill="0" applyBorder="0" applyAlignment="0" applyProtection="0"/>
    <xf numFmtId="0" fontId="95" fillId="0" borderId="0"/>
    <xf numFmtId="0" fontId="95" fillId="0" borderId="0"/>
    <xf numFmtId="0" fontId="95" fillId="0" borderId="0"/>
    <xf numFmtId="0" fontId="9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6" fillId="0" borderId="0"/>
    <xf numFmtId="0" fontId="95" fillId="0" borderId="0"/>
    <xf numFmtId="0" fontId="95" fillId="0" borderId="0"/>
    <xf numFmtId="0" fontId="95" fillId="0" borderId="0"/>
    <xf numFmtId="0" fontId="95" fillId="0" borderId="0"/>
    <xf numFmtId="0" fontId="9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7" fillId="0" borderId="0"/>
    <xf numFmtId="9" fontId="57" fillId="0" borderId="0" applyFont="0" applyFill="0" applyBorder="0" applyAlignment="0" applyProtection="0"/>
  </cellStyleXfs>
  <cellXfs count="1058">
    <xf numFmtId="0" fontId="0" fillId="0" borderId="0" xfId="0"/>
    <xf numFmtId="0" fontId="0" fillId="3" borderId="0" xfId="0" applyFill="1"/>
    <xf numFmtId="0" fontId="4" fillId="3" borderId="0" xfId="0" applyFont="1" applyFill="1" applyAlignment="1">
      <alignment vertical="top"/>
    </xf>
    <xf numFmtId="0" fontId="3" fillId="0" borderId="0" xfId="10" applyAlignment="1" applyProtection="1">
      <alignment vertical="center"/>
      <protection locked="0" hidden="1"/>
    </xf>
    <xf numFmtId="0" fontId="5" fillId="0" borderId="0" xfId="0" applyFont="1"/>
    <xf numFmtId="0" fontId="5" fillId="3" borderId="0" xfId="0" applyFont="1" applyFill="1"/>
    <xf numFmtId="0" fontId="5" fillId="4" borderId="0" xfId="0" applyFont="1" applyFill="1"/>
    <xf numFmtId="0" fontId="4" fillId="3" borderId="0" xfId="0" applyFont="1" applyFill="1" applyAlignment="1">
      <alignment horizontal="center" vertical="top"/>
    </xf>
    <xf numFmtId="0" fontId="4" fillId="3" borderId="0" xfId="0" applyFont="1" applyFill="1" applyAlignment="1">
      <alignment horizontal="center" vertical="center"/>
    </xf>
    <xf numFmtId="0" fontId="4" fillId="3" borderId="0" xfId="0" applyFont="1" applyFill="1" applyAlignment="1">
      <alignment vertical="center" wrapText="1"/>
    </xf>
    <xf numFmtId="0" fontId="4" fillId="3" borderId="0" xfId="0" applyFont="1" applyFill="1" applyAlignment="1">
      <alignment vertical="center"/>
    </xf>
    <xf numFmtId="0" fontId="8" fillId="7" borderId="8" xfId="15" applyFont="1" applyFill="1" applyBorder="1" applyAlignment="1">
      <alignment horizontal="center" vertical="center" wrapText="1"/>
    </xf>
    <xf numFmtId="167" fontId="10" fillId="7" borderId="9" xfId="18" applyNumberFormat="1" applyFont="1" applyFill="1" applyBorder="1" applyAlignment="1">
      <alignment horizontal="center"/>
    </xf>
    <xf numFmtId="42" fontId="10" fillId="7" borderId="12" xfId="18" applyNumberFormat="1" applyFont="1" applyFill="1" applyBorder="1" applyAlignment="1">
      <alignment horizontal="center"/>
    </xf>
    <xf numFmtId="0" fontId="11" fillId="3" borderId="13" xfId="15" applyFont="1" applyFill="1" applyBorder="1" applyAlignment="1">
      <alignment horizontal="center" vertical="center" wrapText="1"/>
    </xf>
    <xf numFmtId="167" fontId="11" fillId="3" borderId="13" xfId="15" applyNumberFormat="1" applyFont="1" applyFill="1" applyBorder="1" applyAlignment="1">
      <alignment horizontal="center" vertical="center" wrapText="1"/>
    </xf>
    <xf numFmtId="0" fontId="11" fillId="0" borderId="14" xfId="15" applyFont="1" applyBorder="1" applyAlignment="1">
      <alignment horizontal="left" vertical="center" wrapText="1" indent="1"/>
    </xf>
    <xf numFmtId="0" fontId="11" fillId="0" borderId="14" xfId="15" applyFont="1" applyBorder="1" applyAlignment="1">
      <alignment horizontal="center" vertical="center" wrapText="1"/>
    </xf>
    <xf numFmtId="42" fontId="11" fillId="0" borderId="14" xfId="15" applyNumberFormat="1" applyFont="1" applyBorder="1" applyAlignment="1">
      <alignment horizontal="left" vertical="center" wrapText="1"/>
    </xf>
    <xf numFmtId="167" fontId="11" fillId="0" borderId="14" xfId="15" applyNumberFormat="1" applyFont="1" applyBorder="1" applyAlignment="1">
      <alignment horizontal="right" vertical="center" wrapText="1"/>
    </xf>
    <xf numFmtId="42" fontId="11" fillId="0" borderId="14" xfId="15" applyNumberFormat="1" applyFont="1" applyBorder="1" applyAlignment="1">
      <alignment horizontal="right" vertical="center" wrapText="1"/>
    </xf>
    <xf numFmtId="0" fontId="12" fillId="0" borderId="1" xfId="18" applyFont="1" applyBorder="1" applyAlignment="1">
      <alignment horizontal="center" vertical="center"/>
    </xf>
    <xf numFmtId="42" fontId="12" fillId="0" borderId="1" xfId="18" applyNumberFormat="1" applyFont="1" applyBorder="1" applyAlignment="1">
      <alignment horizontal="right" vertical="center"/>
    </xf>
    <xf numFmtId="167" fontId="12" fillId="0" borderId="1" xfId="18" applyNumberFormat="1" applyFont="1" applyBorder="1" applyAlignment="1">
      <alignment horizontal="right" vertical="center"/>
    </xf>
    <xf numFmtId="0" fontId="13" fillId="0" borderId="21" xfId="0" applyFont="1" applyBorder="1" applyAlignment="1">
      <alignment horizontal="center" vertical="center"/>
    </xf>
    <xf numFmtId="42" fontId="13" fillId="0" borderId="21" xfId="0" applyNumberFormat="1" applyFont="1" applyBorder="1" applyAlignment="1">
      <alignment horizontal="center" vertical="center"/>
    </xf>
    <xf numFmtId="167" fontId="13" fillId="0" borderId="21" xfId="0" applyNumberFormat="1" applyFont="1" applyBorder="1" applyAlignment="1">
      <alignment horizontal="right" vertical="center"/>
    </xf>
    <xf numFmtId="0" fontId="14" fillId="0" borderId="14" xfId="18" applyFont="1" applyBorder="1" applyAlignment="1">
      <alignment horizontal="left" indent="1"/>
    </xf>
    <xf numFmtId="0" fontId="14" fillId="0" borderId="14" xfId="18" applyFont="1" applyBorder="1" applyAlignment="1">
      <alignment horizontal="left" vertical="center" indent="1"/>
    </xf>
    <xf numFmtId="0" fontId="14" fillId="0" borderId="14" xfId="18" applyFont="1" applyBorder="1" applyAlignment="1">
      <alignment horizontal="center" vertical="center"/>
    </xf>
    <xf numFmtId="42" fontId="14" fillId="0" borderId="14" xfId="8" applyNumberFormat="1" applyFont="1" applyFill="1" applyBorder="1" applyAlignment="1">
      <alignment horizontal="left" vertical="center"/>
    </xf>
    <xf numFmtId="167" fontId="12" fillId="5" borderId="1" xfId="18" applyNumberFormat="1" applyFont="1" applyFill="1" applyBorder="1" applyAlignment="1">
      <alignment horizontal="right"/>
    </xf>
    <xf numFmtId="42" fontId="12" fillId="5" borderId="1" xfId="18" applyNumberFormat="1" applyFont="1" applyFill="1" applyBorder="1" applyAlignment="1">
      <alignment horizontal="right" vertical="center"/>
    </xf>
    <xf numFmtId="0" fontId="14" fillId="0" borderId="0" xfId="18" applyFont="1" applyAlignment="1">
      <alignment horizontal="left" indent="1"/>
    </xf>
    <xf numFmtId="0" fontId="14" fillId="0" borderId="0" xfId="18" applyFont="1" applyAlignment="1">
      <alignment horizontal="left" vertical="center" indent="1"/>
    </xf>
    <xf numFmtId="0" fontId="14" fillId="0" borderId="0" xfId="18" applyFont="1" applyAlignment="1">
      <alignment horizontal="center" vertical="center"/>
    </xf>
    <xf numFmtId="42" fontId="14" fillId="0" borderId="0" xfId="8" applyNumberFormat="1" applyFont="1" applyFill="1" applyBorder="1" applyAlignment="1">
      <alignment horizontal="left" vertical="center"/>
    </xf>
    <xf numFmtId="167" fontId="14" fillId="0" borderId="0" xfId="18" applyNumberFormat="1" applyFont="1" applyAlignment="1">
      <alignment horizontal="right" vertical="center"/>
    </xf>
    <xf numFmtId="42" fontId="14" fillId="0" borderId="0" xfId="18" applyNumberFormat="1" applyFont="1" applyAlignment="1">
      <alignment horizontal="right" vertical="center"/>
    </xf>
    <xf numFmtId="42" fontId="14" fillId="0" borderId="1" xfId="18" applyNumberFormat="1" applyFont="1" applyBorder="1" applyAlignment="1">
      <alignment horizontal="right" vertical="center"/>
    </xf>
    <xf numFmtId="42" fontId="5" fillId="0" borderId="21" xfId="0" applyNumberFormat="1" applyFont="1" applyBorder="1" applyAlignment="1">
      <alignment horizontal="center"/>
    </xf>
    <xf numFmtId="167" fontId="5" fillId="0" borderId="21" xfId="0" applyNumberFormat="1" applyFont="1" applyBorder="1" applyAlignment="1">
      <alignment horizontal="right"/>
    </xf>
    <xf numFmtId="40" fontId="5" fillId="0" borderId="21" xfId="0" applyNumberFormat="1" applyFont="1" applyBorder="1" applyAlignment="1">
      <alignment horizontal="center"/>
    </xf>
    <xf numFmtId="0" fontId="12" fillId="0" borderId="14" xfId="18" applyFont="1" applyBorder="1" applyAlignment="1">
      <alignment horizontal="left" indent="1"/>
    </xf>
    <xf numFmtId="0" fontId="5" fillId="0" borderId="14" xfId="10" applyFont="1" applyBorder="1" applyAlignment="1">
      <alignment horizontal="left" indent="1"/>
    </xf>
    <xf numFmtId="0" fontId="5" fillId="0" borderId="14" xfId="10" applyFont="1" applyBorder="1" applyAlignment="1">
      <alignment horizontal="center"/>
    </xf>
    <xf numFmtId="42" fontId="5" fillId="0" borderId="14" xfId="10" applyNumberFormat="1" applyFont="1" applyBorder="1"/>
    <xf numFmtId="0" fontId="12" fillId="0" borderId="0" xfId="18" applyFont="1" applyAlignment="1">
      <alignment horizontal="left" indent="1"/>
    </xf>
    <xf numFmtId="0" fontId="5" fillId="0" borderId="0" xfId="10" applyFont="1" applyAlignment="1">
      <alignment horizontal="left" indent="1"/>
    </xf>
    <xf numFmtId="0" fontId="5" fillId="0" borderId="0" xfId="10" applyFont="1" applyAlignment="1">
      <alignment horizontal="center"/>
    </xf>
    <xf numFmtId="42" fontId="5" fillId="0" borderId="0" xfId="10" applyNumberFormat="1" applyFont="1"/>
    <xf numFmtId="3" fontId="5" fillId="0" borderId="1" xfId="0" applyNumberFormat="1" applyFont="1" applyBorder="1"/>
    <xf numFmtId="0" fontId="5" fillId="0" borderId="1" xfId="0" applyFont="1" applyBorder="1"/>
    <xf numFmtId="0" fontId="5" fillId="0" borderId="1" xfId="0" applyFont="1" applyBorder="1" applyAlignment="1">
      <alignment horizontal="center"/>
    </xf>
    <xf numFmtId="168" fontId="5" fillId="0" borderId="14" xfId="4" applyNumberFormat="1" applyFont="1" applyFill="1" applyBorder="1" applyAlignment="1">
      <alignment horizontal="left" indent="1"/>
    </xf>
    <xf numFmtId="168" fontId="14" fillId="0" borderId="14" xfId="4" applyNumberFormat="1" applyFont="1" applyFill="1" applyBorder="1" applyAlignment="1">
      <alignment horizontal="left" indent="1"/>
    </xf>
    <xf numFmtId="9" fontId="14" fillId="0" borderId="14" xfId="19" applyFont="1" applyFill="1" applyBorder="1" applyAlignment="1">
      <alignment horizontal="center"/>
    </xf>
    <xf numFmtId="42" fontId="5" fillId="0" borderId="14" xfId="4" applyNumberFormat="1" applyFont="1" applyFill="1" applyBorder="1" applyAlignment="1">
      <alignment horizontal="right"/>
    </xf>
    <xf numFmtId="168" fontId="5" fillId="0" borderId="0" xfId="4" applyNumberFormat="1" applyFont="1" applyFill="1" applyBorder="1" applyAlignment="1">
      <alignment horizontal="left" indent="1"/>
    </xf>
    <xf numFmtId="168" fontId="14" fillId="0" borderId="0" xfId="4" applyNumberFormat="1" applyFont="1" applyFill="1" applyBorder="1" applyAlignment="1">
      <alignment horizontal="left" indent="1"/>
    </xf>
    <xf numFmtId="9" fontId="14" fillId="0" borderId="0" xfId="19" applyFont="1" applyFill="1" applyBorder="1" applyAlignment="1">
      <alignment horizontal="center"/>
    </xf>
    <xf numFmtId="42" fontId="5" fillId="0" borderId="0" xfId="4" applyNumberFormat="1" applyFont="1" applyFill="1" applyBorder="1" applyAlignment="1">
      <alignment horizontal="right"/>
    </xf>
    <xf numFmtId="0" fontId="14" fillId="0" borderId="0" xfId="18" applyFont="1" applyAlignment="1">
      <alignment horizontal="center"/>
    </xf>
    <xf numFmtId="42" fontId="14" fillId="0" borderId="0" xfId="18" applyNumberFormat="1" applyFont="1"/>
    <xf numFmtId="167" fontId="14" fillId="0" borderId="0" xfId="18" applyNumberFormat="1" applyFont="1" applyAlignment="1">
      <alignment horizontal="right"/>
    </xf>
    <xf numFmtId="0" fontId="14" fillId="0" borderId="0" xfId="18" applyFont="1" applyAlignment="1">
      <alignment horizontal="left" vertical="center"/>
    </xf>
    <xf numFmtId="0" fontId="15" fillId="0" borderId="0" xfId="18" applyFont="1" applyAlignment="1">
      <alignment horizontal="left" vertical="center"/>
    </xf>
    <xf numFmtId="0" fontId="16" fillId="0" borderId="0" xfId="18" applyFont="1" applyAlignment="1">
      <alignment horizontal="left" vertical="center"/>
    </xf>
    <xf numFmtId="0" fontId="16" fillId="0" borderId="0" xfId="18" applyFont="1" applyAlignment="1">
      <alignment horizontal="center" vertical="center"/>
    </xf>
    <xf numFmtId="42" fontId="12" fillId="9" borderId="30" xfId="18" applyNumberFormat="1" applyFont="1" applyFill="1" applyBorder="1" applyAlignment="1">
      <alignment horizontal="center" vertical="center"/>
    </xf>
    <xf numFmtId="0" fontId="17" fillId="4" borderId="0" xfId="18" applyFont="1" applyFill="1" applyAlignment="1">
      <alignment horizontal="left" indent="1"/>
    </xf>
    <xf numFmtId="0" fontId="18" fillId="4" borderId="0" xfId="18" applyFont="1" applyFill="1" applyAlignment="1">
      <alignment horizontal="left" vertical="center" indent="1"/>
    </xf>
    <xf numFmtId="0" fontId="18" fillId="4" borderId="0" xfId="18" applyFont="1" applyFill="1" applyAlignment="1">
      <alignment horizontal="left" indent="1"/>
    </xf>
    <xf numFmtId="0" fontId="18" fillId="4" borderId="0" xfId="18" applyFont="1" applyFill="1" applyAlignment="1">
      <alignment horizontal="center" vertical="center"/>
    </xf>
    <xf numFmtId="42" fontId="18" fillId="4" borderId="0" xfId="18" applyNumberFormat="1" applyFont="1" applyFill="1" applyAlignment="1">
      <alignment horizontal="right" vertical="center"/>
    </xf>
    <xf numFmtId="167" fontId="18" fillId="4" borderId="0" xfId="18" applyNumberFormat="1" applyFont="1" applyFill="1" applyAlignment="1">
      <alignment horizontal="right" vertical="center"/>
    </xf>
    <xf numFmtId="42" fontId="11" fillId="3" borderId="13" xfId="15" applyNumberFormat="1" applyFont="1" applyFill="1" applyBorder="1" applyAlignment="1">
      <alignment horizontal="right" vertical="center" wrapText="1"/>
    </xf>
    <xf numFmtId="0" fontId="14" fillId="3" borderId="0" xfId="18" applyFont="1" applyFill="1" applyAlignment="1">
      <alignment horizontal="left" vertical="center"/>
    </xf>
    <xf numFmtId="0" fontId="15" fillId="3" borderId="0" xfId="18" applyFont="1" applyFill="1" applyAlignment="1">
      <alignment horizontal="left" vertical="center"/>
    </xf>
    <xf numFmtId="0" fontId="16" fillId="3" borderId="0" xfId="18" applyFont="1" applyFill="1" applyAlignment="1">
      <alignment horizontal="left" vertical="center"/>
    </xf>
    <xf numFmtId="0" fontId="16" fillId="3" borderId="0" xfId="18" applyFont="1" applyFill="1" applyAlignment="1">
      <alignment horizontal="center" vertical="center"/>
    </xf>
    <xf numFmtId="0" fontId="12" fillId="3" borderId="0" xfId="18" applyFont="1" applyFill="1" applyAlignment="1">
      <alignment horizontal="center" vertical="center"/>
    </xf>
    <xf numFmtId="42" fontId="12" fillId="3" borderId="0" xfId="18" applyNumberFormat="1" applyFont="1" applyFill="1" applyAlignment="1">
      <alignment horizontal="center" vertical="center"/>
    </xf>
    <xf numFmtId="167" fontId="10" fillId="7" borderId="9" xfId="17" applyNumberFormat="1" applyFont="1" applyFill="1" applyBorder="1" applyAlignment="1">
      <alignment horizontal="center"/>
    </xf>
    <xf numFmtId="42" fontId="10" fillId="7" borderId="12" xfId="17" applyNumberFormat="1" applyFont="1" applyFill="1" applyBorder="1" applyAlignment="1">
      <alignment horizontal="center"/>
    </xf>
    <xf numFmtId="0" fontId="12" fillId="0" borderId="1" xfId="17" applyFont="1" applyBorder="1" applyAlignment="1">
      <alignment horizontal="center" vertical="center"/>
    </xf>
    <xf numFmtId="42" fontId="12" fillId="0" borderId="1" xfId="17" applyNumberFormat="1" applyFont="1" applyBorder="1" applyAlignment="1">
      <alignment horizontal="right" vertical="center"/>
    </xf>
    <xf numFmtId="167" fontId="12" fillId="0" borderId="1" xfId="17" applyNumberFormat="1" applyFont="1" applyBorder="1" applyAlignment="1">
      <alignment horizontal="right" vertical="center"/>
    </xf>
    <xf numFmtId="0" fontId="14" fillId="0" borderId="14" xfId="17" applyFont="1" applyBorder="1" applyAlignment="1">
      <alignment horizontal="left" indent="1"/>
    </xf>
    <xf numFmtId="0" fontId="14" fillId="0" borderId="14" xfId="17" applyFont="1" applyBorder="1" applyAlignment="1">
      <alignment horizontal="left" vertical="center" indent="1"/>
    </xf>
    <xf numFmtId="0" fontId="14" fillId="0" borderId="14" xfId="17" applyFont="1" applyBorder="1" applyAlignment="1">
      <alignment horizontal="center" vertical="center"/>
    </xf>
    <xf numFmtId="167" fontId="12" fillId="5" borderId="1" xfId="17" applyNumberFormat="1" applyFont="1" applyFill="1" applyBorder="1" applyAlignment="1">
      <alignment horizontal="right"/>
    </xf>
    <xf numFmtId="42" fontId="12" fillId="5" borderId="1" xfId="17" applyNumberFormat="1" applyFont="1" applyFill="1" applyBorder="1" applyAlignment="1">
      <alignment horizontal="right" vertical="center"/>
    </xf>
    <xf numFmtId="0" fontId="14" fillId="0" borderId="0" xfId="17" applyFont="1" applyAlignment="1">
      <alignment horizontal="left" indent="1"/>
    </xf>
    <xf numFmtId="0" fontId="14" fillId="0" borderId="0" xfId="17" applyFont="1" applyAlignment="1">
      <alignment horizontal="left" vertical="center" indent="1"/>
    </xf>
    <xf numFmtId="0" fontId="14" fillId="0" borderId="0" xfId="17" applyFont="1" applyAlignment="1">
      <alignment horizontal="center" vertical="center"/>
    </xf>
    <xf numFmtId="167" fontId="14" fillId="0" borderId="0" xfId="17" applyNumberFormat="1" applyFont="1" applyAlignment="1">
      <alignment horizontal="right" vertical="center"/>
    </xf>
    <xf numFmtId="42" fontId="14" fillId="0" borderId="0" xfId="17" applyNumberFormat="1" applyFont="1" applyAlignment="1">
      <alignment horizontal="right" vertical="center"/>
    </xf>
    <xf numFmtId="42" fontId="14" fillId="0" borderId="1" xfId="17" applyNumberFormat="1" applyFont="1" applyBorder="1" applyAlignment="1">
      <alignment horizontal="right" vertical="center"/>
    </xf>
    <xf numFmtId="0" fontId="12" fillId="0" borderId="14" xfId="17" applyFont="1" applyBorder="1" applyAlignment="1">
      <alignment horizontal="left" indent="1"/>
    </xf>
    <xf numFmtId="0" fontId="12" fillId="0" borderId="0" xfId="17" applyFont="1" applyAlignment="1">
      <alignment horizontal="left" indent="1"/>
    </xf>
    <xf numFmtId="0" fontId="14" fillId="0" borderId="0" xfId="17" applyFont="1" applyAlignment="1">
      <alignment horizontal="center"/>
    </xf>
    <xf numFmtId="42" fontId="14" fillId="0" borderId="0" xfId="17" applyNumberFormat="1" applyFont="1"/>
    <xf numFmtId="167" fontId="14" fillId="0" borderId="0" xfId="17" applyNumberFormat="1" applyFont="1" applyAlignment="1">
      <alignment horizontal="right"/>
    </xf>
    <xf numFmtId="0" fontId="14" fillId="0" borderId="0" xfId="17" applyFont="1" applyAlignment="1">
      <alignment horizontal="left" vertical="center"/>
    </xf>
    <xf numFmtId="0" fontId="15" fillId="0" borderId="0" xfId="17" applyFont="1" applyAlignment="1">
      <alignment horizontal="left" vertical="center"/>
    </xf>
    <xf numFmtId="0" fontId="16" fillId="0" borderId="0" xfId="17" applyFont="1" applyAlignment="1">
      <alignment horizontal="left" vertical="center"/>
    </xf>
    <xf numFmtId="0" fontId="16" fillId="0" borderId="0" xfId="17" applyFont="1" applyAlignment="1">
      <alignment horizontal="center" vertical="center"/>
    </xf>
    <xf numFmtId="42" fontId="12" fillId="9" borderId="30" xfId="17" applyNumberFormat="1" applyFont="1" applyFill="1" applyBorder="1" applyAlignment="1">
      <alignment horizontal="center" vertical="center"/>
    </xf>
    <xf numFmtId="0" fontId="14" fillId="0" borderId="1" xfId="18" applyFont="1" applyBorder="1" applyAlignment="1">
      <alignment horizontal="center" vertical="center"/>
    </xf>
    <xf numFmtId="167" fontId="14" fillId="0" borderId="1" xfId="18" applyNumberFormat="1" applyFont="1" applyBorder="1" applyAlignment="1">
      <alignment horizontal="right" vertical="center"/>
    </xf>
    <xf numFmtId="42" fontId="14" fillId="0" borderId="14" xfId="6" applyNumberFormat="1" applyFont="1" applyFill="1" applyBorder="1" applyAlignment="1">
      <alignment horizontal="left" vertical="center"/>
    </xf>
    <xf numFmtId="42" fontId="14" fillId="0" borderId="0" xfId="6" applyNumberFormat="1" applyFont="1" applyFill="1" applyBorder="1" applyAlignment="1">
      <alignment horizontal="left" vertical="center"/>
    </xf>
    <xf numFmtId="3" fontId="5" fillId="0" borderId="1" xfId="10" applyNumberFormat="1" applyFont="1" applyBorder="1"/>
    <xf numFmtId="0" fontId="10" fillId="7" borderId="8" xfId="13" applyFont="1" applyFill="1" applyBorder="1" applyAlignment="1">
      <alignment horizontal="left" vertical="center" wrapText="1" indent="1"/>
    </xf>
    <xf numFmtId="0" fontId="11" fillId="3" borderId="36" xfId="13" applyFont="1" applyFill="1" applyBorder="1" applyAlignment="1">
      <alignment horizontal="center" vertical="center" wrapText="1"/>
    </xf>
    <xf numFmtId="167" fontId="11" fillId="3" borderId="37" xfId="13" applyNumberFormat="1" applyFont="1" applyFill="1" applyBorder="1" applyAlignment="1">
      <alignment horizontal="center" vertical="center" wrapText="1"/>
    </xf>
    <xf numFmtId="0" fontId="11" fillId="0" borderId="0" xfId="13" applyFont="1" applyAlignment="1">
      <alignment horizontal="left" vertical="center" wrapText="1" indent="1"/>
    </xf>
    <xf numFmtId="0" fontId="11" fillId="0" borderId="0" xfId="13" applyFont="1" applyAlignment="1">
      <alignment horizontal="center" vertical="center" wrapText="1"/>
    </xf>
    <xf numFmtId="42" fontId="11" fillId="0" borderId="0" xfId="13" applyNumberFormat="1" applyFont="1" applyAlignment="1">
      <alignment horizontal="left" vertical="center" wrapText="1"/>
    </xf>
    <xf numFmtId="167" fontId="11" fillId="0" borderId="0" xfId="13" applyNumberFormat="1" applyFont="1" applyAlignment="1">
      <alignment horizontal="right" vertical="center" wrapText="1"/>
    </xf>
    <xf numFmtId="42" fontId="11" fillId="0" borderId="0" xfId="13" applyNumberFormat="1" applyFont="1" applyAlignment="1">
      <alignment horizontal="right" vertical="center" wrapText="1"/>
    </xf>
    <xf numFmtId="0" fontId="14" fillId="3" borderId="1" xfId="17" applyFont="1" applyFill="1" applyBorder="1" applyAlignment="1">
      <alignment horizontal="center" vertical="center"/>
    </xf>
    <xf numFmtId="2" fontId="19" fillId="3" borderId="1" xfId="11" applyNumberFormat="1" applyFont="1" applyFill="1" applyBorder="1" applyAlignment="1">
      <alignment horizontal="right" vertical="top" wrapText="1"/>
    </xf>
    <xf numFmtId="167" fontId="19" fillId="3" borderId="1" xfId="11" applyNumberFormat="1" applyFont="1" applyFill="1" applyBorder="1" applyAlignment="1">
      <alignment horizontal="right" vertical="top" wrapText="1"/>
    </xf>
    <xf numFmtId="42" fontId="14" fillId="3" borderId="1" xfId="17" applyNumberFormat="1" applyFont="1" applyFill="1" applyBorder="1" applyAlignment="1">
      <alignment horizontal="right" vertical="center"/>
    </xf>
    <xf numFmtId="42" fontId="14" fillId="0" borderId="14" xfId="5" applyNumberFormat="1" applyFont="1" applyFill="1" applyBorder="1" applyAlignment="1">
      <alignment horizontal="left" vertical="center"/>
    </xf>
    <xf numFmtId="42" fontId="14" fillId="0" borderId="0" xfId="5" applyNumberFormat="1" applyFont="1" applyFill="1" applyBorder="1" applyAlignment="1">
      <alignment horizontal="left" vertical="center"/>
    </xf>
    <xf numFmtId="0" fontId="5" fillId="0" borderId="1" xfId="10" applyFont="1" applyBorder="1" applyAlignment="1">
      <alignment horizontal="center"/>
    </xf>
    <xf numFmtId="42" fontId="5" fillId="0" borderId="1" xfId="5" applyNumberFormat="1" applyFont="1" applyFill="1" applyBorder="1"/>
    <xf numFmtId="167" fontId="14" fillId="0" borderId="1" xfId="17" applyNumberFormat="1" applyFont="1" applyBorder="1" applyAlignment="1">
      <alignment horizontal="right" vertical="center"/>
    </xf>
    <xf numFmtId="42" fontId="12" fillId="9" borderId="1" xfId="17" applyNumberFormat="1" applyFont="1" applyFill="1" applyBorder="1" applyAlignment="1">
      <alignment horizontal="center" vertical="center"/>
    </xf>
    <xf numFmtId="0" fontId="14" fillId="3" borderId="1" xfId="18" applyFont="1" applyFill="1" applyBorder="1" applyAlignment="1">
      <alignment horizontal="center" vertical="center"/>
    </xf>
    <xf numFmtId="42" fontId="14" fillId="3" borderId="1" xfId="18" applyNumberFormat="1" applyFont="1" applyFill="1" applyBorder="1" applyAlignment="1">
      <alignment horizontal="right" vertical="center"/>
    </xf>
    <xf numFmtId="42" fontId="5" fillId="0" borderId="1" xfId="6" applyNumberFormat="1" applyFont="1" applyFill="1" applyBorder="1"/>
    <xf numFmtId="42" fontId="12" fillId="9" borderId="1" xfId="18" applyNumberFormat="1" applyFont="1" applyFill="1" applyBorder="1" applyAlignment="1">
      <alignment horizontal="center" vertical="center"/>
    </xf>
    <xf numFmtId="0" fontId="14" fillId="3" borderId="1" xfId="18" applyFont="1" applyFill="1" applyBorder="1" applyAlignment="1">
      <alignment horizontal="center"/>
    </xf>
    <xf numFmtId="0" fontId="17" fillId="4" borderId="0" xfId="17" applyFont="1" applyFill="1" applyAlignment="1">
      <alignment horizontal="left" indent="1"/>
    </xf>
    <xf numFmtId="0" fontId="18" fillId="4" borderId="0" xfId="17" applyFont="1" applyFill="1" applyAlignment="1">
      <alignment horizontal="left" vertical="center" indent="1"/>
    </xf>
    <xf numFmtId="0" fontId="18" fillId="4" borderId="0" xfId="17" applyFont="1" applyFill="1" applyAlignment="1">
      <alignment horizontal="left" indent="1"/>
    </xf>
    <xf numFmtId="0" fontId="18" fillId="4" borderId="0" xfId="17" applyFont="1" applyFill="1" applyAlignment="1">
      <alignment horizontal="center" vertical="center"/>
    </xf>
    <xf numFmtId="42" fontId="18" fillId="4" borderId="0" xfId="17" applyNumberFormat="1" applyFont="1" applyFill="1" applyAlignment="1">
      <alignment horizontal="right" vertical="center"/>
    </xf>
    <xf numFmtId="167" fontId="18" fillId="4" borderId="0" xfId="17" applyNumberFormat="1" applyFont="1" applyFill="1" applyAlignment="1">
      <alignment horizontal="right" vertical="center"/>
    </xf>
    <xf numFmtId="0" fontId="20" fillId="0" borderId="1" xfId="0" applyFont="1" applyBorder="1" applyAlignment="1">
      <alignment horizontal="center"/>
    </xf>
    <xf numFmtId="165" fontId="20" fillId="0" borderId="1" xfId="1" applyFont="1" applyBorder="1" applyAlignment="1" applyProtection="1">
      <alignment horizontal="right"/>
      <protection hidden="1"/>
    </xf>
    <xf numFmtId="0" fontId="13" fillId="0" borderId="47" xfId="0" applyFont="1" applyBorder="1" applyAlignment="1">
      <alignment horizontal="center" vertical="center"/>
    </xf>
    <xf numFmtId="42" fontId="13" fillId="0" borderId="47" xfId="0" applyNumberFormat="1" applyFont="1" applyBorder="1" applyAlignment="1">
      <alignment horizontal="center" vertical="center"/>
    </xf>
    <xf numFmtId="169" fontId="21" fillId="0" borderId="1" xfId="16" applyNumberFormat="1" applyFont="1" applyBorder="1"/>
    <xf numFmtId="0" fontId="13" fillId="0" borderId="1" xfId="0" applyFont="1" applyBorder="1" applyAlignment="1">
      <alignment horizontal="center" vertical="center"/>
    </xf>
    <xf numFmtId="42" fontId="13" fillId="0" borderId="1" xfId="0" applyNumberFormat="1" applyFont="1" applyBorder="1" applyAlignment="1">
      <alignment horizontal="center" vertical="center"/>
    </xf>
    <xf numFmtId="167" fontId="13" fillId="0" borderId="1" xfId="0" applyNumberFormat="1" applyFont="1" applyBorder="1" applyAlignment="1">
      <alignment horizontal="right" vertical="center"/>
    </xf>
    <xf numFmtId="167" fontId="13" fillId="0" borderId="47" xfId="0" applyNumberFormat="1" applyFont="1" applyBorder="1" applyAlignment="1">
      <alignment horizontal="right" vertical="center"/>
    </xf>
    <xf numFmtId="42" fontId="12" fillId="0" borderId="13" xfId="17" applyNumberFormat="1" applyFont="1" applyBorder="1" applyAlignment="1">
      <alignment horizontal="right" vertical="center"/>
    </xf>
    <xf numFmtId="42" fontId="12" fillId="3" borderId="1" xfId="17" applyNumberFormat="1" applyFont="1" applyFill="1" applyBorder="1" applyAlignment="1">
      <alignment horizontal="right" vertical="center"/>
    </xf>
    <xf numFmtId="0" fontId="22" fillId="0" borderId="0" xfId="0" applyFont="1" applyAlignment="1">
      <alignment vertical="center"/>
    </xf>
    <xf numFmtId="0" fontId="23" fillId="0" borderId="0" xfId="0" applyFont="1" applyAlignment="1">
      <alignment vertical="top"/>
    </xf>
    <xf numFmtId="0" fontId="23" fillId="0" borderId="0" xfId="0" applyFont="1" applyAlignment="1">
      <alignment vertical="center"/>
    </xf>
    <xf numFmtId="0" fontId="23" fillId="3" borderId="0" xfId="0" applyFont="1" applyFill="1" applyAlignment="1">
      <alignment vertical="top"/>
    </xf>
    <xf numFmtId="0" fontId="23" fillId="3" borderId="0" xfId="0" applyFont="1" applyFill="1" applyAlignment="1">
      <alignment vertical="center"/>
    </xf>
    <xf numFmtId="0" fontId="0" fillId="0" borderId="0" xfId="0" applyAlignment="1">
      <alignment vertical="center"/>
    </xf>
    <xf numFmtId="0" fontId="23" fillId="0" borderId="0" xfId="0" applyFont="1" applyAlignment="1">
      <alignment horizontal="center" vertical="center"/>
    </xf>
    <xf numFmtId="0" fontId="23" fillId="0" borderId="0" xfId="0" applyFont="1" applyAlignment="1">
      <alignment horizontal="center" vertical="center" wrapText="1"/>
    </xf>
    <xf numFmtId="0" fontId="23" fillId="0" borderId="0" xfId="0" applyFont="1"/>
    <xf numFmtId="0" fontId="24" fillId="3" borderId="0" xfId="0" applyFont="1" applyFill="1" applyAlignment="1">
      <alignment vertical="top"/>
    </xf>
    <xf numFmtId="0" fontId="26" fillId="11" borderId="1" xfId="0" applyFont="1" applyFill="1" applyBorder="1" applyAlignment="1">
      <alignment horizontal="center" vertical="center" wrapText="1"/>
    </xf>
    <xf numFmtId="0" fontId="26" fillId="11" borderId="1" xfId="0" applyFont="1" applyFill="1" applyBorder="1" applyAlignment="1">
      <alignment vertical="center" wrapText="1"/>
    </xf>
    <xf numFmtId="0" fontId="28" fillId="5" borderId="1" xfId="0" applyFont="1" applyFill="1" applyBorder="1" applyAlignment="1">
      <alignment horizontal="center" vertical="center"/>
    </xf>
    <xf numFmtId="0" fontId="29" fillId="5" borderId="1" xfId="0" applyFont="1" applyFill="1" applyBorder="1" applyAlignment="1">
      <alignment horizontal="center" vertical="center" wrapText="1"/>
    </xf>
    <xf numFmtId="165" fontId="28" fillId="5" borderId="1" xfId="1" applyFont="1" applyFill="1" applyBorder="1" applyAlignment="1">
      <alignment vertical="center"/>
    </xf>
    <xf numFmtId="0" fontId="30" fillId="0" borderId="0" xfId="0" applyFont="1" applyAlignment="1">
      <alignment horizontal="center" vertical="center" wrapText="1"/>
    </xf>
    <xf numFmtId="165" fontId="23" fillId="0" borderId="0" xfId="1" applyFont="1" applyFill="1" applyBorder="1" applyAlignment="1">
      <alignment vertical="center"/>
    </xf>
    <xf numFmtId="0" fontId="31" fillId="3" borderId="1" xfId="0" applyFont="1" applyFill="1" applyBorder="1" applyAlignment="1">
      <alignment horizontal="center" vertical="center" wrapText="1"/>
    </xf>
    <xf numFmtId="0" fontId="27" fillId="0" borderId="1" xfId="0" applyFont="1" applyBorder="1" applyAlignment="1">
      <alignment horizontal="center" vertical="center" wrapText="1"/>
    </xf>
    <xf numFmtId="172" fontId="30" fillId="5" borderId="1" xfId="0" applyNumberFormat="1" applyFont="1" applyFill="1" applyBorder="1" applyAlignment="1">
      <alignment vertical="center"/>
    </xf>
    <xf numFmtId="165" fontId="28" fillId="0" borderId="1" xfId="0" applyNumberFormat="1" applyFont="1" applyBorder="1" applyAlignment="1">
      <alignment vertical="center"/>
    </xf>
    <xf numFmtId="165" fontId="28" fillId="3" borderId="1" xfId="1" applyFont="1" applyFill="1" applyBorder="1" applyAlignment="1">
      <alignment vertical="top"/>
    </xf>
    <xf numFmtId="165" fontId="28" fillId="5" borderId="1" xfId="1" applyFont="1" applyFill="1" applyBorder="1" applyAlignment="1">
      <alignment horizontal="center" vertical="center"/>
    </xf>
    <xf numFmtId="165" fontId="30" fillId="0" borderId="0" xfId="0" applyNumberFormat="1" applyFont="1" applyAlignment="1">
      <alignment vertical="center"/>
    </xf>
    <xf numFmtId="173" fontId="32" fillId="0" borderId="1" xfId="9" applyNumberFormat="1" applyFont="1" applyFill="1" applyBorder="1" applyAlignment="1">
      <alignment vertical="center" wrapText="1"/>
    </xf>
    <xf numFmtId="173" fontId="33" fillId="0" borderId="1" xfId="9" applyNumberFormat="1" applyFont="1" applyFill="1" applyBorder="1" applyAlignment="1">
      <alignment vertical="center" wrapText="1"/>
    </xf>
    <xf numFmtId="0" fontId="29" fillId="5" borderId="1" xfId="10" applyFont="1" applyFill="1" applyBorder="1" applyAlignment="1" applyProtection="1">
      <alignment vertical="top"/>
      <protection locked="0" hidden="1"/>
    </xf>
    <xf numFmtId="0" fontId="23" fillId="0" borderId="0" xfId="0" applyFont="1" applyAlignment="1">
      <alignment horizontal="center" vertical="top"/>
    </xf>
    <xf numFmtId="164" fontId="23" fillId="0" borderId="0" xfId="0" applyNumberFormat="1" applyFont="1" applyAlignment="1">
      <alignment vertical="center"/>
    </xf>
    <xf numFmtId="173" fontId="35" fillId="0" borderId="1" xfId="9" applyNumberFormat="1" applyFont="1" applyFill="1" applyBorder="1" applyAlignment="1">
      <alignment vertical="center" wrapText="1"/>
    </xf>
    <xf numFmtId="164" fontId="30" fillId="5" borderId="1" xfId="0" applyNumberFormat="1" applyFont="1" applyFill="1" applyBorder="1" applyAlignment="1">
      <alignment vertical="center"/>
    </xf>
    <xf numFmtId="0" fontId="23" fillId="0" borderId="0" xfId="0" applyFont="1" applyAlignment="1">
      <alignment horizontal="center"/>
    </xf>
    <xf numFmtId="0" fontId="36" fillId="0" borderId="0" xfId="0" applyFont="1"/>
    <xf numFmtId="0" fontId="37" fillId="0" borderId="0" xfId="0" applyFont="1"/>
    <xf numFmtId="0" fontId="38" fillId="0" borderId="54" xfId="0" applyFont="1" applyBorder="1" applyAlignment="1">
      <alignment horizontal="center"/>
    </xf>
    <xf numFmtId="0" fontId="38" fillId="0" borderId="0" xfId="0" applyFont="1" applyAlignment="1">
      <alignment horizontal="center"/>
    </xf>
    <xf numFmtId="0" fontId="38" fillId="0" borderId="0" xfId="0" applyFont="1" applyAlignment="1">
      <alignment horizontal="left"/>
    </xf>
    <xf numFmtId="0" fontId="38" fillId="0" borderId="0" xfId="0" applyFont="1" applyAlignment="1">
      <alignment horizontal="right"/>
    </xf>
    <xf numFmtId="0" fontId="38" fillId="0" borderId="0" xfId="0" applyFont="1" applyAlignment="1">
      <alignment horizontal="right" vertical="center"/>
    </xf>
    <xf numFmtId="0" fontId="38" fillId="0" borderId="55" xfId="0" applyFont="1" applyBorder="1" applyAlignment="1">
      <alignment horizontal="center" vertical="center"/>
    </xf>
    <xf numFmtId="0" fontId="39" fillId="0" borderId="54" xfId="0" applyFont="1" applyBorder="1" applyAlignment="1">
      <alignment horizontal="left"/>
    </xf>
    <xf numFmtId="0" fontId="39" fillId="0" borderId="0" xfId="0" applyFont="1" applyAlignment="1">
      <alignment horizontal="left"/>
    </xf>
    <xf numFmtId="14" fontId="39" fillId="0" borderId="0" xfId="0" applyNumberFormat="1" applyFont="1" applyAlignment="1" applyProtection="1">
      <alignment horizontal="left"/>
      <protection locked="0"/>
    </xf>
    <xf numFmtId="0" fontId="37" fillId="0" borderId="0" xfId="0" applyFont="1" applyAlignment="1">
      <alignment horizontal="center" vertical="center"/>
    </xf>
    <xf numFmtId="0" fontId="39" fillId="0" borderId="0" xfId="0" applyFont="1" applyAlignment="1">
      <alignment horizontal="center"/>
    </xf>
    <xf numFmtId="0" fontId="39" fillId="0" borderId="0" xfId="0" applyFont="1" applyAlignment="1">
      <alignment horizontal="right"/>
    </xf>
    <xf numFmtId="0" fontId="39" fillId="0" borderId="0" xfId="0" applyFont="1" applyAlignment="1">
      <alignment horizontal="right" vertical="center"/>
    </xf>
    <xf numFmtId="0" fontId="39" fillId="0" borderId="55" xfId="0" applyFont="1" applyBorder="1" applyAlignment="1">
      <alignment horizontal="center" vertical="center"/>
    </xf>
    <xf numFmtId="0" fontId="39" fillId="0" borderId="0" xfId="0" applyFont="1" applyAlignment="1" applyProtection="1">
      <alignment horizontal="center"/>
      <protection locked="0"/>
    </xf>
    <xf numFmtId="0" fontId="39" fillId="0" borderId="0" xfId="0" applyFont="1" applyAlignment="1" applyProtection="1">
      <alignment horizontal="right"/>
      <protection locked="0"/>
    </xf>
    <xf numFmtId="0" fontId="39" fillId="0" borderId="0" xfId="0" applyFont="1" applyAlignment="1" applyProtection="1">
      <alignment horizontal="right" vertical="center"/>
      <protection locked="0"/>
    </xf>
    <xf numFmtId="0" fontId="39" fillId="0" borderId="55" xfId="0" applyFont="1" applyBorder="1" applyAlignment="1" applyProtection="1">
      <alignment horizontal="center" vertical="center"/>
      <protection locked="0"/>
    </xf>
    <xf numFmtId="0" fontId="39" fillId="0" borderId="50" xfId="0" applyFont="1" applyBorder="1" applyAlignment="1" applyProtection="1">
      <alignment horizontal="left"/>
      <protection locked="0"/>
    </xf>
    <xf numFmtId="0" fontId="39" fillId="0" borderId="50" xfId="0" applyFont="1" applyBorder="1" applyAlignment="1" applyProtection="1">
      <alignment horizontal="center"/>
      <protection locked="0"/>
    </xf>
    <xf numFmtId="0" fontId="39" fillId="0" borderId="50" xfId="0" applyFont="1" applyBorder="1" applyAlignment="1" applyProtection="1">
      <alignment horizontal="right"/>
      <protection locked="0"/>
    </xf>
    <xf numFmtId="0" fontId="39" fillId="0" borderId="50" xfId="0" applyFont="1" applyBorder="1" applyAlignment="1" applyProtection="1">
      <alignment horizontal="right" vertical="center"/>
      <protection locked="0"/>
    </xf>
    <xf numFmtId="0" fontId="39" fillId="0" borderId="56" xfId="0" applyFont="1" applyBorder="1" applyAlignment="1" applyProtection="1">
      <alignment horizontal="center" vertical="center"/>
      <protection locked="0"/>
    </xf>
    <xf numFmtId="0" fontId="39" fillId="0" borderId="16" xfId="0" applyFont="1" applyBorder="1" applyAlignment="1" applyProtection="1">
      <alignment horizontal="left"/>
      <protection locked="0"/>
    </xf>
    <xf numFmtId="0" fontId="39" fillId="0" borderId="16" xfId="0" applyFont="1" applyBorder="1" applyAlignment="1" applyProtection="1">
      <alignment horizontal="center"/>
      <protection locked="0"/>
    </xf>
    <xf numFmtId="0" fontId="39" fillId="0" borderId="16" xfId="0" applyFont="1" applyBorder="1" applyAlignment="1" applyProtection="1">
      <alignment horizontal="right" vertical="center"/>
      <protection locked="0"/>
    </xf>
    <xf numFmtId="0" fontId="37" fillId="0" borderId="0" xfId="0" applyFont="1" applyAlignment="1">
      <alignment horizontal="right"/>
    </xf>
    <xf numFmtId="165" fontId="28" fillId="0" borderId="1" xfId="0" applyNumberFormat="1" applyFont="1" applyBorder="1" applyAlignment="1">
      <alignment horizontal="center" vertical="center"/>
    </xf>
    <xf numFmtId="165" fontId="28" fillId="3" borderId="1" xfId="0" applyNumberFormat="1" applyFont="1" applyFill="1" applyBorder="1" applyAlignment="1">
      <alignment vertical="center"/>
    </xf>
    <xf numFmtId="172" fontId="47" fillId="3" borderId="1" xfId="1" applyNumberFormat="1" applyFont="1" applyFill="1" applyBorder="1" applyAlignment="1">
      <alignment horizontal="center" vertical="center"/>
    </xf>
    <xf numFmtId="0" fontId="47" fillId="3" borderId="1" xfId="0" applyFont="1" applyFill="1" applyBorder="1" applyAlignment="1">
      <alignment wrapText="1"/>
    </xf>
    <xf numFmtId="165" fontId="28" fillId="3" borderId="1" xfId="1" applyFont="1" applyFill="1" applyBorder="1" applyAlignment="1">
      <alignment horizontal="center" vertical="top"/>
    </xf>
    <xf numFmtId="165" fontId="28" fillId="3" borderId="1" xfId="1" applyFont="1" applyFill="1" applyBorder="1" applyAlignment="1">
      <alignment horizontal="center" vertical="center"/>
    </xf>
    <xf numFmtId="9" fontId="28" fillId="0" borderId="1" xfId="1" applyNumberFormat="1" applyFont="1" applyBorder="1" applyAlignment="1">
      <alignment horizontal="center" vertical="center"/>
    </xf>
    <xf numFmtId="165" fontId="23" fillId="0" borderId="0" xfId="1" applyFont="1" applyFill="1" applyBorder="1" applyAlignment="1">
      <alignment horizontal="center" vertical="center"/>
    </xf>
    <xf numFmtId="0" fontId="29" fillId="5" borderId="1" xfId="10" applyFont="1" applyFill="1" applyBorder="1" applyAlignment="1" applyProtection="1">
      <alignment horizontal="center" vertical="top"/>
      <protection locked="0" hidden="1"/>
    </xf>
    <xf numFmtId="0" fontId="52" fillId="0" borderId="0" xfId="0" applyFont="1" applyAlignment="1">
      <alignment horizontal="center" vertical="center"/>
    </xf>
    <xf numFmtId="0" fontId="53" fillId="0" borderId="0" xfId="0" applyFont="1"/>
    <xf numFmtId="0" fontId="52" fillId="0" borderId="0" xfId="0" applyFont="1" applyAlignment="1">
      <alignment horizontal="center" vertical="center" wrapText="1"/>
    </xf>
    <xf numFmtId="0" fontId="52" fillId="0" borderId="0" xfId="0" applyFont="1" applyAlignment="1">
      <alignment vertical="center" wrapText="1"/>
    </xf>
    <xf numFmtId="0" fontId="51" fillId="7" borderId="8" xfId="15" applyFont="1" applyFill="1" applyBorder="1" applyAlignment="1">
      <alignment horizontal="center" vertical="center" wrapText="1"/>
    </xf>
    <xf numFmtId="167" fontId="54" fillId="7" borderId="9" xfId="17" applyNumberFormat="1" applyFont="1" applyFill="1" applyBorder="1" applyAlignment="1">
      <alignment horizontal="center"/>
    </xf>
    <xf numFmtId="42" fontId="54" fillId="7" borderId="12" xfId="17" applyNumberFormat="1" applyFont="1" applyFill="1" applyBorder="1" applyAlignment="1">
      <alignment horizontal="center"/>
    </xf>
    <xf numFmtId="0" fontId="55" fillId="3" borderId="13" xfId="15" applyFont="1" applyFill="1" applyBorder="1" applyAlignment="1">
      <alignment horizontal="center" vertical="center" wrapText="1"/>
    </xf>
    <xf numFmtId="167" fontId="55" fillId="3" borderId="13" xfId="15" applyNumberFormat="1" applyFont="1" applyFill="1" applyBorder="1" applyAlignment="1">
      <alignment horizontal="center" vertical="center" wrapText="1"/>
    </xf>
    <xf numFmtId="174" fontId="56" fillId="13" borderId="30" xfId="17" applyNumberFormat="1" applyFont="1" applyFill="1" applyBorder="1" applyAlignment="1">
      <alignment horizontal="center" vertical="center"/>
    </xf>
    <xf numFmtId="0" fontId="55" fillId="0" borderId="14" xfId="15" applyFont="1" applyBorder="1" applyAlignment="1">
      <alignment horizontal="left" vertical="center" wrapText="1" indent="1"/>
    </xf>
    <xf numFmtId="0" fontId="55" fillId="0" borderId="14" xfId="15" applyFont="1" applyBorder="1" applyAlignment="1">
      <alignment horizontal="center" vertical="center" wrapText="1"/>
    </xf>
    <xf numFmtId="42" fontId="55" fillId="0" borderId="14" xfId="15" applyNumberFormat="1" applyFont="1" applyBorder="1" applyAlignment="1">
      <alignment horizontal="left" vertical="center" wrapText="1"/>
    </xf>
    <xf numFmtId="167" fontId="55" fillId="0" borderId="14" xfId="15" applyNumberFormat="1" applyFont="1" applyBorder="1" applyAlignment="1">
      <alignment horizontal="right" vertical="center" wrapText="1"/>
    </xf>
    <xf numFmtId="42" fontId="55" fillId="0" borderId="14" xfId="15" applyNumberFormat="1" applyFont="1" applyBorder="1" applyAlignment="1">
      <alignment horizontal="right" vertical="center" wrapText="1"/>
    </xf>
    <xf numFmtId="0" fontId="56" fillId="0" borderId="1" xfId="17" applyFont="1" applyBorder="1" applyAlignment="1">
      <alignment horizontal="center" vertical="center"/>
    </xf>
    <xf numFmtId="42" fontId="56" fillId="0" borderId="1" xfId="17" applyNumberFormat="1" applyFont="1" applyBorder="1" applyAlignment="1">
      <alignment horizontal="right" vertical="center"/>
    </xf>
    <xf numFmtId="167" fontId="56" fillId="0" borderId="1" xfId="17" applyNumberFormat="1" applyFont="1" applyBorder="1" applyAlignment="1">
      <alignment horizontal="right" vertical="center"/>
    </xf>
    <xf numFmtId="0" fontId="57" fillId="0" borderId="21" xfId="0" applyFont="1" applyBorder="1" applyAlignment="1">
      <alignment horizontal="center" vertical="center"/>
    </xf>
    <xf numFmtId="42" fontId="57" fillId="0" borderId="21" xfId="0" applyNumberFormat="1" applyFont="1" applyBorder="1" applyAlignment="1">
      <alignment horizontal="center" vertical="center"/>
    </xf>
    <xf numFmtId="167" fontId="57" fillId="0" borderId="21" xfId="0" applyNumberFormat="1" applyFont="1" applyBorder="1" applyAlignment="1">
      <alignment horizontal="right" vertical="center"/>
    </xf>
    <xf numFmtId="0" fontId="58" fillId="0" borderId="14" xfId="17" applyFont="1" applyBorder="1" applyAlignment="1">
      <alignment horizontal="left" indent="1"/>
    </xf>
    <xf numFmtId="0" fontId="58" fillId="0" borderId="14" xfId="17" applyFont="1" applyBorder="1" applyAlignment="1">
      <alignment horizontal="left" vertical="center" indent="1"/>
    </xf>
    <xf numFmtId="0" fontId="58" fillId="0" borderId="14" xfId="17" applyFont="1" applyBorder="1" applyAlignment="1">
      <alignment horizontal="center" vertical="center"/>
    </xf>
    <xf numFmtId="42" fontId="58" fillId="0" borderId="14" xfId="8" applyNumberFormat="1" applyFont="1" applyFill="1" applyBorder="1" applyAlignment="1">
      <alignment horizontal="left" vertical="center"/>
    </xf>
    <xf numFmtId="167" fontId="56" fillId="12" borderId="1" xfId="17" applyNumberFormat="1" applyFont="1" applyFill="1" applyBorder="1" applyAlignment="1">
      <alignment horizontal="right"/>
    </xf>
    <xf numFmtId="42" fontId="56" fillId="12" borderId="1" xfId="17" applyNumberFormat="1" applyFont="1" applyFill="1" applyBorder="1" applyAlignment="1">
      <alignment horizontal="right" vertical="center"/>
    </xf>
    <xf numFmtId="0" fontId="58" fillId="0" borderId="0" xfId="17" applyFont="1" applyAlignment="1">
      <alignment horizontal="left" indent="1"/>
    </xf>
    <xf numFmtId="0" fontId="58" fillId="0" borderId="0" xfId="17" applyFont="1" applyAlignment="1">
      <alignment horizontal="left" vertical="center" indent="1"/>
    </xf>
    <xf numFmtId="0" fontId="58" fillId="0" borderId="0" xfId="17" applyFont="1" applyAlignment="1">
      <alignment horizontal="center" vertical="center"/>
    </xf>
    <xf numFmtId="42" fontId="58" fillId="0" borderId="0" xfId="8" applyNumberFormat="1" applyFont="1" applyFill="1" applyBorder="1" applyAlignment="1">
      <alignment horizontal="left" vertical="center"/>
    </xf>
    <xf numFmtId="167" fontId="58" fillId="0" borderId="0" xfId="17" applyNumberFormat="1" applyFont="1" applyAlignment="1">
      <alignment horizontal="right" vertical="center"/>
    </xf>
    <xf numFmtId="42" fontId="58" fillId="0" borderId="0" xfId="17" applyNumberFormat="1" applyFont="1" applyAlignment="1">
      <alignment horizontal="right" vertical="center"/>
    </xf>
    <xf numFmtId="40" fontId="59" fillId="0" borderId="21" xfId="10" applyNumberFormat="1" applyFont="1" applyBorder="1" applyAlignment="1">
      <alignment horizontal="center"/>
    </xf>
    <xf numFmtId="169" fontId="57" fillId="0" borderId="1" xfId="16" applyNumberFormat="1" applyFont="1" applyBorder="1"/>
    <xf numFmtId="167" fontId="59" fillId="0" borderId="21" xfId="10" applyNumberFormat="1" applyFont="1" applyBorder="1" applyAlignment="1">
      <alignment horizontal="right"/>
    </xf>
    <xf numFmtId="42" fontId="58" fillId="0" borderId="1" xfId="18" applyNumberFormat="1" applyFont="1" applyBorder="1" applyAlignment="1">
      <alignment horizontal="right" vertical="center"/>
    </xf>
    <xf numFmtId="167" fontId="59" fillId="0" borderId="21" xfId="0" applyNumberFormat="1" applyFont="1" applyBorder="1" applyAlignment="1">
      <alignment horizontal="right" vertical="center"/>
    </xf>
    <xf numFmtId="40" fontId="59" fillId="0" borderId="21" xfId="0" applyNumberFormat="1" applyFont="1" applyBorder="1" applyAlignment="1">
      <alignment horizontal="center"/>
    </xf>
    <xf numFmtId="42" fontId="59" fillId="0" borderId="21" xfId="0" applyNumberFormat="1" applyFont="1" applyBorder="1" applyAlignment="1">
      <alignment horizontal="center"/>
    </xf>
    <xf numFmtId="167" fontId="59" fillId="0" borderId="21" xfId="0" applyNumberFormat="1" applyFont="1" applyBorder="1" applyAlignment="1">
      <alignment horizontal="right"/>
    </xf>
    <xf numFmtId="42" fontId="58" fillId="0" borderId="1" xfId="17" applyNumberFormat="1" applyFont="1" applyBorder="1" applyAlignment="1">
      <alignment horizontal="right" vertical="center"/>
    </xf>
    <xf numFmtId="0" fontId="56" fillId="0" borderId="14" xfId="17" applyFont="1" applyBorder="1" applyAlignment="1">
      <alignment horizontal="left" indent="1"/>
    </xf>
    <xf numFmtId="0" fontId="59" fillId="0" borderId="14" xfId="10" applyFont="1" applyBorder="1" applyAlignment="1">
      <alignment horizontal="left" indent="1"/>
    </xf>
    <xf numFmtId="0" fontId="59" fillId="0" borderId="14" xfId="10" applyFont="1" applyBorder="1" applyAlignment="1">
      <alignment horizontal="center"/>
    </xf>
    <xf numFmtId="42" fontId="59" fillId="0" borderId="14" xfId="10" applyNumberFormat="1" applyFont="1" applyBorder="1"/>
    <xf numFmtId="0" fontId="56" fillId="0" borderId="0" xfId="17" applyFont="1" applyAlignment="1">
      <alignment horizontal="left" indent="1"/>
    </xf>
    <xf numFmtId="0" fontId="59" fillId="0" borderId="0" xfId="10" applyFont="1" applyAlignment="1">
      <alignment horizontal="left" indent="1"/>
    </xf>
    <xf numFmtId="0" fontId="59" fillId="0" borderId="0" xfId="10" applyFont="1" applyAlignment="1">
      <alignment horizontal="center"/>
    </xf>
    <xf numFmtId="42" fontId="59" fillId="0" borderId="0" xfId="10" applyNumberFormat="1" applyFont="1"/>
    <xf numFmtId="3" fontId="59" fillId="0" borderId="1" xfId="0" applyNumberFormat="1" applyFont="1" applyBorder="1"/>
    <xf numFmtId="0" fontId="59" fillId="0" borderId="1" xfId="0" applyFont="1" applyBorder="1"/>
    <xf numFmtId="0" fontId="59" fillId="0" borderId="1" xfId="0" applyFont="1" applyBorder="1" applyAlignment="1">
      <alignment horizontal="center"/>
    </xf>
    <xf numFmtId="168" fontId="59" fillId="0" borderId="14" xfId="4" applyNumberFormat="1" applyFont="1" applyFill="1" applyBorder="1" applyAlignment="1">
      <alignment horizontal="left" indent="1"/>
    </xf>
    <xf numFmtId="168" fontId="58" fillId="0" borderId="14" xfId="4" applyNumberFormat="1" applyFont="1" applyFill="1" applyBorder="1" applyAlignment="1">
      <alignment horizontal="left" indent="1"/>
    </xf>
    <xf numFmtId="9" fontId="58" fillId="0" borderId="14" xfId="19" applyFont="1" applyFill="1" applyBorder="1" applyAlignment="1">
      <alignment horizontal="center"/>
    </xf>
    <xf numFmtId="42" fontId="59" fillId="0" borderId="14" xfId="4" applyNumberFormat="1" applyFont="1" applyFill="1" applyBorder="1" applyAlignment="1">
      <alignment horizontal="right"/>
    </xf>
    <xf numFmtId="42" fontId="56" fillId="12" borderId="1" xfId="18" applyNumberFormat="1" applyFont="1" applyFill="1" applyBorder="1" applyAlignment="1">
      <alignment horizontal="right" vertical="center"/>
    </xf>
    <xf numFmtId="168" fontId="59" fillId="0" borderId="0" xfId="4" applyNumberFormat="1" applyFont="1" applyFill="1" applyBorder="1" applyAlignment="1">
      <alignment horizontal="left" indent="1"/>
    </xf>
    <xf numFmtId="168" fontId="58" fillId="0" borderId="0" xfId="4" applyNumberFormat="1" applyFont="1" applyFill="1" applyBorder="1" applyAlignment="1">
      <alignment horizontal="left" indent="1"/>
    </xf>
    <xf numFmtId="9" fontId="58" fillId="0" borderId="0" xfId="19" applyFont="1" applyFill="1" applyBorder="1" applyAlignment="1">
      <alignment horizontal="center"/>
    </xf>
    <xf numFmtId="42" fontId="59" fillId="0" borderId="0" xfId="4" applyNumberFormat="1" applyFont="1" applyFill="1" applyBorder="1" applyAlignment="1">
      <alignment horizontal="right"/>
    </xf>
    <xf numFmtId="0" fontId="58" fillId="0" borderId="0" xfId="17" applyFont="1" applyAlignment="1">
      <alignment horizontal="center"/>
    </xf>
    <xf numFmtId="42" fontId="58" fillId="0" borderId="0" xfId="17" applyNumberFormat="1" applyFont="1"/>
    <xf numFmtId="167" fontId="58" fillId="0" borderId="0" xfId="17" applyNumberFormat="1" applyFont="1" applyAlignment="1">
      <alignment horizontal="right"/>
    </xf>
    <xf numFmtId="0" fontId="58" fillId="0" borderId="0" xfId="17" applyFont="1" applyAlignment="1">
      <alignment horizontal="left" vertical="center"/>
    </xf>
    <xf numFmtId="0" fontId="60" fillId="0" borderId="0" xfId="17" applyFont="1" applyAlignment="1">
      <alignment horizontal="left" vertical="center"/>
    </xf>
    <xf numFmtId="0" fontId="61" fillId="0" borderId="0" xfId="17" applyFont="1" applyAlignment="1">
      <alignment horizontal="left" vertical="center"/>
    </xf>
    <xf numFmtId="0" fontId="61" fillId="0" borderId="0" xfId="17" applyFont="1" applyAlignment="1">
      <alignment horizontal="center" vertical="center"/>
    </xf>
    <xf numFmtId="0" fontId="56" fillId="9" borderId="8" xfId="17" applyFont="1" applyFill="1" applyBorder="1" applyAlignment="1">
      <alignment vertical="center"/>
    </xf>
    <xf numFmtId="0" fontId="56" fillId="9" borderId="10" xfId="17" applyFont="1" applyFill="1" applyBorder="1" applyAlignment="1">
      <alignment vertical="center"/>
    </xf>
    <xf numFmtId="175" fontId="56" fillId="9" borderId="30" xfId="17" applyNumberFormat="1" applyFont="1" applyFill="1" applyBorder="1" applyAlignment="1">
      <alignment horizontal="center" vertical="center"/>
    </xf>
    <xf numFmtId="42" fontId="56" fillId="9" borderId="30" xfId="17" applyNumberFormat="1" applyFont="1" applyFill="1" applyBorder="1" applyAlignment="1">
      <alignment horizontal="center" vertical="center"/>
    </xf>
    <xf numFmtId="0" fontId="52" fillId="7" borderId="8" xfId="15" applyFont="1" applyFill="1" applyBorder="1" applyAlignment="1">
      <alignment horizontal="center" vertical="center" wrapText="1"/>
    </xf>
    <xf numFmtId="167" fontId="53" fillId="7" borderId="9" xfId="17" applyNumberFormat="1" applyFont="1" applyFill="1" applyBorder="1" applyAlignment="1">
      <alignment horizontal="center"/>
    </xf>
    <xf numFmtId="42" fontId="53" fillId="7" borderId="12" xfId="17" applyNumberFormat="1" applyFont="1" applyFill="1" applyBorder="1" applyAlignment="1">
      <alignment horizontal="center"/>
    </xf>
    <xf numFmtId="0" fontId="62" fillId="3" borderId="13" xfId="15" applyFont="1" applyFill="1" applyBorder="1" applyAlignment="1">
      <alignment horizontal="center" vertical="center" wrapText="1"/>
    </xf>
    <xf numFmtId="167" fontId="62" fillId="3" borderId="13" xfId="15" applyNumberFormat="1" applyFont="1" applyFill="1" applyBorder="1" applyAlignment="1">
      <alignment horizontal="center" vertical="center" wrapText="1"/>
    </xf>
    <xf numFmtId="174" fontId="63" fillId="13" borderId="30" xfId="17" applyNumberFormat="1" applyFont="1" applyFill="1" applyBorder="1" applyAlignment="1">
      <alignment horizontal="center" vertical="center"/>
    </xf>
    <xf numFmtId="0" fontId="62" fillId="0" borderId="14" xfId="15" applyFont="1" applyBorder="1" applyAlignment="1">
      <alignment horizontal="left" vertical="center" wrapText="1" indent="1"/>
    </xf>
    <xf numFmtId="0" fontId="62" fillId="0" borderId="14" xfId="15" applyFont="1" applyBorder="1" applyAlignment="1">
      <alignment horizontal="center" vertical="center" wrapText="1"/>
    </xf>
    <xf numFmtId="42" fontId="62" fillId="0" borderId="14" xfId="15" applyNumberFormat="1" applyFont="1" applyBorder="1" applyAlignment="1">
      <alignment horizontal="left" vertical="center" wrapText="1"/>
    </xf>
    <xf numFmtId="167" fontId="62" fillId="0" borderId="14" xfId="15" applyNumberFormat="1" applyFont="1" applyBorder="1" applyAlignment="1">
      <alignment horizontal="right" vertical="center" wrapText="1"/>
    </xf>
    <xf numFmtId="42" fontId="62" fillId="0" borderId="14" xfId="15" applyNumberFormat="1" applyFont="1" applyBorder="1" applyAlignment="1">
      <alignment horizontal="right" vertical="center" wrapText="1"/>
    </xf>
    <xf numFmtId="0" fontId="58" fillId="3" borderId="14" xfId="17" applyFont="1" applyFill="1" applyBorder="1" applyAlignment="1">
      <alignment horizontal="left" indent="1"/>
    </xf>
    <xf numFmtId="168" fontId="59" fillId="3" borderId="14" xfId="4" applyNumberFormat="1" applyFont="1" applyFill="1" applyBorder="1" applyAlignment="1">
      <alignment horizontal="left" indent="1"/>
    </xf>
    <xf numFmtId="168" fontId="58" fillId="3" borderId="14" xfId="4" applyNumberFormat="1" applyFont="1" applyFill="1" applyBorder="1" applyAlignment="1">
      <alignment horizontal="left" indent="1"/>
    </xf>
    <xf numFmtId="0" fontId="58" fillId="3" borderId="0" xfId="17" applyFont="1" applyFill="1" applyAlignment="1">
      <alignment horizontal="left" indent="1"/>
    </xf>
    <xf numFmtId="168" fontId="59" fillId="3" borderId="0" xfId="4" applyNumberFormat="1" applyFont="1" applyFill="1" applyBorder="1" applyAlignment="1">
      <alignment horizontal="left" indent="1"/>
    </xf>
    <xf numFmtId="168" fontId="58" fillId="3" borderId="0" xfId="4" applyNumberFormat="1" applyFont="1" applyFill="1" applyBorder="1" applyAlignment="1">
      <alignment horizontal="left" indent="1"/>
    </xf>
    <xf numFmtId="0" fontId="58" fillId="3" borderId="0" xfId="17" applyFont="1" applyFill="1" applyAlignment="1">
      <alignment horizontal="left" vertical="center"/>
    </xf>
    <xf numFmtId="0" fontId="60" fillId="3" borderId="0" xfId="17" applyFont="1" applyFill="1" applyAlignment="1">
      <alignment horizontal="left" vertical="center"/>
    </xf>
    <xf numFmtId="0" fontId="61" fillId="3" borderId="0" xfId="17" applyFont="1" applyFill="1" applyAlignment="1">
      <alignment horizontal="left" vertical="center"/>
    </xf>
    <xf numFmtId="0" fontId="64" fillId="4" borderId="0" xfId="17" applyFont="1" applyFill="1" applyAlignment="1">
      <alignment horizontal="left" indent="1"/>
    </xf>
    <xf numFmtId="0" fontId="65" fillId="4" borderId="0" xfId="17" applyFont="1" applyFill="1" applyAlignment="1">
      <alignment horizontal="left" vertical="center" indent="1"/>
    </xf>
    <xf numFmtId="0" fontId="65" fillId="4" borderId="0" xfId="17" applyFont="1" applyFill="1" applyAlignment="1">
      <alignment horizontal="left" indent="1"/>
    </xf>
    <xf numFmtId="0" fontId="65" fillId="4" borderId="0" xfId="17" applyFont="1" applyFill="1" applyAlignment="1">
      <alignment horizontal="center" vertical="center"/>
    </xf>
    <xf numFmtId="42" fontId="65" fillId="4" borderId="0" xfId="17" applyNumberFormat="1" applyFont="1" applyFill="1" applyAlignment="1">
      <alignment horizontal="right" vertical="center"/>
    </xf>
    <xf numFmtId="167" fontId="65" fillId="4" borderId="0" xfId="17" applyNumberFormat="1" applyFont="1" applyFill="1" applyAlignment="1">
      <alignment horizontal="right" vertical="center"/>
    </xf>
    <xf numFmtId="0" fontId="54" fillId="0" borderId="21" xfId="0" applyFont="1" applyBorder="1" applyAlignment="1">
      <alignment horizontal="center" vertical="center" wrapText="1"/>
    </xf>
    <xf numFmtId="0" fontId="56" fillId="0" borderId="1" xfId="18" applyFont="1" applyBorder="1" applyAlignment="1">
      <alignment horizontal="center" vertical="center"/>
    </xf>
    <xf numFmtId="3" fontId="59" fillId="0" borderId="1" xfId="10" applyNumberFormat="1" applyFont="1" applyBorder="1"/>
    <xf numFmtId="0" fontId="58" fillId="0" borderId="14" xfId="18" applyFont="1" applyBorder="1" applyAlignment="1">
      <alignment horizontal="left" indent="1"/>
    </xf>
    <xf numFmtId="167" fontId="56" fillId="12" borderId="1" xfId="18" applyNumberFormat="1" applyFont="1" applyFill="1" applyBorder="1" applyAlignment="1">
      <alignment horizontal="right"/>
    </xf>
    <xf numFmtId="0" fontId="51" fillId="7" borderId="8" xfId="14" applyFont="1" applyFill="1" applyBorder="1" applyAlignment="1">
      <alignment horizontal="center" vertical="center" wrapText="1"/>
    </xf>
    <xf numFmtId="167" fontId="54" fillId="7" borderId="9" xfId="18" applyNumberFormat="1" applyFont="1" applyFill="1" applyBorder="1" applyAlignment="1">
      <alignment horizontal="center"/>
    </xf>
    <xf numFmtId="42" fontId="54" fillId="7" borderId="12" xfId="18" applyNumberFormat="1" applyFont="1" applyFill="1" applyBorder="1" applyAlignment="1">
      <alignment horizontal="center"/>
    </xf>
    <xf numFmtId="0" fontId="55" fillId="3" borderId="13" xfId="14" applyFont="1" applyFill="1" applyBorder="1" applyAlignment="1">
      <alignment horizontal="center" vertical="center" wrapText="1"/>
    </xf>
    <xf numFmtId="167" fontId="55" fillId="3" borderId="13" xfId="14" applyNumberFormat="1" applyFont="1" applyFill="1" applyBorder="1" applyAlignment="1">
      <alignment horizontal="center" vertical="center" wrapText="1"/>
    </xf>
    <xf numFmtId="42" fontId="56" fillId="0" borderId="1" xfId="18" applyNumberFormat="1" applyFont="1" applyBorder="1" applyAlignment="1">
      <alignment horizontal="right" vertical="center"/>
    </xf>
    <xf numFmtId="167" fontId="56" fillId="0" borderId="1" xfId="18" applyNumberFormat="1" applyFont="1" applyBorder="1" applyAlignment="1">
      <alignment horizontal="right" vertical="center"/>
    </xf>
    <xf numFmtId="0" fontId="58" fillId="0" borderId="1" xfId="18" applyFont="1" applyBorder="1" applyAlignment="1">
      <alignment horizontal="center" vertical="center"/>
    </xf>
    <xf numFmtId="167" fontId="58" fillId="0" borderId="1" xfId="18" applyNumberFormat="1" applyFont="1" applyBorder="1" applyAlignment="1">
      <alignment horizontal="right" vertical="center"/>
    </xf>
    <xf numFmtId="0" fontId="58" fillId="0" borderId="14" xfId="18" applyFont="1" applyBorder="1" applyAlignment="1">
      <alignment horizontal="left" vertical="center" indent="1"/>
    </xf>
    <xf numFmtId="0" fontId="58" fillId="0" borderId="14" xfId="18" applyFont="1" applyBorder="1" applyAlignment="1">
      <alignment horizontal="center" vertical="center"/>
    </xf>
    <xf numFmtId="42" fontId="58" fillId="0" borderId="14" xfId="6" applyNumberFormat="1" applyFont="1" applyFill="1" applyBorder="1" applyAlignment="1">
      <alignment horizontal="left" vertical="center"/>
    </xf>
    <xf numFmtId="175" fontId="56" fillId="12" borderId="1" xfId="18" applyNumberFormat="1" applyFont="1" applyFill="1" applyBorder="1" applyAlignment="1">
      <alignment horizontal="right" vertical="center"/>
    </xf>
    <xf numFmtId="0" fontId="58" fillId="0" borderId="0" xfId="18" applyFont="1" applyAlignment="1">
      <alignment horizontal="left" indent="1"/>
    </xf>
    <xf numFmtId="0" fontId="58" fillId="0" borderId="0" xfId="18" applyFont="1" applyAlignment="1">
      <alignment horizontal="left" vertical="center" indent="1"/>
    </xf>
    <xf numFmtId="0" fontId="58" fillId="0" borderId="0" xfId="18" applyFont="1" applyAlignment="1">
      <alignment horizontal="center" vertical="center"/>
    </xf>
    <xf numFmtId="42" fontId="58" fillId="0" borderId="0" xfId="6" applyNumberFormat="1" applyFont="1" applyFill="1" applyBorder="1" applyAlignment="1">
      <alignment horizontal="left" vertical="center"/>
    </xf>
    <xf numFmtId="167" fontId="58" fillId="0" borderId="0" xfId="18" applyNumberFormat="1" applyFont="1" applyAlignment="1">
      <alignment horizontal="right" vertical="center"/>
    </xf>
    <xf numFmtId="42" fontId="58" fillId="0" borderId="0" xfId="18" applyNumberFormat="1" applyFont="1" applyAlignment="1">
      <alignment horizontal="right" vertical="center"/>
    </xf>
    <xf numFmtId="40" fontId="59" fillId="0" borderId="34" xfId="10" applyNumberFormat="1" applyFont="1" applyBorder="1" applyAlignment="1">
      <alignment horizontal="center"/>
    </xf>
    <xf numFmtId="167" fontId="59" fillId="0" borderId="34" xfId="10" applyNumberFormat="1" applyFont="1" applyBorder="1" applyAlignment="1">
      <alignment horizontal="right"/>
    </xf>
    <xf numFmtId="0" fontId="56" fillId="0" borderId="14" xfId="18" applyFont="1" applyBorder="1" applyAlignment="1">
      <alignment horizontal="left" indent="1"/>
    </xf>
    <xf numFmtId="0" fontId="56" fillId="0" borderId="0" xfId="18" applyFont="1" applyAlignment="1">
      <alignment horizontal="left" indent="1"/>
    </xf>
    <xf numFmtId="0" fontId="58" fillId="0" borderId="0" xfId="18" applyFont="1" applyAlignment="1">
      <alignment horizontal="center"/>
    </xf>
    <xf numFmtId="42" fontId="58" fillId="0" borderId="0" xfId="18" applyNumberFormat="1" applyFont="1"/>
    <xf numFmtId="167" fontId="58" fillId="0" borderId="0" xfId="18" applyNumberFormat="1" applyFont="1" applyAlignment="1">
      <alignment horizontal="right"/>
    </xf>
    <xf numFmtId="0" fontId="58" fillId="0" borderId="0" xfId="18" applyFont="1" applyAlignment="1">
      <alignment horizontal="left" vertical="center"/>
    </xf>
    <xf numFmtId="0" fontId="60" fillId="0" borderId="0" xfId="18" applyFont="1" applyAlignment="1">
      <alignment horizontal="left" vertical="center"/>
    </xf>
    <xf numFmtId="0" fontId="61" fillId="0" borderId="0" xfId="18" applyFont="1" applyAlignment="1">
      <alignment horizontal="left" vertical="center"/>
    </xf>
    <xf numFmtId="0" fontId="61" fillId="0" borderId="0" xfId="18" applyFont="1" applyAlignment="1">
      <alignment horizontal="center" vertical="center"/>
    </xf>
    <xf numFmtId="42" fontId="56" fillId="9" borderId="30" xfId="18" applyNumberFormat="1" applyFont="1" applyFill="1" applyBorder="1" applyAlignment="1">
      <alignment horizontal="center" vertical="center"/>
    </xf>
    <xf numFmtId="0" fontId="67" fillId="3" borderId="1" xfId="0" applyFont="1" applyFill="1" applyBorder="1" applyAlignment="1">
      <alignment vertical="center" wrapText="1"/>
    </xf>
    <xf numFmtId="0" fontId="68" fillId="3" borderId="0" xfId="18" applyFont="1" applyFill="1" applyAlignment="1">
      <alignment horizontal="left" vertical="center"/>
    </xf>
    <xf numFmtId="0" fontId="69" fillId="3" borderId="0" xfId="18" applyFont="1" applyFill="1" applyAlignment="1">
      <alignment horizontal="left" vertical="center"/>
    </xf>
    <xf numFmtId="0" fontId="70" fillId="3" borderId="0" xfId="18" applyFont="1" applyFill="1" applyAlignment="1">
      <alignment horizontal="left" vertical="center"/>
    </xf>
    <xf numFmtId="0" fontId="70" fillId="3" borderId="0" xfId="18" applyFont="1" applyFill="1" applyAlignment="1">
      <alignment horizontal="center" vertical="center"/>
    </xf>
    <xf numFmtId="0" fontId="71" fillId="3" borderId="0" xfId="18" applyFont="1" applyFill="1" applyAlignment="1">
      <alignment horizontal="center" vertical="center"/>
    </xf>
    <xf numFmtId="42" fontId="71" fillId="3" borderId="0" xfId="18" applyNumberFormat="1" applyFont="1" applyFill="1" applyAlignment="1">
      <alignment horizontal="center" vertical="center"/>
    </xf>
    <xf numFmtId="0" fontId="72" fillId="3" borderId="0" xfId="0" applyFont="1" applyFill="1"/>
    <xf numFmtId="0" fontId="73" fillId="7" borderId="8" xfId="12" applyFont="1" applyFill="1" applyBorder="1" applyAlignment="1">
      <alignment horizontal="left" vertical="center" wrapText="1" indent="1"/>
    </xf>
    <xf numFmtId="167" fontId="73" fillId="7" borderId="9" xfId="18" applyNumberFormat="1" applyFont="1" applyFill="1" applyBorder="1" applyAlignment="1">
      <alignment horizontal="center"/>
    </xf>
    <xf numFmtId="42" fontId="73" fillId="7" borderId="12" xfId="18" applyNumberFormat="1" applyFont="1" applyFill="1" applyBorder="1" applyAlignment="1">
      <alignment horizontal="center"/>
    </xf>
    <xf numFmtId="0" fontId="72" fillId="0" borderId="0" xfId="0" applyFont="1"/>
    <xf numFmtId="0" fontId="74" fillId="4" borderId="36" xfId="13" applyFont="1" applyFill="1" applyBorder="1" applyAlignment="1">
      <alignment horizontal="center" vertical="center" wrapText="1"/>
    </xf>
    <xf numFmtId="167" fontId="74" fillId="3" borderId="37" xfId="13" applyNumberFormat="1" applyFont="1" applyFill="1" applyBorder="1" applyAlignment="1">
      <alignment horizontal="center" vertical="center" wrapText="1"/>
    </xf>
    <xf numFmtId="0" fontId="74" fillId="0" borderId="0" xfId="13" applyFont="1" applyAlignment="1">
      <alignment horizontal="left" vertical="center" wrapText="1" indent="1"/>
    </xf>
    <xf numFmtId="0" fontId="74" fillId="0" borderId="0" xfId="13" applyFont="1" applyAlignment="1">
      <alignment horizontal="center" vertical="center" wrapText="1"/>
    </xf>
    <xf numFmtId="42" fontId="74" fillId="0" borderId="0" xfId="13" applyNumberFormat="1" applyFont="1" applyAlignment="1">
      <alignment horizontal="left" vertical="center" wrapText="1"/>
    </xf>
    <xf numFmtId="167" fontId="74" fillId="0" borderId="0" xfId="13" applyNumberFormat="1" applyFont="1" applyAlignment="1">
      <alignment horizontal="right" vertical="center" wrapText="1"/>
    </xf>
    <xf numFmtId="42" fontId="74" fillId="0" borderId="0" xfId="13" applyNumberFormat="1" applyFont="1" applyAlignment="1">
      <alignment horizontal="right" vertical="center" wrapText="1"/>
    </xf>
    <xf numFmtId="0" fontId="71" fillId="0" borderId="1" xfId="18" applyFont="1" applyBorder="1" applyAlignment="1">
      <alignment horizontal="center" vertical="center"/>
    </xf>
    <xf numFmtId="42" fontId="71" fillId="0" borderId="1" xfId="18" applyNumberFormat="1" applyFont="1" applyBorder="1" applyAlignment="1">
      <alignment horizontal="right" vertical="center"/>
    </xf>
    <xf numFmtId="167" fontId="71" fillId="0" borderId="1" xfId="18" applyNumberFormat="1" applyFont="1" applyBorder="1" applyAlignment="1">
      <alignment horizontal="right" vertical="center"/>
    </xf>
    <xf numFmtId="0" fontId="75" fillId="0" borderId="21" xfId="0" applyFont="1" applyBorder="1" applyAlignment="1">
      <alignment horizontal="center" vertical="center" wrapText="1"/>
    </xf>
    <xf numFmtId="170" fontId="75" fillId="0" borderId="21" xfId="0" applyNumberFormat="1" applyFont="1" applyBorder="1" applyAlignment="1">
      <alignment horizontal="center" vertical="center" wrapText="1"/>
    </xf>
    <xf numFmtId="167" fontId="76" fillId="3" borderId="1" xfId="11" applyNumberFormat="1" applyFont="1" applyFill="1" applyBorder="1" applyAlignment="1">
      <alignment horizontal="right" vertical="top" wrapText="1"/>
    </xf>
    <xf numFmtId="42" fontId="68" fillId="3" borderId="1" xfId="18" applyNumberFormat="1" applyFont="1" applyFill="1" applyBorder="1" applyAlignment="1">
      <alignment horizontal="right" vertical="center"/>
    </xf>
    <xf numFmtId="0" fontId="68" fillId="3" borderId="1" xfId="18" applyFont="1" applyFill="1" applyBorder="1" applyAlignment="1">
      <alignment horizontal="center" vertical="center"/>
    </xf>
    <xf numFmtId="2" fontId="76" fillId="3" borderId="1" xfId="11" applyNumberFormat="1" applyFont="1" applyFill="1" applyBorder="1" applyAlignment="1">
      <alignment horizontal="right" vertical="top" wrapText="1"/>
    </xf>
    <xf numFmtId="0" fontId="68" fillId="0" borderId="14" xfId="18" applyFont="1" applyBorder="1" applyAlignment="1">
      <alignment horizontal="left" indent="1"/>
    </xf>
    <xf numFmtId="0" fontId="68" fillId="0" borderId="14" xfId="18" applyFont="1" applyBorder="1" applyAlignment="1">
      <alignment horizontal="left" vertical="center" indent="1"/>
    </xf>
    <xf numFmtId="0" fontId="68" fillId="0" borderId="14" xfId="18" applyFont="1" applyBorder="1" applyAlignment="1">
      <alignment horizontal="center" vertical="center"/>
    </xf>
    <xf numFmtId="42" fontId="68" fillId="0" borderId="14" xfId="6" applyNumberFormat="1" applyFont="1" applyFill="1" applyBorder="1" applyAlignment="1">
      <alignment horizontal="left" vertical="center"/>
    </xf>
    <xf numFmtId="167" fontId="71" fillId="12" borderId="1" xfId="18" applyNumberFormat="1" applyFont="1" applyFill="1" applyBorder="1" applyAlignment="1">
      <alignment horizontal="right"/>
    </xf>
    <xf numFmtId="42" fontId="71" fillId="12" borderId="1" xfId="18" applyNumberFormat="1" applyFont="1" applyFill="1" applyBorder="1" applyAlignment="1">
      <alignment horizontal="right" vertical="center"/>
    </xf>
    <xf numFmtId="0" fontId="68" fillId="0" borderId="0" xfId="18" applyFont="1" applyAlignment="1">
      <alignment horizontal="left" indent="1"/>
    </xf>
    <xf numFmtId="0" fontId="68" fillId="0" borderId="0" xfId="18" applyFont="1" applyAlignment="1">
      <alignment horizontal="left" vertical="center" indent="1"/>
    </xf>
    <xf numFmtId="0" fontId="68" fillId="0" borderId="0" xfId="18" applyFont="1" applyAlignment="1">
      <alignment horizontal="center" vertical="center"/>
    </xf>
    <xf numFmtId="42" fontId="68" fillId="0" borderId="0" xfId="6" applyNumberFormat="1" applyFont="1" applyFill="1" applyBorder="1" applyAlignment="1">
      <alignment horizontal="left" vertical="center"/>
    </xf>
    <xf numFmtId="167" fontId="68" fillId="0" borderId="0" xfId="18" applyNumberFormat="1" applyFont="1" applyAlignment="1">
      <alignment horizontal="right" vertical="center"/>
    </xf>
    <xf numFmtId="42" fontId="68" fillId="0" borderId="0" xfId="18" applyNumberFormat="1" applyFont="1" applyAlignment="1">
      <alignment horizontal="right" vertical="center"/>
    </xf>
    <xf numFmtId="0" fontId="72" fillId="0" borderId="1" xfId="10" applyFont="1" applyBorder="1" applyAlignment="1">
      <alignment horizontal="center"/>
    </xf>
    <xf numFmtId="42" fontId="72" fillId="0" borderId="1" xfId="6" applyNumberFormat="1" applyFont="1" applyFill="1" applyBorder="1"/>
    <xf numFmtId="167" fontId="68" fillId="0" borderId="1" xfId="18" applyNumberFormat="1" applyFont="1" applyBorder="1" applyAlignment="1">
      <alignment horizontal="right" vertical="center"/>
    </xf>
    <xf numFmtId="42" fontId="68" fillId="0" borderId="1" xfId="18" applyNumberFormat="1" applyFont="1" applyBorder="1" applyAlignment="1">
      <alignment horizontal="right" vertical="center"/>
    </xf>
    <xf numFmtId="40" fontId="72" fillId="0" borderId="21" xfId="0" applyNumberFormat="1" applyFont="1" applyBorder="1" applyAlignment="1">
      <alignment horizontal="center"/>
    </xf>
    <xf numFmtId="42" fontId="72" fillId="0" borderId="21" xfId="0" applyNumberFormat="1" applyFont="1" applyBorder="1" applyAlignment="1">
      <alignment horizontal="center"/>
    </xf>
    <xf numFmtId="167" fontId="72" fillId="0" borderId="21" xfId="0" applyNumberFormat="1" applyFont="1" applyBorder="1" applyAlignment="1">
      <alignment horizontal="right"/>
    </xf>
    <xf numFmtId="0" fontId="71" fillId="0" borderId="14" xfId="18" applyFont="1" applyBorder="1" applyAlignment="1">
      <alignment horizontal="left" indent="1"/>
    </xf>
    <xf numFmtId="0" fontId="72" fillId="0" borderId="14" xfId="10" applyFont="1" applyBorder="1" applyAlignment="1">
      <alignment horizontal="left" indent="1"/>
    </xf>
    <xf numFmtId="0" fontId="72" fillId="0" borderId="14" xfId="10" applyFont="1" applyBorder="1" applyAlignment="1">
      <alignment horizontal="center"/>
    </xf>
    <xf numFmtId="42" fontId="72" fillId="0" borderId="14" xfId="10" applyNumberFormat="1" applyFont="1" applyBorder="1"/>
    <xf numFmtId="0" fontId="71" fillId="0" borderId="0" xfId="18" applyFont="1" applyAlignment="1">
      <alignment horizontal="left" indent="1"/>
    </xf>
    <xf numFmtId="0" fontId="72" fillId="0" borderId="0" xfId="10" applyFont="1" applyAlignment="1">
      <alignment horizontal="left" indent="1"/>
    </xf>
    <xf numFmtId="0" fontId="72" fillId="0" borderId="0" xfId="10" applyFont="1" applyAlignment="1">
      <alignment horizontal="center"/>
    </xf>
    <xf numFmtId="42" fontId="72" fillId="0" borderId="0" xfId="10" applyNumberFormat="1" applyFont="1"/>
    <xf numFmtId="3" fontId="72" fillId="0" borderId="1" xfId="0" applyNumberFormat="1" applyFont="1" applyBorder="1"/>
    <xf numFmtId="168" fontId="72" fillId="0" borderId="14" xfId="4" applyNumberFormat="1" applyFont="1" applyFill="1" applyBorder="1" applyAlignment="1">
      <alignment horizontal="left" indent="1"/>
    </xf>
    <xf numFmtId="168" fontId="68" fillId="0" borderId="14" xfId="4" applyNumberFormat="1" applyFont="1" applyFill="1" applyBorder="1" applyAlignment="1">
      <alignment horizontal="left" indent="1"/>
    </xf>
    <xf numFmtId="9" fontId="68" fillId="0" borderId="14" xfId="19" applyFont="1" applyFill="1" applyBorder="1" applyAlignment="1">
      <alignment horizontal="center"/>
    </xf>
    <xf numFmtId="42" fontId="72" fillId="0" borderId="14" xfId="4" applyNumberFormat="1" applyFont="1" applyFill="1" applyBorder="1" applyAlignment="1">
      <alignment horizontal="right"/>
    </xf>
    <xf numFmtId="168" fontId="72" fillId="0" borderId="0" xfId="4" applyNumberFormat="1" applyFont="1" applyFill="1" applyBorder="1" applyAlignment="1">
      <alignment horizontal="left" indent="1"/>
    </xf>
    <xf numFmtId="168" fontId="68" fillId="0" borderId="0" xfId="4" applyNumberFormat="1" applyFont="1" applyFill="1" applyBorder="1" applyAlignment="1">
      <alignment horizontal="left" indent="1"/>
    </xf>
    <xf numFmtId="9" fontId="68" fillId="0" borderId="0" xfId="19" applyFont="1" applyFill="1" applyBorder="1" applyAlignment="1">
      <alignment horizontal="center"/>
    </xf>
    <xf numFmtId="42" fontId="72" fillId="0" borderId="0" xfId="4" applyNumberFormat="1" applyFont="1" applyFill="1" applyBorder="1" applyAlignment="1">
      <alignment horizontal="right"/>
    </xf>
    <xf numFmtId="0" fontId="68" fillId="0" borderId="0" xfId="18" applyFont="1" applyAlignment="1">
      <alignment horizontal="center"/>
    </xf>
    <xf numFmtId="42" fontId="68" fillId="0" borderId="0" xfId="18" applyNumberFormat="1" applyFont="1"/>
    <xf numFmtId="167" fontId="68" fillId="0" borderId="0" xfId="18" applyNumberFormat="1" applyFont="1" applyAlignment="1">
      <alignment horizontal="right"/>
    </xf>
    <xf numFmtId="0" fontId="68" fillId="0" borderId="0" xfId="18" applyFont="1" applyAlignment="1">
      <alignment horizontal="left" vertical="center"/>
    </xf>
    <xf numFmtId="0" fontId="69" fillId="0" borderId="0" xfId="18" applyFont="1" applyAlignment="1">
      <alignment horizontal="left" vertical="center"/>
    </xf>
    <xf numFmtId="0" fontId="70" fillId="0" borderId="0" xfId="18" applyFont="1" applyAlignment="1">
      <alignment horizontal="left" vertical="center"/>
    </xf>
    <xf numFmtId="0" fontId="70" fillId="0" borderId="0" xfId="18" applyFont="1" applyAlignment="1">
      <alignment horizontal="center" vertical="center"/>
    </xf>
    <xf numFmtId="42" fontId="71" fillId="9" borderId="1" xfId="18" applyNumberFormat="1" applyFont="1" applyFill="1" applyBorder="1" applyAlignment="1">
      <alignment horizontal="center" vertical="center"/>
    </xf>
    <xf numFmtId="0" fontId="68" fillId="3" borderId="0" xfId="18" applyFont="1" applyFill="1" applyAlignment="1">
      <alignment horizontal="center" vertical="center"/>
    </xf>
    <xf numFmtId="0" fontId="72" fillId="4" borderId="0" xfId="0" applyFont="1" applyFill="1"/>
    <xf numFmtId="0" fontId="78" fillId="7" borderId="8" xfId="15" applyFont="1" applyFill="1" applyBorder="1" applyAlignment="1">
      <alignment horizontal="center" vertical="center" wrapText="1"/>
    </xf>
    <xf numFmtId="0" fontId="74" fillId="3" borderId="13" xfId="15" applyFont="1" applyFill="1" applyBorder="1" applyAlignment="1">
      <alignment horizontal="center" vertical="center" wrapText="1"/>
    </xf>
    <xf numFmtId="167" fontId="74" fillId="3" borderId="13" xfId="15" applyNumberFormat="1" applyFont="1" applyFill="1" applyBorder="1" applyAlignment="1">
      <alignment horizontal="center" vertical="center" wrapText="1"/>
    </xf>
    <xf numFmtId="42" fontId="74" fillId="8" borderId="13" xfId="15" applyNumberFormat="1" applyFont="1" applyFill="1" applyBorder="1" applyAlignment="1">
      <alignment horizontal="right" vertical="center" wrapText="1"/>
    </xf>
    <xf numFmtId="0" fontId="74" fillId="0" borderId="14" xfId="15" applyFont="1" applyBorder="1" applyAlignment="1">
      <alignment horizontal="left" vertical="center" wrapText="1" indent="1"/>
    </xf>
    <xf numFmtId="0" fontId="74" fillId="0" borderId="14" xfId="15" applyFont="1" applyBorder="1" applyAlignment="1">
      <alignment horizontal="center" vertical="center" wrapText="1"/>
    </xf>
    <xf numFmtId="42" fontId="74" fillId="0" borderId="14" xfId="15" applyNumberFormat="1" applyFont="1" applyBorder="1" applyAlignment="1">
      <alignment horizontal="left" vertical="center" wrapText="1"/>
    </xf>
    <xf numFmtId="167" fontId="74" fillId="0" borderId="14" xfId="15" applyNumberFormat="1" applyFont="1" applyBorder="1" applyAlignment="1">
      <alignment horizontal="right" vertical="center" wrapText="1"/>
    </xf>
    <xf numFmtId="42" fontId="74" fillId="0" borderId="14" xfId="15" applyNumberFormat="1" applyFont="1" applyBorder="1" applyAlignment="1">
      <alignment horizontal="right" vertical="center" wrapText="1"/>
    </xf>
    <xf numFmtId="0" fontId="79" fillId="0" borderId="21" xfId="0" applyFont="1" applyBorder="1" applyAlignment="1">
      <alignment horizontal="center" vertical="center"/>
    </xf>
    <xf numFmtId="42" fontId="79" fillId="0" borderId="21" xfId="0" applyNumberFormat="1" applyFont="1" applyBorder="1" applyAlignment="1">
      <alignment horizontal="center" vertical="center"/>
    </xf>
    <xf numFmtId="2" fontId="79" fillId="0" borderId="21" xfId="0" applyNumberFormat="1" applyFont="1" applyBorder="1" applyAlignment="1">
      <alignment horizontal="right" vertical="center"/>
    </xf>
    <xf numFmtId="167" fontId="79" fillId="0" borderId="21" xfId="0" applyNumberFormat="1" applyFont="1" applyBorder="1" applyAlignment="1">
      <alignment horizontal="right" vertical="center"/>
    </xf>
    <xf numFmtId="42" fontId="68" fillId="0" borderId="14" xfId="8" applyNumberFormat="1" applyFont="1" applyFill="1" applyBorder="1" applyAlignment="1">
      <alignment horizontal="left" vertical="center"/>
    </xf>
    <xf numFmtId="42" fontId="68" fillId="0" borderId="0" xfId="8" applyNumberFormat="1" applyFont="1" applyFill="1" applyBorder="1" applyAlignment="1">
      <alignment horizontal="left" vertical="center"/>
    </xf>
    <xf numFmtId="42" fontId="71" fillId="9" borderId="30" xfId="18" applyNumberFormat="1" applyFont="1" applyFill="1" applyBorder="1" applyAlignment="1">
      <alignment horizontal="center" vertical="center"/>
    </xf>
    <xf numFmtId="0" fontId="74" fillId="10" borderId="36" xfId="13" applyFont="1" applyFill="1" applyBorder="1" applyAlignment="1">
      <alignment horizontal="center" vertical="center" wrapText="1"/>
    </xf>
    <xf numFmtId="42" fontId="74" fillId="3" borderId="38" xfId="13" applyNumberFormat="1" applyFont="1" applyFill="1" applyBorder="1" applyAlignment="1">
      <alignment horizontal="right" vertical="center" wrapText="1"/>
    </xf>
    <xf numFmtId="42" fontId="68" fillId="0" borderId="14" xfId="5" applyNumberFormat="1" applyFont="1" applyFill="1" applyBorder="1" applyAlignment="1">
      <alignment horizontal="left" vertical="center"/>
    </xf>
    <xf numFmtId="42" fontId="68" fillId="0" borderId="0" xfId="5" applyNumberFormat="1" applyFont="1" applyFill="1" applyBorder="1" applyAlignment="1">
      <alignment horizontal="left" vertical="center"/>
    </xf>
    <xf numFmtId="42" fontId="72" fillId="0" borderId="1" xfId="5" applyNumberFormat="1" applyFont="1" applyFill="1" applyBorder="1"/>
    <xf numFmtId="40" fontId="72" fillId="0" borderId="21" xfId="10" applyNumberFormat="1" applyFont="1" applyBorder="1" applyAlignment="1">
      <alignment horizontal="center"/>
    </xf>
    <xf numFmtId="42" fontId="72" fillId="0" borderId="21" xfId="10" applyNumberFormat="1" applyFont="1" applyBorder="1" applyAlignment="1">
      <alignment horizontal="center"/>
    </xf>
    <xf numFmtId="167" fontId="72" fillId="0" borderId="21" xfId="10" applyNumberFormat="1" applyFont="1" applyBorder="1" applyAlignment="1">
      <alignment horizontal="right"/>
    </xf>
    <xf numFmtId="3" fontId="72" fillId="0" borderId="1" xfId="10" applyNumberFormat="1" applyFont="1" applyBorder="1"/>
    <xf numFmtId="0" fontId="53" fillId="7" borderId="8" xfId="12" applyFont="1" applyFill="1" applyBorder="1" applyAlignment="1">
      <alignment horizontal="left" vertical="center" wrapText="1" indent="1"/>
    </xf>
    <xf numFmtId="0" fontId="62" fillId="10" borderId="36" xfId="13" applyFont="1" applyFill="1" applyBorder="1" applyAlignment="1">
      <alignment horizontal="center" vertical="center" wrapText="1"/>
    </xf>
    <xf numFmtId="167" fontId="62" fillId="3" borderId="37" xfId="13" applyNumberFormat="1" applyFont="1" applyFill="1" applyBorder="1" applyAlignment="1">
      <alignment horizontal="center" vertical="center" wrapText="1"/>
    </xf>
    <xf numFmtId="0" fontId="63" fillId="0" borderId="1" xfId="17" applyFont="1" applyBorder="1" applyAlignment="1">
      <alignment horizontal="center" vertical="center"/>
    </xf>
    <xf numFmtId="42" fontId="63" fillId="0" borderId="1" xfId="17" applyNumberFormat="1" applyFont="1" applyBorder="1" applyAlignment="1">
      <alignment horizontal="right" vertical="center"/>
    </xf>
    <xf numFmtId="167" fontId="63" fillId="0" borderId="1" xfId="17" applyNumberFormat="1" applyFont="1" applyBorder="1" applyAlignment="1">
      <alignment horizontal="right" vertical="center"/>
    </xf>
    <xf numFmtId="0" fontId="80" fillId="0" borderId="1" xfId="17" applyFont="1" applyBorder="1" applyAlignment="1">
      <alignment horizontal="center" vertical="center"/>
    </xf>
    <xf numFmtId="169" fontId="67" fillId="0" borderId="1" xfId="16" applyNumberFormat="1" applyFont="1" applyBorder="1"/>
    <xf numFmtId="167" fontId="67" fillId="0" borderId="1" xfId="11" applyNumberFormat="1" applyFont="1" applyBorder="1" applyAlignment="1">
      <alignment horizontal="right" vertical="top" wrapText="1"/>
    </xf>
    <xf numFmtId="42" fontId="80" fillId="0" borderId="1" xfId="18" applyNumberFormat="1" applyFont="1" applyBorder="1" applyAlignment="1">
      <alignment horizontal="right" vertical="center"/>
    </xf>
    <xf numFmtId="0" fontId="80" fillId="0" borderId="14" xfId="17" applyFont="1" applyBorder="1" applyAlignment="1">
      <alignment horizontal="left" indent="1"/>
    </xf>
    <xf numFmtId="0" fontId="80" fillId="0" borderId="14" xfId="17" applyFont="1" applyBorder="1" applyAlignment="1">
      <alignment horizontal="left" vertical="center" indent="1"/>
    </xf>
    <xf numFmtId="0" fontId="80" fillId="0" borderId="14" xfId="17" applyFont="1" applyBorder="1" applyAlignment="1">
      <alignment horizontal="center" vertical="center"/>
    </xf>
    <xf numFmtId="42" fontId="80" fillId="0" borderId="14" xfId="5" applyNumberFormat="1" applyFont="1" applyFill="1" applyBorder="1" applyAlignment="1">
      <alignment horizontal="left" vertical="center"/>
    </xf>
    <xf numFmtId="167" fontId="63" fillId="7" borderId="1" xfId="17" applyNumberFormat="1" applyFont="1" applyFill="1" applyBorder="1" applyAlignment="1">
      <alignment horizontal="right"/>
    </xf>
    <xf numFmtId="42" fontId="63" fillId="7" borderId="1" xfId="17" applyNumberFormat="1" applyFont="1" applyFill="1" applyBorder="1" applyAlignment="1">
      <alignment horizontal="right" vertical="center"/>
    </xf>
    <xf numFmtId="0" fontId="80" fillId="0" borderId="0" xfId="17" applyFont="1" applyAlignment="1">
      <alignment horizontal="left" indent="1"/>
    </xf>
    <xf numFmtId="0" fontId="80" fillId="0" borderId="0" xfId="17" applyFont="1" applyAlignment="1">
      <alignment horizontal="left" vertical="center" indent="1"/>
    </xf>
    <xf numFmtId="0" fontId="80" fillId="0" borderId="0" xfId="17" applyFont="1" applyAlignment="1">
      <alignment horizontal="center" vertical="center"/>
    </xf>
    <xf numFmtId="42" fontId="80" fillId="0" borderId="0" xfId="5" applyNumberFormat="1" applyFont="1" applyFill="1" applyBorder="1" applyAlignment="1">
      <alignment horizontal="left" vertical="center"/>
    </xf>
    <xf numFmtId="167" fontId="80" fillId="0" borderId="0" xfId="17" applyNumberFormat="1" applyFont="1" applyAlignment="1">
      <alignment horizontal="right" vertical="center"/>
    </xf>
    <xf numFmtId="42" fontId="80" fillId="0" borderId="0" xfId="17" applyNumberFormat="1" applyFont="1" applyAlignment="1">
      <alignment horizontal="right" vertical="center"/>
    </xf>
    <xf numFmtId="0" fontId="81" fillId="0" borderId="1" xfId="10" applyFont="1" applyBorder="1" applyAlignment="1">
      <alignment horizontal="center"/>
    </xf>
    <xf numFmtId="167" fontId="80" fillId="0" borderId="1" xfId="17" applyNumberFormat="1" applyFont="1" applyBorder="1" applyAlignment="1">
      <alignment horizontal="right" vertical="center"/>
    </xf>
    <xf numFmtId="40" fontId="81" fillId="0" borderId="21" xfId="0" applyNumberFormat="1" applyFont="1" applyBorder="1" applyAlignment="1">
      <alignment horizontal="center"/>
    </xf>
    <xf numFmtId="167" fontId="81" fillId="0" borderId="21" xfId="0" applyNumberFormat="1" applyFont="1" applyBorder="1" applyAlignment="1">
      <alignment horizontal="right"/>
    </xf>
    <xf numFmtId="0" fontId="63" fillId="0" borderId="14" xfId="17" applyFont="1" applyBorder="1" applyAlignment="1">
      <alignment horizontal="left" indent="1"/>
    </xf>
    <xf numFmtId="0" fontId="81" fillId="0" borderId="14" xfId="10" applyFont="1" applyBorder="1" applyAlignment="1">
      <alignment horizontal="left" indent="1"/>
    </xf>
    <xf numFmtId="0" fontId="81" fillId="0" borderId="14" xfId="10" applyFont="1" applyBorder="1" applyAlignment="1">
      <alignment horizontal="center"/>
    </xf>
    <xf numFmtId="42" fontId="81" fillId="0" borderId="14" xfId="10" applyNumberFormat="1" applyFont="1" applyBorder="1"/>
    <xf numFmtId="0" fontId="63" fillId="0" borderId="0" xfId="17" applyFont="1" applyAlignment="1">
      <alignment horizontal="left" indent="1"/>
    </xf>
    <xf numFmtId="0" fontId="81" fillId="0" borderId="0" xfId="10" applyFont="1" applyAlignment="1">
      <alignment horizontal="left" indent="1"/>
    </xf>
    <xf numFmtId="0" fontId="81" fillId="0" borderId="0" xfId="10" applyFont="1" applyAlignment="1">
      <alignment horizontal="center"/>
    </xf>
    <xf numFmtId="42" fontId="81" fillId="0" borderId="0" xfId="10" applyNumberFormat="1" applyFont="1"/>
    <xf numFmtId="3" fontId="81" fillId="0" borderId="1" xfId="0" applyNumberFormat="1" applyFont="1" applyBorder="1"/>
    <xf numFmtId="0" fontId="81" fillId="0" borderId="1" xfId="0" applyFont="1" applyBorder="1"/>
    <xf numFmtId="0" fontId="81" fillId="0" borderId="1" xfId="0" applyFont="1" applyBorder="1" applyAlignment="1">
      <alignment horizontal="center"/>
    </xf>
    <xf numFmtId="2" fontId="81" fillId="0" borderId="1" xfId="0" applyNumberFormat="1" applyFont="1" applyBorder="1" applyAlignment="1">
      <alignment horizontal="center"/>
    </xf>
    <xf numFmtId="168" fontId="81" fillId="0" borderId="14" xfId="4" applyNumberFormat="1" applyFont="1" applyFill="1" applyBorder="1" applyAlignment="1">
      <alignment horizontal="left" indent="1"/>
    </xf>
    <xf numFmtId="168" fontId="80" fillId="0" borderId="14" xfId="4" applyNumberFormat="1" applyFont="1" applyFill="1" applyBorder="1" applyAlignment="1">
      <alignment horizontal="left" indent="1"/>
    </xf>
    <xf numFmtId="9" fontId="80" fillId="0" borderId="14" xfId="19" applyFont="1" applyFill="1" applyBorder="1" applyAlignment="1">
      <alignment horizontal="center"/>
    </xf>
    <xf numFmtId="42" fontId="81" fillId="0" borderId="14" xfId="4" applyNumberFormat="1" applyFont="1" applyFill="1" applyBorder="1" applyAlignment="1">
      <alignment horizontal="right"/>
    </xf>
    <xf numFmtId="168" fontId="81" fillId="0" borderId="0" xfId="4" applyNumberFormat="1" applyFont="1" applyFill="1" applyBorder="1" applyAlignment="1">
      <alignment horizontal="left" indent="1"/>
    </xf>
    <xf numFmtId="168" fontId="80" fillId="0" borderId="0" xfId="4" applyNumberFormat="1" applyFont="1" applyFill="1" applyBorder="1" applyAlignment="1">
      <alignment horizontal="left" indent="1"/>
    </xf>
    <xf numFmtId="9" fontId="80" fillId="0" borderId="0" xfId="19" applyFont="1" applyFill="1" applyBorder="1" applyAlignment="1">
      <alignment horizontal="center"/>
    </xf>
    <xf numFmtId="42" fontId="81" fillId="0" borderId="0" xfId="4" applyNumberFormat="1" applyFont="1" applyFill="1" applyBorder="1" applyAlignment="1">
      <alignment horizontal="right"/>
    </xf>
    <xf numFmtId="0" fontId="80" fillId="0" borderId="0" xfId="17" applyFont="1" applyAlignment="1">
      <alignment horizontal="center"/>
    </xf>
    <xf numFmtId="42" fontId="80" fillId="0" borderId="0" xfId="17" applyNumberFormat="1" applyFont="1"/>
    <xf numFmtId="167" fontId="80" fillId="0" borderId="0" xfId="17" applyNumberFormat="1" applyFont="1" applyAlignment="1">
      <alignment horizontal="right"/>
    </xf>
    <xf numFmtId="0" fontId="80" fillId="0" borderId="0" xfId="17" applyFont="1" applyAlignment="1">
      <alignment horizontal="left" vertical="center"/>
    </xf>
    <xf numFmtId="0" fontId="82" fillId="0" borderId="0" xfId="17" applyFont="1" applyAlignment="1">
      <alignment horizontal="left" vertical="center"/>
    </xf>
    <xf numFmtId="0" fontId="83" fillId="0" borderId="0" xfId="17" applyFont="1" applyAlignment="1">
      <alignment horizontal="left" vertical="center"/>
    </xf>
    <xf numFmtId="0" fontId="83" fillId="0" borderId="0" xfId="17" applyFont="1" applyAlignment="1">
      <alignment horizontal="center" vertical="center"/>
    </xf>
    <xf numFmtId="42" fontId="63" fillId="9" borderId="1" xfId="17" applyNumberFormat="1" applyFont="1" applyFill="1" applyBorder="1" applyAlignment="1">
      <alignment horizontal="center" vertical="center"/>
    </xf>
    <xf numFmtId="0" fontId="62" fillId="0" borderId="0" xfId="13" applyFont="1" applyAlignment="1">
      <alignment horizontal="left" vertical="center" wrapText="1" indent="1"/>
    </xf>
    <xf numFmtId="0" fontId="62" fillId="0" borderId="0" xfId="13" applyFont="1" applyAlignment="1">
      <alignment horizontal="center" vertical="center" wrapText="1"/>
    </xf>
    <xf numFmtId="42" fontId="62" fillId="0" borderId="0" xfId="13" applyNumberFormat="1" applyFont="1" applyAlignment="1">
      <alignment horizontal="left" vertical="center" wrapText="1"/>
    </xf>
    <xf numFmtId="167" fontId="62" fillId="0" borderId="0" xfId="13" applyNumberFormat="1" applyFont="1" applyAlignment="1">
      <alignment horizontal="right" vertical="center" wrapText="1"/>
    </xf>
    <xf numFmtId="42" fontId="62" fillId="0" borderId="0" xfId="13" applyNumberFormat="1" applyFont="1" applyAlignment="1">
      <alignment horizontal="right" vertical="center" wrapText="1"/>
    </xf>
    <xf numFmtId="0" fontId="80" fillId="3" borderId="1" xfId="17" applyFont="1" applyFill="1" applyBorder="1" applyAlignment="1">
      <alignment horizontal="center" vertical="center"/>
    </xf>
    <xf numFmtId="167" fontId="67" fillId="3" borderId="1" xfId="11" applyNumberFormat="1" applyFont="1" applyFill="1" applyBorder="1" applyAlignment="1">
      <alignment horizontal="right" vertical="top" wrapText="1"/>
    </xf>
    <xf numFmtId="2" fontId="67" fillId="3" borderId="1" xfId="11" applyNumberFormat="1" applyFont="1" applyFill="1" applyBorder="1" applyAlignment="1">
      <alignment horizontal="right" vertical="top" wrapText="1"/>
    </xf>
    <xf numFmtId="42" fontId="80" fillId="3" borderId="1" xfId="17" applyNumberFormat="1" applyFont="1" applyFill="1" applyBorder="1" applyAlignment="1">
      <alignment horizontal="right" vertical="center"/>
    </xf>
    <xf numFmtId="167" fontId="63" fillId="12" borderId="1" xfId="17" applyNumberFormat="1" applyFont="1" applyFill="1" applyBorder="1" applyAlignment="1">
      <alignment horizontal="right"/>
    </xf>
    <xf numFmtId="42" fontId="63" fillId="12" borderId="1" xfId="17" applyNumberFormat="1" applyFont="1" applyFill="1" applyBorder="1" applyAlignment="1">
      <alignment horizontal="right" vertical="center"/>
    </xf>
    <xf numFmtId="168" fontId="80" fillId="0" borderId="14" xfId="4" quotePrefix="1" applyNumberFormat="1" applyFont="1" applyFill="1" applyBorder="1" applyAlignment="1">
      <alignment horizontal="left" indent="1"/>
    </xf>
    <xf numFmtId="168" fontId="80" fillId="0" borderId="0" xfId="4" quotePrefix="1" applyNumberFormat="1" applyFont="1" applyFill="1" applyBorder="1" applyAlignment="1">
      <alignment horizontal="left" indent="1"/>
    </xf>
    <xf numFmtId="0" fontId="62" fillId="3" borderId="36" xfId="13" applyFont="1" applyFill="1" applyBorder="1" applyAlignment="1">
      <alignment horizontal="center" vertical="center" wrapText="1"/>
    </xf>
    <xf numFmtId="0" fontId="53" fillId="0" borderId="1" xfId="0" applyFont="1" applyBorder="1" applyAlignment="1">
      <alignment horizontal="center"/>
    </xf>
    <xf numFmtId="0" fontId="58" fillId="3" borderId="1" xfId="17" applyFont="1" applyFill="1" applyBorder="1" applyAlignment="1">
      <alignment horizontal="center" vertical="center"/>
    </xf>
    <xf numFmtId="167" fontId="57" fillId="3" borderId="1" xfId="11" applyNumberFormat="1" applyFont="1" applyFill="1" applyBorder="1" applyAlignment="1">
      <alignment horizontal="right" vertical="top" wrapText="1"/>
    </xf>
    <xf numFmtId="169" fontId="57" fillId="0" borderId="0" xfId="16" applyNumberFormat="1" applyFont="1"/>
    <xf numFmtId="167" fontId="56" fillId="12" borderId="17" xfId="17" applyNumberFormat="1" applyFont="1" applyFill="1" applyBorder="1" applyAlignment="1">
      <alignment horizontal="right"/>
    </xf>
    <xf numFmtId="42" fontId="58" fillId="0" borderId="0" xfId="5" applyNumberFormat="1" applyFont="1" applyFill="1" applyBorder="1" applyAlignment="1">
      <alignment horizontal="left" vertical="center"/>
    </xf>
    <xf numFmtId="0" fontId="59" fillId="0" borderId="1" xfId="10" applyFont="1" applyBorder="1" applyAlignment="1">
      <alignment horizontal="center"/>
    </xf>
    <xf numFmtId="167" fontId="58" fillId="0" borderId="1" xfId="17" applyNumberFormat="1" applyFont="1" applyBorder="1" applyAlignment="1">
      <alignment horizontal="right" vertical="center"/>
    </xf>
    <xf numFmtId="42" fontId="56" fillId="9" borderId="1" xfId="17" applyNumberFormat="1" applyFont="1" applyFill="1" applyBorder="1" applyAlignment="1">
      <alignment horizontal="center" vertical="center"/>
    </xf>
    <xf numFmtId="0" fontId="57" fillId="3" borderId="42" xfId="11" applyFont="1" applyFill="1" applyBorder="1" applyAlignment="1">
      <alignment horizontal="left" vertical="top" wrapText="1"/>
    </xf>
    <xf numFmtId="0" fontId="57" fillId="3" borderId="14" xfId="11" applyFont="1" applyFill="1" applyBorder="1" applyAlignment="1">
      <alignment horizontal="left" vertical="top" wrapText="1"/>
    </xf>
    <xf numFmtId="0" fontId="57" fillId="3" borderId="43" xfId="11" applyFont="1" applyFill="1" applyBorder="1" applyAlignment="1">
      <alignment horizontal="left" vertical="top" wrapText="1"/>
    </xf>
    <xf numFmtId="0" fontId="58" fillId="3" borderId="35" xfId="17" applyFont="1" applyFill="1" applyBorder="1" applyAlignment="1">
      <alignment horizontal="center" vertical="center"/>
    </xf>
    <xf numFmtId="0" fontId="57" fillId="0" borderId="21" xfId="16" applyFont="1" applyBorder="1" applyAlignment="1">
      <alignment horizontal="center"/>
    </xf>
    <xf numFmtId="169" fontId="57" fillId="0" borderId="21" xfId="16" applyNumberFormat="1" applyFont="1" applyBorder="1"/>
    <xf numFmtId="0" fontId="57" fillId="0" borderId="21" xfId="16" applyFont="1" applyBorder="1"/>
    <xf numFmtId="0" fontId="58" fillId="0" borderId="1" xfId="17" applyFont="1" applyBorder="1" applyAlignment="1">
      <alignment horizontal="center" vertical="center"/>
    </xf>
    <xf numFmtId="42" fontId="59" fillId="0" borderId="1" xfId="5" applyNumberFormat="1" applyFont="1" applyFill="1" applyBorder="1"/>
    <xf numFmtId="0" fontId="54" fillId="0" borderId="21" xfId="0" applyFont="1" applyBorder="1" applyAlignment="1">
      <alignment vertical="center" wrapText="1"/>
    </xf>
    <xf numFmtId="0" fontId="17" fillId="14" borderId="0" xfId="18" applyFont="1" applyFill="1" applyAlignment="1">
      <alignment horizontal="left" indent="1"/>
    </xf>
    <xf numFmtId="0" fontId="18" fillId="14" borderId="0" xfId="18" applyFont="1" applyFill="1" applyAlignment="1">
      <alignment horizontal="left" vertical="center" indent="1"/>
    </xf>
    <xf numFmtId="0" fontId="18" fillId="14" borderId="0" xfId="18" applyFont="1" applyFill="1" applyAlignment="1">
      <alignment horizontal="left" indent="1"/>
    </xf>
    <xf numFmtId="0" fontId="18" fillId="14" borderId="0" xfId="18" applyFont="1" applyFill="1" applyAlignment="1">
      <alignment horizontal="center" vertical="center"/>
    </xf>
    <xf numFmtId="42" fontId="18" fillId="14" borderId="0" xfId="18" applyNumberFormat="1" applyFont="1" applyFill="1" applyAlignment="1">
      <alignment horizontal="right" vertical="center"/>
    </xf>
    <xf numFmtId="167" fontId="18" fillId="14" borderId="0" xfId="18" applyNumberFormat="1" applyFont="1" applyFill="1" applyAlignment="1">
      <alignment horizontal="right" vertical="center"/>
    </xf>
    <xf numFmtId="0" fontId="14" fillId="14" borderId="0" xfId="17" applyFont="1" applyFill="1" applyAlignment="1">
      <alignment horizontal="left" vertical="center"/>
    </xf>
    <xf numFmtId="0" fontId="15" fillId="14" borderId="0" xfId="17" applyFont="1" applyFill="1" applyAlignment="1">
      <alignment horizontal="left" vertical="center"/>
    </xf>
    <xf numFmtId="0" fontId="16" fillId="14" borderId="0" xfId="17" applyFont="1" applyFill="1" applyAlignment="1">
      <alignment horizontal="left" vertical="center"/>
    </xf>
    <xf numFmtId="0" fontId="16" fillId="14" borderId="0" xfId="17" applyFont="1" applyFill="1" applyAlignment="1">
      <alignment horizontal="center" vertical="center"/>
    </xf>
    <xf numFmtId="0" fontId="12" fillId="14" borderId="0" xfId="17" applyFont="1" applyFill="1" applyAlignment="1">
      <alignment horizontal="center" vertical="center"/>
    </xf>
    <xf numFmtId="42" fontId="12" fillId="14" borderId="0" xfId="17" applyNumberFormat="1" applyFont="1" applyFill="1" applyAlignment="1">
      <alignment horizontal="center" vertical="center"/>
    </xf>
    <xf numFmtId="0" fontId="5" fillId="14" borderId="0" xfId="0" applyFont="1" applyFill="1"/>
    <xf numFmtId="0" fontId="12" fillId="14" borderId="9" xfId="17" applyFont="1" applyFill="1" applyBorder="1" applyAlignment="1">
      <alignment horizontal="center" vertical="center"/>
    </xf>
    <xf numFmtId="42" fontId="12" fillId="14" borderId="12" xfId="17" applyNumberFormat="1" applyFont="1" applyFill="1" applyBorder="1" applyAlignment="1">
      <alignment horizontal="center" vertical="center"/>
    </xf>
    <xf numFmtId="0" fontId="17" fillId="14" borderId="14" xfId="18" applyFont="1" applyFill="1" applyBorder="1" applyAlignment="1">
      <alignment horizontal="left" indent="1"/>
    </xf>
    <xf numFmtId="0" fontId="18" fillId="14" borderId="14" xfId="18" applyFont="1" applyFill="1" applyBorder="1" applyAlignment="1">
      <alignment horizontal="left" vertical="center" indent="1"/>
    </xf>
    <xf numFmtId="0" fontId="18" fillId="14" borderId="14" xfId="18" applyFont="1" applyFill="1" applyBorder="1" applyAlignment="1">
      <alignment horizontal="left" indent="1"/>
    </xf>
    <xf numFmtId="0" fontId="18" fillId="14" borderId="14" xfId="18" applyFont="1" applyFill="1" applyBorder="1" applyAlignment="1">
      <alignment horizontal="center" vertical="center"/>
    </xf>
    <xf numFmtId="42" fontId="18" fillId="14" borderId="14" xfId="18" applyNumberFormat="1" applyFont="1" applyFill="1" applyBorder="1" applyAlignment="1">
      <alignment horizontal="right" vertical="center"/>
    </xf>
    <xf numFmtId="167" fontId="18" fillId="14" borderId="14" xfId="18" applyNumberFormat="1" applyFont="1" applyFill="1" applyBorder="1" applyAlignment="1">
      <alignment horizontal="right" vertical="center"/>
    </xf>
    <xf numFmtId="0" fontId="0" fillId="14" borderId="14" xfId="0" applyFill="1" applyBorder="1"/>
    <xf numFmtId="0" fontId="80" fillId="3" borderId="0" xfId="17" applyFont="1" applyFill="1" applyAlignment="1">
      <alignment horizontal="left" vertical="center"/>
    </xf>
    <xf numFmtId="0" fontId="82" fillId="3" borderId="0" xfId="17" applyFont="1" applyFill="1" applyAlignment="1">
      <alignment horizontal="left" vertical="center"/>
    </xf>
    <xf numFmtId="0" fontId="83" fillId="3" borderId="0" xfId="17" applyFont="1" applyFill="1" applyAlignment="1">
      <alignment horizontal="left" vertical="center"/>
    </xf>
    <xf numFmtId="0" fontId="83" fillId="3" borderId="0" xfId="17" applyFont="1" applyFill="1" applyAlignment="1">
      <alignment horizontal="center" vertical="center"/>
    </xf>
    <xf numFmtId="0" fontId="63" fillId="3" borderId="0" xfId="17" applyFont="1" applyFill="1" applyAlignment="1">
      <alignment horizontal="center" vertical="center"/>
    </xf>
    <xf numFmtId="0" fontId="80" fillId="3" borderId="0" xfId="17" applyFont="1" applyFill="1" applyAlignment="1">
      <alignment horizontal="center" vertical="center"/>
    </xf>
    <xf numFmtId="42" fontId="63" fillId="3" borderId="0" xfId="17" applyNumberFormat="1" applyFont="1" applyFill="1" applyAlignment="1">
      <alignment horizontal="center" vertical="center"/>
    </xf>
    <xf numFmtId="0" fontId="62" fillId="10" borderId="57" xfId="13" applyFont="1" applyFill="1" applyBorder="1" applyAlignment="1">
      <alignment horizontal="center" vertical="center" wrapText="1"/>
    </xf>
    <xf numFmtId="167" fontId="62" fillId="3" borderId="58" xfId="13" applyNumberFormat="1" applyFont="1" applyFill="1" applyBorder="1" applyAlignment="1">
      <alignment horizontal="center" vertical="center" wrapText="1"/>
    </xf>
    <xf numFmtId="0" fontId="75" fillId="3" borderId="21" xfId="0" applyFont="1" applyFill="1" applyBorder="1" applyAlignment="1">
      <alignment horizontal="center" vertical="center" wrapText="1"/>
    </xf>
    <xf numFmtId="170" fontId="75" fillId="3" borderId="21" xfId="0" applyNumberFormat="1" applyFont="1" applyFill="1" applyBorder="1" applyAlignment="1">
      <alignment horizontal="center" vertical="center" wrapText="1"/>
    </xf>
    <xf numFmtId="2" fontId="57" fillId="0" borderId="21" xfId="0" applyNumberFormat="1" applyFont="1" applyBorder="1" applyAlignment="1">
      <alignment horizontal="right" vertical="center"/>
    </xf>
    <xf numFmtId="0" fontId="79" fillId="3" borderId="21" xfId="0" applyFont="1" applyFill="1" applyBorder="1" applyAlignment="1">
      <alignment horizontal="center" vertical="center"/>
    </xf>
    <xf numFmtId="42" fontId="79" fillId="3" borderId="21" xfId="0" applyNumberFormat="1" applyFont="1" applyFill="1" applyBorder="1" applyAlignment="1">
      <alignment horizontal="center" vertical="center"/>
    </xf>
    <xf numFmtId="2" fontId="79" fillId="3" borderId="21" xfId="0" applyNumberFormat="1" applyFont="1" applyFill="1" applyBorder="1" applyAlignment="1">
      <alignment horizontal="right" vertical="center"/>
    </xf>
    <xf numFmtId="174" fontId="56" fillId="3" borderId="30" xfId="17" applyNumberFormat="1" applyFont="1" applyFill="1" applyBorder="1" applyAlignment="1">
      <alignment horizontal="center" vertical="center"/>
    </xf>
    <xf numFmtId="0" fontId="80" fillId="14" borderId="0" xfId="17" applyFont="1" applyFill="1" applyAlignment="1">
      <alignment horizontal="left" indent="1"/>
    </xf>
    <xf numFmtId="0" fontId="80" fillId="14" borderId="0" xfId="17" applyFont="1" applyFill="1" applyAlignment="1">
      <alignment horizontal="center"/>
    </xf>
    <xf numFmtId="42" fontId="80" fillId="14" borderId="0" xfId="17" applyNumberFormat="1" applyFont="1" applyFill="1"/>
    <xf numFmtId="167" fontId="80" fillId="14" borderId="0" xfId="17" applyNumberFormat="1" applyFont="1" applyFill="1" applyAlignment="1">
      <alignment horizontal="right"/>
    </xf>
    <xf numFmtId="0" fontId="85" fillId="12" borderId="3" xfId="10" applyFont="1" applyFill="1" applyBorder="1" applyAlignment="1" applyProtection="1">
      <alignment horizontal="center" vertical="center"/>
      <protection locked="0" hidden="1"/>
    </xf>
    <xf numFmtId="0" fontId="85" fillId="12" borderId="4" xfId="10" applyFont="1" applyFill="1" applyBorder="1" applyAlignment="1" applyProtection="1">
      <alignment horizontal="center" vertical="center" wrapText="1"/>
      <protection locked="0" hidden="1"/>
    </xf>
    <xf numFmtId="0" fontId="85" fillId="12" borderId="4" xfId="10" applyFont="1" applyFill="1" applyBorder="1" applyAlignment="1" applyProtection="1">
      <alignment horizontal="center" vertical="center"/>
      <protection locked="0" hidden="1"/>
    </xf>
    <xf numFmtId="0" fontId="85" fillId="12" borderId="4" xfId="10" applyFont="1" applyFill="1" applyBorder="1" applyAlignment="1" applyProtection="1">
      <alignment horizontal="right" vertical="center"/>
      <protection locked="0" hidden="1"/>
    </xf>
    <xf numFmtId="4" fontId="85" fillId="12" borderId="5" xfId="10" applyNumberFormat="1" applyFont="1" applyFill="1" applyBorder="1" applyAlignment="1" applyProtection="1">
      <alignment horizontal="center" vertical="center" wrapText="1"/>
      <protection locked="0" hidden="1"/>
    </xf>
    <xf numFmtId="0" fontId="86" fillId="0" borderId="0" xfId="10" applyFont="1" applyAlignment="1" applyProtection="1">
      <alignment vertical="center"/>
      <protection locked="0" hidden="1"/>
    </xf>
    <xf numFmtId="0" fontId="87" fillId="3" borderId="1" xfId="0" applyFont="1" applyFill="1" applyBorder="1" applyAlignment="1">
      <alignment horizontal="center" vertical="center" wrapText="1"/>
    </xf>
    <xf numFmtId="164" fontId="79" fillId="3" borderId="1" xfId="2" applyFont="1" applyFill="1" applyBorder="1" applyAlignment="1">
      <alignment vertical="center"/>
    </xf>
    <xf numFmtId="164" fontId="73" fillId="3" borderId="1" xfId="2" applyFont="1" applyFill="1" applyBorder="1" applyAlignment="1" applyProtection="1">
      <alignment horizontal="right" vertical="center"/>
      <protection hidden="1"/>
    </xf>
    <xf numFmtId="164" fontId="53" fillId="3" borderId="1" xfId="2" applyFont="1" applyFill="1" applyBorder="1" applyAlignment="1" applyProtection="1">
      <alignment horizontal="right" vertical="center"/>
      <protection hidden="1"/>
    </xf>
    <xf numFmtId="4" fontId="88" fillId="3" borderId="7" xfId="0" applyNumberFormat="1" applyFont="1" applyFill="1" applyBorder="1" applyAlignment="1">
      <alignment vertical="center"/>
    </xf>
    <xf numFmtId="0" fontId="89" fillId="0" borderId="0" xfId="0" applyFont="1" applyAlignment="1">
      <alignment vertical="center"/>
    </xf>
    <xf numFmtId="0" fontId="67" fillId="0" borderId="21" xfId="0" applyFont="1" applyBorder="1" applyAlignment="1">
      <alignment horizontal="center" vertical="center"/>
    </xf>
    <xf numFmtId="42" fontId="67" fillId="0" borderId="21" xfId="0" applyNumberFormat="1" applyFont="1" applyBorder="1" applyAlignment="1">
      <alignment horizontal="center" vertical="center"/>
    </xf>
    <xf numFmtId="167" fontId="67" fillId="0" borderId="21" xfId="0" applyNumberFormat="1" applyFont="1" applyBorder="1" applyAlignment="1">
      <alignment horizontal="right" vertical="center"/>
    </xf>
    <xf numFmtId="42" fontId="80" fillId="0" borderId="14" xfId="8" applyNumberFormat="1" applyFont="1" applyFill="1" applyBorder="1" applyAlignment="1">
      <alignment horizontal="left" vertical="center"/>
    </xf>
    <xf numFmtId="42" fontId="80" fillId="0" borderId="0" xfId="8" applyNumberFormat="1" applyFont="1" applyFill="1" applyBorder="1" applyAlignment="1">
      <alignment horizontal="left" vertical="center"/>
    </xf>
    <xf numFmtId="40" fontId="81" fillId="0" borderId="21" xfId="10" applyNumberFormat="1" applyFont="1" applyBorder="1" applyAlignment="1">
      <alignment horizontal="center"/>
    </xf>
    <xf numFmtId="42" fontId="81" fillId="0" borderId="21" xfId="10" applyNumberFormat="1" applyFont="1" applyBorder="1" applyAlignment="1">
      <alignment horizontal="center"/>
    </xf>
    <xf numFmtId="167" fontId="81" fillId="0" borderId="21" xfId="10" applyNumberFormat="1" applyFont="1" applyBorder="1" applyAlignment="1">
      <alignment horizontal="right"/>
    </xf>
    <xf numFmtId="42" fontId="81" fillId="0" borderId="21" xfId="0" applyNumberFormat="1" applyFont="1" applyBorder="1" applyAlignment="1">
      <alignment horizontal="center"/>
    </xf>
    <xf numFmtId="42" fontId="80" fillId="0" borderId="1" xfId="17" applyNumberFormat="1" applyFont="1" applyBorder="1" applyAlignment="1">
      <alignment horizontal="right" vertical="center"/>
    </xf>
    <xf numFmtId="42" fontId="63" fillId="12" borderId="1" xfId="18" applyNumberFormat="1" applyFont="1" applyFill="1" applyBorder="1" applyAlignment="1">
      <alignment horizontal="right" vertical="center"/>
    </xf>
    <xf numFmtId="175" fontId="63" fillId="9" borderId="30" xfId="17" applyNumberFormat="1" applyFont="1" applyFill="1" applyBorder="1" applyAlignment="1">
      <alignment horizontal="center" vertical="center"/>
    </xf>
    <xf numFmtId="0" fontId="81" fillId="0" borderId="0" xfId="0" applyFont="1"/>
    <xf numFmtId="165" fontId="88" fillId="3" borderId="7" xfId="0" applyNumberFormat="1" applyFont="1" applyFill="1" applyBorder="1" applyAlignment="1">
      <alignment vertical="center"/>
    </xf>
    <xf numFmtId="0" fontId="90" fillId="0" borderId="0" xfId="0" applyFont="1"/>
    <xf numFmtId="4" fontId="59" fillId="0" borderId="1" xfId="0" applyNumberFormat="1" applyFont="1" applyBorder="1" applyAlignment="1">
      <alignment horizontal="center"/>
    </xf>
    <xf numFmtId="176" fontId="11" fillId="3" borderId="13" xfId="15" applyNumberFormat="1" applyFont="1" applyFill="1" applyBorder="1" applyAlignment="1">
      <alignment horizontal="right" vertical="center" wrapText="1"/>
    </xf>
    <xf numFmtId="0" fontId="11" fillId="3" borderId="14" xfId="15" applyFont="1" applyFill="1" applyBorder="1" applyAlignment="1">
      <alignment horizontal="left" vertical="center" wrapText="1" indent="1"/>
    </xf>
    <xf numFmtId="0" fontId="11" fillId="3" borderId="14" xfId="15" applyFont="1" applyFill="1" applyBorder="1" applyAlignment="1">
      <alignment horizontal="center" vertical="center" wrapText="1"/>
    </xf>
    <xf numFmtId="42" fontId="11" fillId="3" borderId="14" xfId="15" applyNumberFormat="1" applyFont="1" applyFill="1" applyBorder="1" applyAlignment="1">
      <alignment horizontal="left" vertical="center" wrapText="1"/>
    </xf>
    <xf numFmtId="167" fontId="11" fillId="3" borderId="14" xfId="15" applyNumberFormat="1" applyFont="1" applyFill="1" applyBorder="1" applyAlignment="1">
      <alignment horizontal="right" vertical="center" wrapText="1"/>
    </xf>
    <xf numFmtId="42" fontId="11" fillId="3" borderId="14" xfId="15" applyNumberFormat="1" applyFont="1" applyFill="1" applyBorder="1" applyAlignment="1">
      <alignment horizontal="right" vertical="center" wrapText="1"/>
    </xf>
    <xf numFmtId="177" fontId="30" fillId="5" borderId="1" xfId="0" applyNumberFormat="1" applyFont="1" applyFill="1" applyBorder="1" applyAlignment="1">
      <alignment vertical="center"/>
    </xf>
    <xf numFmtId="164" fontId="91" fillId="3" borderId="1" xfId="2" applyFont="1" applyFill="1" applyBorder="1" applyAlignment="1" applyProtection="1">
      <alignment horizontal="right" vertical="center"/>
      <protection hidden="1"/>
    </xf>
    <xf numFmtId="0" fontId="89" fillId="3" borderId="0" xfId="0" applyFont="1" applyFill="1" applyAlignment="1">
      <alignment vertical="center"/>
    </xf>
    <xf numFmtId="0" fontId="12" fillId="3" borderId="1" xfId="17" applyFont="1" applyFill="1" applyBorder="1" applyAlignment="1">
      <alignment horizontal="center" vertical="center"/>
    </xf>
    <xf numFmtId="167" fontId="12" fillId="3" borderId="1" xfId="17" applyNumberFormat="1" applyFont="1" applyFill="1" applyBorder="1" applyAlignment="1">
      <alignment horizontal="right" vertical="center"/>
    </xf>
    <xf numFmtId="165" fontId="88" fillId="0" borderId="7" xfId="0" applyNumberFormat="1" applyFont="1" applyBorder="1" applyAlignment="1">
      <alignment vertical="center"/>
    </xf>
    <xf numFmtId="0" fontId="89" fillId="0" borderId="0" xfId="0" applyFont="1"/>
    <xf numFmtId="4" fontId="92" fillId="3" borderId="7" xfId="0" applyNumberFormat="1" applyFont="1" applyFill="1" applyBorder="1" applyAlignment="1">
      <alignment vertical="center" wrapText="1"/>
    </xf>
    <xf numFmtId="0" fontId="92" fillId="3" borderId="7" xfId="0" applyFont="1" applyFill="1" applyBorder="1" applyAlignment="1">
      <alignment horizontal="center" vertical="center" wrapText="1"/>
    </xf>
    <xf numFmtId="176" fontId="11" fillId="8" borderId="13" xfId="15" applyNumberFormat="1" applyFont="1" applyFill="1" applyBorder="1" applyAlignment="1">
      <alignment horizontal="right" vertical="center" wrapText="1"/>
    </xf>
    <xf numFmtId="0" fontId="3" fillId="0" borderId="52" xfId="10" applyBorder="1" applyAlignment="1" applyProtection="1">
      <alignment vertical="center"/>
      <protection locked="0" hidden="1"/>
    </xf>
    <xf numFmtId="0" fontId="3" fillId="0" borderId="53" xfId="10" applyBorder="1" applyAlignment="1" applyProtection="1">
      <alignment vertical="center"/>
      <protection locked="0" hidden="1"/>
    </xf>
    <xf numFmtId="4" fontId="88" fillId="3" borderId="1" xfId="0" applyNumberFormat="1" applyFont="1" applyFill="1" applyBorder="1" applyAlignment="1">
      <alignment vertical="center"/>
    </xf>
    <xf numFmtId="0" fontId="25" fillId="2" borderId="4" xfId="0" applyFont="1" applyFill="1" applyBorder="1" applyAlignment="1">
      <alignment horizontal="center" vertical="center"/>
    </xf>
    <xf numFmtId="0" fontId="25" fillId="2" borderId="4" xfId="0" applyFont="1" applyFill="1" applyBorder="1" applyAlignment="1">
      <alignment horizontal="center" vertical="center" wrapText="1"/>
    </xf>
    <xf numFmtId="0" fontId="25" fillId="2" borderId="4" xfId="0" applyFont="1" applyFill="1" applyBorder="1" applyAlignment="1">
      <alignment horizontal="center" vertical="distributed"/>
    </xf>
    <xf numFmtId="171" fontId="25" fillId="2" borderId="4" xfId="0" applyNumberFormat="1" applyFont="1" applyFill="1" applyBorder="1" applyAlignment="1">
      <alignment horizontal="center" vertical="center"/>
    </xf>
    <xf numFmtId="0" fontId="25" fillId="2" borderId="5" xfId="0" applyFont="1" applyFill="1" applyBorder="1" applyAlignment="1">
      <alignment horizontal="center" vertical="center" wrapText="1"/>
    </xf>
    <xf numFmtId="0" fontId="26" fillId="11" borderId="6" xfId="0" applyFont="1" applyFill="1" applyBorder="1" applyAlignment="1">
      <alignment horizontal="center" vertical="center" wrapText="1"/>
    </xf>
    <xf numFmtId="172" fontId="30" fillId="5" borderId="7" xfId="0" applyNumberFormat="1" applyFont="1" applyFill="1" applyBorder="1" applyAlignment="1">
      <alignment vertical="center"/>
    </xf>
    <xf numFmtId="0" fontId="23" fillId="0" borderId="7" xfId="0" applyFont="1" applyBorder="1" applyAlignment="1">
      <alignment vertical="top"/>
    </xf>
    <xf numFmtId="0" fontId="23" fillId="0" borderId="7" xfId="0" applyFont="1" applyBorder="1" applyAlignment="1">
      <alignment vertical="center"/>
    </xf>
    <xf numFmtId="0" fontId="23" fillId="3" borderId="7" xfId="0" applyFont="1" applyFill="1" applyBorder="1" applyAlignment="1">
      <alignment vertical="center"/>
    </xf>
    <xf numFmtId="0" fontId="23" fillId="3" borderId="7" xfId="0" applyFont="1" applyFill="1" applyBorder="1" applyAlignment="1">
      <alignment vertical="top"/>
    </xf>
    <xf numFmtId="176" fontId="74" fillId="8" borderId="13" xfId="15" applyNumberFormat="1" applyFont="1" applyFill="1" applyBorder="1" applyAlignment="1">
      <alignment horizontal="right" vertical="center" wrapText="1"/>
    </xf>
    <xf numFmtId="42" fontId="72" fillId="0" borderId="0" xfId="0" applyNumberFormat="1" applyFont="1"/>
    <xf numFmtId="167" fontId="79" fillId="3" borderId="21" xfId="0" applyNumberFormat="1" applyFont="1" applyFill="1" applyBorder="1" applyAlignment="1">
      <alignment horizontal="right" vertical="center"/>
    </xf>
    <xf numFmtId="42" fontId="71" fillId="3" borderId="1" xfId="18" applyNumberFormat="1" applyFont="1" applyFill="1" applyBorder="1" applyAlignment="1">
      <alignment horizontal="right" vertical="center"/>
    </xf>
    <xf numFmtId="165" fontId="84" fillId="3" borderId="1" xfId="1" applyFont="1" applyFill="1" applyBorder="1" applyAlignment="1">
      <alignment horizontal="center" vertical="top"/>
    </xf>
    <xf numFmtId="165" fontId="84" fillId="3" borderId="1" xfId="1" applyFont="1" applyFill="1" applyBorder="1" applyAlignment="1">
      <alignment vertical="top"/>
    </xf>
    <xf numFmtId="42" fontId="71" fillId="5" borderId="1" xfId="18" applyNumberFormat="1" applyFont="1" applyFill="1" applyBorder="1" applyAlignment="1">
      <alignment horizontal="right" vertical="center"/>
    </xf>
    <xf numFmtId="176" fontId="74" fillId="8" borderId="38" xfId="13" applyNumberFormat="1" applyFont="1" applyFill="1" applyBorder="1" applyAlignment="1">
      <alignment horizontal="right" vertical="center" wrapText="1"/>
    </xf>
    <xf numFmtId="176" fontId="71" fillId="3" borderId="0" xfId="18" applyNumberFormat="1" applyFont="1" applyFill="1" applyAlignment="1">
      <alignment horizontal="center" vertical="center"/>
    </xf>
    <xf numFmtId="165" fontId="74" fillId="8" borderId="38" xfId="1" applyFont="1" applyFill="1" applyBorder="1" applyAlignment="1">
      <alignment horizontal="right" vertical="center" wrapText="1"/>
    </xf>
    <xf numFmtId="176" fontId="74" fillId="3" borderId="38" xfId="13" applyNumberFormat="1" applyFont="1" applyFill="1" applyBorder="1" applyAlignment="1">
      <alignment horizontal="right" vertical="center" wrapText="1"/>
    </xf>
    <xf numFmtId="4" fontId="85" fillId="3" borderId="7" xfId="0" applyNumberFormat="1" applyFont="1" applyFill="1" applyBorder="1" applyAlignment="1">
      <alignment vertical="center"/>
    </xf>
    <xf numFmtId="0" fontId="86" fillId="0" borderId="0" xfId="0" applyFont="1" applyAlignment="1">
      <alignment vertical="center"/>
    </xf>
    <xf numFmtId="2" fontId="57" fillId="3" borderId="1" xfId="11" applyNumberFormat="1" applyFont="1" applyFill="1" applyBorder="1" applyAlignment="1">
      <alignment horizontal="right" vertical="top" wrapText="1"/>
    </xf>
    <xf numFmtId="42" fontId="58" fillId="3" borderId="1" xfId="17" applyNumberFormat="1" applyFont="1" applyFill="1" applyBorder="1" applyAlignment="1">
      <alignment horizontal="right" vertical="center"/>
    </xf>
    <xf numFmtId="42" fontId="58" fillId="0" borderId="14" xfId="5" applyNumberFormat="1" applyFont="1" applyFill="1" applyBorder="1" applyAlignment="1">
      <alignment horizontal="left" vertical="center"/>
    </xf>
    <xf numFmtId="42" fontId="59" fillId="0" borderId="21" xfId="10" applyNumberFormat="1" applyFont="1" applyBorder="1" applyAlignment="1">
      <alignment horizontal="center"/>
    </xf>
    <xf numFmtId="0" fontId="59" fillId="0" borderId="1" xfId="10" applyFont="1" applyBorder="1"/>
    <xf numFmtId="178" fontId="76" fillId="3" borderId="1" xfId="11" applyNumberFormat="1" applyFont="1" applyFill="1" applyBorder="1" applyAlignment="1">
      <alignment horizontal="right" vertical="top" wrapText="1"/>
    </xf>
    <xf numFmtId="178" fontId="79" fillId="3" borderId="21" xfId="0" applyNumberFormat="1" applyFont="1" applyFill="1" applyBorder="1" applyAlignment="1">
      <alignment horizontal="right" vertical="center"/>
    </xf>
    <xf numFmtId="178" fontId="79" fillId="0" borderId="21" xfId="0" applyNumberFormat="1" applyFont="1" applyBorder="1" applyAlignment="1">
      <alignment horizontal="right" vertical="center"/>
    </xf>
    <xf numFmtId="40" fontId="72" fillId="3" borderId="21" xfId="0" applyNumberFormat="1" applyFont="1" applyFill="1" applyBorder="1" applyAlignment="1">
      <alignment horizontal="center"/>
    </xf>
    <xf numFmtId="42" fontId="72" fillId="3" borderId="21" xfId="0" applyNumberFormat="1" applyFont="1" applyFill="1" applyBorder="1" applyAlignment="1">
      <alignment horizontal="center"/>
    </xf>
    <xf numFmtId="167" fontId="72" fillId="3" borderId="21" xfId="0" applyNumberFormat="1" applyFont="1" applyFill="1" applyBorder="1" applyAlignment="1">
      <alignment horizontal="right"/>
    </xf>
    <xf numFmtId="42" fontId="58" fillId="3" borderId="1" xfId="18" applyNumberFormat="1" applyFont="1" applyFill="1" applyBorder="1" applyAlignment="1">
      <alignment horizontal="right" vertical="center"/>
    </xf>
    <xf numFmtId="0" fontId="72" fillId="3" borderId="1" xfId="10" applyFont="1" applyFill="1" applyBorder="1" applyAlignment="1">
      <alignment horizontal="center"/>
    </xf>
    <xf numFmtId="42" fontId="72" fillId="3" borderId="1" xfId="6" applyNumberFormat="1" applyFont="1" applyFill="1" applyBorder="1"/>
    <xf numFmtId="167" fontId="68" fillId="3" borderId="1" xfId="18" applyNumberFormat="1" applyFont="1" applyFill="1" applyBorder="1" applyAlignment="1">
      <alignment horizontal="right" vertical="center"/>
    </xf>
    <xf numFmtId="0" fontId="0" fillId="3" borderId="1" xfId="0" applyFill="1" applyBorder="1" applyAlignment="1">
      <alignment horizontal="center"/>
    </xf>
    <xf numFmtId="172" fontId="30" fillId="12" borderId="7" xfId="0" applyNumberFormat="1" applyFont="1" applyFill="1" applyBorder="1" applyAlignment="1">
      <alignment vertical="center"/>
    </xf>
    <xf numFmtId="0" fontId="51" fillId="0" borderId="8" xfId="0" applyFont="1" applyBorder="1" applyAlignment="1">
      <alignment horizontal="center" vertical="center"/>
    </xf>
    <xf numFmtId="0" fontId="54" fillId="0" borderId="9" xfId="0" applyFont="1" applyBorder="1" applyAlignment="1">
      <alignment horizontal="left" vertical="center"/>
    </xf>
    <xf numFmtId="0" fontId="53" fillId="0" borderId="9" xfId="0" applyFont="1" applyBorder="1" applyAlignment="1">
      <alignment horizontal="center" vertical="center"/>
    </xf>
    <xf numFmtId="0" fontId="53" fillId="0" borderId="9" xfId="0" applyFont="1" applyBorder="1"/>
    <xf numFmtId="0" fontId="53" fillId="0" borderId="12" xfId="0" applyFont="1" applyBorder="1"/>
    <xf numFmtId="0" fontId="31" fillId="12" borderId="13" xfId="0" applyFont="1" applyFill="1" applyBorder="1" applyAlignment="1">
      <alignment horizontal="center" vertical="center" wrapText="1"/>
    </xf>
    <xf numFmtId="0" fontId="67" fillId="3" borderId="1" xfId="0" applyFont="1" applyFill="1" applyBorder="1" applyAlignment="1">
      <alignment horizontal="center" vertical="center" wrapText="1"/>
    </xf>
    <xf numFmtId="4" fontId="89" fillId="0" borderId="0" xfId="0" applyNumberFormat="1" applyFont="1"/>
    <xf numFmtId="4" fontId="89" fillId="0" borderId="0" xfId="0" applyNumberFormat="1" applyFont="1" applyAlignment="1">
      <alignment vertical="center"/>
    </xf>
    <xf numFmtId="0" fontId="86" fillId="0" borderId="0" xfId="0" applyFont="1"/>
    <xf numFmtId="0" fontId="86" fillId="3" borderId="9" xfId="0" applyFont="1" applyFill="1" applyBorder="1" applyAlignment="1">
      <alignment vertical="center" wrapText="1"/>
    </xf>
    <xf numFmtId="0" fontId="27" fillId="12" borderId="13" xfId="0" applyFont="1" applyFill="1" applyBorder="1" applyAlignment="1">
      <alignment horizontal="center" vertical="center" wrapText="1"/>
    </xf>
    <xf numFmtId="173" fontId="32" fillId="12" borderId="13" xfId="9" applyNumberFormat="1" applyFont="1" applyFill="1" applyBorder="1" applyAlignment="1">
      <alignment vertical="center" wrapText="1"/>
    </xf>
    <xf numFmtId="2" fontId="57" fillId="3" borderId="1" xfId="159" applyNumberFormat="1" applyFont="1" applyFill="1" applyBorder="1" applyAlignment="1">
      <alignment horizontal="right" vertical="top" wrapText="1"/>
    </xf>
    <xf numFmtId="167" fontId="57" fillId="3" borderId="1" xfId="159" applyNumberFormat="1" applyFont="1" applyFill="1" applyBorder="1" applyAlignment="1">
      <alignment horizontal="right" vertical="top" wrapText="1"/>
    </xf>
    <xf numFmtId="42" fontId="58" fillId="0" borderId="14" xfId="7" applyNumberFormat="1" applyFont="1" applyFill="1" applyBorder="1" applyAlignment="1">
      <alignment horizontal="left" vertical="center"/>
    </xf>
    <xf numFmtId="42" fontId="58" fillId="0" borderId="0" xfId="7" applyNumberFormat="1" applyFont="1" applyFill="1" applyBorder="1" applyAlignment="1">
      <alignment horizontal="left" vertical="center"/>
    </xf>
    <xf numFmtId="0" fontId="59" fillId="0" borderId="1" xfId="155" applyFont="1" applyBorder="1" applyAlignment="1">
      <alignment horizontal="center"/>
    </xf>
    <xf numFmtId="42" fontId="59" fillId="0" borderId="1" xfId="7" applyNumberFormat="1" applyFont="1" applyFill="1" applyBorder="1"/>
    <xf numFmtId="40" fontId="59" fillId="0" borderId="21" xfId="155" applyNumberFormat="1" applyFont="1" applyBorder="1" applyAlignment="1">
      <alignment horizontal="center"/>
    </xf>
    <xf numFmtId="42" fontId="59" fillId="0" borderId="21" xfId="155" applyNumberFormat="1" applyFont="1" applyBorder="1" applyAlignment="1">
      <alignment horizontal="center"/>
    </xf>
    <xf numFmtId="167" fontId="59" fillId="0" borderId="21" xfId="155" applyNumberFormat="1" applyFont="1" applyBorder="1" applyAlignment="1">
      <alignment horizontal="right"/>
    </xf>
    <xf numFmtId="0" fontId="59" fillId="0" borderId="14" xfId="155" applyFont="1" applyBorder="1" applyAlignment="1">
      <alignment horizontal="left" indent="1"/>
    </xf>
    <xf numFmtId="0" fontId="59" fillId="0" borderId="14" xfId="155" applyFont="1" applyBorder="1" applyAlignment="1">
      <alignment horizontal="center"/>
    </xf>
    <xf numFmtId="42" fontId="59" fillId="0" borderId="14" xfId="155" applyNumberFormat="1" applyFont="1" applyBorder="1"/>
    <xf numFmtId="0" fontId="59" fillId="0" borderId="0" xfId="155" applyFont="1" applyAlignment="1">
      <alignment horizontal="left" indent="1"/>
    </xf>
    <xf numFmtId="0" fontId="59" fillId="0" borderId="0" xfId="155" applyFont="1" applyAlignment="1">
      <alignment horizontal="center"/>
    </xf>
    <xf numFmtId="42" fontId="59" fillId="0" borderId="0" xfId="155" applyNumberFormat="1" applyFont="1"/>
    <xf numFmtId="3" fontId="59" fillId="0" borderId="1" xfId="155" applyNumberFormat="1" applyFont="1" applyBorder="1"/>
    <xf numFmtId="168" fontId="59" fillId="0" borderId="14" xfId="40" applyNumberFormat="1" applyFont="1" applyFill="1" applyBorder="1" applyAlignment="1">
      <alignment horizontal="left" indent="1"/>
    </xf>
    <xf numFmtId="168" fontId="58" fillId="0" borderId="14" xfId="40" applyNumberFormat="1" applyFont="1" applyFill="1" applyBorder="1" applyAlignment="1">
      <alignment horizontal="left" indent="1"/>
    </xf>
    <xf numFmtId="9" fontId="58" fillId="0" borderId="14" xfId="219" applyFont="1" applyFill="1" applyBorder="1" applyAlignment="1">
      <alignment horizontal="center"/>
    </xf>
    <xf numFmtId="42" fontId="59" fillId="0" borderId="14" xfId="40" applyNumberFormat="1" applyFont="1" applyFill="1" applyBorder="1" applyAlignment="1">
      <alignment horizontal="right"/>
    </xf>
    <xf numFmtId="168" fontId="59" fillId="0" borderId="0" xfId="40" applyNumberFormat="1" applyFont="1" applyFill="1" applyBorder="1" applyAlignment="1">
      <alignment horizontal="left" indent="1"/>
    </xf>
    <xf numFmtId="168" fontId="58" fillId="0" borderId="0" xfId="40" applyNumberFormat="1" applyFont="1" applyFill="1" applyBorder="1" applyAlignment="1">
      <alignment horizontal="left" indent="1"/>
    </xf>
    <xf numFmtId="9" fontId="58" fillId="0" borderId="0" xfId="219" applyFont="1" applyFill="1" applyBorder="1" applyAlignment="1">
      <alignment horizontal="center"/>
    </xf>
    <xf numFmtId="42" fontId="59" fillId="0" borderId="0" xfId="40" applyNumberFormat="1" applyFont="1" applyFill="1" applyBorder="1" applyAlignment="1">
      <alignment horizontal="right"/>
    </xf>
    <xf numFmtId="169" fontId="57" fillId="0" borderId="1" xfId="192" applyNumberFormat="1" applyFont="1" applyBorder="1"/>
    <xf numFmtId="0" fontId="31" fillId="12" borderId="1" xfId="0" applyFont="1" applyFill="1" applyBorder="1" applyAlignment="1">
      <alignment horizontal="center" vertical="center" wrapText="1"/>
    </xf>
    <xf numFmtId="0" fontId="27" fillId="12" borderId="1" xfId="0" applyFont="1" applyFill="1" applyBorder="1" applyAlignment="1">
      <alignment horizontal="center" vertical="center" wrapText="1"/>
    </xf>
    <xf numFmtId="173" fontId="32" fillId="12" borderId="1" xfId="9" applyNumberFormat="1" applyFont="1" applyFill="1" applyBorder="1" applyAlignment="1">
      <alignment vertical="center" wrapText="1"/>
    </xf>
    <xf numFmtId="167" fontId="67" fillId="3" borderId="1" xfId="159" applyNumberFormat="1" applyFont="1" applyFill="1" applyBorder="1" applyAlignment="1">
      <alignment horizontal="right" vertical="top" wrapText="1"/>
    </xf>
    <xf numFmtId="165" fontId="30" fillId="5" borderId="1" xfId="1" applyFont="1" applyFill="1" applyBorder="1" applyAlignment="1">
      <alignment vertical="center"/>
    </xf>
    <xf numFmtId="0" fontId="27" fillId="3" borderId="1" xfId="0" applyFont="1" applyFill="1" applyBorder="1" applyAlignment="1">
      <alignment vertical="center" wrapText="1"/>
    </xf>
    <xf numFmtId="0" fontId="51" fillId="0" borderId="0" xfId="0" applyFont="1" applyAlignment="1">
      <alignment horizontal="left" vertical="center" wrapText="1"/>
    </xf>
    <xf numFmtId="0" fontId="38" fillId="0" borderId="51" xfId="0" applyFont="1" applyBorder="1" applyAlignment="1">
      <alignment horizontal="center"/>
    </xf>
    <xf numFmtId="0" fontId="38" fillId="0" borderId="52" xfId="0" applyFont="1" applyBorder="1" applyAlignment="1">
      <alignment horizontal="center"/>
    </xf>
    <xf numFmtId="0" fontId="38" fillId="0" borderId="53" xfId="0" applyFont="1" applyBorder="1" applyAlignment="1">
      <alignment horizontal="center"/>
    </xf>
    <xf numFmtId="0" fontId="39" fillId="0" borderId="54" xfId="0" applyFont="1" applyBorder="1" applyAlignment="1">
      <alignment horizontal="left"/>
    </xf>
    <xf numFmtId="0" fontId="39" fillId="0" borderId="0" xfId="0" applyFont="1" applyAlignment="1">
      <alignment horizontal="left"/>
    </xf>
    <xf numFmtId="0" fontId="39" fillId="0" borderId="55" xfId="0" applyFont="1" applyBorder="1" applyAlignment="1">
      <alignment horizontal="left"/>
    </xf>
    <xf numFmtId="0" fontId="40" fillId="3" borderId="54" xfId="0" applyFont="1" applyFill="1" applyBorder="1" applyAlignment="1">
      <alignment vertical="top" wrapText="1"/>
    </xf>
    <xf numFmtId="0" fontId="40" fillId="3" borderId="0" xfId="0" applyFont="1" applyFill="1" applyAlignment="1">
      <alignment vertical="top"/>
    </xf>
    <xf numFmtId="0" fontId="40" fillId="3" borderId="55" xfId="0" applyFont="1" applyFill="1" applyBorder="1" applyAlignment="1">
      <alignment vertical="top"/>
    </xf>
    <xf numFmtId="0" fontId="41" fillId="0" borderId="48" xfId="0" applyFont="1" applyBorder="1" applyAlignment="1">
      <alignment wrapText="1"/>
    </xf>
    <xf numFmtId="0" fontId="42" fillId="0" borderId="16" xfId="0" applyFont="1" applyBorder="1"/>
    <xf numFmtId="0" fontId="42" fillId="0" borderId="49" xfId="0" applyFont="1" applyBorder="1"/>
    <xf numFmtId="0" fontId="38" fillId="0" borderId="54" xfId="0" applyFont="1" applyBorder="1" applyAlignment="1">
      <alignment horizontal="left"/>
    </xf>
    <xf numFmtId="0" fontId="38" fillId="0" borderId="0" xfId="0" applyFont="1" applyAlignment="1">
      <alignment horizontal="left"/>
    </xf>
    <xf numFmtId="0" fontId="38" fillId="0" borderId="55" xfId="0" applyFont="1" applyBorder="1" applyAlignment="1">
      <alignment horizontal="left"/>
    </xf>
    <xf numFmtId="0" fontId="43" fillId="0" borderId="48" xfId="0" applyFont="1" applyBorder="1" applyAlignment="1">
      <alignment horizontal="left" vertical="top" wrapText="1"/>
    </xf>
    <xf numFmtId="0" fontId="43" fillId="0" borderId="16" xfId="0" applyFont="1" applyBorder="1" applyAlignment="1">
      <alignment horizontal="left" vertical="top" wrapText="1"/>
    </xf>
    <xf numFmtId="0" fontId="43" fillId="0" borderId="49" xfId="0" applyFont="1" applyBorder="1" applyAlignment="1">
      <alignment horizontal="left" vertical="top" wrapText="1"/>
    </xf>
    <xf numFmtId="0" fontId="38" fillId="0" borderId="6" xfId="0" applyFont="1" applyBorder="1" applyAlignment="1">
      <alignment horizontal="left"/>
    </xf>
    <xf numFmtId="0" fontId="38" fillId="0" borderId="1" xfId="0" applyFont="1" applyBorder="1" applyAlignment="1">
      <alignment horizontal="left"/>
    </xf>
    <xf numFmtId="0" fontId="38" fillId="0" borderId="7" xfId="0" applyFont="1" applyBorder="1" applyAlignment="1">
      <alignment horizontal="left"/>
    </xf>
    <xf numFmtId="0" fontId="44" fillId="0" borderId="6" xfId="0" applyFont="1" applyBorder="1" applyAlignment="1">
      <alignment horizontal="left" wrapText="1"/>
    </xf>
    <xf numFmtId="0" fontId="44" fillId="0" borderId="1" xfId="0" applyFont="1" applyBorder="1" applyAlignment="1">
      <alignment horizontal="left"/>
    </xf>
    <xf numFmtId="0" fontId="44" fillId="0" borderId="7" xfId="0" applyFont="1" applyBorder="1" applyAlignment="1">
      <alignment horizontal="left"/>
    </xf>
    <xf numFmtId="0" fontId="44" fillId="0" borderId="62" xfId="0" applyFont="1" applyBorder="1" applyAlignment="1">
      <alignment horizontal="left" wrapText="1"/>
    </xf>
    <xf numFmtId="0" fontId="44" fillId="0" borderId="2" xfId="0" applyFont="1" applyBorder="1" applyAlignment="1">
      <alignment horizontal="left" wrapText="1"/>
    </xf>
    <xf numFmtId="0" fontId="44" fillId="0" borderId="63" xfId="0" applyFont="1" applyBorder="1" applyAlignment="1">
      <alignment horizontal="left" wrapText="1"/>
    </xf>
    <xf numFmtId="0" fontId="6" fillId="5" borderId="15" xfId="0" applyFont="1" applyFill="1" applyBorder="1" applyAlignment="1" applyProtection="1">
      <alignment horizontal="center" vertical="center" wrapText="1"/>
      <protection locked="0" hidden="1"/>
    </xf>
    <xf numFmtId="0" fontId="45" fillId="5" borderId="16" xfId="0" applyFont="1" applyFill="1" applyBorder="1" applyAlignment="1" applyProtection="1">
      <alignment horizontal="center" vertical="center" wrapText="1"/>
      <protection locked="0" hidden="1"/>
    </xf>
    <xf numFmtId="0" fontId="45" fillId="5" borderId="17" xfId="0" applyFont="1" applyFill="1" applyBorder="1" applyAlignment="1" applyProtection="1">
      <alignment horizontal="center" vertical="center" wrapText="1"/>
      <protection locked="0" hidden="1"/>
    </xf>
    <xf numFmtId="49" fontId="46" fillId="0" borderId="39" xfId="10" applyNumberFormat="1" applyFont="1" applyBorder="1" applyAlignment="1" applyProtection="1">
      <alignment horizontal="center" vertical="center"/>
      <protection hidden="1"/>
    </xf>
    <xf numFmtId="49" fontId="46" fillId="0" borderId="40" xfId="10" applyNumberFormat="1" applyFont="1" applyBorder="1" applyAlignment="1" applyProtection="1">
      <alignment horizontal="center" vertical="center"/>
      <protection hidden="1"/>
    </xf>
    <xf numFmtId="0" fontId="29" fillId="5" borderId="15" xfId="10" applyFont="1" applyFill="1" applyBorder="1" applyAlignment="1" applyProtection="1">
      <alignment horizontal="left" vertical="top"/>
      <protection locked="0" hidden="1"/>
    </xf>
    <xf numFmtId="0" fontId="29" fillId="5" borderId="16" xfId="10" applyFont="1" applyFill="1" applyBorder="1" applyAlignment="1" applyProtection="1">
      <alignment horizontal="left" vertical="top"/>
      <protection locked="0" hidden="1"/>
    </xf>
    <xf numFmtId="0" fontId="29" fillId="5" borderId="17" xfId="10" applyFont="1" applyFill="1" applyBorder="1" applyAlignment="1" applyProtection="1">
      <alignment horizontal="left" vertical="top"/>
      <protection locked="0" hidden="1"/>
    </xf>
    <xf numFmtId="0" fontId="34" fillId="0" borderId="1" xfId="0" applyFont="1" applyBorder="1" applyAlignment="1">
      <alignment horizontal="center" vertical="center" wrapText="1"/>
    </xf>
    <xf numFmtId="0" fontId="31" fillId="3" borderId="1" xfId="0" applyFont="1" applyFill="1" applyBorder="1" applyAlignment="1">
      <alignment horizontal="left" vertical="center" wrapText="1"/>
    </xf>
    <xf numFmtId="0" fontId="71" fillId="0" borderId="15" xfId="18" applyFont="1" applyBorder="1" applyAlignment="1">
      <alignment horizontal="center" vertical="center"/>
    </xf>
    <xf numFmtId="0" fontId="71" fillId="0" borderId="16" xfId="18" applyFont="1" applyBorder="1" applyAlignment="1">
      <alignment horizontal="center" vertical="center"/>
    </xf>
    <xf numFmtId="0" fontId="71" fillId="0" borderId="17" xfId="18" applyFont="1" applyBorder="1" applyAlignment="1">
      <alignment horizontal="center" vertical="center"/>
    </xf>
    <xf numFmtId="0" fontId="72" fillId="0" borderId="15" xfId="10" applyFont="1" applyBorder="1" applyAlignment="1">
      <alignment horizontal="left" indent="1"/>
    </xf>
    <xf numFmtId="0" fontId="72" fillId="0" borderId="16" xfId="10" applyFont="1" applyBorder="1" applyAlignment="1">
      <alignment horizontal="left" indent="1"/>
    </xf>
    <xf numFmtId="0" fontId="72" fillId="0" borderId="17" xfId="10" applyFont="1" applyBorder="1" applyAlignment="1">
      <alignment horizontal="left" indent="1"/>
    </xf>
    <xf numFmtId="40" fontId="59" fillId="0" borderId="22" xfId="0" applyNumberFormat="1" applyFont="1" applyBorder="1" applyAlignment="1">
      <alignment horizontal="left" indent="1"/>
    </xf>
    <xf numFmtId="0" fontId="59" fillId="0" borderId="23" xfId="0" applyFont="1" applyBorder="1" applyAlignment="1">
      <alignment horizontal="left" indent="1"/>
    </xf>
    <xf numFmtId="0" fontId="59" fillId="0" borderId="24" xfId="0" applyFont="1" applyBorder="1" applyAlignment="1">
      <alignment horizontal="left" indent="1"/>
    </xf>
    <xf numFmtId="0" fontId="56" fillId="12" borderId="15" xfId="17" applyFont="1" applyFill="1" applyBorder="1" applyAlignment="1">
      <alignment horizontal="center" vertical="center"/>
    </xf>
    <xf numFmtId="0" fontId="56" fillId="12" borderId="16" xfId="17" applyFont="1" applyFill="1" applyBorder="1" applyAlignment="1">
      <alignment horizontal="center" vertical="center"/>
    </xf>
    <xf numFmtId="0" fontId="56" fillId="12" borderId="17" xfId="17" applyFont="1" applyFill="1" applyBorder="1" applyAlignment="1">
      <alignment horizontal="center" vertical="center"/>
    </xf>
    <xf numFmtId="0" fontId="56" fillId="9" borderId="8" xfId="17" applyFont="1" applyFill="1" applyBorder="1" applyAlignment="1">
      <alignment horizontal="center" vertical="center"/>
    </xf>
    <xf numFmtId="0" fontId="56" fillId="9" borderId="10" xfId="17" applyFont="1" applyFill="1" applyBorder="1" applyAlignment="1">
      <alignment horizontal="center" vertical="center"/>
    </xf>
    <xf numFmtId="0" fontId="63" fillId="12" borderId="15" xfId="17" applyFont="1" applyFill="1" applyBorder="1" applyAlignment="1">
      <alignment horizontal="center" vertical="center"/>
    </xf>
    <xf numFmtId="0" fontId="80" fillId="12" borderId="16" xfId="17" applyFont="1" applyFill="1" applyBorder="1" applyAlignment="1">
      <alignment horizontal="center"/>
    </xf>
    <xf numFmtId="0" fontId="80" fillId="12" borderId="17" xfId="17" applyFont="1" applyFill="1" applyBorder="1" applyAlignment="1">
      <alignment horizontal="center"/>
    </xf>
    <xf numFmtId="0" fontId="63" fillId="0" borderId="15" xfId="17" applyFont="1" applyBorder="1" applyAlignment="1">
      <alignment horizontal="center" vertical="center"/>
    </xf>
    <xf numFmtId="0" fontId="63" fillId="0" borderId="16" xfId="17" applyFont="1" applyBorder="1" applyAlignment="1">
      <alignment horizontal="center" vertical="center"/>
    </xf>
    <xf numFmtId="0" fontId="63" fillId="0" borderId="17" xfId="17" applyFont="1" applyBorder="1" applyAlignment="1">
      <alignment horizontal="center" vertical="center"/>
    </xf>
    <xf numFmtId="0" fontId="67" fillId="0" borderId="1" xfId="11" applyFont="1" applyBorder="1" applyAlignment="1">
      <alignment horizontal="left" vertical="top" wrapText="1"/>
    </xf>
    <xf numFmtId="0" fontId="63" fillId="12" borderId="16" xfId="17" applyFont="1" applyFill="1" applyBorder="1" applyAlignment="1">
      <alignment horizontal="center" vertical="center"/>
    </xf>
    <xf numFmtId="0" fontId="63" fillId="12" borderId="17" xfId="17" applyFont="1" applyFill="1" applyBorder="1" applyAlignment="1">
      <alignment horizontal="center" vertical="center"/>
    </xf>
    <xf numFmtId="0" fontId="81" fillId="0" borderId="15" xfId="10" applyFont="1" applyBorder="1" applyAlignment="1">
      <alignment horizontal="left" indent="1"/>
    </xf>
    <xf numFmtId="0" fontId="81" fillId="0" borderId="16" xfId="10" applyFont="1" applyBorder="1" applyAlignment="1">
      <alignment horizontal="left" indent="1"/>
    </xf>
    <xf numFmtId="0" fontId="81" fillId="0" borderId="17" xfId="10" applyFont="1" applyBorder="1" applyAlignment="1">
      <alignment horizontal="left" indent="1"/>
    </xf>
    <xf numFmtId="0" fontId="63" fillId="9" borderId="15" xfId="17" applyFont="1" applyFill="1" applyBorder="1" applyAlignment="1">
      <alignment horizontal="center" vertical="center"/>
    </xf>
    <xf numFmtId="0" fontId="80" fillId="0" borderId="17" xfId="17" applyFont="1" applyBorder="1" applyAlignment="1">
      <alignment horizontal="center" vertical="center"/>
    </xf>
    <xf numFmtId="0" fontId="52" fillId="7" borderId="11" xfId="0" applyFont="1" applyFill="1" applyBorder="1" applyAlignment="1">
      <alignment horizontal="center"/>
    </xf>
    <xf numFmtId="0" fontId="52" fillId="7" borderId="9" xfId="0" applyFont="1" applyFill="1" applyBorder="1" applyAlignment="1">
      <alignment horizontal="center"/>
    </xf>
    <xf numFmtId="0" fontId="52" fillId="7" borderId="10" xfId="0" applyFont="1" applyFill="1" applyBorder="1" applyAlignment="1">
      <alignment horizontal="center"/>
    </xf>
    <xf numFmtId="0" fontId="58" fillId="12" borderId="16" xfId="17" applyFont="1" applyFill="1" applyBorder="1" applyAlignment="1">
      <alignment horizontal="center"/>
    </xf>
    <xf numFmtId="0" fontId="58" fillId="12" borderId="17" xfId="17" applyFont="1" applyFill="1" applyBorder="1" applyAlignment="1">
      <alignment horizontal="center"/>
    </xf>
    <xf numFmtId="0" fontId="56" fillId="0" borderId="15" xfId="17" applyFont="1" applyBorder="1" applyAlignment="1">
      <alignment horizontal="center" vertical="center"/>
    </xf>
    <xf numFmtId="0" fontId="56" fillId="0" borderId="16" xfId="17" applyFont="1" applyBorder="1" applyAlignment="1">
      <alignment horizontal="left" vertical="center" indent="1"/>
    </xf>
    <xf numFmtId="0" fontId="56" fillId="0" borderId="17" xfId="17" applyFont="1" applyBorder="1" applyAlignment="1">
      <alignment horizontal="left" vertical="center" indent="1"/>
    </xf>
    <xf numFmtId="0" fontId="75" fillId="3" borderId="22" xfId="0" applyFont="1" applyFill="1" applyBorder="1" applyAlignment="1">
      <alignment vertical="center" wrapText="1"/>
    </xf>
    <xf numFmtId="0" fontId="77" fillId="3" borderId="23" xfId="0" applyFont="1" applyFill="1" applyBorder="1"/>
    <xf numFmtId="0" fontId="77" fillId="3" borderId="24" xfId="0" applyFont="1" applyFill="1" applyBorder="1"/>
    <xf numFmtId="0" fontId="75" fillId="3" borderId="23" xfId="0" applyFont="1" applyFill="1" applyBorder="1" applyAlignment="1">
      <alignment vertical="center" wrapText="1"/>
    </xf>
    <xf numFmtId="0" fontId="75" fillId="3" borderId="24" xfId="0" applyFont="1" applyFill="1" applyBorder="1" applyAlignment="1">
      <alignment vertical="center" wrapText="1"/>
    </xf>
    <xf numFmtId="0" fontId="76" fillId="3" borderId="1" xfId="11" applyFont="1" applyFill="1" applyBorder="1" applyAlignment="1">
      <alignment horizontal="left" vertical="top" wrapText="1"/>
    </xf>
    <xf numFmtId="0" fontId="71" fillId="12" borderId="15" xfId="18" applyFont="1" applyFill="1" applyBorder="1" applyAlignment="1">
      <alignment horizontal="center" vertical="center"/>
    </xf>
    <xf numFmtId="0" fontId="71" fillId="12" borderId="16" xfId="18" applyFont="1" applyFill="1" applyBorder="1" applyAlignment="1">
      <alignment horizontal="center" vertical="center"/>
    </xf>
    <xf numFmtId="0" fontId="71" fillId="12" borderId="17" xfId="18" applyFont="1" applyFill="1" applyBorder="1" applyAlignment="1">
      <alignment horizontal="center" vertical="center"/>
    </xf>
    <xf numFmtId="0" fontId="6" fillId="5" borderId="8" xfId="0" applyFont="1" applyFill="1" applyBorder="1" applyAlignment="1" applyProtection="1">
      <alignment horizontal="center" vertical="center" wrapText="1"/>
      <protection locked="0" hidden="1"/>
    </xf>
    <xf numFmtId="0" fontId="6" fillId="5" borderId="9" xfId="0" applyFont="1" applyFill="1" applyBorder="1" applyAlignment="1" applyProtection="1">
      <alignment horizontal="center" vertical="center" wrapText="1"/>
      <protection locked="0" hidden="1"/>
    </xf>
    <xf numFmtId="0" fontId="6" fillId="5" borderId="10" xfId="0" applyFont="1" applyFill="1" applyBorder="1" applyAlignment="1" applyProtection="1">
      <alignment horizontal="center" vertical="center" wrapText="1"/>
      <protection locked="0" hidden="1"/>
    </xf>
    <xf numFmtId="49" fontId="7" fillId="6" borderId="11" xfId="10" applyNumberFormat="1" applyFont="1" applyFill="1" applyBorder="1" applyAlignment="1" applyProtection="1">
      <alignment horizontal="center" vertical="center"/>
      <protection hidden="1"/>
    </xf>
    <xf numFmtId="49" fontId="7" fillId="6" borderId="9" xfId="10" applyNumberFormat="1" applyFont="1" applyFill="1" applyBorder="1" applyAlignment="1" applyProtection="1">
      <alignment horizontal="center" vertical="center"/>
      <protection hidden="1"/>
    </xf>
    <xf numFmtId="49" fontId="7" fillId="6" borderId="12" xfId="10" applyNumberFormat="1" applyFont="1" applyFill="1" applyBorder="1" applyAlignment="1" applyProtection="1">
      <alignment horizontal="center" vertical="center"/>
      <protection hidden="1"/>
    </xf>
    <xf numFmtId="0" fontId="51" fillId="7" borderId="11" xfId="0" applyFont="1" applyFill="1" applyBorder="1" applyAlignment="1">
      <alignment horizontal="center"/>
    </xf>
    <xf numFmtId="0" fontId="51" fillId="7" borderId="9" xfId="0" applyFont="1" applyFill="1" applyBorder="1" applyAlignment="1">
      <alignment horizontal="center"/>
    </xf>
    <xf numFmtId="0" fontId="51" fillId="7" borderId="10" xfId="0" applyFont="1" applyFill="1" applyBorder="1" applyAlignment="1">
      <alignment horizontal="center"/>
    </xf>
    <xf numFmtId="0" fontId="55" fillId="3" borderId="13" xfId="15" applyFont="1" applyFill="1" applyBorder="1" applyAlignment="1">
      <alignment horizontal="left" vertical="center" wrapText="1" indent="1"/>
    </xf>
    <xf numFmtId="0" fontId="56" fillId="0" borderId="16" xfId="17" applyFont="1" applyBorder="1" applyAlignment="1">
      <alignment horizontal="center" vertical="center"/>
    </xf>
    <xf numFmtId="0" fontId="56" fillId="0" borderId="17" xfId="17" applyFont="1" applyBorder="1" applyAlignment="1">
      <alignment horizontal="center" vertical="center"/>
    </xf>
    <xf numFmtId="0" fontId="57" fillId="0" borderId="18" xfId="0" applyFont="1" applyBorder="1" applyAlignment="1">
      <alignment vertical="center" wrapText="1"/>
    </xf>
    <xf numFmtId="0" fontId="57" fillId="0" borderId="19" xfId="0" applyFont="1" applyBorder="1" applyAlignment="1">
      <alignment vertical="center" wrapText="1"/>
    </xf>
    <xf numFmtId="0" fontId="57" fillId="0" borderId="20" xfId="0" applyFont="1" applyBorder="1" applyAlignment="1">
      <alignment vertical="center" wrapText="1"/>
    </xf>
    <xf numFmtId="0" fontId="57" fillId="0" borderId="22" xfId="0" applyFont="1" applyBorder="1" applyAlignment="1">
      <alignment vertical="center" wrapText="1"/>
    </xf>
    <xf numFmtId="0" fontId="57" fillId="0" borderId="23" xfId="0" applyFont="1" applyBorder="1" applyAlignment="1">
      <alignment vertical="center" wrapText="1"/>
    </xf>
    <xf numFmtId="0" fontId="57" fillId="0" borderId="24" xfId="0" applyFont="1" applyBorder="1" applyAlignment="1">
      <alignment vertical="center" wrapText="1"/>
    </xf>
    <xf numFmtId="0" fontId="62" fillId="3" borderId="13" xfId="15" applyFont="1" applyFill="1" applyBorder="1" applyAlignment="1">
      <alignment horizontal="left" vertical="center" wrapText="1" indent="1"/>
    </xf>
    <xf numFmtId="0" fontId="67" fillId="0" borderId="18" xfId="0" applyFont="1" applyBorder="1" applyAlignment="1">
      <alignment vertical="center" wrapText="1"/>
    </xf>
    <xf numFmtId="0" fontId="67" fillId="0" borderId="19" xfId="0" applyFont="1" applyBorder="1" applyAlignment="1">
      <alignment vertical="center" wrapText="1"/>
    </xf>
    <xf numFmtId="0" fontId="67" fillId="0" borderId="20" xfId="0" applyFont="1" applyBorder="1" applyAlignment="1">
      <alignment vertical="center" wrapText="1"/>
    </xf>
    <xf numFmtId="0" fontId="67" fillId="0" borderId="22" xfId="0" applyFont="1" applyBorder="1" applyAlignment="1">
      <alignment vertical="center" wrapText="1"/>
    </xf>
    <xf numFmtId="0" fontId="67" fillId="0" borderId="23" xfId="0" applyFont="1" applyBorder="1" applyAlignment="1">
      <alignment vertical="center" wrapText="1"/>
    </xf>
    <xf numFmtId="0" fontId="67" fillId="0" borderId="24" xfId="0" applyFont="1" applyBorder="1" applyAlignment="1">
      <alignment vertical="center" wrapText="1"/>
    </xf>
    <xf numFmtId="0" fontId="57" fillId="0" borderId="25" xfId="0" applyFont="1" applyBorder="1" applyAlignment="1">
      <alignment vertical="center" wrapText="1"/>
    </xf>
    <xf numFmtId="0" fontId="57" fillId="0" borderId="26" xfId="0" applyFont="1" applyBorder="1" applyAlignment="1">
      <alignment vertical="center" wrapText="1"/>
    </xf>
    <xf numFmtId="0" fontId="57" fillId="0" borderId="27" xfId="0" applyFont="1" applyBorder="1" applyAlignment="1">
      <alignment vertical="center" wrapText="1"/>
    </xf>
    <xf numFmtId="0" fontId="56" fillId="0" borderId="28" xfId="17" applyFont="1" applyBorder="1" applyAlignment="1">
      <alignment horizontal="center" vertical="center"/>
    </xf>
    <xf numFmtId="0" fontId="56" fillId="0" borderId="19" xfId="17" applyFont="1" applyBorder="1" applyAlignment="1">
      <alignment horizontal="center" vertical="center"/>
    </xf>
    <xf numFmtId="0" fontId="56" fillId="0" borderId="29" xfId="17" applyFont="1" applyBorder="1" applyAlignment="1">
      <alignment horizontal="center" vertical="center"/>
    </xf>
    <xf numFmtId="40" fontId="59" fillId="0" borderId="22" xfId="10" applyNumberFormat="1" applyFont="1" applyBorder="1" applyAlignment="1">
      <alignment horizontal="left" indent="1"/>
    </xf>
    <xf numFmtId="0" fontId="59" fillId="0" borderId="23" xfId="10" applyFont="1" applyBorder="1" applyAlignment="1">
      <alignment horizontal="left" indent="1"/>
    </xf>
    <xf numFmtId="0" fontId="59" fillId="0" borderId="24" xfId="10" applyFont="1" applyBorder="1" applyAlignment="1">
      <alignment horizontal="left" indent="1"/>
    </xf>
    <xf numFmtId="0" fontId="59" fillId="0" borderId="23" xfId="0" applyFont="1" applyBorder="1"/>
    <xf numFmtId="0" fontId="59" fillId="0" borderId="24" xfId="0" applyFont="1" applyBorder="1"/>
    <xf numFmtId="40" fontId="59" fillId="0" borderId="23" xfId="0" applyNumberFormat="1" applyFont="1" applyBorder="1" applyAlignment="1">
      <alignment horizontal="left" indent="1"/>
    </xf>
    <xf numFmtId="40" fontId="59" fillId="0" borderId="24" xfId="0" applyNumberFormat="1" applyFont="1" applyBorder="1" applyAlignment="1">
      <alignment horizontal="left" indent="1"/>
    </xf>
    <xf numFmtId="40" fontId="59" fillId="0" borderId="25" xfId="0" applyNumberFormat="1" applyFont="1" applyBorder="1" applyAlignment="1">
      <alignment horizontal="left" indent="1"/>
    </xf>
    <xf numFmtId="40" fontId="59" fillId="0" borderId="26" xfId="0" applyNumberFormat="1" applyFont="1" applyBorder="1" applyAlignment="1">
      <alignment horizontal="left" indent="1"/>
    </xf>
    <xf numFmtId="40" fontId="59" fillId="0" borderId="27" xfId="0" applyNumberFormat="1" applyFont="1" applyBorder="1" applyAlignment="1">
      <alignment horizontal="left" indent="1"/>
    </xf>
    <xf numFmtId="0" fontId="67" fillId="0" borderId="25" xfId="0" applyFont="1" applyBorder="1" applyAlignment="1">
      <alignment vertical="center" wrapText="1"/>
    </xf>
    <xf numFmtId="0" fontId="67" fillId="0" borderId="26" xfId="0" applyFont="1" applyBorder="1" applyAlignment="1">
      <alignment vertical="center" wrapText="1"/>
    </xf>
    <xf numFmtId="0" fontId="67" fillId="0" borderId="27" xfId="0" applyFont="1" applyBorder="1" applyAlignment="1">
      <alignment vertical="center" wrapText="1"/>
    </xf>
    <xf numFmtId="0" fontId="63" fillId="0" borderId="28" xfId="17" applyFont="1" applyBorder="1" applyAlignment="1">
      <alignment horizontal="center" vertical="center"/>
    </xf>
    <xf numFmtId="0" fontId="63" fillId="0" borderId="19" xfId="17" applyFont="1" applyBorder="1" applyAlignment="1">
      <alignment horizontal="center" vertical="center"/>
    </xf>
    <xf numFmtId="0" fontId="63" fillId="0" borderId="29" xfId="17" applyFont="1" applyBorder="1" applyAlignment="1">
      <alignment horizontal="center" vertical="center"/>
    </xf>
    <xf numFmtId="40" fontId="81" fillId="0" borderId="22" xfId="10" applyNumberFormat="1" applyFont="1" applyBorder="1" applyAlignment="1">
      <alignment horizontal="left" indent="1"/>
    </xf>
    <xf numFmtId="0" fontId="81" fillId="0" borderId="23" xfId="10" applyFont="1" applyBorder="1" applyAlignment="1">
      <alignment horizontal="left" indent="1"/>
    </xf>
    <xf numFmtId="0" fontId="81" fillId="0" borderId="24" xfId="10" applyFont="1" applyBorder="1" applyAlignment="1">
      <alignment horizontal="left" indent="1"/>
    </xf>
    <xf numFmtId="40" fontId="81" fillId="0" borderId="22" xfId="0" applyNumberFormat="1" applyFont="1" applyBorder="1" applyAlignment="1">
      <alignment horizontal="left" indent="1"/>
    </xf>
    <xf numFmtId="40" fontId="81" fillId="0" borderId="23" xfId="0" applyNumberFormat="1" applyFont="1" applyBorder="1" applyAlignment="1">
      <alignment horizontal="left" indent="1"/>
    </xf>
    <xf numFmtId="40" fontId="81" fillId="0" borderId="24" xfId="0" applyNumberFormat="1" applyFont="1" applyBorder="1" applyAlignment="1">
      <alignment horizontal="left" indent="1"/>
    </xf>
    <xf numFmtId="40" fontId="81" fillId="0" borderId="25" xfId="0" applyNumberFormat="1" applyFont="1" applyBorder="1" applyAlignment="1">
      <alignment horizontal="left" indent="1"/>
    </xf>
    <xf numFmtId="40" fontId="81" fillId="0" borderId="26" xfId="0" applyNumberFormat="1" applyFont="1" applyBorder="1" applyAlignment="1">
      <alignment horizontal="left" indent="1"/>
    </xf>
    <xf numFmtId="40" fontId="81" fillId="0" borderId="27" xfId="0" applyNumberFormat="1" applyFont="1" applyBorder="1" applyAlignment="1">
      <alignment horizontal="left" indent="1"/>
    </xf>
    <xf numFmtId="0" fontId="63" fillId="9" borderId="8" xfId="17" applyFont="1" applyFill="1" applyBorder="1" applyAlignment="1">
      <alignment horizontal="center" vertical="center"/>
    </xf>
    <xf numFmtId="0" fontId="63" fillId="9" borderId="10" xfId="17" applyFont="1" applyFill="1" applyBorder="1" applyAlignment="1">
      <alignment horizontal="center" vertical="center"/>
    </xf>
    <xf numFmtId="0" fontId="9" fillId="7" borderId="11" xfId="0" applyFont="1" applyFill="1" applyBorder="1" applyAlignment="1">
      <alignment horizontal="center"/>
    </xf>
    <xf numFmtId="0" fontId="9" fillId="7" borderId="9" xfId="0" applyFont="1" applyFill="1" applyBorder="1" applyAlignment="1">
      <alignment horizontal="center"/>
    </xf>
    <xf numFmtId="0" fontId="9" fillId="7" borderId="10" xfId="0" applyFont="1" applyFill="1" applyBorder="1" applyAlignment="1">
      <alignment horizontal="center"/>
    </xf>
    <xf numFmtId="0" fontId="11" fillId="3" borderId="13" xfId="15" applyFont="1" applyFill="1" applyBorder="1" applyAlignment="1">
      <alignment horizontal="left" vertical="center" wrapText="1" indent="1"/>
    </xf>
    <xf numFmtId="0" fontId="12" fillId="5" borderId="15" xfId="17" applyFont="1" applyFill="1" applyBorder="1" applyAlignment="1">
      <alignment horizontal="center" vertical="center"/>
    </xf>
    <xf numFmtId="0" fontId="14" fillId="5" borderId="16" xfId="17" applyFont="1" applyFill="1" applyBorder="1" applyAlignment="1">
      <alignment horizontal="center"/>
    </xf>
    <xf numFmtId="0" fontId="14" fillId="5" borderId="17" xfId="17" applyFont="1" applyFill="1" applyBorder="1" applyAlignment="1">
      <alignment horizontal="center"/>
    </xf>
    <xf numFmtId="0" fontId="12" fillId="0" borderId="15" xfId="17" applyFont="1" applyBorder="1" applyAlignment="1">
      <alignment horizontal="center" vertical="center"/>
    </xf>
    <xf numFmtId="0" fontId="12" fillId="0" borderId="16" xfId="17" applyFont="1" applyBorder="1" applyAlignment="1">
      <alignment horizontal="left" vertical="center" indent="1"/>
    </xf>
    <xf numFmtId="0" fontId="12" fillId="0" borderId="17" xfId="17" applyFont="1" applyBorder="1" applyAlignment="1">
      <alignment horizontal="left" vertical="center" indent="1"/>
    </xf>
    <xf numFmtId="0" fontId="13" fillId="0" borderId="22" xfId="0" applyFont="1" applyBorder="1" applyAlignment="1">
      <alignment vertical="center" wrapText="1"/>
    </xf>
    <xf numFmtId="0" fontId="5" fillId="0" borderId="23" xfId="0" applyFont="1" applyBorder="1"/>
    <xf numFmtId="0" fontId="5" fillId="0" borderId="24" xfId="0" applyFont="1" applyBorder="1"/>
    <xf numFmtId="0" fontId="12" fillId="5" borderId="16" xfId="17" applyFont="1" applyFill="1" applyBorder="1" applyAlignment="1">
      <alignment horizontal="center" vertical="center"/>
    </xf>
    <xf numFmtId="0" fontId="12" fillId="5" borderId="17" xfId="17" applyFont="1" applyFill="1" applyBorder="1" applyAlignment="1">
      <alignment horizontal="center" vertical="center"/>
    </xf>
    <xf numFmtId="40" fontId="5" fillId="0" borderId="22" xfId="0" applyNumberFormat="1" applyFont="1" applyBorder="1" applyAlignment="1">
      <alignment horizontal="left" indent="1"/>
    </xf>
    <xf numFmtId="0" fontId="5" fillId="0" borderId="23" xfId="0" applyFont="1" applyBorder="1" applyAlignment="1">
      <alignment horizontal="left" indent="1"/>
    </xf>
    <xf numFmtId="0" fontId="5" fillId="0" borderId="24" xfId="0" applyFont="1" applyBorder="1" applyAlignment="1">
      <alignment horizontal="left" indent="1"/>
    </xf>
    <xf numFmtId="0" fontId="12" fillId="9" borderId="8" xfId="17" applyFont="1" applyFill="1" applyBorder="1" applyAlignment="1">
      <alignment horizontal="center" vertical="center"/>
    </xf>
    <xf numFmtId="0" fontId="12" fillId="9" borderId="10" xfId="17" applyFont="1" applyFill="1" applyBorder="1" applyAlignment="1">
      <alignment horizontal="center" vertical="center"/>
    </xf>
    <xf numFmtId="40" fontId="59" fillId="0" borderId="23" xfId="10" applyNumberFormat="1" applyFont="1" applyBorder="1" applyAlignment="1">
      <alignment horizontal="left" indent="1"/>
    </xf>
    <xf numFmtId="40" fontId="59" fillId="0" borderId="24" xfId="10" applyNumberFormat="1" applyFont="1" applyBorder="1" applyAlignment="1">
      <alignment horizontal="left" indent="1"/>
    </xf>
    <xf numFmtId="0" fontId="56" fillId="12" borderId="15" xfId="18" applyFont="1" applyFill="1" applyBorder="1" applyAlignment="1">
      <alignment horizontal="center" vertical="center"/>
    </xf>
    <xf numFmtId="0" fontId="56" fillId="12" borderId="16" xfId="18" applyFont="1" applyFill="1" applyBorder="1" applyAlignment="1">
      <alignment horizontal="center" vertical="center"/>
    </xf>
    <xf numFmtId="0" fontId="56" fillId="12" borderId="17" xfId="18" applyFont="1" applyFill="1" applyBorder="1" applyAlignment="1">
      <alignment horizontal="center" vertical="center"/>
    </xf>
    <xf numFmtId="0" fontId="51" fillId="7" borderId="11" xfId="10" applyFont="1" applyFill="1" applyBorder="1" applyAlignment="1">
      <alignment horizontal="center"/>
    </xf>
    <xf numFmtId="0" fontId="51" fillId="7" borderId="9" xfId="10" applyFont="1" applyFill="1" applyBorder="1" applyAlignment="1">
      <alignment horizontal="center"/>
    </xf>
    <xf numFmtId="0" fontId="51" fillId="7" borderId="10" xfId="10" applyFont="1" applyFill="1" applyBorder="1" applyAlignment="1">
      <alignment horizontal="center"/>
    </xf>
    <xf numFmtId="0" fontId="55" fillId="3" borderId="13" xfId="14" applyFont="1" applyFill="1" applyBorder="1" applyAlignment="1">
      <alignment horizontal="left" vertical="center" wrapText="1" indent="1"/>
    </xf>
    <xf numFmtId="0" fontId="58" fillId="12" borderId="16" xfId="18" applyFont="1" applyFill="1" applyBorder="1" applyAlignment="1">
      <alignment horizontal="center"/>
    </xf>
    <xf numFmtId="0" fontId="58" fillId="12" borderId="17" xfId="18" applyFont="1" applyFill="1" applyBorder="1" applyAlignment="1">
      <alignment horizontal="center"/>
    </xf>
    <xf numFmtId="0" fontId="56" fillId="0" borderId="15" xfId="18" applyFont="1" applyBorder="1" applyAlignment="1">
      <alignment horizontal="center" vertical="center"/>
    </xf>
    <xf numFmtId="0" fontId="56" fillId="0" borderId="16" xfId="18" applyFont="1" applyBorder="1" applyAlignment="1">
      <alignment horizontal="left" vertical="center" indent="1"/>
    </xf>
    <xf numFmtId="0" fontId="56" fillId="0" borderId="17" xfId="18" applyFont="1" applyBorder="1" applyAlignment="1">
      <alignment horizontal="left" vertical="center" indent="1"/>
    </xf>
    <xf numFmtId="0" fontId="58" fillId="0" borderId="15" xfId="18" applyFont="1" applyBorder="1" applyAlignment="1">
      <alignment horizontal="left" vertical="center"/>
    </xf>
    <xf numFmtId="0" fontId="58" fillId="0" borderId="16" xfId="18" applyFont="1" applyBorder="1" applyAlignment="1">
      <alignment horizontal="left" vertical="center"/>
    </xf>
    <xf numFmtId="0" fontId="58" fillId="0" borderId="17" xfId="18" applyFont="1" applyBorder="1" applyAlignment="1">
      <alignment horizontal="left" vertical="center"/>
    </xf>
    <xf numFmtId="40" fontId="59" fillId="0" borderId="31" xfId="10" applyNumberFormat="1" applyFont="1" applyBorder="1" applyAlignment="1">
      <alignment horizontal="left" indent="1"/>
    </xf>
    <xf numFmtId="0" fontId="59" fillId="0" borderId="32" xfId="10" applyFont="1" applyBorder="1" applyAlignment="1">
      <alignment horizontal="left" indent="1"/>
    </xf>
    <xf numFmtId="0" fontId="59" fillId="0" borderId="33" xfId="10" applyFont="1" applyBorder="1" applyAlignment="1">
      <alignment horizontal="left" indent="1"/>
    </xf>
    <xf numFmtId="0" fontId="62" fillId="3" borderId="37" xfId="13" applyFont="1" applyFill="1" applyBorder="1" applyAlignment="1">
      <alignment horizontal="left" vertical="center" wrapText="1" indent="1"/>
    </xf>
    <xf numFmtId="0" fontId="12" fillId="0" borderId="16" xfId="17" applyFont="1" applyBorder="1" applyAlignment="1">
      <alignment horizontal="center" vertical="center"/>
    </xf>
    <xf numFmtId="0" fontId="12" fillId="0" borderId="17" xfId="17" applyFont="1" applyBorder="1" applyAlignment="1">
      <alignment horizontal="center" vertical="center"/>
    </xf>
    <xf numFmtId="0" fontId="5" fillId="0" borderId="15" xfId="10" applyFont="1" applyBorder="1" applyAlignment="1">
      <alignment horizontal="left" indent="1"/>
    </xf>
    <xf numFmtId="0" fontId="5" fillId="0" borderId="16" xfId="10" applyFont="1" applyBorder="1" applyAlignment="1">
      <alignment horizontal="left" indent="1"/>
    </xf>
    <xf numFmtId="0" fontId="5" fillId="0" borderId="17" xfId="10" applyFont="1" applyBorder="1" applyAlignment="1">
      <alignment horizontal="left" indent="1"/>
    </xf>
    <xf numFmtId="0" fontId="12" fillId="9" borderId="15" xfId="17" applyFont="1" applyFill="1" applyBorder="1" applyAlignment="1">
      <alignment horizontal="center" vertical="center"/>
    </xf>
    <xf numFmtId="0" fontId="14" fillId="0" borderId="17" xfId="17" applyFont="1" applyBorder="1" applyAlignment="1">
      <alignment horizontal="center" vertical="center"/>
    </xf>
    <xf numFmtId="0" fontId="67" fillId="3" borderId="1" xfId="11" applyFont="1" applyFill="1" applyBorder="1" applyAlignment="1">
      <alignment horizontal="left" vertical="top" wrapText="1"/>
    </xf>
    <xf numFmtId="0" fontId="11" fillId="3" borderId="37" xfId="13" applyFont="1" applyFill="1" applyBorder="1" applyAlignment="1">
      <alignment horizontal="left" vertical="center" wrapText="1" indent="1"/>
    </xf>
    <xf numFmtId="0" fontId="12" fillId="3" borderId="15" xfId="17" applyFont="1" applyFill="1" applyBorder="1" applyAlignment="1">
      <alignment horizontal="center" vertical="center"/>
    </xf>
    <xf numFmtId="0" fontId="12" fillId="3" borderId="16" xfId="17" applyFont="1" applyFill="1" applyBorder="1" applyAlignment="1">
      <alignment horizontal="center" vertical="center"/>
    </xf>
    <xf numFmtId="0" fontId="12" fillId="3" borderId="17" xfId="17" applyFont="1" applyFill="1" applyBorder="1" applyAlignment="1">
      <alignment horizontal="center" vertical="center"/>
    </xf>
    <xf numFmtId="0" fontId="19" fillId="3" borderId="1" xfId="11" applyFont="1" applyFill="1" applyBorder="1" applyAlignment="1">
      <alignment horizontal="left" vertical="top" wrapText="1"/>
    </xf>
    <xf numFmtId="0" fontId="81" fillId="0" borderId="23" xfId="0" applyFont="1" applyBorder="1" applyAlignment="1">
      <alignment horizontal="left" indent="1"/>
    </xf>
    <xf numFmtId="0" fontId="81" fillId="0" borderId="24" xfId="0" applyFont="1" applyBorder="1" applyAlignment="1">
      <alignment horizontal="left" indent="1"/>
    </xf>
    <xf numFmtId="0" fontId="59" fillId="0" borderId="15" xfId="10" applyFont="1" applyBorder="1" applyAlignment="1">
      <alignment horizontal="left" indent="1"/>
    </xf>
    <xf numFmtId="0" fontId="59" fillId="0" borderId="16" xfId="10" applyFont="1" applyBorder="1" applyAlignment="1">
      <alignment horizontal="left" indent="1"/>
    </xf>
    <xf numFmtId="0" fontId="59" fillId="0" borderId="17" xfId="10" applyFont="1" applyBorder="1" applyAlignment="1">
      <alignment horizontal="left" indent="1"/>
    </xf>
    <xf numFmtId="0" fontId="56" fillId="9" borderId="15" xfId="17" applyFont="1" applyFill="1" applyBorder="1" applyAlignment="1">
      <alignment horizontal="center" vertical="center"/>
    </xf>
    <xf numFmtId="0" fontId="58" fillId="0" borderId="17" xfId="17" applyFont="1" applyBorder="1" applyAlignment="1">
      <alignment horizontal="center" vertical="center"/>
    </xf>
    <xf numFmtId="0" fontId="55" fillId="3" borderId="39" xfId="15" applyFont="1" applyFill="1" applyBorder="1" applyAlignment="1">
      <alignment horizontal="left" vertical="center" wrapText="1" indent="1"/>
    </xf>
    <xf numFmtId="0" fontId="55" fillId="3" borderId="40" xfId="15" applyFont="1" applyFill="1" applyBorder="1" applyAlignment="1">
      <alignment horizontal="left" vertical="center" wrapText="1" indent="1"/>
    </xf>
    <xf numFmtId="0" fontId="55" fillId="3" borderId="41" xfId="15" applyFont="1" applyFill="1" applyBorder="1" applyAlignment="1">
      <alignment horizontal="left" vertical="center" wrapText="1" indent="1"/>
    </xf>
    <xf numFmtId="0" fontId="56" fillId="0" borderId="1" xfId="17" applyFont="1" applyBorder="1" applyAlignment="1">
      <alignment horizontal="center" vertical="center"/>
    </xf>
    <xf numFmtId="0" fontId="57" fillId="3" borderId="1" xfId="11" applyFont="1" applyFill="1" applyBorder="1" applyAlignment="1">
      <alignment horizontal="left" vertical="top" wrapText="1"/>
    </xf>
    <xf numFmtId="0" fontId="11" fillId="3" borderId="39" xfId="15" applyFont="1" applyFill="1" applyBorder="1" applyAlignment="1">
      <alignment horizontal="left" vertical="center" wrapText="1" indent="1"/>
    </xf>
    <xf numFmtId="0" fontId="11" fillId="3" borderId="40" xfId="15" applyFont="1" applyFill="1" applyBorder="1" applyAlignment="1">
      <alignment horizontal="left" vertical="center" wrapText="1" indent="1"/>
    </xf>
    <xf numFmtId="0" fontId="11" fillId="3" borderId="41" xfId="15" applyFont="1" applyFill="1" applyBorder="1" applyAlignment="1">
      <alignment horizontal="left" vertical="center" wrapText="1" indent="1"/>
    </xf>
    <xf numFmtId="0" fontId="12" fillId="5" borderId="15" xfId="18" applyFont="1" applyFill="1" applyBorder="1" applyAlignment="1">
      <alignment horizontal="center" vertical="center"/>
    </xf>
    <xf numFmtId="0" fontId="14" fillId="5" borderId="16" xfId="18" applyFont="1" applyFill="1" applyBorder="1" applyAlignment="1">
      <alignment horizontal="center"/>
    </xf>
    <xf numFmtId="0" fontId="14" fillId="5" borderId="17" xfId="18" applyFont="1" applyFill="1" applyBorder="1" applyAlignment="1">
      <alignment horizontal="center"/>
    </xf>
    <xf numFmtId="0" fontId="12" fillId="0" borderId="15" xfId="18" applyFont="1" applyBorder="1" applyAlignment="1">
      <alignment horizontal="center" vertical="center"/>
    </xf>
    <xf numFmtId="0" fontId="12" fillId="0" borderId="16" xfId="18" applyFont="1" applyBorder="1" applyAlignment="1">
      <alignment horizontal="left" vertical="center" indent="1"/>
    </xf>
    <xf numFmtId="0" fontId="12" fillId="0" borderId="17" xfId="18" applyFont="1" applyBorder="1" applyAlignment="1">
      <alignment horizontal="left" vertical="center" indent="1"/>
    </xf>
    <xf numFmtId="0" fontId="12" fillId="5" borderId="16" xfId="18" applyFont="1" applyFill="1" applyBorder="1" applyAlignment="1">
      <alignment horizontal="center" vertical="center"/>
    </xf>
    <xf numFmtId="0" fontId="12" fillId="5" borderId="17" xfId="18" applyFont="1" applyFill="1" applyBorder="1" applyAlignment="1">
      <alignment horizontal="center" vertical="center"/>
    </xf>
    <xf numFmtId="0" fontId="12" fillId="9" borderId="8" xfId="18" applyFont="1" applyFill="1" applyBorder="1" applyAlignment="1">
      <alignment horizontal="center" vertical="center"/>
    </xf>
    <xf numFmtId="0" fontId="12" fillId="9" borderId="10" xfId="18" applyFont="1" applyFill="1" applyBorder="1" applyAlignment="1">
      <alignment horizontal="center" vertical="center"/>
    </xf>
    <xf numFmtId="0" fontId="62" fillId="3" borderId="58" xfId="13" applyFont="1" applyFill="1" applyBorder="1" applyAlignment="1">
      <alignment horizontal="left" vertical="center" wrapText="1" indent="1"/>
    </xf>
    <xf numFmtId="0" fontId="13" fillId="0" borderId="1" xfId="0" applyFont="1" applyBorder="1" applyAlignment="1">
      <alignment vertical="center" wrapText="1"/>
    </xf>
    <xf numFmtId="0" fontId="13" fillId="0" borderId="44" xfId="0" applyFont="1" applyBorder="1" applyAlignment="1">
      <alignment vertical="center" wrapText="1"/>
    </xf>
    <xf numFmtId="0" fontId="5" fillId="0" borderId="45" xfId="0" applyFont="1" applyBorder="1"/>
    <xf numFmtId="0" fontId="5" fillId="0" borderId="46" xfId="0" applyFont="1" applyBorder="1"/>
    <xf numFmtId="0" fontId="67" fillId="0" borderId="15" xfId="11" applyFont="1" applyBorder="1" applyAlignment="1">
      <alignment horizontal="left" vertical="top" wrapText="1"/>
    </xf>
    <xf numFmtId="0" fontId="67" fillId="0" borderId="16" xfId="11" applyFont="1" applyBorder="1" applyAlignment="1">
      <alignment horizontal="left" vertical="top" wrapText="1"/>
    </xf>
    <xf numFmtId="0" fontId="67" fillId="0" borderId="17" xfId="11" applyFont="1" applyBorder="1" applyAlignment="1">
      <alignment horizontal="left" vertical="top" wrapText="1"/>
    </xf>
    <xf numFmtId="0" fontId="57" fillId="0" borderId="21" xfId="16" applyFont="1" applyBorder="1"/>
    <xf numFmtId="0" fontId="57" fillId="3" borderId="21" xfId="16" applyFont="1" applyFill="1" applyBorder="1"/>
    <xf numFmtId="0" fontId="58" fillId="0" borderId="1" xfId="17" applyFont="1" applyBorder="1" applyAlignment="1">
      <alignment vertical="center" wrapText="1"/>
    </xf>
    <xf numFmtId="0" fontId="58" fillId="0" borderId="1" xfId="17" applyFont="1" applyBorder="1" applyAlignment="1">
      <alignment horizontal="left" vertical="center" wrapText="1"/>
    </xf>
    <xf numFmtId="0" fontId="58" fillId="0" borderId="1" xfId="17" applyFont="1" applyBorder="1" applyAlignment="1">
      <alignment vertical="center"/>
    </xf>
    <xf numFmtId="0" fontId="58" fillId="0" borderId="15" xfId="17" applyFont="1" applyBorder="1" applyAlignment="1">
      <alignment vertical="center" wrapText="1"/>
    </xf>
    <xf numFmtId="0" fontId="58" fillId="0" borderId="16" xfId="17" applyFont="1" applyBorder="1" applyAlignment="1">
      <alignment vertical="center" wrapText="1"/>
    </xf>
    <xf numFmtId="0" fontId="58" fillId="0" borderId="17" xfId="17" applyFont="1" applyBorder="1" applyAlignment="1">
      <alignment vertical="center" wrapText="1"/>
    </xf>
    <xf numFmtId="40" fontId="59" fillId="0" borderId="18" xfId="0" applyNumberFormat="1" applyFont="1" applyBorder="1" applyAlignment="1">
      <alignment horizontal="left" indent="1"/>
    </xf>
    <xf numFmtId="40" fontId="59" fillId="0" borderId="19" xfId="0" applyNumberFormat="1" applyFont="1" applyBorder="1" applyAlignment="1">
      <alignment horizontal="left" indent="1"/>
    </xf>
    <xf numFmtId="40" fontId="59" fillId="0" borderId="20" xfId="0" applyNumberFormat="1" applyFont="1" applyBorder="1" applyAlignment="1">
      <alignment horizontal="left" indent="1"/>
    </xf>
    <xf numFmtId="0" fontId="62" fillId="3" borderId="39" xfId="15" applyFont="1" applyFill="1" applyBorder="1" applyAlignment="1">
      <alignment horizontal="left" vertical="center" wrapText="1" indent="1"/>
    </xf>
    <xf numFmtId="0" fontId="62" fillId="3" borderId="40" xfId="15" applyFont="1" applyFill="1" applyBorder="1" applyAlignment="1">
      <alignment horizontal="left" vertical="center" wrapText="1" indent="1"/>
    </xf>
    <xf numFmtId="0" fontId="62" fillId="3" borderId="41" xfId="15" applyFont="1" applyFill="1" applyBorder="1" applyAlignment="1">
      <alignment horizontal="left" vertical="center" wrapText="1" indent="1"/>
    </xf>
    <xf numFmtId="0" fontId="14" fillId="0" borderId="1" xfId="18" applyFont="1" applyBorder="1" applyAlignment="1">
      <alignment vertical="center" wrapText="1"/>
    </xf>
    <xf numFmtId="0" fontId="59" fillId="0" borderId="15" xfId="155" applyFont="1" applyBorder="1" applyAlignment="1">
      <alignment horizontal="left" indent="1"/>
    </xf>
    <xf numFmtId="0" fontId="59" fillId="0" borderId="16" xfId="155" applyFont="1" applyBorder="1" applyAlignment="1">
      <alignment horizontal="left" indent="1"/>
    </xf>
    <xf numFmtId="0" fontId="59" fillId="0" borderId="17" xfId="155" applyFont="1" applyBorder="1" applyAlignment="1">
      <alignment horizontal="left" indent="1"/>
    </xf>
    <xf numFmtId="0" fontId="12" fillId="0" borderId="16" xfId="18" applyFont="1" applyBorder="1" applyAlignment="1">
      <alignment horizontal="center" vertical="center"/>
    </xf>
    <xf numFmtId="0" fontId="12" fillId="0" borderId="17" xfId="18" applyFont="1" applyBorder="1" applyAlignment="1">
      <alignment horizontal="center" vertical="center"/>
    </xf>
    <xf numFmtId="0" fontId="12" fillId="0" borderId="15" xfId="18" applyFont="1" applyBorder="1" applyAlignment="1">
      <alignment horizontal="left" vertical="center" wrapText="1"/>
    </xf>
    <xf numFmtId="0" fontId="12" fillId="0" borderId="16" xfId="18" applyFont="1" applyBorder="1" applyAlignment="1">
      <alignment horizontal="left" vertical="center" wrapText="1"/>
    </xf>
    <xf numFmtId="0" fontId="12" fillId="0" borderId="17" xfId="18" applyFont="1" applyBorder="1" applyAlignment="1">
      <alignment horizontal="left" vertical="center" wrapText="1"/>
    </xf>
    <xf numFmtId="0" fontId="12" fillId="9" borderId="15" xfId="18" applyFont="1" applyFill="1" applyBorder="1" applyAlignment="1">
      <alignment horizontal="center" vertical="center"/>
    </xf>
    <xf numFmtId="0" fontId="14" fillId="0" borderId="17" xfId="18" applyFont="1" applyBorder="1" applyAlignment="1">
      <alignment horizontal="center" vertical="center"/>
    </xf>
    <xf numFmtId="0" fontId="79" fillId="0" borderId="22" xfId="0" applyFont="1" applyBorder="1" applyAlignment="1">
      <alignment vertical="center" wrapText="1"/>
    </xf>
    <xf numFmtId="0" fontId="72" fillId="0" borderId="23" xfId="0" applyFont="1" applyBorder="1"/>
    <xf numFmtId="0" fontId="72" fillId="0" borderId="24" xfId="0" applyFont="1" applyBorder="1"/>
    <xf numFmtId="0" fontId="67" fillId="3" borderId="1" xfId="159" applyFont="1" applyFill="1" applyBorder="1" applyAlignment="1">
      <alignment horizontal="left" vertical="top" wrapText="1"/>
    </xf>
    <xf numFmtId="0" fontId="5" fillId="0" borderId="1" xfId="0" applyFont="1" applyBorder="1"/>
    <xf numFmtId="0" fontId="68" fillId="12" borderId="16" xfId="18" applyFont="1" applyFill="1" applyBorder="1" applyAlignment="1">
      <alignment horizontal="center"/>
    </xf>
    <xf numFmtId="0" fontId="68" fillId="12" borderId="17" xfId="18" applyFont="1" applyFill="1" applyBorder="1" applyAlignment="1">
      <alignment horizontal="center"/>
    </xf>
    <xf numFmtId="0" fontId="66" fillId="7" borderId="11" xfId="0" applyFont="1" applyFill="1" applyBorder="1" applyAlignment="1">
      <alignment horizontal="center"/>
    </xf>
    <xf numFmtId="0" fontId="66" fillId="7" borderId="9" xfId="0" applyFont="1" applyFill="1" applyBorder="1" applyAlignment="1">
      <alignment horizontal="center"/>
    </xf>
    <xf numFmtId="0" fontId="66" fillId="7" borderId="10" xfId="0" applyFont="1" applyFill="1" applyBorder="1" applyAlignment="1">
      <alignment horizontal="center"/>
    </xf>
    <xf numFmtId="0" fontId="74" fillId="3" borderId="37" xfId="13" applyFont="1" applyFill="1" applyBorder="1" applyAlignment="1">
      <alignment horizontal="left" vertical="center" wrapText="1" indent="1"/>
    </xf>
    <xf numFmtId="40" fontId="72" fillId="0" borderId="22" xfId="0" applyNumberFormat="1" applyFont="1" applyBorder="1" applyAlignment="1">
      <alignment horizontal="left" indent="1"/>
    </xf>
    <xf numFmtId="0" fontId="72" fillId="0" borderId="23" xfId="0" applyFont="1" applyBorder="1" applyAlignment="1">
      <alignment horizontal="left" indent="1"/>
    </xf>
    <xf numFmtId="0" fontId="72" fillId="0" borderId="24" xfId="0" applyFont="1" applyBorder="1" applyAlignment="1">
      <alignment horizontal="left" indent="1"/>
    </xf>
    <xf numFmtId="0" fontId="71" fillId="9" borderId="15" xfId="18" applyFont="1" applyFill="1" applyBorder="1" applyAlignment="1">
      <alignment horizontal="center" vertical="center"/>
    </xf>
    <xf numFmtId="0" fontId="68" fillId="0" borderId="17" xfId="18" applyFont="1" applyBorder="1" applyAlignment="1">
      <alignment horizontal="center" vertical="center"/>
    </xf>
    <xf numFmtId="0" fontId="74" fillId="3" borderId="13" xfId="15" applyFont="1" applyFill="1" applyBorder="1" applyAlignment="1">
      <alignment vertical="center" wrapText="1"/>
    </xf>
    <xf numFmtId="0" fontId="57" fillId="0" borderId="22" xfId="0" applyFont="1" applyBorder="1" applyAlignment="1">
      <alignment horizontal="left" vertical="center" wrapText="1"/>
    </xf>
    <xf numFmtId="0" fontId="57" fillId="0" borderId="23" xfId="0" applyFont="1" applyBorder="1" applyAlignment="1">
      <alignment horizontal="left" vertical="center" wrapText="1"/>
    </xf>
    <xf numFmtId="0" fontId="57" fillId="0" borderId="24" xfId="0" applyFont="1" applyBorder="1" applyAlignment="1">
      <alignment horizontal="left" vertical="center" wrapText="1"/>
    </xf>
    <xf numFmtId="0" fontId="59" fillId="0" borderId="23" xfId="0" applyFont="1" applyBorder="1" applyAlignment="1">
      <alignment horizontal="left"/>
    </xf>
    <xf numFmtId="0" fontId="59" fillId="0" borderId="24" xfId="0" applyFont="1" applyBorder="1" applyAlignment="1">
      <alignment horizontal="left"/>
    </xf>
    <xf numFmtId="0" fontId="71" fillId="0" borderId="16" xfId="18" applyFont="1" applyBorder="1" applyAlignment="1">
      <alignment horizontal="left" vertical="center" indent="1"/>
    </xf>
    <xf numFmtId="0" fontId="71" fillId="0" borderId="17" xfId="18" applyFont="1" applyBorder="1" applyAlignment="1">
      <alignment horizontal="left" vertical="center" indent="1"/>
    </xf>
    <xf numFmtId="0" fontId="79" fillId="0" borderId="22" xfId="0" applyFont="1" applyBorder="1" applyAlignment="1">
      <alignment horizontal="left" vertical="center" wrapText="1"/>
    </xf>
    <xf numFmtId="0" fontId="79" fillId="0" borderId="23" xfId="0" applyFont="1" applyBorder="1" applyAlignment="1">
      <alignment horizontal="left" vertical="center" wrapText="1"/>
    </xf>
    <xf numFmtId="0" fontId="79" fillId="0" borderId="24" xfId="0" applyFont="1" applyBorder="1" applyAlignment="1">
      <alignment horizontal="left" vertical="center" wrapText="1"/>
    </xf>
    <xf numFmtId="0" fontId="79" fillId="3" borderId="22" xfId="0" applyFont="1" applyFill="1" applyBorder="1" applyAlignment="1">
      <alignment horizontal="left" vertical="center" wrapText="1"/>
    </xf>
    <xf numFmtId="0" fontId="72" fillId="3" borderId="23" xfId="0" applyFont="1" applyFill="1" applyBorder="1" applyAlignment="1">
      <alignment horizontal="left"/>
    </xf>
    <xf numFmtId="0" fontId="72" fillId="3" borderId="24" xfId="0" applyFont="1" applyFill="1" applyBorder="1" applyAlignment="1">
      <alignment horizontal="left"/>
    </xf>
    <xf numFmtId="40" fontId="72" fillId="0" borderId="18" xfId="0" applyNumberFormat="1" applyFont="1" applyBorder="1" applyAlignment="1">
      <alignment horizontal="left" indent="1"/>
    </xf>
    <xf numFmtId="40" fontId="72" fillId="0" borderId="19" xfId="0" applyNumberFormat="1" applyFont="1" applyBorder="1" applyAlignment="1">
      <alignment horizontal="left" indent="1"/>
    </xf>
    <xf numFmtId="40" fontId="72" fillId="0" borderId="20" xfId="0" applyNumberFormat="1" applyFont="1" applyBorder="1" applyAlignment="1">
      <alignment horizontal="left" indent="1"/>
    </xf>
    <xf numFmtId="40" fontId="72" fillId="0" borderId="23" xfId="0" applyNumberFormat="1" applyFont="1" applyBorder="1" applyAlignment="1">
      <alignment horizontal="left" indent="1"/>
    </xf>
    <xf numFmtId="40" fontId="72" fillId="0" borderId="24" xfId="0" applyNumberFormat="1" applyFont="1" applyBorder="1" applyAlignment="1">
      <alignment horizontal="left" indent="1"/>
    </xf>
    <xf numFmtId="40" fontId="72" fillId="0" borderId="25" xfId="0" applyNumberFormat="1" applyFont="1" applyBorder="1" applyAlignment="1">
      <alignment horizontal="left" indent="1"/>
    </xf>
    <xf numFmtId="40" fontId="72" fillId="0" borderId="26" xfId="0" applyNumberFormat="1" applyFont="1" applyBorder="1" applyAlignment="1">
      <alignment horizontal="left" indent="1"/>
    </xf>
    <xf numFmtId="40" fontId="72" fillId="0" borderId="27" xfId="0" applyNumberFormat="1" applyFont="1" applyBorder="1" applyAlignment="1">
      <alignment horizontal="left" indent="1"/>
    </xf>
    <xf numFmtId="0" fontId="71" fillId="9" borderId="8" xfId="18" applyFont="1" applyFill="1" applyBorder="1" applyAlignment="1">
      <alignment horizontal="center" vertical="center"/>
    </xf>
    <xf numFmtId="0" fontId="71" fillId="9" borderId="10" xfId="18" applyFont="1" applyFill="1" applyBorder="1" applyAlignment="1">
      <alignment horizontal="center" vertical="center"/>
    </xf>
    <xf numFmtId="0" fontId="79" fillId="3" borderId="22" xfId="0" applyFont="1" applyFill="1" applyBorder="1" applyAlignment="1">
      <alignment vertical="center" wrapText="1"/>
    </xf>
    <xf numFmtId="0" fontId="72" fillId="3" borderId="23" xfId="0" applyFont="1" applyFill="1" applyBorder="1"/>
    <xf numFmtId="0" fontId="72" fillId="3" borderId="24" xfId="0" applyFont="1" applyFill="1" applyBorder="1"/>
    <xf numFmtId="0" fontId="72" fillId="0" borderId="23" xfId="0" applyFont="1" applyBorder="1" applyAlignment="1">
      <alignment horizontal="left"/>
    </xf>
    <xf numFmtId="0" fontId="72" fillId="0" borderId="24" xfId="0" applyFont="1" applyBorder="1" applyAlignment="1">
      <alignment horizontal="left"/>
    </xf>
    <xf numFmtId="0" fontId="75" fillId="0" borderId="22" xfId="0" applyFont="1" applyBorder="1" applyAlignment="1">
      <alignment vertical="center" wrapText="1"/>
    </xf>
    <xf numFmtId="0" fontId="77" fillId="0" borderId="23" xfId="0" applyFont="1" applyBorder="1"/>
    <xf numFmtId="0" fontId="77" fillId="0" borderId="24" xfId="0" applyFont="1" applyBorder="1"/>
    <xf numFmtId="0" fontId="75" fillId="0" borderId="23" xfId="0" applyFont="1" applyBorder="1" applyAlignment="1">
      <alignment vertical="center" wrapText="1"/>
    </xf>
    <xf numFmtId="0" fontId="75" fillId="0" borderId="24" xfId="0" applyFont="1" applyBorder="1" applyAlignment="1">
      <alignment vertical="center" wrapText="1"/>
    </xf>
    <xf numFmtId="0" fontId="72" fillId="3" borderId="15" xfId="10" applyFont="1" applyFill="1" applyBorder="1" applyAlignment="1">
      <alignment horizontal="left" indent="1"/>
    </xf>
    <xf numFmtId="0" fontId="72" fillId="3" borderId="16" xfId="10" applyFont="1" applyFill="1" applyBorder="1" applyAlignment="1">
      <alignment horizontal="left" indent="1"/>
    </xf>
    <xf numFmtId="0" fontId="72" fillId="3" borderId="17" xfId="10" applyFont="1" applyFill="1" applyBorder="1" applyAlignment="1">
      <alignment horizontal="left" indent="1"/>
    </xf>
    <xf numFmtId="40" fontId="72" fillId="3" borderId="22" xfId="0" applyNumberFormat="1" applyFont="1" applyFill="1" applyBorder="1" applyAlignment="1">
      <alignment horizontal="left" indent="1"/>
    </xf>
    <xf numFmtId="0" fontId="72" fillId="3" borderId="23" xfId="0" applyFont="1" applyFill="1" applyBorder="1" applyAlignment="1">
      <alignment horizontal="left" indent="1"/>
    </xf>
    <xf numFmtId="0" fontId="72" fillId="3" borderId="24" xfId="0" applyFont="1" applyFill="1" applyBorder="1" applyAlignment="1">
      <alignment horizontal="left" indent="1"/>
    </xf>
    <xf numFmtId="0" fontId="74" fillId="3" borderId="11" xfId="13" applyFont="1" applyFill="1" applyBorder="1" applyAlignment="1">
      <alignment horizontal="left" vertical="center" wrapText="1" indent="1"/>
    </xf>
    <xf numFmtId="0" fontId="74" fillId="3" borderId="9" xfId="13" applyFont="1" applyFill="1" applyBorder="1" applyAlignment="1">
      <alignment horizontal="left" vertical="center" wrapText="1" indent="1"/>
    </xf>
    <xf numFmtId="0" fontId="74" fillId="3" borderId="10" xfId="13" applyFont="1" applyFill="1" applyBorder="1" applyAlignment="1">
      <alignment horizontal="left" vertical="center" wrapText="1" indent="1"/>
    </xf>
    <xf numFmtId="0" fontId="56" fillId="9" borderId="8" xfId="18" applyFont="1" applyFill="1" applyBorder="1" applyAlignment="1">
      <alignment horizontal="center" vertical="center"/>
    </xf>
    <xf numFmtId="0" fontId="56" fillId="9" borderId="10" xfId="18" applyFont="1" applyFill="1" applyBorder="1" applyAlignment="1">
      <alignment horizontal="center" vertical="center"/>
    </xf>
    <xf numFmtId="0" fontId="13" fillId="3" borderId="22" xfId="0" applyFont="1" applyFill="1" applyBorder="1" applyAlignment="1">
      <alignment vertical="center" wrapText="1"/>
    </xf>
    <xf numFmtId="0" fontId="76" fillId="3" borderId="15" xfId="11" applyFont="1" applyFill="1" applyBorder="1" applyAlignment="1">
      <alignment horizontal="left" vertical="top" wrapText="1"/>
    </xf>
    <xf numFmtId="0" fontId="76" fillId="3" borderId="16" xfId="11" applyFont="1" applyFill="1" applyBorder="1" applyAlignment="1">
      <alignment horizontal="left" vertical="top" wrapText="1"/>
    </xf>
    <xf numFmtId="0" fontId="76" fillId="3" borderId="17" xfId="11" applyFont="1" applyFill="1" applyBorder="1" applyAlignment="1">
      <alignment horizontal="left" vertical="top" wrapText="1"/>
    </xf>
    <xf numFmtId="0" fontId="57" fillId="3" borderId="1" xfId="159" applyFont="1" applyFill="1" applyBorder="1" applyAlignment="1">
      <alignment horizontal="left" vertical="top" wrapText="1"/>
    </xf>
    <xf numFmtId="0" fontId="74" fillId="3" borderId="13" xfId="15" applyFont="1" applyFill="1" applyBorder="1" applyAlignment="1">
      <alignment horizontal="left" vertical="center" wrapText="1" indent="1"/>
    </xf>
    <xf numFmtId="40" fontId="72" fillId="0" borderId="25" xfId="10" applyNumberFormat="1" applyFont="1" applyBorder="1" applyAlignment="1">
      <alignment horizontal="left" indent="1"/>
    </xf>
    <xf numFmtId="40" fontId="72" fillId="0" borderId="26" xfId="10" applyNumberFormat="1" applyFont="1" applyBorder="1" applyAlignment="1">
      <alignment horizontal="left" indent="1"/>
    </xf>
    <xf numFmtId="40" fontId="72" fillId="0" borderId="27" xfId="10" applyNumberFormat="1" applyFont="1" applyBorder="1" applyAlignment="1">
      <alignment horizontal="left" indent="1"/>
    </xf>
    <xf numFmtId="0" fontId="76" fillId="3" borderId="61" xfId="11" applyFont="1" applyFill="1" applyBorder="1" applyAlignment="1">
      <alignment horizontal="left" vertical="top" wrapText="1"/>
    </xf>
    <xf numFmtId="40" fontId="59" fillId="0" borderId="22" xfId="155" applyNumberFormat="1" applyFont="1" applyBorder="1" applyAlignment="1">
      <alignment horizontal="left" indent="1"/>
    </xf>
    <xf numFmtId="0" fontId="59" fillId="0" borderId="23" xfId="155" applyFont="1" applyBorder="1" applyAlignment="1">
      <alignment horizontal="left" indent="1"/>
    </xf>
    <xf numFmtId="0" fontId="59" fillId="0" borderId="24" xfId="155" applyFont="1" applyBorder="1" applyAlignment="1">
      <alignment horizontal="left" indent="1"/>
    </xf>
    <xf numFmtId="0" fontId="72" fillId="0" borderId="28" xfId="10" applyFont="1" applyBorder="1" applyAlignment="1">
      <alignment horizontal="left" indent="1"/>
    </xf>
    <xf numFmtId="0" fontId="72" fillId="0" borderId="19" xfId="10" applyFont="1" applyBorder="1" applyAlignment="1">
      <alignment horizontal="left" indent="1"/>
    </xf>
    <xf numFmtId="0" fontId="72" fillId="0" borderId="29" xfId="10" applyFont="1" applyBorder="1" applyAlignment="1">
      <alignment horizontal="left" indent="1"/>
    </xf>
    <xf numFmtId="0" fontId="52" fillId="0" borderId="0" xfId="0" applyFont="1" applyAlignment="1">
      <alignment horizontal="left" vertical="center"/>
    </xf>
    <xf numFmtId="0" fontId="52" fillId="0" borderId="52" xfId="0" applyFont="1" applyBorder="1" applyAlignment="1">
      <alignment horizontal="left" vertical="center"/>
    </xf>
    <xf numFmtId="0" fontId="29" fillId="5" borderId="60" xfId="10" applyFont="1" applyFill="1" applyBorder="1" applyAlignment="1" applyProtection="1">
      <alignment horizontal="left" vertical="top"/>
      <protection locked="0" hidden="1"/>
    </xf>
    <xf numFmtId="0" fontId="29" fillId="5" borderId="50" xfId="10" applyFont="1" applyFill="1" applyBorder="1" applyAlignment="1" applyProtection="1">
      <alignment horizontal="left" vertical="top"/>
      <protection locked="0" hidden="1"/>
    </xf>
    <xf numFmtId="0" fontId="29" fillId="5" borderId="59" xfId="10" applyFont="1" applyFill="1" applyBorder="1" applyAlignment="1" applyProtection="1">
      <alignment horizontal="left" vertical="top"/>
      <protection locked="0" hidden="1"/>
    </xf>
    <xf numFmtId="0" fontId="6" fillId="5" borderId="51" xfId="0" applyFont="1" applyFill="1" applyBorder="1" applyAlignment="1" applyProtection="1">
      <alignment horizontal="center" vertical="center" wrapText="1"/>
      <protection locked="0" hidden="1"/>
    </xf>
    <xf numFmtId="0" fontId="45" fillId="5" borderId="52" xfId="0" applyFont="1" applyFill="1" applyBorder="1" applyAlignment="1" applyProtection="1">
      <alignment horizontal="center" vertical="center" wrapText="1"/>
      <protection locked="0" hidden="1"/>
    </xf>
    <xf numFmtId="49" fontId="46" fillId="0" borderId="51" xfId="10" applyNumberFormat="1" applyFont="1" applyBorder="1" applyAlignment="1" applyProtection="1">
      <alignment horizontal="center" vertical="center"/>
      <protection hidden="1"/>
    </xf>
    <xf numFmtId="49" fontId="46" fillId="0" borderId="52" xfId="10" applyNumberFormat="1" applyFont="1" applyBorder="1" applyAlignment="1" applyProtection="1">
      <alignment horizontal="center" vertical="center"/>
      <protection hidden="1"/>
    </xf>
  </cellXfs>
  <cellStyles count="366">
    <cellStyle name="Millares" xfId="1" builtinId="3"/>
    <cellStyle name="Millares [0] 2" xfId="23" xr:uid="{BCB222F3-56E4-447D-A5CC-27D6D48FCCA2}"/>
    <cellStyle name="Millares [0] 2 2" xfId="24" xr:uid="{B3188600-56F5-4EA4-AE51-E48F472387F5}"/>
    <cellStyle name="Millares [0] 2 2 2" xfId="25" xr:uid="{C5E01A9C-5ED9-44AC-8489-9F60D3FE3BFD}"/>
    <cellStyle name="Millares [0] 2 2 2 2" xfId="26" xr:uid="{106C280D-BEC7-4503-9B40-9CC9CC532F60}"/>
    <cellStyle name="Millares [0] 2 2 3" xfId="27" xr:uid="{47D12E41-352D-4C82-AF87-36C2F062B8A2}"/>
    <cellStyle name="Millares [0] 2 3" xfId="28" xr:uid="{F9F98B89-2B1C-487F-89C9-0C27E6261867}"/>
    <cellStyle name="Millares [0] 2 3 2" xfId="29" xr:uid="{CDE25FB4-F2B1-4C6C-BEB8-06A516CAFBB9}"/>
    <cellStyle name="Millares [0] 2 4" xfId="30" xr:uid="{5FAA4594-C2C1-4759-B54A-ABE9E22C780D}"/>
    <cellStyle name="Millares [0] 3" xfId="31" xr:uid="{515DF6E0-DAFC-4D81-99B2-F085BB210312}"/>
    <cellStyle name="Millares [0] 3 2" xfId="32" xr:uid="{0B3BF11C-F63A-46C4-B10E-7C9EB4029124}"/>
    <cellStyle name="Millares [0] 3 2 2" xfId="33" xr:uid="{61158657-1E91-4F1B-836C-D9AD521F063D}"/>
    <cellStyle name="Millares [0] 3 3" xfId="34" xr:uid="{8B7CE048-F972-489C-9880-7CC23C8DCEBC}"/>
    <cellStyle name="Millares 10" xfId="35" xr:uid="{7089AC30-5546-4808-B81E-40BDC59F3AF6}"/>
    <cellStyle name="Millares 11" xfId="36" xr:uid="{7A5294BF-B5C7-4228-A405-35E8052D9A0F}"/>
    <cellStyle name="Millares 12" xfId="37" xr:uid="{FFEC58CC-77A5-4CAC-9743-9E63A5136066}"/>
    <cellStyle name="Millares 13" xfId="21" xr:uid="{7DEFF651-1109-4ED5-9BA0-BB88CA44AC1E}"/>
    <cellStyle name="Millares 2" xfId="3" xr:uid="{00000000-0005-0000-0000-000031000000}"/>
    <cellStyle name="Millares 2 2" xfId="4" xr:uid="{00000000-0005-0000-0000-000032000000}"/>
    <cellStyle name="Millares 2 2 2" xfId="40" xr:uid="{5551644B-0EAC-4CA2-8FAB-5E9BC70A83DA}"/>
    <cellStyle name="Millares 2 2 2 2" xfId="41" xr:uid="{C2528D36-E799-4F61-AFDD-7485C587A4A9}"/>
    <cellStyle name="Millares 2 2 3" xfId="42" xr:uid="{A540F6BC-E85F-4116-979D-D75D8C40529B}"/>
    <cellStyle name="Millares 2 2 4" xfId="39" xr:uid="{F8C2DA75-6F38-4076-BDFB-B1485CF6391F}"/>
    <cellStyle name="Millares 2 3" xfId="43" xr:uid="{0DB5EDF2-8DF8-4796-8F28-1737DB0331F5}"/>
    <cellStyle name="Millares 2 3 2" xfId="44" xr:uid="{05E0D908-3920-41CC-B32C-3DC67E10B28E}"/>
    <cellStyle name="Millares 2 4" xfId="45" xr:uid="{531732F8-6220-4F57-A6F2-1A8152FF4722}"/>
    <cellStyle name="Millares 2 5" xfId="38" xr:uid="{C5335FF6-64E5-4E15-9996-E6114429840C}"/>
    <cellStyle name="Millares 2 69" xfId="46" xr:uid="{CB26C981-6590-42F0-A488-867E5B15AD3D}"/>
    <cellStyle name="Millares 2 69 2" xfId="47" xr:uid="{387D13FE-E4D9-45A0-BAFE-AB68D04C6DB9}"/>
    <cellStyle name="Millares 2 69 2 2" xfId="48" xr:uid="{D5E85C42-6E2C-4EF4-BF59-3D2A81EE1745}"/>
    <cellStyle name="Millares 2 69 2 2 2" xfId="5" xr:uid="{00000000-0005-0000-0000-000033000000}"/>
    <cellStyle name="Millares 2 69 2 2 2 2" xfId="50" xr:uid="{292D940D-C39F-4C62-AA3A-4FB1AEB5AF56}"/>
    <cellStyle name="Millares 2 69 2 2 2 2 2" xfId="235" xr:uid="{8D82C052-17E2-4972-99A1-E91785F26989}"/>
    <cellStyle name="Millares 2 69 2 2 2 3" xfId="234" xr:uid="{FB8D3BFE-4D09-448E-806F-D1512A22D7DE}"/>
    <cellStyle name="Millares 2 69 2 2 2 4" xfId="49" xr:uid="{E21825F5-F467-425E-8905-134F411ADCA3}"/>
    <cellStyle name="Millares 2 69 2 2 3" xfId="51" xr:uid="{91063E3D-041F-4FF0-AFF4-71F1284EFD9D}"/>
    <cellStyle name="Millares 2 69 2 2 3 2" xfId="236" xr:uid="{2BCD498B-2584-4FC7-BF64-22CB1AAAA483}"/>
    <cellStyle name="Millares 2 69 2 2 4" xfId="233" xr:uid="{B241BA07-CB37-44D4-8D97-941F25BB9807}"/>
    <cellStyle name="Millares 2 69 2 3" xfId="52" xr:uid="{AA298363-6E20-4D15-A553-63E4C456C519}"/>
    <cellStyle name="Millares 2 69 2 3 2" xfId="53" xr:uid="{4F550BC1-8A33-48B4-AA36-D2702CD6CCE2}"/>
    <cellStyle name="Millares 2 69 2 3 2 2" xfId="238" xr:uid="{88F3F932-4E12-4469-A8C9-227883A00F51}"/>
    <cellStyle name="Millares 2 69 2 3 3" xfId="237" xr:uid="{4DE89986-0D90-49C6-8B75-D64E130FD127}"/>
    <cellStyle name="Millares 2 69 2 4" xfId="6" xr:uid="{00000000-0005-0000-0000-000034000000}"/>
    <cellStyle name="Millares 2 69 2 4 2" xfId="55" xr:uid="{936EA626-782D-41E2-B9E8-B5838C9C24A3}"/>
    <cellStyle name="Millares 2 69 2 4 2 2" xfId="240" xr:uid="{3344E2E4-F90A-454F-A2FB-BA17C7C59052}"/>
    <cellStyle name="Millares 2 69 2 4 3" xfId="239" xr:uid="{8E60879E-F0DD-44EF-99DB-B994A293CCE8}"/>
    <cellStyle name="Millares 2 69 2 4 4" xfId="54" xr:uid="{60E47BD7-9AA7-4662-987F-04077740E0F1}"/>
    <cellStyle name="Millares 2 69 2 5" xfId="7" xr:uid="{00000000-0005-0000-0000-000035000000}"/>
    <cellStyle name="Millares 2 69 2 5 2" xfId="57" xr:uid="{501FB57E-9476-4C3A-AF09-364F2E1733EA}"/>
    <cellStyle name="Millares 2 69 2 5 2 2" xfId="242" xr:uid="{3B74ED01-8688-421C-92E7-AD7D6AE5B988}"/>
    <cellStyle name="Millares 2 69 2 5 3" xfId="241" xr:uid="{5922391C-C3D4-4C2F-94E6-390E301E3503}"/>
    <cellStyle name="Millares 2 69 2 5 4" xfId="56" xr:uid="{A840E8F9-12D5-40C4-B19C-FA938D5B9EE0}"/>
    <cellStyle name="Millares 2 69 2 6" xfId="58" xr:uid="{E7B33F28-E036-4197-B239-7A50B83BF7B3}"/>
    <cellStyle name="Millares 2 69 2 6 2" xfId="243" xr:uid="{1DA310F7-DECB-437E-B920-D05D4FEE9E95}"/>
    <cellStyle name="Millares 2 69 2 7" xfId="232" xr:uid="{37027503-5585-4BCA-B516-B901EA16031F}"/>
    <cellStyle name="Millares 2 69 3" xfId="59" xr:uid="{E3524165-2538-4858-B515-F36A11735380}"/>
    <cellStyle name="Millares 2 69 3 2" xfId="60" xr:uid="{1CFE8753-F6DF-4774-A5E1-573D0AF4794F}"/>
    <cellStyle name="Millares 2 69 3 2 2" xfId="61" xr:uid="{B8B48F09-6F66-415E-9E30-C6B21AF6A097}"/>
    <cellStyle name="Millares 2 69 3 2 2 2" xfId="246" xr:uid="{B4A10A65-E4B1-43EA-BBDD-B1B06A1AD710}"/>
    <cellStyle name="Millares 2 69 3 2 3" xfId="245" xr:uid="{D1174DEF-DA42-4F10-BED9-0400C47BE792}"/>
    <cellStyle name="Millares 2 69 3 3" xfId="62" xr:uid="{955501E8-6F04-453A-9A8D-BEA10FEE9113}"/>
    <cellStyle name="Millares 2 69 3 3 2" xfId="247" xr:uid="{78C4EB7E-3EC4-4968-9E65-13E7F2E1995B}"/>
    <cellStyle name="Millares 2 69 3 4" xfId="244" xr:uid="{1BE043D4-F5E5-45E6-8CDF-BF936D44E7E8}"/>
    <cellStyle name="Millares 2 69 4" xfId="8" xr:uid="{00000000-0005-0000-0000-000036000000}"/>
    <cellStyle name="Millares 2 69 4 2" xfId="64" xr:uid="{1A2B3EA9-70EE-4AC1-9344-77AE6054378A}"/>
    <cellStyle name="Millares 2 69 4 2 2" xfId="249" xr:uid="{98E087DF-8C87-4A25-A69A-59EE3D81D80B}"/>
    <cellStyle name="Millares 2 69 4 3" xfId="248" xr:uid="{C4A1024A-339D-4F89-8441-75023C22EF73}"/>
    <cellStyle name="Millares 2 69 4 4" xfId="63" xr:uid="{CF63663B-39A5-4E38-A0AB-BFCFC541B7CD}"/>
    <cellStyle name="Millares 2 69 5" xfId="65" xr:uid="{BD3A7069-A5AF-4648-BC96-778E30517A5D}"/>
    <cellStyle name="Millares 2 69 5 2" xfId="66" xr:uid="{9A406A35-AEAC-4349-8C00-DE4DF684E727}"/>
    <cellStyle name="Millares 2 69 5 2 2" xfId="251" xr:uid="{56577876-37F0-4B69-BBE1-38E47AEF276E}"/>
    <cellStyle name="Millares 2 69 5 3" xfId="250" xr:uid="{23B29386-1266-40A8-9330-FC6F0360A071}"/>
    <cellStyle name="Millares 2 69 6" xfId="67" xr:uid="{6E1333B6-4DED-4EE7-B4F5-AA8B4DAE2DE5}"/>
    <cellStyle name="Millares 2 69 6 2" xfId="68" xr:uid="{4DC37DD4-5400-4115-9598-0DBF898AE91F}"/>
    <cellStyle name="Millares 2 69 6 2 2" xfId="253" xr:uid="{D7AFD59E-2780-44B7-8E41-2CDD19D6142B}"/>
    <cellStyle name="Millares 2 69 6 3" xfId="252" xr:uid="{4CA23441-DE0A-4182-A6D7-24EFAEC4602C}"/>
    <cellStyle name="Millares 2 69 7" xfId="69" xr:uid="{E228FFAF-4E08-43CD-8E9E-F8A409EA07E1}"/>
    <cellStyle name="Millares 2 69 7 2" xfId="254" xr:uid="{A73C8341-2E94-4A63-BB91-7D65CAE9D1F5}"/>
    <cellStyle name="Millares 2 69 8" xfId="231" xr:uid="{D5A10357-DE06-421B-A55B-C93AB736E3E5}"/>
    <cellStyle name="Millares 3" xfId="70" xr:uid="{B0D93504-5F8E-4EB0-9594-20F75DAA4199}"/>
    <cellStyle name="Millares 3 2" xfId="71" xr:uid="{43068CAD-CC32-44D6-B3A1-C2C455516C4D}"/>
    <cellStyle name="Millares 3 2 2" xfId="72" xr:uid="{4345645A-44C1-418B-BF16-802FD832A95C}"/>
    <cellStyle name="Millares 3 2 2 2" xfId="73" xr:uid="{3F79043D-DFCC-4EAB-BC30-69ACBF1205E2}"/>
    <cellStyle name="Millares 3 2 3" xfId="74" xr:uid="{B9CA8B53-4D1B-4ADB-B007-F32618B97388}"/>
    <cellStyle name="Millares 3 3" xfId="75" xr:uid="{1886B2A4-D228-4FEF-BDA6-5279F732A1F0}"/>
    <cellStyle name="Millares 3 3 2" xfId="76" xr:uid="{A47B83EB-2D4B-4A08-8B5D-117FEE7C398D}"/>
    <cellStyle name="Millares 3 4" xfId="77" xr:uid="{F03CE6C6-6403-4882-B7E3-C1CEF74B0265}"/>
    <cellStyle name="Millares 4" xfId="78" xr:uid="{6543FD44-EAAC-45F6-A729-0035B7B574A9}"/>
    <cellStyle name="Millares 4 2" xfId="79" xr:uid="{4A678E09-22FB-4CD8-A5CB-AEBA7560CD06}"/>
    <cellStyle name="Millares 4 2 2" xfId="80" xr:uid="{F30ED095-58DB-4C37-8BB9-4BD9E8F9BCDB}"/>
    <cellStyle name="Millares 4 3" xfId="81" xr:uid="{BDB21D5A-ACDB-4B28-8CCC-198396CD65EF}"/>
    <cellStyle name="Millares 5" xfId="82" xr:uid="{4C3A7A1B-8406-47CF-AB07-4A41264A33DD}"/>
    <cellStyle name="Millares 5 2" xfId="83" xr:uid="{5907B7DC-8A31-4BE2-AD43-40C301B0FCEC}"/>
    <cellStyle name="Millares 5 2 2" xfId="256" xr:uid="{AE46F4DB-EA08-4561-BBC5-070F1D91717D}"/>
    <cellStyle name="Millares 5 3" xfId="255" xr:uid="{C4173321-3041-40A7-8CF7-BC5F66003B84}"/>
    <cellStyle name="Millares 6" xfId="84" xr:uid="{9CD940DE-46A5-4133-A9F2-A90EE840A11C}"/>
    <cellStyle name="Millares 6 2" xfId="85" xr:uid="{2EA6672D-4AA0-41EA-B9E7-A8E1625D220A}"/>
    <cellStyle name="Millares 7" xfId="86" xr:uid="{9CD6721C-50AE-4865-9BFD-6B430DE8B577}"/>
    <cellStyle name="Millares 8" xfId="87" xr:uid="{0766F820-607A-42AD-AFB6-ABEE29BE5716}"/>
    <cellStyle name="Millares 9" xfId="88" xr:uid="{57EC696B-793E-4257-A1D2-22046737C179}"/>
    <cellStyle name="Moneda" xfId="2" builtinId="4"/>
    <cellStyle name="Moneda 10" xfId="89" xr:uid="{F1D950F5-04DC-443E-A294-F94FE0C11C80}"/>
    <cellStyle name="Moneda 10 2" xfId="257" xr:uid="{ACBBDA4C-27FC-4E6C-AD60-EBF5BE5C7262}"/>
    <cellStyle name="Moneda 11" xfId="230" xr:uid="{66DB7AFB-EFFE-46AC-9ABF-9CD35035CEDE}"/>
    <cellStyle name="Moneda 12" xfId="22" xr:uid="{9677E931-9CCF-4E08-9C23-2FB8AE45ECB0}"/>
    <cellStyle name="Moneda 2" xfId="9" xr:uid="{00000000-0005-0000-0000-000037000000}"/>
    <cellStyle name="Moneda 2 10" xfId="90" xr:uid="{071D2C4F-9CC0-4F47-A6A6-D8D085D93656}"/>
    <cellStyle name="Moneda 2 2" xfId="91" xr:uid="{EC48BAD2-6D5F-426C-9574-7A2B89943D41}"/>
    <cellStyle name="Moneda 2 2 2" xfId="92" xr:uid="{890B4E18-6226-41E1-8DF2-EE46ED2CA1A7}"/>
    <cellStyle name="Moneda 2 2 2 2" xfId="93" xr:uid="{977EC91D-956E-4D81-9725-B0C0B0F92146}"/>
    <cellStyle name="Moneda 2 2 2 2 2" xfId="94" xr:uid="{6CB6E23A-825C-4A09-B3C9-79517618D9B5}"/>
    <cellStyle name="Moneda 2 2 2 2 2 2" xfId="262" xr:uid="{2DF0E568-23CD-4127-81F7-047EEA57A987}"/>
    <cellStyle name="Moneda 2 2 2 2 3" xfId="261" xr:uid="{E9579223-CBB5-46DD-A569-7F30F28274DA}"/>
    <cellStyle name="Moneda 2 2 2 3" xfId="95" xr:uid="{67208151-1E7D-48D0-A6C0-7FD3069C932E}"/>
    <cellStyle name="Moneda 2 2 2 3 2" xfId="263" xr:uid="{4EC653F6-A977-4856-AF36-97B63A40083E}"/>
    <cellStyle name="Moneda 2 2 2 4" xfId="260" xr:uid="{5AA9C107-C56F-43A6-9FDF-34BC53DD9638}"/>
    <cellStyle name="Moneda 2 2 3" xfId="96" xr:uid="{62E1C91F-9FC3-43C5-A25C-66C361374647}"/>
    <cellStyle name="Moneda 2 2 3 2" xfId="97" xr:uid="{ED1A5EF8-5946-4E2A-92F2-E919D44A2957}"/>
    <cellStyle name="Moneda 2 2 3 2 2" xfId="265" xr:uid="{D8CA0B0D-F128-462C-828A-89FD7B7DD172}"/>
    <cellStyle name="Moneda 2 2 3 3" xfId="264" xr:uid="{11560667-52D1-428A-A8A2-63BFDAB23A0D}"/>
    <cellStyle name="Moneda 2 2 4" xfId="98" xr:uid="{967FBF89-7FFD-4421-B1B4-5491D5BFF252}"/>
    <cellStyle name="Moneda 2 2 4 2" xfId="99" xr:uid="{105F214C-B6D1-4552-A462-A8CFE33BFCF3}"/>
    <cellStyle name="Moneda 2 2 4 2 2" xfId="267" xr:uid="{927AF804-13B6-4131-82FF-4271C779529A}"/>
    <cellStyle name="Moneda 2 2 4 3" xfId="266" xr:uid="{395C0251-B255-4062-9DC9-F4407F21E2D4}"/>
    <cellStyle name="Moneda 2 2 5" xfId="100" xr:uid="{3D4D2DBB-5737-4E69-ABF8-F3689F16CD3D}"/>
    <cellStyle name="Moneda 2 2 5 2" xfId="101" xr:uid="{090FF8CB-9EC2-4720-83BA-7D9F5016AAD5}"/>
    <cellStyle name="Moneda 2 2 5 2 2" xfId="269" xr:uid="{F99E833C-5C6A-4EE6-9AA7-04EC6F89ED8C}"/>
    <cellStyle name="Moneda 2 2 5 3" xfId="268" xr:uid="{FF9B724E-AAFC-4802-AF04-8824ADBDA6AC}"/>
    <cellStyle name="Moneda 2 2 6" xfId="102" xr:uid="{BF546DF9-B528-42F8-B3F7-50FBE3050D6B}"/>
    <cellStyle name="Moneda 2 2 6 2" xfId="103" xr:uid="{D71BBBEB-FB4F-4339-8CE3-5C7275BA9F2D}"/>
    <cellStyle name="Moneda 2 2 6 2 2" xfId="271" xr:uid="{265CBCC5-98E5-412E-B6E0-F0D848626294}"/>
    <cellStyle name="Moneda 2 2 6 3" xfId="270" xr:uid="{09D37E55-92C1-48BA-AD77-4B7CF3E70E0A}"/>
    <cellStyle name="Moneda 2 2 7" xfId="104" xr:uid="{A3E35E63-1691-412B-B116-D11457EF5A2D}"/>
    <cellStyle name="Moneda 2 2 7 2" xfId="272" xr:uid="{61C78459-2E2D-4342-B361-F9758F2DDC1C}"/>
    <cellStyle name="Moneda 2 2 8" xfId="259" xr:uid="{53ACA314-B00E-431C-9718-408B5D06E70A}"/>
    <cellStyle name="Moneda 2 3" xfId="105" xr:uid="{3441222D-C531-4843-8EAE-40057A067D8D}"/>
    <cellStyle name="Moneda 2 3 2" xfId="106" xr:uid="{9924C9CA-BC21-41CE-871B-08531917B29B}"/>
    <cellStyle name="Moneda 2 3 2 2" xfId="107" xr:uid="{58134709-D258-49D7-AB82-FD858A63ECC2}"/>
    <cellStyle name="Moneda 2 3 2 2 2" xfId="275" xr:uid="{5C228FBA-0933-4EF4-878B-F587D907123E}"/>
    <cellStyle name="Moneda 2 3 2 3" xfId="274" xr:uid="{B9F28A9E-DA12-4469-9A28-8DF2551BC2FD}"/>
    <cellStyle name="Moneda 2 3 3" xfId="108" xr:uid="{94656F47-2222-4CC8-B0D0-021743554577}"/>
    <cellStyle name="Moneda 2 3 3 2" xfId="276" xr:uid="{3CCDE874-D583-4751-8B56-F3D1234CF75A}"/>
    <cellStyle name="Moneda 2 3 4" xfId="273" xr:uid="{1E9D1931-5094-4C22-BD7A-C2F993A5A2C5}"/>
    <cellStyle name="Moneda 2 4" xfId="109" xr:uid="{7DB152DB-96AE-47D0-A931-03AA01ACC772}"/>
    <cellStyle name="Moneda 2 4 2" xfId="110" xr:uid="{79FF6633-9951-4E37-BEB1-0A3295E2D5E6}"/>
    <cellStyle name="Moneda 2 4 2 2" xfId="278" xr:uid="{B1803EE1-B607-4EBC-850A-8B597DBCF1F2}"/>
    <cellStyle name="Moneda 2 4 3" xfId="277" xr:uid="{07FFC2D8-A34E-42D5-B06C-DE559FE30253}"/>
    <cellStyle name="Moneda 2 5" xfId="111" xr:uid="{24E0F953-3692-4C4D-AEDC-DF3BC1634C30}"/>
    <cellStyle name="Moneda 2 5 2" xfId="112" xr:uid="{91B8C115-9C24-4416-B56F-166CBF2E95BE}"/>
    <cellStyle name="Moneda 2 5 2 2" xfId="280" xr:uid="{3CD31999-F3B4-4890-BA6F-31F9CF8346B7}"/>
    <cellStyle name="Moneda 2 5 3" xfId="279" xr:uid="{234A0487-B137-4BF3-ABAB-FE74A8EA0A96}"/>
    <cellStyle name="Moneda 2 6" xfId="113" xr:uid="{A45768D4-EF3F-4029-B2E3-8D0F16D5715E}"/>
    <cellStyle name="Moneda 2 6 2" xfId="114" xr:uid="{DD276839-E56D-470F-93B2-CF05A3FDDCB0}"/>
    <cellStyle name="Moneda 2 6 2 2" xfId="282" xr:uid="{A12B24F6-E020-436E-9A0A-EA2BF10DD026}"/>
    <cellStyle name="Moneda 2 6 3" xfId="281" xr:uid="{6D98AC59-A5E5-445B-8D86-E4BB24FCDD50}"/>
    <cellStyle name="Moneda 2 7" xfId="115" xr:uid="{81C17222-7AFA-4F40-AEA8-CEFF3DC11F29}"/>
    <cellStyle name="Moneda 2 7 2" xfId="116" xr:uid="{F14FC7F3-1BB0-4990-914E-34F832AFC3BC}"/>
    <cellStyle name="Moneda 2 7 2 2" xfId="284" xr:uid="{85B65479-A5B2-45E4-B92D-5C3F0F7C3559}"/>
    <cellStyle name="Moneda 2 7 3" xfId="283" xr:uid="{309080AA-0357-4C88-929F-A19826AB2AD3}"/>
    <cellStyle name="Moneda 2 8" xfId="117" xr:uid="{C1144169-397F-4EB6-809D-AEF8ACB1035B}"/>
    <cellStyle name="Moneda 2 8 2" xfId="285" xr:uid="{FB47B58F-B1DF-4E24-8A8E-FAC6B8BC8C8E}"/>
    <cellStyle name="Moneda 2 9" xfId="258" xr:uid="{0D5D767C-5231-4A3B-90DD-68757D7ACCF3}"/>
    <cellStyle name="Moneda 3" xfId="118" xr:uid="{19B039A3-65B1-4E4E-9263-9E75DE9B900C}"/>
    <cellStyle name="Moneda 3 2" xfId="119" xr:uid="{B5156BE0-AA6E-44D6-8D16-E70BF7330594}"/>
    <cellStyle name="Moneda 3 2 2" xfId="120" xr:uid="{E13F4DF4-881E-4570-9E6D-650677B61AB4}"/>
    <cellStyle name="Moneda 3 3" xfId="121" xr:uid="{AA0161B5-E80C-4848-826A-A2372213C0E4}"/>
    <cellStyle name="Moneda 4" xfId="122" xr:uid="{5175CBF8-DE31-4D94-ADF8-46E873ED9A19}"/>
    <cellStyle name="Moneda 4 2" xfId="123" xr:uid="{5CB3C97B-3345-43EA-9C30-029E62E4664B}"/>
    <cellStyle name="Moneda 4 2 2" xfId="124" xr:uid="{016D7BB8-D1C4-4EDD-B569-39D5FCEA374C}"/>
    <cellStyle name="Moneda 4 2 2 2" xfId="125" xr:uid="{418FE07A-2BFE-4E9B-83E4-52C7A4E1E484}"/>
    <cellStyle name="Moneda 4 2 2 2 2" xfId="289" xr:uid="{176B924C-C0D6-4901-9DBB-DC2CDCABDD6B}"/>
    <cellStyle name="Moneda 4 2 2 3" xfId="288" xr:uid="{903FD64D-2355-4081-9286-701A07CE7ECE}"/>
    <cellStyle name="Moneda 4 2 3" xfId="126" xr:uid="{A08BEBFC-7C89-4628-A6BF-BE1005EAAE4A}"/>
    <cellStyle name="Moneda 4 2 3 2" xfId="290" xr:uid="{6BCB6E72-CC13-4BF7-BBE9-FB578B7E505D}"/>
    <cellStyle name="Moneda 4 2 4" xfId="287" xr:uid="{DAE1D4B3-60D0-47C9-886A-E57CF7AE6F41}"/>
    <cellStyle name="Moneda 4 3" xfId="127" xr:uid="{97186505-6E4F-4375-800F-5057A1EAEDF0}"/>
    <cellStyle name="Moneda 4 3 2" xfId="128" xr:uid="{C2546E05-2D52-4CF4-B23A-D7D2F61E7AB5}"/>
    <cellStyle name="Moneda 4 3 2 2" xfId="292" xr:uid="{53A7F687-E6ED-49A4-B866-075367916F73}"/>
    <cellStyle name="Moneda 4 3 3" xfId="291" xr:uid="{6552D97E-D46C-47A6-8E1D-083F0C3CD6EF}"/>
    <cellStyle name="Moneda 4 4" xfId="129" xr:uid="{0D6164D3-2660-44C1-BA3A-F912E409DF53}"/>
    <cellStyle name="Moneda 4 4 2" xfId="130" xr:uid="{279587BC-B058-4DA9-ADBA-042CA61971BA}"/>
    <cellStyle name="Moneda 4 4 2 2" xfId="294" xr:uid="{F74A127C-766D-44D0-9007-FD155A8960F0}"/>
    <cellStyle name="Moneda 4 4 3" xfId="293" xr:uid="{DEB24884-A154-4E2A-844D-7302571A2FFF}"/>
    <cellStyle name="Moneda 4 5" xfId="131" xr:uid="{9AE76AF8-5914-4726-A315-D28816F53F87}"/>
    <cellStyle name="Moneda 4 5 2" xfId="132" xr:uid="{1762C67E-AE21-427E-933C-D1A728D77EEF}"/>
    <cellStyle name="Moneda 4 5 2 2" xfId="296" xr:uid="{56C02010-BE7F-4372-9FBB-DE6698927604}"/>
    <cellStyle name="Moneda 4 5 3" xfId="295" xr:uid="{BCBCF2CF-468A-4EF0-9896-8FA0657026E7}"/>
    <cellStyle name="Moneda 4 6" xfId="133" xr:uid="{200010DB-8100-40C2-B15D-7C59CC096187}"/>
    <cellStyle name="Moneda 4 6 2" xfId="134" xr:uid="{CD4B2212-3A64-45D4-8499-8BA6296A73D6}"/>
    <cellStyle name="Moneda 4 6 2 2" xfId="298" xr:uid="{6A41C5C5-841D-4B31-A8AA-A6E0596CC785}"/>
    <cellStyle name="Moneda 4 6 3" xfId="297" xr:uid="{35F43CCF-EFAE-4051-89C1-EEAE8716968C}"/>
    <cellStyle name="Moneda 4 7" xfId="135" xr:uid="{694E8629-DFE3-4C50-892D-2B73804834F2}"/>
    <cellStyle name="Moneda 4 7 2" xfId="299" xr:uid="{445ACB54-A530-4CE9-A695-798EF3ED2D33}"/>
    <cellStyle name="Moneda 4 8" xfId="286" xr:uid="{883C2F85-910D-4FE4-94B0-C3A7A03428EC}"/>
    <cellStyle name="Moneda 5" xfId="136" xr:uid="{5B1E9396-80C9-4DF0-8DDC-F374D543D98F}"/>
    <cellStyle name="Moneda 5 2" xfId="137" xr:uid="{D8464A29-568E-43D8-B3B3-4691A09BFD33}"/>
    <cellStyle name="Moneda 5 2 2" xfId="138" xr:uid="{4196E133-B154-4068-A062-B13FEE077B96}"/>
    <cellStyle name="Moneda 5 2 2 2" xfId="302" xr:uid="{9B509C25-6C43-465E-916B-78E554B2AA3D}"/>
    <cellStyle name="Moneda 5 2 3" xfId="301" xr:uid="{647A6092-C41A-4C6B-BEA1-E2EEFC90724B}"/>
    <cellStyle name="Moneda 5 3" xfId="139" xr:uid="{A7E10F83-78AD-4102-AF73-D68DAD4C1131}"/>
    <cellStyle name="Moneda 5 3 2" xfId="303" xr:uid="{79C7FE5A-14BB-4327-A41B-5E242AF4E844}"/>
    <cellStyle name="Moneda 5 4" xfId="300" xr:uid="{DCBEDB14-646C-45B3-8AE3-4046EAD4DE98}"/>
    <cellStyle name="Moneda 6" xfId="140" xr:uid="{C1ABAE9D-D6D1-4ACF-A4DA-5C3AD49D4DEC}"/>
    <cellStyle name="Moneda 6 2" xfId="141" xr:uid="{3D6CC92E-663E-4079-83A2-EC82763A92A4}"/>
    <cellStyle name="Moneda 6 2 2" xfId="305" xr:uid="{D26B0001-FFD1-43DE-B1DC-013460535C01}"/>
    <cellStyle name="Moneda 6 3" xfId="304" xr:uid="{086CDAE8-1717-4314-9C03-72FC6C4ACC39}"/>
    <cellStyle name="Moneda 7" xfId="142" xr:uid="{0124E39C-2975-4592-9295-51B4620A4066}"/>
    <cellStyle name="Moneda 7 2" xfId="143" xr:uid="{591B713D-89C1-4233-A3D3-AD5783F4B287}"/>
    <cellStyle name="Moneda 7 2 2" xfId="307" xr:uid="{8B1155E4-5E73-462C-B21D-99D673B0AAA6}"/>
    <cellStyle name="Moneda 7 3" xfId="306" xr:uid="{925F4CD1-ACD2-4491-8605-3AD669C6C409}"/>
    <cellStyle name="Moneda 8" xfId="144" xr:uid="{629DFBD5-64F3-4615-B283-0E283422E02D}"/>
    <cellStyle name="Moneda 8 2" xfId="145" xr:uid="{360D74AB-FC3A-48CA-8504-C85BEF0DAC0C}"/>
    <cellStyle name="Moneda 8 2 2" xfId="309" xr:uid="{92F237F6-4FF0-4954-B8F7-D972863FC23D}"/>
    <cellStyle name="Moneda 8 3" xfId="308" xr:uid="{4D631658-4E93-4167-B5D8-450415036F35}"/>
    <cellStyle name="Moneda 9" xfId="146" xr:uid="{C691779F-A92A-41C9-B0D4-322DF2979592}"/>
    <cellStyle name="Moneda 9 2" xfId="147" xr:uid="{D5E0AD73-A66C-4890-9FC0-F506512684BF}"/>
    <cellStyle name="Moneda 9 2 2" xfId="311" xr:uid="{21467306-3573-4DD6-B6AA-AAB5C553A615}"/>
    <cellStyle name="Moneda 9 3" xfId="310" xr:uid="{A631FE35-75F0-4730-8AC5-8B0707E77B4F}"/>
    <cellStyle name="Normal" xfId="0" builtinId="0"/>
    <cellStyle name="Normal 10" xfId="148" xr:uid="{F9566B62-7EF1-4FAC-A030-719F92E46427}"/>
    <cellStyle name="Normal 10 2" xfId="149" xr:uid="{13653647-86B0-4857-853B-6FEBB46542C6}"/>
    <cellStyle name="Normal 10 2 2" xfId="150" xr:uid="{A05A106D-A0BE-4439-841E-F1B459BFCF36}"/>
    <cellStyle name="Normal 10 2 2 2" xfId="312" xr:uid="{2A172431-41CE-490B-BBC6-05C0F713AB33}"/>
    <cellStyle name="Normal 10 3" xfId="151" xr:uid="{8757399B-1792-4532-A39B-739E53F83513}"/>
    <cellStyle name="Normal 10 3 2" xfId="152" xr:uid="{BC2687E0-4579-4E18-BC20-73606F3B283E}"/>
    <cellStyle name="Normal 10 3 2 2" xfId="313" xr:uid="{B6CCF0EC-3899-4090-9219-779941F2DE1D}"/>
    <cellStyle name="Normal 10 4" xfId="153" xr:uid="{14A895DD-0587-4367-9AB7-AE6A322C47B5}"/>
    <cellStyle name="Normal 10 4 2" xfId="314" xr:uid="{2A0759C1-514F-4314-93AD-1CD6201A9F61}"/>
    <cellStyle name="Normal 2" xfId="10" xr:uid="{00000000-0005-0000-0000-000038000000}"/>
    <cellStyle name="Normal 2 2" xfId="155" xr:uid="{DA6EF2AF-186D-4D03-93E6-D44A9376F2DC}"/>
    <cellStyle name="Normal 2 2 2" xfId="156" xr:uid="{A81DCBB6-AC17-4B88-A6B6-FFE75F99081C}"/>
    <cellStyle name="Normal 2 3" xfId="157" xr:uid="{2FF5D113-1358-4D18-938E-F23AE706A0C6}"/>
    <cellStyle name="Normal 2 4" xfId="154" xr:uid="{BCE80E90-8E27-4B1F-AE7E-F8C9148740EE}"/>
    <cellStyle name="Normal 3" xfId="11" xr:uid="{00000000-0005-0000-0000-000039000000}"/>
    <cellStyle name="Normal 3 2" xfId="159" xr:uid="{C0075683-A8F0-46E5-92D5-6791787F00AB}"/>
    <cellStyle name="Normal 3 2 2" xfId="160" xr:uid="{9DE104E4-E028-46DF-ADD6-877058F05FF1}"/>
    <cellStyle name="Normal 3 2 2 2" xfId="315" xr:uid="{C1751AB7-335B-46DF-B63B-BF77E6FEEECD}"/>
    <cellStyle name="Normal 3 2 70 2 2 2" xfId="12" xr:uid="{00000000-0005-0000-0000-00003A000000}"/>
    <cellStyle name="Normal 3 2 70 2 2 2 10" xfId="161" xr:uid="{302B49C8-37F0-461B-BA45-1610C52D1E30}"/>
    <cellStyle name="Normal 3 2 70 2 2 2 2" xfId="13" xr:uid="{00000000-0005-0000-0000-00003B000000}"/>
    <cellStyle name="Normal 3 2 70 2 2 2 2 2" xfId="163" xr:uid="{4541F1C0-CEE3-417C-AB01-AB2E9A739784}"/>
    <cellStyle name="Normal 3 2 70 2 2 2 2 2 2" xfId="164" xr:uid="{A7096847-119D-47D8-B2F3-6EBF0EE235DF}"/>
    <cellStyle name="Normal 3 2 70 2 2 2 2 2 2 2" xfId="165" xr:uid="{69047EC8-8BB9-417C-B57F-5A5A890B91E5}"/>
    <cellStyle name="Normal 3 2 70 2 2 2 2 2 2 2 2" xfId="320" xr:uid="{B91650FA-8024-4EE8-BB13-722B5FD11F66}"/>
    <cellStyle name="Normal 3 2 70 2 2 2 2 2 2 3" xfId="319" xr:uid="{FAECC19E-E312-40AD-87D6-BA65037C4CA7}"/>
    <cellStyle name="Normal 3 2 70 2 2 2 2 2 3" xfId="166" xr:uid="{3F3156EE-8F4D-4C2F-840D-8DB8F9916FFF}"/>
    <cellStyle name="Normal 3 2 70 2 2 2 2 2 3 2" xfId="321" xr:uid="{8E36C01E-FB97-4FB3-99D1-B8298B346536}"/>
    <cellStyle name="Normal 3 2 70 2 2 2 2 2 4" xfId="318" xr:uid="{B2B9E095-A41E-4C4D-95C1-917C1DD0A597}"/>
    <cellStyle name="Normal 3 2 70 2 2 2 2 3" xfId="167" xr:uid="{027A19F6-5565-4EB7-834D-B5D61B4F310C}"/>
    <cellStyle name="Normal 3 2 70 2 2 2 2 3 2" xfId="168" xr:uid="{118F9660-73C2-4511-BE96-DE79230CF8E7}"/>
    <cellStyle name="Normal 3 2 70 2 2 2 2 3 2 2" xfId="323" xr:uid="{07AF51A6-4B52-4DCB-AFFE-9A2AEF7E4754}"/>
    <cellStyle name="Normal 3 2 70 2 2 2 2 3 3" xfId="322" xr:uid="{327DDE34-1C13-4E26-99E4-F04C1DD89821}"/>
    <cellStyle name="Normal 3 2 70 2 2 2 2 4" xfId="169" xr:uid="{23193315-31DB-4410-AA67-69AD9A38340B}"/>
    <cellStyle name="Normal 3 2 70 2 2 2 2 4 2" xfId="170" xr:uid="{4C094C5B-6C14-4DC2-AD64-B71CD3EB358C}"/>
    <cellStyle name="Normal 3 2 70 2 2 2 2 4 2 2" xfId="325" xr:uid="{884927DE-193D-4549-9E50-B1BBC2A585A1}"/>
    <cellStyle name="Normal 3 2 70 2 2 2 2 4 3" xfId="324" xr:uid="{9AADE5DF-3795-46E6-A36D-868F553B88A7}"/>
    <cellStyle name="Normal 3 2 70 2 2 2 2 5" xfId="14" xr:uid="{00000000-0005-0000-0000-00003C000000}"/>
    <cellStyle name="Normal 3 2 70 2 2 2 2 5 2" xfId="172" xr:uid="{DD690DC9-94FC-4430-8BE0-B66ED204F078}"/>
    <cellStyle name="Normal 3 2 70 2 2 2 2 5 2 2" xfId="327" xr:uid="{9A8DA23F-25F6-4AE3-B1AC-2F375CAC19B4}"/>
    <cellStyle name="Normal 3 2 70 2 2 2 2 5 3" xfId="326" xr:uid="{934C83F9-20CF-4B5D-8C82-9E36335DEB00}"/>
    <cellStyle name="Normal 3 2 70 2 2 2 2 5 4" xfId="171" xr:uid="{3056AC9F-1C6F-4553-BBE4-E34014A9B5F4}"/>
    <cellStyle name="Normal 3 2 70 2 2 2 2 6" xfId="173" xr:uid="{898DD2B9-2D84-497E-8A16-FF2939E4DBBA}"/>
    <cellStyle name="Normal 3 2 70 2 2 2 2 6 2" xfId="174" xr:uid="{C975776F-92C3-42D0-9502-110A77027BA2}"/>
    <cellStyle name="Normal 3 2 70 2 2 2 2 6 2 2" xfId="329" xr:uid="{D6C2A48F-16A3-4C89-ABC5-3AF13599C8DB}"/>
    <cellStyle name="Normal 3 2 70 2 2 2 2 6 3" xfId="328" xr:uid="{67E62EC8-F3F4-4154-AF82-875049876E46}"/>
    <cellStyle name="Normal 3 2 70 2 2 2 2 7" xfId="175" xr:uid="{09F8711C-7794-477C-B6D1-F754C2D05EF5}"/>
    <cellStyle name="Normal 3 2 70 2 2 2 2 7 2" xfId="330" xr:uid="{4DCCD416-A13B-4211-8A36-8FA2B0CAE85D}"/>
    <cellStyle name="Normal 3 2 70 2 2 2 2 8" xfId="317" xr:uid="{D01012EB-4701-4335-BAF1-C34484DD146A}"/>
    <cellStyle name="Normal 3 2 70 2 2 2 2 9" xfId="162" xr:uid="{2C9738D0-1FC5-45FC-976E-F5063318FB5E}"/>
    <cellStyle name="Normal 3 2 70 2 2 2 3" xfId="176" xr:uid="{BA8911DB-BD0F-4BEC-A016-60403894384C}"/>
    <cellStyle name="Normal 3 2 70 2 2 2 3 2" xfId="177" xr:uid="{B9C828B5-E925-4EDF-80E4-56386A0EC033}"/>
    <cellStyle name="Normal 3 2 70 2 2 2 3 2 2" xfId="178" xr:uid="{7F10CE60-5858-4930-9D30-B27C3C07806A}"/>
    <cellStyle name="Normal 3 2 70 2 2 2 3 2 2 2" xfId="333" xr:uid="{077CC581-2C8C-4C7E-A59F-2F0D01265C14}"/>
    <cellStyle name="Normal 3 2 70 2 2 2 3 2 3" xfId="332" xr:uid="{B38DC261-8EF2-48A6-8C8E-DA6B0CC8557A}"/>
    <cellStyle name="Normal 3 2 70 2 2 2 3 3" xfId="179" xr:uid="{928345EA-27C7-486D-AB6E-AE0C8125636B}"/>
    <cellStyle name="Normal 3 2 70 2 2 2 3 3 2" xfId="334" xr:uid="{CFFA4ABF-73D2-4699-AE6F-F2469D234009}"/>
    <cellStyle name="Normal 3 2 70 2 2 2 3 4" xfId="331" xr:uid="{3A2F654B-A4ED-4E66-9729-12C8CD397219}"/>
    <cellStyle name="Normal 3 2 70 2 2 2 4" xfId="15" xr:uid="{00000000-0005-0000-0000-00003D000000}"/>
    <cellStyle name="Normal 3 2 70 2 2 2 4 2" xfId="181" xr:uid="{9E8B945C-6791-4DAF-9A9B-A564AC20F515}"/>
    <cellStyle name="Normal 3 2 70 2 2 2 4 2 2" xfId="336" xr:uid="{064F477F-5352-41C9-84D0-724F75690291}"/>
    <cellStyle name="Normal 3 2 70 2 2 2 4 3" xfId="335" xr:uid="{7E029280-2A2D-4CC0-9A6D-BE52A5B5C8B5}"/>
    <cellStyle name="Normal 3 2 70 2 2 2 4 4" xfId="180" xr:uid="{7FEFCB8F-E00E-4AC1-812E-3093A39657ED}"/>
    <cellStyle name="Normal 3 2 70 2 2 2 5" xfId="182" xr:uid="{CF0138C7-2280-49F4-9B63-0D2ABE545922}"/>
    <cellStyle name="Normal 3 2 70 2 2 2 5 2" xfId="183" xr:uid="{AB8D2104-05BC-4617-867B-080455527ECE}"/>
    <cellStyle name="Normal 3 2 70 2 2 2 5 2 2" xfId="338" xr:uid="{EF16C158-1F4D-4A5E-B555-DEB43933D645}"/>
    <cellStyle name="Normal 3 2 70 2 2 2 5 3" xfId="337" xr:uid="{EF434AB3-D132-4B07-80B6-705495CC44C2}"/>
    <cellStyle name="Normal 3 2 70 2 2 2 6" xfId="184" xr:uid="{27F9674C-4B0E-49E6-B29A-4ACD818CED00}"/>
    <cellStyle name="Normal 3 2 70 2 2 2 6 2" xfId="185" xr:uid="{DA54BB9F-63EA-4D78-818C-DC3D9A70D18F}"/>
    <cellStyle name="Normal 3 2 70 2 2 2 6 2 2" xfId="340" xr:uid="{C845100F-621B-4CE7-8EBC-B5C0009279D7}"/>
    <cellStyle name="Normal 3 2 70 2 2 2 6 3" xfId="339" xr:uid="{A25D889F-B413-4482-88D0-C229A8A02B3F}"/>
    <cellStyle name="Normal 3 2 70 2 2 2 7" xfId="186" xr:uid="{D53FC182-C998-47D9-A8CA-9B72B66771EB}"/>
    <cellStyle name="Normal 3 2 70 2 2 2 7 2" xfId="187" xr:uid="{34BB2E15-AC91-4E27-8FC5-BF082A779BFA}"/>
    <cellStyle name="Normal 3 2 70 2 2 2 7 2 2" xfId="342" xr:uid="{F9B09E22-3B2E-4F81-989E-24DF19963AAB}"/>
    <cellStyle name="Normal 3 2 70 2 2 2 7 3" xfId="341" xr:uid="{7BE2BD71-A87C-4AEB-B5BE-EDBBD6958E1E}"/>
    <cellStyle name="Normal 3 2 70 2 2 2 8" xfId="188" xr:uid="{ECBC87D6-0244-4846-AA1B-5E72376E7884}"/>
    <cellStyle name="Normal 3 2 70 2 2 2 8 2" xfId="343" xr:uid="{C1ADA8B4-1E7D-417F-B399-A3909A4B69A1}"/>
    <cellStyle name="Normal 3 2 70 2 2 2 9" xfId="316" xr:uid="{5738C044-AFAA-40C4-9DCC-6EA6BCC10726}"/>
    <cellStyle name="Normal 3 3" xfId="189" xr:uid="{B9BBB30E-2B43-4DBC-99CC-B72D81CB7D5B}"/>
    <cellStyle name="Normal 3 3 2" xfId="344" xr:uid="{17EDDAB6-528E-47FB-B1EC-72CC0FAB6B81}"/>
    <cellStyle name="Normal 3 4" xfId="158" xr:uid="{62C5F241-E2A1-4C39-B8CE-02CDBCECACCC}"/>
    <cellStyle name="Normal 4" xfId="190" xr:uid="{8790BD43-AAFE-4AE3-A5CA-A43D071EBEA3}"/>
    <cellStyle name="Normal 4 2" xfId="16" xr:uid="{00000000-0005-0000-0000-00003E000000}"/>
    <cellStyle name="Normal 4 2 2" xfId="192" xr:uid="{760AD945-4BEA-4E1C-81ED-F75B9E01C58D}"/>
    <cellStyle name="Normal 4 2 2 2" xfId="345" xr:uid="{2881458D-86A2-453F-BE50-9D703DCC8323}"/>
    <cellStyle name="Normal 4 2 3" xfId="191" xr:uid="{120949DF-F142-4C93-B427-934830685DC2}"/>
    <cellStyle name="Normal 4 3" xfId="193" xr:uid="{51E5D484-A918-4B79-8DEF-7708D2AB81A2}"/>
    <cellStyle name="Normal 4 3 2" xfId="194" xr:uid="{15658A10-A963-494B-A03C-BCF5EF9391F0}"/>
    <cellStyle name="Normal 4 3 2 2" xfId="346" xr:uid="{89D4ABF9-B91A-4634-A42B-6D06A9D3612A}"/>
    <cellStyle name="Normal 4 4" xfId="195" xr:uid="{0C36D6EC-EE46-4A7E-B29C-3325D36EFD68}"/>
    <cellStyle name="Normal 4 4 2" xfId="347" xr:uid="{034B6850-456B-4A0D-8CBE-F370967237D8}"/>
    <cellStyle name="Normal 5" xfId="17" xr:uid="{00000000-0005-0000-0000-00003F000000}"/>
    <cellStyle name="Normal 5 2" xfId="18" xr:uid="{00000000-0005-0000-0000-000040000000}"/>
    <cellStyle name="Normal 6" xfId="196" xr:uid="{B644E7C5-14D3-4E5B-AA43-4E38F29E6B73}"/>
    <cellStyle name="Normal 6 2" xfId="197" xr:uid="{F172D675-38F1-494B-999A-D51458277BCC}"/>
    <cellStyle name="Normal 6 2 2" xfId="198" xr:uid="{40215165-B417-4355-9819-8D40024A8E2F}"/>
    <cellStyle name="Normal 6 2 2 2" xfId="348" xr:uid="{426E6665-41D7-44E5-90DD-A7228DD8AA73}"/>
    <cellStyle name="Normal 6 3" xfId="199" xr:uid="{AF1FB910-9A6A-4E26-ACC2-71196EEA543B}"/>
    <cellStyle name="Normal 6 3 2" xfId="349" xr:uid="{5631CD69-A87F-4A2B-8617-F3F021C47D55}"/>
    <cellStyle name="Normal 7" xfId="200" xr:uid="{D5DF4A96-E8DE-4582-8E10-F36C7634A110}"/>
    <cellStyle name="Normal 7 2" xfId="201" xr:uid="{60408E50-841E-4062-BB5D-CF562D28D33B}"/>
    <cellStyle name="Normal 7 2 2" xfId="202" xr:uid="{C297435C-65A1-4B53-8B9E-8D111D359AB8}"/>
    <cellStyle name="Normal 7 2 2 2" xfId="203" xr:uid="{378FED38-7640-453A-87E6-A9F6663390CB}"/>
    <cellStyle name="Normal 7 2 2 2 2" xfId="353" xr:uid="{BCF0B1F3-9037-4381-BA20-676851F751CF}"/>
    <cellStyle name="Normal 7 2 2 3" xfId="352" xr:uid="{C5E3AB9B-A6C5-4771-ACC1-30E2228BCE7F}"/>
    <cellStyle name="Normal 7 2 3" xfId="204" xr:uid="{1A5D8B53-F778-4626-9BA1-608C96A766CA}"/>
    <cellStyle name="Normal 7 2 3 2" xfId="354" xr:uid="{72A01BB8-7A78-46D6-84BA-C8E745DE7833}"/>
    <cellStyle name="Normal 7 2 4" xfId="351" xr:uid="{005093CA-2E4B-45CF-97CA-F163CE665909}"/>
    <cellStyle name="Normal 7 3" xfId="205" xr:uid="{99FB2627-9477-4296-B748-8A2B510C2F98}"/>
    <cellStyle name="Normal 7 3 2" xfId="206" xr:uid="{9DC522C9-CDE7-456A-979C-9B17EEC7495F}"/>
    <cellStyle name="Normal 7 3 2 2" xfId="356" xr:uid="{A5D97E2F-1160-4DDD-9324-1696342A50CD}"/>
    <cellStyle name="Normal 7 3 3" xfId="355" xr:uid="{D0CAA605-C477-4F88-BA71-C8138C7A00F4}"/>
    <cellStyle name="Normal 7 4" xfId="207" xr:uid="{3DFA6AB9-9F23-4C99-942C-9F04E10D860E}"/>
    <cellStyle name="Normal 7 4 2" xfId="208" xr:uid="{5D4E1653-0E44-4AA5-9A8B-2C9062022E3C}"/>
    <cellStyle name="Normal 7 4 2 2" xfId="358" xr:uid="{CBF86ABA-A5B7-41F7-94D6-DA2B2A65FC05}"/>
    <cellStyle name="Normal 7 4 3" xfId="357" xr:uid="{E0E31F4B-ED7B-4857-8AF8-5D90A24B98E1}"/>
    <cellStyle name="Normal 7 5" xfId="209" xr:uid="{91E77F7C-01B9-4C48-8D50-2E26A659B068}"/>
    <cellStyle name="Normal 7 5 2" xfId="210" xr:uid="{D024E171-EEDD-4B61-A611-24D8E3B784CE}"/>
    <cellStyle name="Normal 7 5 2 2" xfId="360" xr:uid="{12404E6B-F0AD-48B3-9191-2912992EE9D8}"/>
    <cellStyle name="Normal 7 5 3" xfId="359" xr:uid="{86A045E8-00D2-40D9-B9DC-3513C1F53C8B}"/>
    <cellStyle name="Normal 7 6" xfId="211" xr:uid="{D062B19F-DCA9-4F5E-AC60-99C571696825}"/>
    <cellStyle name="Normal 7 6 2" xfId="212" xr:uid="{F8953106-2074-4010-9265-C4C4F4552CA9}"/>
    <cellStyle name="Normal 7 6 2 2" xfId="362" xr:uid="{B3D5FFA1-F57E-4340-B103-D367B822F2AF}"/>
    <cellStyle name="Normal 7 6 3" xfId="361" xr:uid="{3E0A441B-8E9A-4631-8107-DD7F675D95C6}"/>
    <cellStyle name="Normal 7 7" xfId="213" xr:uid="{BB878369-EDFC-4306-9315-F757D7F9465D}"/>
    <cellStyle name="Normal 7 7 2" xfId="363" xr:uid="{177DD606-EED3-4D21-BAF5-D243B8AECB39}"/>
    <cellStyle name="Normal 7 8" xfId="350" xr:uid="{977C17AF-B8BA-41FC-8F75-DE4623D9D890}"/>
    <cellStyle name="Normal 8" xfId="214" xr:uid="{39CCA211-4440-4448-9407-FF5052A461AD}"/>
    <cellStyle name="Normal 8 2" xfId="215" xr:uid="{2EEEE819-372E-42FA-A1B8-4051055C4B34}"/>
    <cellStyle name="Normal 8 2 2" xfId="364" xr:uid="{44CC7AF2-CA13-44A7-9326-A4FA3683B772}"/>
    <cellStyle name="Normal 9" xfId="216" xr:uid="{5AC42A66-14D1-4A56-B6A4-AF8A7E7EDAFC}"/>
    <cellStyle name="Normal 9 2" xfId="217" xr:uid="{09303B4A-C8AA-4ED0-A9F2-37304ABD89D6}"/>
    <cellStyle name="Porcentaje 2" xfId="19" xr:uid="{00000000-0005-0000-0000-000041000000}"/>
    <cellStyle name="Porcentaje 2 2" xfId="219" xr:uid="{0DC90181-52A7-42BF-9517-E29081877256}"/>
    <cellStyle name="Porcentaje 2 2 2" xfId="220" xr:uid="{D50BA22E-EDB5-4647-9932-BD5EAC116DCC}"/>
    <cellStyle name="Porcentaje 2 3" xfId="221" xr:uid="{6F2D493C-212D-44F2-ABE2-0FC5860C51EA}"/>
    <cellStyle name="Porcentaje 2 4" xfId="218" xr:uid="{6D85FD31-216C-4CA4-B8B9-13CE084651D4}"/>
    <cellStyle name="Porcentaje 3" xfId="222" xr:uid="{2C754F03-569D-4791-910D-DAA3C18DE241}"/>
    <cellStyle name="Porcentaje 3 2" xfId="223" xr:uid="{9A39F59B-F68A-4289-9CA4-0EACB84D1221}"/>
    <cellStyle name="Porcentaje 3 2 2" xfId="365" xr:uid="{933CDC7D-7739-4A78-AED1-E847C2AF1AE7}"/>
    <cellStyle name="Porcentual 2" xfId="20" xr:uid="{00000000-0005-0000-0000-000042000000}"/>
    <cellStyle name="Porcentual 2 2" xfId="225" xr:uid="{A70D897D-EF6A-4A53-B941-AEF1A282761B}"/>
    <cellStyle name="Porcentual 2 2 2" xfId="226" xr:uid="{E20774E2-210F-4B91-A887-E826322AF733}"/>
    <cellStyle name="Porcentual 2 3" xfId="227" xr:uid="{1AECC300-69C0-4155-9387-059DD678990A}"/>
    <cellStyle name="Porcentual 2 3 2" xfId="228" xr:uid="{67E40CC3-6ECC-4A8F-8F3D-B50F3E578790}"/>
    <cellStyle name="Porcentual 2 4" xfId="229" xr:uid="{F07101FD-858D-457D-96B1-A0300EB399D2}"/>
    <cellStyle name="Porcentual 2 5" xfId="224" xr:uid="{6CE1F6F7-E028-4374-A689-4F505DC37B1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7</xdr:col>
      <xdr:colOff>0</xdr:colOff>
      <xdr:row>17</xdr:row>
      <xdr:rowOff>0</xdr:rowOff>
    </xdr:from>
    <xdr:to>
      <xdr:col>7</xdr:col>
      <xdr:colOff>0</xdr:colOff>
      <xdr:row>18</xdr:row>
      <xdr:rowOff>0</xdr:rowOff>
    </xdr:to>
    <xdr:pic>
      <xdr:nvPicPr>
        <xdr:cNvPr id="8213" name="Picture 1">
          <a:extLst>
            <a:ext uri="{FF2B5EF4-FFF2-40B4-BE49-F238E27FC236}">
              <a16:creationId xmlns:a16="http://schemas.microsoft.com/office/drawing/2014/main" id="{00000000-0008-0000-0000-0000152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4127480" y="10913745"/>
          <a:ext cx="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1078048</xdr:colOff>
      <xdr:row>0</xdr:row>
      <xdr:rowOff>84113</xdr:rowOff>
    </xdr:from>
    <xdr:to>
      <xdr:col>7</xdr:col>
      <xdr:colOff>472586</xdr:colOff>
      <xdr:row>3</xdr:row>
      <xdr:rowOff>264355</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515975" y="83820"/>
          <a:ext cx="1083945" cy="9804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221813</xdr:colOff>
      <xdr:row>0</xdr:row>
      <xdr:rowOff>81915</xdr:rowOff>
    </xdr:from>
    <xdr:to>
      <xdr:col>3</xdr:col>
      <xdr:colOff>668655</xdr:colOff>
      <xdr:row>0</xdr:row>
      <xdr:rowOff>702944</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1890" y="81915"/>
          <a:ext cx="450850" cy="6242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669024</xdr:colOff>
      <xdr:row>0</xdr:row>
      <xdr:rowOff>121037</xdr:rowOff>
    </xdr:from>
    <xdr:to>
      <xdr:col>5</xdr:col>
      <xdr:colOff>1234441</xdr:colOff>
      <xdr:row>0</xdr:row>
      <xdr:rowOff>1634491</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25330" y="120650"/>
          <a:ext cx="1273175" cy="1513840"/>
        </a:xfrm>
        <a:prstGeom prst="rect">
          <a:avLst/>
        </a:prstGeom>
      </xdr:spPr>
    </xdr:pic>
    <xdr:clientData/>
  </xdr:twoCellAnchor>
  <xdr:twoCellAnchor>
    <xdr:from>
      <xdr:col>8</xdr:col>
      <xdr:colOff>457200</xdr:colOff>
      <xdr:row>3</xdr:row>
      <xdr:rowOff>9525</xdr:rowOff>
    </xdr:from>
    <xdr:to>
      <xdr:col>8</xdr:col>
      <xdr:colOff>457200</xdr:colOff>
      <xdr:row>4</xdr:row>
      <xdr:rowOff>9525</xdr:rowOff>
    </xdr:to>
    <xdr:pic>
      <xdr:nvPicPr>
        <xdr:cNvPr id="6" name="Picture 1">
          <a:extLst>
            <a:ext uri="{FF2B5EF4-FFF2-40B4-BE49-F238E27FC236}">
              <a16:creationId xmlns:a16="http://schemas.microsoft.com/office/drawing/2014/main" id="{32A139EC-2F8E-4873-8235-F8C527D57EF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5554325" y="3190875"/>
          <a:ext cx="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569"/>
  <sheetViews>
    <sheetView view="pageBreakPreview" topLeftCell="A77" zoomScale="62" zoomScaleNormal="100" zoomScaleSheetLayoutView="62" workbookViewId="0">
      <selection activeCell="D88" sqref="D88:G88"/>
    </sheetView>
  </sheetViews>
  <sheetFormatPr baseColWidth="10" defaultColWidth="11.5" defaultRowHeight="23"/>
  <cols>
    <col min="1" max="1" width="25.5" style="160" customWidth="1"/>
    <col min="2" max="2" width="19" style="161" customWidth="1"/>
    <col min="3" max="3" width="91.33203125" style="156" customWidth="1"/>
    <col min="4" max="4" width="14.6640625" style="160" customWidth="1"/>
    <col min="5" max="5" width="14.33203125" style="160" customWidth="1"/>
    <col min="6" max="6" width="21.83203125" style="156" customWidth="1"/>
    <col min="7" max="7" width="25.33203125" style="162" customWidth="1"/>
    <col min="8" max="8" width="33.5" style="162" customWidth="1"/>
    <col min="9" max="16384" width="11.5" style="162"/>
  </cols>
  <sheetData>
    <row r="1" spans="1:8" s="186" customFormat="1" ht="21" customHeight="1">
      <c r="A1" s="720" t="s">
        <v>0</v>
      </c>
      <c r="B1" s="721"/>
      <c r="C1" s="721"/>
      <c r="D1" s="721"/>
      <c r="E1" s="721"/>
      <c r="F1" s="721"/>
      <c r="G1" s="721"/>
      <c r="H1" s="722"/>
    </row>
    <row r="2" spans="1:8" s="186" customFormat="1" ht="21" customHeight="1">
      <c r="A2" s="188"/>
      <c r="B2" s="189"/>
      <c r="C2" s="189"/>
      <c r="D2" s="190"/>
      <c r="E2" s="189"/>
      <c r="F2" s="191"/>
      <c r="G2" s="192"/>
      <c r="H2" s="193"/>
    </row>
    <row r="3" spans="1:8" s="186" customFormat="1" ht="21" customHeight="1">
      <c r="A3" s="723" t="s">
        <v>1</v>
      </c>
      <c r="B3" s="724"/>
      <c r="C3" s="196">
        <v>45570</v>
      </c>
      <c r="D3" s="197"/>
      <c r="E3" s="198"/>
      <c r="F3" s="199"/>
      <c r="G3" s="200"/>
      <c r="H3" s="201"/>
    </row>
    <row r="4" spans="1:8" s="186" customFormat="1" ht="21" customHeight="1">
      <c r="A4" s="194" t="s">
        <v>2</v>
      </c>
      <c r="B4" s="198"/>
      <c r="C4" s="198"/>
      <c r="D4" s="195"/>
      <c r="E4" s="202"/>
      <c r="F4" s="203"/>
      <c r="G4" s="204"/>
      <c r="H4" s="205"/>
    </row>
    <row r="5" spans="1:8" s="186" customFormat="1" ht="21" customHeight="1">
      <c r="A5" s="194" t="s">
        <v>3</v>
      </c>
      <c r="B5" s="198"/>
      <c r="C5" s="198"/>
      <c r="D5" s="206"/>
      <c r="E5" s="207"/>
      <c r="F5" s="208"/>
      <c r="G5" s="209"/>
      <c r="H5" s="210"/>
    </row>
    <row r="6" spans="1:8" s="186" customFormat="1" ht="21" customHeight="1">
      <c r="A6" s="194" t="s">
        <v>4</v>
      </c>
      <c r="B6" s="198"/>
      <c r="C6" s="211">
        <v>4500</v>
      </c>
      <c r="D6" s="212"/>
      <c r="E6" s="211"/>
      <c r="F6" s="213"/>
      <c r="G6" s="214"/>
      <c r="H6" s="201"/>
    </row>
    <row r="7" spans="1:8" s="186" customFormat="1" ht="21" customHeight="1">
      <c r="A7" s="723" t="s">
        <v>5</v>
      </c>
      <c r="B7" s="724"/>
      <c r="C7" s="724"/>
      <c r="D7" s="724"/>
      <c r="E7" s="724"/>
      <c r="F7" s="724"/>
      <c r="G7" s="724"/>
      <c r="H7" s="725"/>
    </row>
    <row r="8" spans="1:8" s="186" customFormat="1" ht="315" customHeight="1">
      <c r="A8" s="726" t="s">
        <v>265</v>
      </c>
      <c r="B8" s="727"/>
      <c r="C8" s="727"/>
      <c r="D8" s="727"/>
      <c r="E8" s="727"/>
      <c r="F8" s="727"/>
      <c r="G8" s="727"/>
      <c r="H8" s="728"/>
    </row>
    <row r="9" spans="1:8" s="187" customFormat="1" ht="54" customHeight="1">
      <c r="A9" s="729" t="s">
        <v>264</v>
      </c>
      <c r="B9" s="730"/>
      <c r="C9" s="730"/>
      <c r="D9" s="730"/>
      <c r="E9" s="730"/>
      <c r="F9" s="730"/>
      <c r="G9" s="730"/>
      <c r="H9" s="731"/>
    </row>
    <row r="10" spans="1:8" s="187" customFormat="1" ht="21" customHeight="1">
      <c r="A10" s="732" t="s">
        <v>6</v>
      </c>
      <c r="B10" s="733"/>
      <c r="C10" s="733"/>
      <c r="D10" s="733"/>
      <c r="E10" s="733"/>
      <c r="F10" s="733"/>
      <c r="G10" s="733"/>
      <c r="H10" s="734"/>
    </row>
    <row r="11" spans="1:8" s="187" customFormat="1" ht="105.5" customHeight="1">
      <c r="A11" s="735" t="s">
        <v>7</v>
      </c>
      <c r="B11" s="736"/>
      <c r="C11" s="736"/>
      <c r="D11" s="736"/>
      <c r="E11" s="736"/>
      <c r="F11" s="736"/>
      <c r="G11" s="736"/>
      <c r="H11" s="737"/>
    </row>
    <row r="12" spans="1:8" s="186" customFormat="1" ht="24" customHeight="1">
      <c r="A12" s="738" t="s">
        <v>8</v>
      </c>
      <c r="B12" s="739"/>
      <c r="C12" s="739"/>
      <c r="D12" s="739"/>
      <c r="E12" s="739"/>
      <c r="F12" s="739"/>
      <c r="G12" s="739"/>
      <c r="H12" s="740"/>
    </row>
    <row r="13" spans="1:8" s="186" customFormat="1" ht="37.75" customHeight="1">
      <c r="A13" s="741" t="s">
        <v>9</v>
      </c>
      <c r="B13" s="742"/>
      <c r="C13" s="742"/>
      <c r="D13" s="742"/>
      <c r="E13" s="742"/>
      <c r="F13" s="742"/>
      <c r="G13" s="742"/>
      <c r="H13" s="743"/>
    </row>
    <row r="14" spans="1:8" s="186" customFormat="1" ht="39.5" customHeight="1">
      <c r="A14" s="732" t="s">
        <v>10</v>
      </c>
      <c r="B14" s="733"/>
      <c r="C14" s="733"/>
      <c r="D14" s="733"/>
      <c r="E14" s="733"/>
      <c r="F14" s="733"/>
      <c r="G14" s="733"/>
      <c r="H14" s="734"/>
    </row>
    <row r="15" spans="1:8" s="186" customFormat="1" ht="264.5" customHeight="1" thickBot="1">
      <c r="A15" s="744" t="s">
        <v>11</v>
      </c>
      <c r="B15" s="745"/>
      <c r="C15" s="745"/>
      <c r="D15" s="745"/>
      <c r="E15" s="745"/>
      <c r="F15" s="745"/>
      <c r="G15" s="745"/>
      <c r="H15" s="746"/>
    </row>
    <row r="16" spans="1:8" s="3" customFormat="1" ht="64.25" customHeight="1" thickBot="1">
      <c r="A16" s="747" t="s">
        <v>12</v>
      </c>
      <c r="B16" s="748"/>
      <c r="C16" s="749"/>
      <c r="D16" s="750" t="s">
        <v>13</v>
      </c>
      <c r="E16" s="751"/>
      <c r="F16" s="751"/>
      <c r="G16" s="751"/>
      <c r="H16" s="751"/>
    </row>
    <row r="17" spans="1:8" s="592" customFormat="1" ht="39.5" customHeight="1">
      <c r="A17" s="587" t="s">
        <v>197</v>
      </c>
      <c r="B17" s="588" t="s">
        <v>14</v>
      </c>
      <c r="C17" s="588" t="s">
        <v>15</v>
      </c>
      <c r="D17" s="589" t="s">
        <v>16</v>
      </c>
      <c r="E17" s="589" t="s">
        <v>17</v>
      </c>
      <c r="F17" s="590" t="s">
        <v>18</v>
      </c>
      <c r="G17" s="588" t="s">
        <v>19</v>
      </c>
      <c r="H17" s="591" t="s">
        <v>198</v>
      </c>
    </row>
    <row r="18" spans="1:8" s="155" customFormat="1">
      <c r="A18" s="164"/>
      <c r="B18" s="164">
        <v>1</v>
      </c>
      <c r="C18" s="165" t="s">
        <v>20</v>
      </c>
      <c r="D18" s="164"/>
      <c r="E18" s="164"/>
      <c r="F18" s="165"/>
      <c r="G18" s="165"/>
      <c r="H18" s="621">
        <f>SUM(G19:G27)</f>
        <v>2002705</v>
      </c>
    </row>
    <row r="19" spans="1:8" s="156" customFormat="1" ht="72" customHeight="1">
      <c r="A19" s="681">
        <v>72141510</v>
      </c>
      <c r="B19" s="681">
        <v>1.1000000000000001</v>
      </c>
      <c r="C19" s="359" t="s">
        <v>149</v>
      </c>
      <c r="D19" s="681" t="s">
        <v>16</v>
      </c>
      <c r="E19" s="681">
        <v>5</v>
      </c>
      <c r="F19" s="622">
        <f>+APU!G5</f>
        <v>11187</v>
      </c>
      <c r="G19" s="622">
        <f>ROUND(E19*F19,0)</f>
        <v>55935</v>
      </c>
      <c r="H19" s="174"/>
    </row>
    <row r="20" spans="1:8" s="156" customFormat="1" ht="55.5" customHeight="1">
      <c r="A20" s="681">
        <v>72141510</v>
      </c>
      <c r="B20" s="681">
        <v>1.2</v>
      </c>
      <c r="C20" s="359" t="s">
        <v>199</v>
      </c>
      <c r="D20" s="681" t="s">
        <v>16</v>
      </c>
      <c r="E20" s="681">
        <v>2</v>
      </c>
      <c r="F20" s="622">
        <f>+APU!G36</f>
        <v>12880</v>
      </c>
      <c r="G20" s="622">
        <f>ROUND(E20*F20,0)</f>
        <v>25760</v>
      </c>
      <c r="H20" s="174"/>
    </row>
    <row r="21" spans="1:8" s="156" customFormat="1" ht="55.5" customHeight="1">
      <c r="A21" s="681">
        <v>72141510</v>
      </c>
      <c r="B21" s="681">
        <v>1.3</v>
      </c>
      <c r="C21" s="718" t="s">
        <v>261</v>
      </c>
      <c r="D21" s="681" t="s">
        <v>16</v>
      </c>
      <c r="E21" s="681">
        <v>1</v>
      </c>
      <c r="F21" s="622">
        <f>+APU!G64</f>
        <v>12923</v>
      </c>
      <c r="G21" s="622">
        <f t="shared" ref="G21:G60" si="0">ROUND(E21*F21,0)</f>
        <v>12923</v>
      </c>
      <c r="H21" s="174"/>
    </row>
    <row r="22" spans="1:8" s="156" customFormat="1" ht="45">
      <c r="A22" s="681">
        <v>72141510</v>
      </c>
      <c r="B22" s="681">
        <v>1.4</v>
      </c>
      <c r="C22" s="359" t="s">
        <v>151</v>
      </c>
      <c r="D22" s="681" t="s">
        <v>16</v>
      </c>
      <c r="E22" s="681">
        <v>2</v>
      </c>
      <c r="F22" s="622">
        <f>+APU!G92</f>
        <v>25587</v>
      </c>
      <c r="G22" s="622">
        <f t="shared" si="0"/>
        <v>51174</v>
      </c>
      <c r="H22" s="174"/>
    </row>
    <row r="23" spans="1:8" s="156" customFormat="1" ht="60">
      <c r="A23" s="681">
        <v>72141510</v>
      </c>
      <c r="B23" s="681">
        <v>1.5</v>
      </c>
      <c r="C23" s="359" t="s">
        <v>153</v>
      </c>
      <c r="D23" s="681" t="s">
        <v>21</v>
      </c>
      <c r="E23" s="681">
        <v>8.3000000000000007</v>
      </c>
      <c r="F23" s="622">
        <f>+APU!G121</f>
        <v>22203</v>
      </c>
      <c r="G23" s="622">
        <f t="shared" si="0"/>
        <v>184285</v>
      </c>
      <c r="H23" s="174"/>
    </row>
    <row r="24" spans="1:8" s="157" customFormat="1" ht="60">
      <c r="A24" s="681">
        <v>72141510</v>
      </c>
      <c r="B24" s="681">
        <v>1.6</v>
      </c>
      <c r="C24" s="359" t="s">
        <v>152</v>
      </c>
      <c r="D24" s="681" t="s">
        <v>21</v>
      </c>
      <c r="E24" s="681">
        <v>39.659999999999997</v>
      </c>
      <c r="F24" s="622">
        <f>+APU!G151</f>
        <v>32271</v>
      </c>
      <c r="G24" s="622">
        <f t="shared" si="0"/>
        <v>1279868</v>
      </c>
      <c r="H24" s="174"/>
    </row>
    <row r="25" spans="1:8" s="155" customFormat="1" ht="37.25" customHeight="1">
      <c r="A25" s="681">
        <v>72141510</v>
      </c>
      <c r="B25" s="681">
        <v>1.7</v>
      </c>
      <c r="C25" s="359" t="s">
        <v>22</v>
      </c>
      <c r="D25" s="681" t="s">
        <v>23</v>
      </c>
      <c r="E25" s="681">
        <v>30.15</v>
      </c>
      <c r="F25" s="622">
        <f>+APU!G180</f>
        <v>1478</v>
      </c>
      <c r="G25" s="622">
        <f t="shared" si="0"/>
        <v>44562</v>
      </c>
      <c r="H25" s="174"/>
    </row>
    <row r="26" spans="1:8" s="156" customFormat="1" ht="30">
      <c r="A26" s="681">
        <v>72141510</v>
      </c>
      <c r="B26" s="681">
        <v>1.8</v>
      </c>
      <c r="C26" s="359" t="s">
        <v>24</v>
      </c>
      <c r="D26" s="681" t="s">
        <v>16</v>
      </c>
      <c r="E26" s="681">
        <v>1</v>
      </c>
      <c r="F26" s="622">
        <f>+APU!G209</f>
        <v>42643</v>
      </c>
      <c r="G26" s="622">
        <f t="shared" si="0"/>
        <v>42643</v>
      </c>
      <c r="H26" s="174"/>
    </row>
    <row r="27" spans="1:8" s="156" customFormat="1" ht="75.5" customHeight="1">
      <c r="A27" s="681">
        <v>72141510</v>
      </c>
      <c r="B27" s="681">
        <v>1.9</v>
      </c>
      <c r="C27" s="359" t="s">
        <v>154</v>
      </c>
      <c r="D27" s="681" t="s">
        <v>25</v>
      </c>
      <c r="E27" s="681">
        <v>1</v>
      </c>
      <c r="F27" s="622">
        <f>+APU!G240</f>
        <v>305555</v>
      </c>
      <c r="G27" s="622">
        <f t="shared" si="0"/>
        <v>305555</v>
      </c>
      <c r="H27" s="174"/>
    </row>
    <row r="28" spans="1:8" s="155" customFormat="1">
      <c r="A28" s="164"/>
      <c r="B28" s="164">
        <v>2</v>
      </c>
      <c r="C28" s="165" t="s">
        <v>26</v>
      </c>
      <c r="D28" s="164"/>
      <c r="E28" s="164"/>
      <c r="F28" s="165"/>
      <c r="G28" s="165"/>
      <c r="H28" s="717">
        <f>SUM(G29:G34)</f>
        <v>7220006</v>
      </c>
    </row>
    <row r="29" spans="1:8" s="156" customFormat="1" ht="84.5" customHeight="1">
      <c r="A29" s="681">
        <v>72152703</v>
      </c>
      <c r="B29" s="681">
        <v>2.1</v>
      </c>
      <c r="C29" s="359" t="s">
        <v>155</v>
      </c>
      <c r="D29" s="681" t="s">
        <v>21</v>
      </c>
      <c r="E29" s="681">
        <v>39.659999999999997</v>
      </c>
      <c r="F29" s="622">
        <f>+APU!G272</f>
        <v>68702</v>
      </c>
      <c r="G29" s="622">
        <f t="shared" si="0"/>
        <v>2724721</v>
      </c>
      <c r="H29" s="174"/>
    </row>
    <row r="30" spans="1:8" s="156" customFormat="1">
      <c r="A30" s="681">
        <v>72152509</v>
      </c>
      <c r="B30" s="681">
        <v>2.2000000000000002</v>
      </c>
      <c r="C30" s="359" t="s">
        <v>160</v>
      </c>
      <c r="D30" s="681" t="s">
        <v>21</v>
      </c>
      <c r="E30" s="681">
        <v>39.659999999999997</v>
      </c>
      <c r="F30" s="622">
        <f>+APU!G302</f>
        <v>27818</v>
      </c>
      <c r="G30" s="622">
        <f t="shared" si="0"/>
        <v>1103262</v>
      </c>
      <c r="H30" s="174"/>
    </row>
    <row r="31" spans="1:8" s="155" customFormat="1" ht="60">
      <c r="A31" s="681">
        <v>72151401</v>
      </c>
      <c r="B31" s="681">
        <v>2.2999999999999998</v>
      </c>
      <c r="C31" s="359" t="s">
        <v>161</v>
      </c>
      <c r="D31" s="681" t="s">
        <v>21</v>
      </c>
      <c r="E31" s="681">
        <v>13</v>
      </c>
      <c r="F31" s="622">
        <f>+APU!G325</f>
        <v>31981</v>
      </c>
      <c r="G31" s="622">
        <f t="shared" si="0"/>
        <v>415753</v>
      </c>
      <c r="H31" s="215"/>
    </row>
    <row r="32" spans="1:8" s="156" customFormat="1" ht="75">
      <c r="A32" s="681">
        <v>72152703</v>
      </c>
      <c r="B32" s="681">
        <v>2.4</v>
      </c>
      <c r="C32" s="359" t="s">
        <v>201</v>
      </c>
      <c r="D32" s="681" t="s">
        <v>16</v>
      </c>
      <c r="E32" s="681">
        <v>2</v>
      </c>
      <c r="F32" s="622">
        <f>+APU!G354</f>
        <v>133766</v>
      </c>
      <c r="G32" s="622">
        <f t="shared" si="0"/>
        <v>267532</v>
      </c>
      <c r="H32" s="174"/>
    </row>
    <row r="33" spans="1:8" s="158" customFormat="1" ht="30" customHeight="1">
      <c r="A33" s="681">
        <v>72103300</v>
      </c>
      <c r="B33" s="681">
        <v>2.5</v>
      </c>
      <c r="C33" s="359" t="s">
        <v>202</v>
      </c>
      <c r="D33" s="681" t="s">
        <v>23</v>
      </c>
      <c r="E33" s="681">
        <v>16</v>
      </c>
      <c r="F33" s="622">
        <v>15000</v>
      </c>
      <c r="G33" s="622">
        <f t="shared" si="0"/>
        <v>240000</v>
      </c>
      <c r="H33" s="216"/>
    </row>
    <row r="34" spans="1:8" s="156" customFormat="1" ht="57.75" customHeight="1">
      <c r="A34" s="681"/>
      <c r="B34" s="681">
        <v>2.6</v>
      </c>
      <c r="C34" s="359" t="s">
        <v>193</v>
      </c>
      <c r="D34" s="681" t="s">
        <v>23</v>
      </c>
      <c r="E34" s="681">
        <v>35.35</v>
      </c>
      <c r="F34" s="622">
        <f>+APU!G414</f>
        <v>69837</v>
      </c>
      <c r="G34" s="622">
        <f t="shared" si="0"/>
        <v>2468738</v>
      </c>
      <c r="H34" s="174"/>
    </row>
    <row r="35" spans="1:8" s="155" customFormat="1" ht="22.75" customHeight="1">
      <c r="A35" s="164"/>
      <c r="B35" s="164">
        <v>3</v>
      </c>
      <c r="C35" s="165" t="s">
        <v>27</v>
      </c>
      <c r="D35" s="164"/>
      <c r="E35" s="164"/>
      <c r="F35" s="165"/>
      <c r="G35" s="165"/>
      <c r="H35" s="621">
        <f>SUM(G36:G40)</f>
        <v>5537642</v>
      </c>
    </row>
    <row r="36" spans="1:8" s="159" customFormat="1" ht="118.25" customHeight="1">
      <c r="A36" s="681">
        <v>72151900</v>
      </c>
      <c r="B36" s="681">
        <v>3.1</v>
      </c>
      <c r="C36" s="359" t="s">
        <v>183</v>
      </c>
      <c r="D36" s="681" t="s">
        <v>21</v>
      </c>
      <c r="E36" s="681">
        <v>56.17</v>
      </c>
      <c r="F36" s="622">
        <f>+APU!G449</f>
        <v>7181</v>
      </c>
      <c r="G36" s="622">
        <f t="shared" si="0"/>
        <v>403357</v>
      </c>
      <c r="H36" s="174"/>
    </row>
    <row r="37" spans="1:8" s="156" customFormat="1" ht="81.5" customHeight="1">
      <c r="A37" s="681">
        <v>72152005</v>
      </c>
      <c r="B37" s="681">
        <v>3.2</v>
      </c>
      <c r="C37" s="359" t="s">
        <v>184</v>
      </c>
      <c r="D37" s="681" t="s">
        <v>21</v>
      </c>
      <c r="E37" s="681">
        <v>80</v>
      </c>
      <c r="F37" s="622">
        <f>+APU!G481</f>
        <v>23159</v>
      </c>
      <c r="G37" s="622">
        <f t="shared" si="0"/>
        <v>1852720</v>
      </c>
      <c r="H37" s="175"/>
    </row>
    <row r="38" spans="1:8" s="159" customFormat="1" ht="88.75" customHeight="1">
      <c r="A38" s="681">
        <v>72151303</v>
      </c>
      <c r="B38" s="681">
        <v>3.3</v>
      </c>
      <c r="C38" s="359" t="s">
        <v>185</v>
      </c>
      <c r="D38" s="681" t="s">
        <v>21</v>
      </c>
      <c r="E38" s="681">
        <v>80</v>
      </c>
      <c r="F38" s="622">
        <f>+APU!G510</f>
        <v>33128</v>
      </c>
      <c r="G38" s="622">
        <f t="shared" si="0"/>
        <v>2650240</v>
      </c>
      <c r="H38" s="174"/>
    </row>
    <row r="39" spans="1:8" s="156" customFormat="1" ht="139.75" customHeight="1">
      <c r="A39" s="681">
        <v>72152001</v>
      </c>
      <c r="B39" s="681">
        <v>3.4</v>
      </c>
      <c r="C39" s="359" t="s">
        <v>203</v>
      </c>
      <c r="D39" s="681" t="s">
        <v>21</v>
      </c>
      <c r="E39" s="681">
        <v>5.19</v>
      </c>
      <c r="F39" s="622">
        <f>+APU!G540</f>
        <v>116291</v>
      </c>
      <c r="G39" s="622">
        <f t="shared" si="0"/>
        <v>603550</v>
      </c>
      <c r="H39" s="217"/>
    </row>
    <row r="40" spans="1:8" s="158" customFormat="1" ht="42.5" customHeight="1">
      <c r="A40" s="681">
        <v>72151903</v>
      </c>
      <c r="B40" s="681">
        <v>3.5</v>
      </c>
      <c r="C40" s="718" t="s">
        <v>273</v>
      </c>
      <c r="D40" s="681" t="s">
        <v>21</v>
      </c>
      <c r="E40" s="681">
        <v>0.35</v>
      </c>
      <c r="F40" s="622">
        <f>+APU!G574</f>
        <v>79357</v>
      </c>
      <c r="G40" s="622">
        <f t="shared" si="0"/>
        <v>27775</v>
      </c>
      <c r="H40" s="217"/>
    </row>
    <row r="41" spans="1:8" s="155" customFormat="1">
      <c r="A41" s="164"/>
      <c r="B41" s="164">
        <v>4</v>
      </c>
      <c r="C41" s="165" t="s">
        <v>28</v>
      </c>
      <c r="D41" s="164"/>
      <c r="E41" s="164"/>
      <c r="F41" s="165"/>
      <c r="G41" s="165"/>
      <c r="H41" s="621">
        <f>SUM(G42:G42)</f>
        <v>5741261</v>
      </c>
    </row>
    <row r="42" spans="1:8" s="155" customFormat="1" ht="73.75" customHeight="1">
      <c r="A42" s="681">
        <v>72152504</v>
      </c>
      <c r="B42" s="681">
        <v>4.0999999999999996</v>
      </c>
      <c r="C42" s="359" t="s">
        <v>204</v>
      </c>
      <c r="D42" s="681" t="s">
        <v>21</v>
      </c>
      <c r="E42" s="681">
        <v>39.659999999999997</v>
      </c>
      <c r="F42" s="622">
        <f>+APU!G602</f>
        <v>144762</v>
      </c>
      <c r="G42" s="622">
        <f t="shared" si="0"/>
        <v>5741261</v>
      </c>
      <c r="H42" s="174"/>
    </row>
    <row r="43" spans="1:8" s="155" customFormat="1">
      <c r="A43" s="164"/>
      <c r="B43" s="164">
        <v>5</v>
      </c>
      <c r="C43" s="165" t="s">
        <v>29</v>
      </c>
      <c r="D43" s="164"/>
      <c r="E43" s="164"/>
      <c r="F43" s="165"/>
      <c r="G43" s="165"/>
      <c r="H43" s="621">
        <f>SUM(G44:G45)</f>
        <v>5203670</v>
      </c>
    </row>
    <row r="44" spans="1:8" s="156" customFormat="1" ht="139.75" customHeight="1">
      <c r="A44" s="681">
        <v>72152605</v>
      </c>
      <c r="B44" s="681">
        <v>5.0999999999999996</v>
      </c>
      <c r="C44" s="718" t="s">
        <v>262</v>
      </c>
      <c r="D44" s="681" t="s">
        <v>21</v>
      </c>
      <c r="E44" s="681">
        <v>39.659999999999997</v>
      </c>
      <c r="F44" s="622">
        <f>+APU!G630</f>
        <v>131207</v>
      </c>
      <c r="G44" s="622">
        <f t="shared" si="0"/>
        <v>5203670</v>
      </c>
      <c r="H44" s="174"/>
    </row>
    <row r="45" spans="1:8" s="155" customFormat="1">
      <c r="A45" s="164"/>
      <c r="B45" s="164">
        <v>6</v>
      </c>
      <c r="C45" s="165" t="s">
        <v>30</v>
      </c>
      <c r="D45" s="164"/>
      <c r="E45" s="164"/>
      <c r="F45" s="165"/>
      <c r="G45" s="165"/>
      <c r="H45" s="621">
        <f>SUM(G46:G55)</f>
        <v>1519848</v>
      </c>
    </row>
    <row r="46" spans="1:8" s="156" customFormat="1" ht="84.5" customHeight="1">
      <c r="A46" s="681">
        <v>72151906</v>
      </c>
      <c r="B46" s="681">
        <v>6.1</v>
      </c>
      <c r="C46" s="718" t="s">
        <v>266</v>
      </c>
      <c r="D46" s="681" t="s">
        <v>16</v>
      </c>
      <c r="E46" s="681">
        <v>2</v>
      </c>
      <c r="F46" s="622">
        <f>+APU!G665</f>
        <v>32517</v>
      </c>
      <c r="G46" s="622">
        <f t="shared" si="0"/>
        <v>65034</v>
      </c>
      <c r="H46" s="218"/>
    </row>
    <row r="47" spans="1:8" s="157" customFormat="1" ht="60">
      <c r="A47" s="681">
        <v>72151906</v>
      </c>
      <c r="B47" s="681">
        <v>6.2</v>
      </c>
      <c r="C47" s="718" t="s">
        <v>267</v>
      </c>
      <c r="D47" s="681" t="s">
        <v>16</v>
      </c>
      <c r="E47" s="681">
        <v>1</v>
      </c>
      <c r="F47" s="622">
        <f>+APU!G696</f>
        <v>32984</v>
      </c>
      <c r="G47" s="622">
        <f t="shared" si="0"/>
        <v>32984</v>
      </c>
      <c r="H47" s="218"/>
    </row>
    <row r="48" spans="1:8" s="157" customFormat="1" ht="87" customHeight="1">
      <c r="A48" s="681">
        <v>72151906</v>
      </c>
      <c r="B48" s="681">
        <v>6.3</v>
      </c>
      <c r="C48" s="359" t="s">
        <v>205</v>
      </c>
      <c r="D48" s="681" t="s">
        <v>23</v>
      </c>
      <c r="E48" s="681">
        <v>12</v>
      </c>
      <c r="F48" s="622">
        <f>+APU!G726</f>
        <v>4293</v>
      </c>
      <c r="G48" s="622">
        <f t="shared" si="0"/>
        <v>51516</v>
      </c>
      <c r="H48" s="218"/>
    </row>
    <row r="49" spans="1:8" s="157" customFormat="1" ht="69.5" customHeight="1">
      <c r="A49" s="681">
        <v>72151906</v>
      </c>
      <c r="B49" s="681">
        <v>6.4</v>
      </c>
      <c r="C49" s="359" t="s">
        <v>187</v>
      </c>
      <c r="D49" s="681" t="s">
        <v>23</v>
      </c>
      <c r="E49" s="681">
        <v>25</v>
      </c>
      <c r="F49" s="622">
        <f>+APU!G751</f>
        <v>7944</v>
      </c>
      <c r="G49" s="622">
        <f t="shared" si="0"/>
        <v>198600</v>
      </c>
      <c r="H49" s="218"/>
    </row>
    <row r="50" spans="1:8" s="157" customFormat="1" ht="60">
      <c r="A50" s="681">
        <v>72151906</v>
      </c>
      <c r="B50" s="681">
        <v>6.5</v>
      </c>
      <c r="C50" s="359" t="s">
        <v>188</v>
      </c>
      <c r="D50" s="681" t="s">
        <v>16</v>
      </c>
      <c r="E50" s="681">
        <v>2</v>
      </c>
      <c r="F50" s="622">
        <f>+APU!G777</f>
        <v>39517</v>
      </c>
      <c r="G50" s="622">
        <f t="shared" si="0"/>
        <v>79034</v>
      </c>
      <c r="H50" s="218"/>
    </row>
    <row r="51" spans="1:8" s="157" customFormat="1" ht="70.75" customHeight="1">
      <c r="A51" s="681">
        <v>72151906</v>
      </c>
      <c r="B51" s="681">
        <v>6.6</v>
      </c>
      <c r="C51" s="359" t="s">
        <v>189</v>
      </c>
      <c r="D51" s="681" t="s">
        <v>23</v>
      </c>
      <c r="E51" s="681">
        <v>8</v>
      </c>
      <c r="F51" s="622">
        <f>+APU!G806</f>
        <v>19027</v>
      </c>
      <c r="G51" s="622">
        <f t="shared" si="0"/>
        <v>152216</v>
      </c>
      <c r="H51" s="218"/>
    </row>
    <row r="52" spans="1:8" s="157" customFormat="1" ht="61.75" customHeight="1">
      <c r="A52" s="681">
        <v>72151906</v>
      </c>
      <c r="B52" s="681">
        <v>6.7</v>
      </c>
      <c r="C52" s="359" t="s">
        <v>190</v>
      </c>
      <c r="D52" s="681" t="s">
        <v>23</v>
      </c>
      <c r="E52" s="681">
        <v>20</v>
      </c>
      <c r="F52" s="622">
        <f>+APU!G835</f>
        <v>20799</v>
      </c>
      <c r="G52" s="622">
        <f t="shared" si="0"/>
        <v>415980</v>
      </c>
      <c r="H52" s="218"/>
    </row>
    <row r="53" spans="1:8" s="157" customFormat="1" ht="85.25" customHeight="1">
      <c r="A53" s="681">
        <v>72151906</v>
      </c>
      <c r="B53" s="681">
        <v>6.8</v>
      </c>
      <c r="C53" s="718" t="s">
        <v>268</v>
      </c>
      <c r="D53" s="681" t="s">
        <v>16</v>
      </c>
      <c r="E53" s="681">
        <v>2</v>
      </c>
      <c r="F53" s="622">
        <f>+APU!G864</f>
        <v>67497</v>
      </c>
      <c r="G53" s="622">
        <f t="shared" si="0"/>
        <v>134994</v>
      </c>
      <c r="H53" s="218"/>
    </row>
    <row r="54" spans="1:8" s="157" customFormat="1" ht="58.75" customHeight="1">
      <c r="A54" s="681">
        <v>72151906</v>
      </c>
      <c r="B54" s="681">
        <v>6.9</v>
      </c>
      <c r="C54" s="359" t="s">
        <v>207</v>
      </c>
      <c r="D54" s="681" t="s">
        <v>16</v>
      </c>
      <c r="E54" s="681">
        <v>1</v>
      </c>
      <c r="F54" s="622">
        <f>+APU!G893</f>
        <v>224196</v>
      </c>
      <c r="G54" s="622">
        <f t="shared" si="0"/>
        <v>224196</v>
      </c>
      <c r="H54" s="218"/>
    </row>
    <row r="55" spans="1:8" s="157" customFormat="1" ht="83.5" customHeight="1">
      <c r="A55" s="681">
        <v>72151906</v>
      </c>
      <c r="B55" s="681" t="s">
        <v>31</v>
      </c>
      <c r="C55" s="359" t="s">
        <v>206</v>
      </c>
      <c r="D55" s="681" t="s">
        <v>16</v>
      </c>
      <c r="E55" s="681">
        <v>2</v>
      </c>
      <c r="F55" s="622">
        <f>+APU!G922</f>
        <v>82647</v>
      </c>
      <c r="G55" s="622">
        <f t="shared" si="0"/>
        <v>165294</v>
      </c>
      <c r="H55" s="218"/>
    </row>
    <row r="56" spans="1:8" s="155" customFormat="1">
      <c r="A56" s="164"/>
      <c r="B56" s="164">
        <v>7</v>
      </c>
      <c r="C56" s="165" t="s">
        <v>32</v>
      </c>
      <c r="D56" s="164"/>
      <c r="E56" s="164"/>
      <c r="F56" s="165"/>
      <c r="G56" s="165"/>
      <c r="H56" s="621">
        <f>SUM(G57:G60)</f>
        <v>5147831</v>
      </c>
    </row>
    <row r="57" spans="1:8" s="155" customFormat="1" ht="122.5" customHeight="1">
      <c r="A57" s="681">
        <v>30181508</v>
      </c>
      <c r="B57" s="681">
        <v>7.1</v>
      </c>
      <c r="C57" s="718" t="s">
        <v>269</v>
      </c>
      <c r="D57" s="681" t="s">
        <v>16</v>
      </c>
      <c r="E57" s="681">
        <v>1</v>
      </c>
      <c r="F57" s="622">
        <f>+APU!G951</f>
        <v>1103127</v>
      </c>
      <c r="G57" s="622">
        <f t="shared" si="0"/>
        <v>1103127</v>
      </c>
      <c r="H57" s="218"/>
    </row>
    <row r="58" spans="1:8" s="155" customFormat="1" ht="88.25" customHeight="1">
      <c r="A58" s="681">
        <v>30181508</v>
      </c>
      <c r="B58" s="681">
        <v>7.2</v>
      </c>
      <c r="C58" s="718" t="s">
        <v>270</v>
      </c>
      <c r="D58" s="681" t="s">
        <v>16</v>
      </c>
      <c r="E58" s="681">
        <v>1</v>
      </c>
      <c r="F58" s="622">
        <f>+APU!G983</f>
        <v>786757</v>
      </c>
      <c r="G58" s="622">
        <f t="shared" si="0"/>
        <v>786757</v>
      </c>
      <c r="H58" s="218"/>
    </row>
    <row r="59" spans="1:8" s="156" customFormat="1" ht="52.75" customHeight="1">
      <c r="A59" s="681">
        <v>30181508</v>
      </c>
      <c r="B59" s="681">
        <v>7.3</v>
      </c>
      <c r="C59" s="718" t="s">
        <v>274</v>
      </c>
      <c r="D59" s="681" t="s">
        <v>21</v>
      </c>
      <c r="E59" s="681">
        <v>4.4000000000000004</v>
      </c>
      <c r="F59" s="622">
        <f>+APU!G1015</f>
        <v>97041</v>
      </c>
      <c r="G59" s="622">
        <f t="shared" si="0"/>
        <v>426980</v>
      </c>
      <c r="H59" s="174"/>
    </row>
    <row r="60" spans="1:8" s="156" customFormat="1" ht="51" customHeight="1">
      <c r="A60" s="681">
        <v>30162201</v>
      </c>
      <c r="B60" s="681">
        <v>7.4</v>
      </c>
      <c r="C60" s="359" t="s">
        <v>33</v>
      </c>
      <c r="D60" s="681" t="s">
        <v>16</v>
      </c>
      <c r="E60" s="681">
        <v>1</v>
      </c>
      <c r="F60" s="622">
        <f>+APU!G1048</f>
        <v>2830967</v>
      </c>
      <c r="G60" s="622">
        <f t="shared" si="0"/>
        <v>2830967</v>
      </c>
      <c r="H60" s="174"/>
    </row>
    <row r="61" spans="1:8" s="155" customFormat="1" ht="38.25" customHeight="1">
      <c r="A61" s="164"/>
      <c r="B61" s="164">
        <v>8</v>
      </c>
      <c r="C61" s="165" t="s">
        <v>34</v>
      </c>
      <c r="D61" s="164"/>
      <c r="E61" s="164"/>
      <c r="F61" s="165"/>
      <c r="G61" s="165"/>
      <c r="H61" s="621">
        <f>SUM(G62:G70)</f>
        <v>4909926</v>
      </c>
    </row>
    <row r="62" spans="1:8" s="157" customFormat="1" ht="45" customHeight="1">
      <c r="A62" s="681">
        <v>72151502</v>
      </c>
      <c r="B62" s="681">
        <v>8.1</v>
      </c>
      <c r="C62" s="718" t="s">
        <v>263</v>
      </c>
      <c r="D62" s="681" t="s">
        <v>16</v>
      </c>
      <c r="E62" s="681">
        <v>1</v>
      </c>
      <c r="F62" s="622">
        <f>+APU!G1078</f>
        <v>1742767</v>
      </c>
      <c r="G62" s="622">
        <f>E62*F62</f>
        <v>1742767</v>
      </c>
      <c r="H62" s="219"/>
    </row>
    <row r="63" spans="1:8" s="157" customFormat="1" ht="148.25" customHeight="1">
      <c r="A63" s="681">
        <v>72151502</v>
      </c>
      <c r="B63" s="681">
        <v>8.1999999999999993</v>
      </c>
      <c r="C63" s="359" t="s">
        <v>210</v>
      </c>
      <c r="D63" s="681" t="s">
        <v>16</v>
      </c>
      <c r="E63" s="681">
        <v>5</v>
      </c>
      <c r="F63" s="622">
        <f>+APU!G1113</f>
        <v>198377</v>
      </c>
      <c r="G63" s="622">
        <f t="shared" ref="G63:G65" si="1">E63*F63</f>
        <v>991885</v>
      </c>
      <c r="H63" s="219"/>
    </row>
    <row r="64" spans="1:8" s="156" customFormat="1" ht="80.5" customHeight="1">
      <c r="A64" s="681">
        <v>72151502</v>
      </c>
      <c r="B64" s="681">
        <v>8.3000000000000007</v>
      </c>
      <c r="C64" s="359" t="s">
        <v>211</v>
      </c>
      <c r="D64" s="681" t="s">
        <v>16</v>
      </c>
      <c r="E64" s="681">
        <v>1</v>
      </c>
      <c r="F64" s="622">
        <f>+APU!G1146</f>
        <v>92821</v>
      </c>
      <c r="G64" s="622">
        <f t="shared" si="1"/>
        <v>92821</v>
      </c>
      <c r="H64" s="219"/>
    </row>
    <row r="65" spans="1:8" s="157" customFormat="1" ht="108.5" customHeight="1">
      <c r="A65" s="681">
        <v>72151502</v>
      </c>
      <c r="B65" s="681">
        <v>8.4</v>
      </c>
      <c r="C65" s="359" t="s">
        <v>212</v>
      </c>
      <c r="D65" s="681" t="s">
        <v>16</v>
      </c>
      <c r="E65" s="681">
        <v>5</v>
      </c>
      <c r="F65" s="622">
        <f>+APU!G1178</f>
        <v>70021</v>
      </c>
      <c r="G65" s="622">
        <f t="shared" si="1"/>
        <v>350105</v>
      </c>
      <c r="H65" s="649"/>
    </row>
    <row r="66" spans="1:8" s="156" customFormat="1" ht="80.5" customHeight="1">
      <c r="A66" s="681">
        <v>72151501</v>
      </c>
      <c r="B66" s="681">
        <v>8.5</v>
      </c>
      <c r="C66" s="718" t="s">
        <v>271</v>
      </c>
      <c r="D66" s="681" t="s">
        <v>16</v>
      </c>
      <c r="E66" s="681">
        <v>1</v>
      </c>
      <c r="F66" s="622">
        <f>APU!G1212</f>
        <v>58933</v>
      </c>
      <c r="G66" s="622">
        <f t="shared" ref="G66:G67" si="2">E66*F66</f>
        <v>58933</v>
      </c>
      <c r="H66" s="650"/>
    </row>
    <row r="67" spans="1:8" s="156" customFormat="1" ht="70.75" customHeight="1">
      <c r="A67" s="681">
        <v>72151501</v>
      </c>
      <c r="B67" s="681">
        <v>8.6</v>
      </c>
      <c r="C67" s="718" t="s">
        <v>272</v>
      </c>
      <c r="D67" s="681" t="s">
        <v>16</v>
      </c>
      <c r="E67" s="681">
        <v>1</v>
      </c>
      <c r="F67" s="622">
        <f>+APU!G1247</f>
        <v>62433</v>
      </c>
      <c r="G67" s="622">
        <f t="shared" si="2"/>
        <v>62433</v>
      </c>
      <c r="H67" s="650"/>
    </row>
    <row r="68" spans="1:8" s="156" customFormat="1" ht="72.5" customHeight="1">
      <c r="A68" s="681">
        <v>72151501</v>
      </c>
      <c r="B68" s="681">
        <v>8.6999999999999993</v>
      </c>
      <c r="C68" s="718" t="s">
        <v>278</v>
      </c>
      <c r="D68" s="681" t="s">
        <v>16</v>
      </c>
      <c r="E68" s="681">
        <v>8</v>
      </c>
      <c r="F68" s="622">
        <f>+APU!G1285</f>
        <v>128827</v>
      </c>
      <c r="G68" s="622">
        <f t="shared" ref="G68:G70" si="3">E68*F68</f>
        <v>1030616</v>
      </c>
      <c r="H68" s="175"/>
    </row>
    <row r="69" spans="1:8" s="156" customFormat="1" ht="88.75" customHeight="1">
      <c r="A69" s="681">
        <v>72151501</v>
      </c>
      <c r="B69" s="681">
        <v>8.8000000000000007</v>
      </c>
      <c r="C69" s="718" t="s">
        <v>279</v>
      </c>
      <c r="D69" s="681" t="s">
        <v>16</v>
      </c>
      <c r="E69" s="681">
        <v>1</v>
      </c>
      <c r="F69" s="622">
        <f>+APU!G1318</f>
        <v>81827</v>
      </c>
      <c r="G69" s="622">
        <f t="shared" si="3"/>
        <v>81827</v>
      </c>
      <c r="H69" s="175"/>
    </row>
    <row r="70" spans="1:8" s="156" customFormat="1" ht="105.5" customHeight="1">
      <c r="A70" s="681">
        <v>72151502</v>
      </c>
      <c r="B70" s="681">
        <v>8.9</v>
      </c>
      <c r="C70" s="718" t="s">
        <v>280</v>
      </c>
      <c r="D70" s="681" t="s">
        <v>16</v>
      </c>
      <c r="E70" s="681">
        <v>1</v>
      </c>
      <c r="F70" s="622">
        <f>+APU!G1352</f>
        <v>498539</v>
      </c>
      <c r="G70" s="622">
        <f t="shared" si="3"/>
        <v>498539</v>
      </c>
      <c r="H70" s="220"/>
    </row>
    <row r="71" spans="1:8" s="155" customFormat="1" ht="38.25" customHeight="1">
      <c r="A71" s="164"/>
      <c r="B71" s="164">
        <v>9</v>
      </c>
      <c r="C71" s="165" t="s">
        <v>35</v>
      </c>
      <c r="D71" s="164"/>
      <c r="E71" s="164"/>
      <c r="F71" s="165"/>
      <c r="G71" s="165"/>
      <c r="H71" s="621">
        <f>SUM(G72:G73)</f>
        <v>149222</v>
      </c>
    </row>
    <row r="72" spans="1:8" s="155" customFormat="1" ht="70.25" customHeight="1">
      <c r="A72" s="681">
        <v>72153505</v>
      </c>
      <c r="B72" s="681">
        <v>9.1</v>
      </c>
      <c r="C72" s="359" t="s">
        <v>36</v>
      </c>
      <c r="D72" s="681" t="s">
        <v>21</v>
      </c>
      <c r="E72" s="681">
        <v>40</v>
      </c>
      <c r="F72" s="622">
        <f>+APU!G1388</f>
        <v>1640</v>
      </c>
      <c r="G72" s="622">
        <f>E72*F72</f>
        <v>65600</v>
      </c>
      <c r="H72" s="221"/>
    </row>
    <row r="73" spans="1:8" s="657" customFormat="1" ht="63" customHeight="1">
      <c r="A73" s="681">
        <v>72141505</v>
      </c>
      <c r="B73" s="681">
        <v>9.1999999999999993</v>
      </c>
      <c r="C73" s="359" t="s">
        <v>208</v>
      </c>
      <c r="D73" s="681" t="s">
        <v>76</v>
      </c>
      <c r="E73" s="681">
        <v>2</v>
      </c>
      <c r="F73" s="622">
        <f>+APU!G1417</f>
        <v>41811</v>
      </c>
      <c r="G73" s="622">
        <f>ROUND(E73*F73,0)</f>
        <v>83622</v>
      </c>
      <c r="H73" s="656"/>
    </row>
    <row r="74" spans="1:8" s="155" customFormat="1">
      <c r="A74" s="166"/>
      <c r="B74" s="166"/>
      <c r="C74" s="167" t="s">
        <v>37</v>
      </c>
      <c r="D74" s="166"/>
      <c r="E74" s="176"/>
      <c r="F74" s="168"/>
      <c r="G74" s="168"/>
      <c r="H74" s="621">
        <f>SUM(H18:H71)</f>
        <v>37432111</v>
      </c>
    </row>
    <row r="75" spans="1:8" s="155" customFormat="1">
      <c r="B75" s="160"/>
      <c r="C75" s="169"/>
      <c r="D75" s="160"/>
      <c r="E75" s="222"/>
      <c r="F75" s="170"/>
      <c r="G75" s="170"/>
      <c r="H75" s="177"/>
    </row>
    <row r="76" spans="1:8" s="155" customFormat="1">
      <c r="A76" s="752" t="s">
        <v>38</v>
      </c>
      <c r="B76" s="753"/>
      <c r="C76" s="753"/>
      <c r="D76" s="754"/>
      <c r="E76" s="713"/>
      <c r="F76" s="714"/>
      <c r="G76" s="715"/>
      <c r="H76" s="621">
        <f>+H74</f>
        <v>37432111</v>
      </c>
    </row>
    <row r="77" spans="1:8" s="155" customFormat="1">
      <c r="A77" s="755"/>
      <c r="B77" s="755"/>
      <c r="C77" s="755"/>
      <c r="D77" s="755"/>
      <c r="E77" s="171"/>
      <c r="F77" s="172"/>
      <c r="G77" s="178"/>
      <c r="H77" s="183"/>
    </row>
    <row r="78" spans="1:8" s="155" customFormat="1">
      <c r="A78" s="756" t="s">
        <v>39</v>
      </c>
      <c r="B78" s="756"/>
      <c r="C78" s="756"/>
      <c r="D78" s="756"/>
      <c r="E78" s="171">
        <v>0.18</v>
      </c>
      <c r="F78" s="172"/>
      <c r="G78" s="178"/>
      <c r="H78" s="183">
        <f>ROUND(H76*0.18,0)</f>
        <v>6737780</v>
      </c>
    </row>
    <row r="79" spans="1:8" s="155" customFormat="1">
      <c r="A79" s="756" t="s">
        <v>40</v>
      </c>
      <c r="B79" s="756"/>
      <c r="C79" s="756"/>
      <c r="D79" s="756"/>
      <c r="E79" s="171">
        <v>0.05</v>
      </c>
      <c r="F79" s="172"/>
      <c r="G79" s="178"/>
      <c r="H79" s="183">
        <f>ROUND(H76*0.05,0)</f>
        <v>1871606</v>
      </c>
    </row>
    <row r="80" spans="1:8" s="155" customFormat="1">
      <c r="A80" s="752" t="s">
        <v>37</v>
      </c>
      <c r="B80" s="753"/>
      <c r="C80" s="753"/>
      <c r="D80" s="754"/>
      <c r="E80" s="171"/>
      <c r="F80" s="172"/>
      <c r="G80" s="178"/>
      <c r="H80" s="179">
        <f>H76+H78+H79</f>
        <v>46041497</v>
      </c>
    </row>
    <row r="81" spans="1:8" s="155" customFormat="1">
      <c r="A81" s="756" t="s">
        <v>41</v>
      </c>
      <c r="B81" s="756"/>
      <c r="C81" s="756"/>
      <c r="D81" s="756"/>
      <c r="E81" s="171">
        <v>0.19</v>
      </c>
      <c r="F81" s="172"/>
      <c r="G81" s="178"/>
      <c r="H81" s="183">
        <f>ROUND(H79*0.19,0)</f>
        <v>355605</v>
      </c>
    </row>
    <row r="82" spans="1:8" s="155" customFormat="1" ht="24" thickBot="1">
      <c r="A82" s="752" t="s">
        <v>37</v>
      </c>
      <c r="B82" s="753"/>
      <c r="C82" s="753"/>
      <c r="D82" s="754"/>
      <c r="E82" s="223"/>
      <c r="F82" s="180"/>
      <c r="G82" s="180"/>
      <c r="H82" s="184">
        <f>H80+H81</f>
        <v>46397102</v>
      </c>
    </row>
    <row r="83" spans="1:8" s="155" customFormat="1" ht="29.5" customHeight="1" thickBot="1">
      <c r="A83" s="675"/>
      <c r="B83" s="676"/>
      <c r="C83" s="677"/>
      <c r="D83" s="677"/>
      <c r="E83" s="677"/>
      <c r="F83" s="677"/>
      <c r="G83" s="678"/>
      <c r="H83" s="679"/>
    </row>
    <row r="84" spans="1:8" s="225" customFormat="1" ht="33.5" customHeight="1">
      <c r="A84" s="719"/>
      <c r="B84" s="719"/>
      <c r="C84"/>
      <c r="D84" s="224"/>
      <c r="E84" s="226"/>
      <c r="F84" s="226"/>
    </row>
    <row r="85" spans="1:8" s="225" customFormat="1" ht="55.25" customHeight="1">
      <c r="A85" s="719"/>
      <c r="B85" s="719"/>
      <c r="C85"/>
      <c r="D85" s="224"/>
      <c r="E85" s="227"/>
      <c r="F85" s="227"/>
    </row>
    <row r="86" spans="1:8" s="225" customFormat="1" ht="47.5" customHeight="1">
      <c r="A86" s="719"/>
      <c r="B86" s="719"/>
      <c r="C86"/>
      <c r="D86" s="224"/>
      <c r="E86" s="227"/>
      <c r="F86" s="227"/>
    </row>
    <row r="87" spans="1:8" s="155" customFormat="1" ht="31.75" customHeight="1">
      <c r="A87" s="160"/>
      <c r="B87" s="161"/>
      <c r="C87" s="156"/>
      <c r="D87" s="160"/>
      <c r="E87" s="160"/>
      <c r="F87" s="156"/>
    </row>
    <row r="88" spans="1:8" customFormat="1" ht="80.5" customHeight="1">
      <c r="A88" s="719"/>
      <c r="B88" s="719"/>
      <c r="D88" s="719"/>
      <c r="E88" s="719"/>
      <c r="F88" s="719"/>
      <c r="G88" s="719"/>
      <c r="H88" s="683"/>
    </row>
    <row r="89" spans="1:8" s="155" customFormat="1">
      <c r="A89" s="160"/>
      <c r="B89" s="161"/>
      <c r="C89" s="156"/>
      <c r="D89" s="160"/>
      <c r="E89" s="160"/>
      <c r="F89" s="156"/>
    </row>
    <row r="90" spans="1:8" s="155" customFormat="1">
      <c r="A90" s="160"/>
      <c r="B90" s="161"/>
      <c r="C90" s="156"/>
      <c r="D90" s="160"/>
      <c r="E90" s="160"/>
      <c r="F90" s="156"/>
    </row>
    <row r="91" spans="1:8" s="155" customFormat="1">
      <c r="A91" s="160"/>
      <c r="B91" s="161"/>
      <c r="C91" s="156"/>
      <c r="D91" s="160"/>
      <c r="E91" s="160"/>
      <c r="F91" s="156"/>
    </row>
    <row r="92" spans="1:8" s="155" customFormat="1">
      <c r="A92" s="160"/>
      <c r="B92" s="161"/>
      <c r="C92" s="156"/>
      <c r="D92" s="160"/>
      <c r="E92" s="160"/>
      <c r="F92" s="156"/>
    </row>
    <row r="93" spans="1:8" s="155" customFormat="1">
      <c r="A93" s="160"/>
      <c r="B93" s="161"/>
      <c r="C93" s="156"/>
      <c r="D93" s="160"/>
      <c r="E93" s="160"/>
      <c r="F93" s="156"/>
    </row>
    <row r="94" spans="1:8" s="155" customFormat="1">
      <c r="A94" s="160"/>
      <c r="B94" s="161"/>
      <c r="C94" s="156"/>
      <c r="D94" s="160"/>
      <c r="E94" s="160"/>
      <c r="F94" s="156"/>
    </row>
    <row r="95" spans="1:8" s="155" customFormat="1">
      <c r="A95" s="160"/>
      <c r="B95" s="161"/>
      <c r="C95" s="156"/>
      <c r="D95" s="160"/>
      <c r="E95" s="160"/>
      <c r="F95" s="156"/>
    </row>
    <row r="96" spans="1:8" s="155" customFormat="1">
      <c r="A96" s="160"/>
      <c r="B96" s="161"/>
      <c r="C96" s="156"/>
      <c r="D96" s="160"/>
      <c r="E96" s="160"/>
      <c r="F96" s="156"/>
    </row>
    <row r="97" spans="1:6" s="155" customFormat="1">
      <c r="A97" s="160"/>
      <c r="B97" s="161"/>
      <c r="C97" s="156"/>
      <c r="D97" s="160"/>
      <c r="E97" s="160"/>
      <c r="F97" s="156"/>
    </row>
    <row r="98" spans="1:6" s="155" customFormat="1">
      <c r="A98" s="160"/>
      <c r="B98" s="161"/>
      <c r="C98" s="156"/>
      <c r="D98" s="160"/>
      <c r="E98" s="160"/>
      <c r="F98" s="156"/>
    </row>
    <row r="99" spans="1:6" s="155" customFormat="1">
      <c r="A99" s="160"/>
      <c r="B99" s="161"/>
      <c r="C99" s="156"/>
      <c r="D99" s="160"/>
      <c r="E99" s="160"/>
      <c r="F99" s="156"/>
    </row>
    <row r="100" spans="1:6" s="155" customFormat="1">
      <c r="A100" s="160"/>
      <c r="B100" s="161"/>
      <c r="C100" s="156"/>
      <c r="D100" s="160"/>
      <c r="E100" s="160"/>
      <c r="F100" s="156"/>
    </row>
    <row r="101" spans="1:6" s="155" customFormat="1">
      <c r="A101" s="160"/>
      <c r="B101" s="161"/>
      <c r="C101" s="156"/>
      <c r="D101" s="160"/>
      <c r="E101" s="160"/>
      <c r="F101" s="156"/>
    </row>
    <row r="102" spans="1:6" s="155" customFormat="1">
      <c r="A102" s="160"/>
      <c r="B102" s="161"/>
      <c r="C102" s="156"/>
      <c r="D102" s="160"/>
      <c r="E102" s="160"/>
      <c r="F102" s="156"/>
    </row>
    <row r="103" spans="1:6" s="155" customFormat="1">
      <c r="A103" s="160"/>
      <c r="B103" s="161"/>
      <c r="C103" s="156"/>
      <c r="D103" s="160"/>
      <c r="E103" s="160"/>
      <c r="F103" s="156"/>
    </row>
    <row r="104" spans="1:6" s="155" customFormat="1">
      <c r="A104" s="160"/>
      <c r="B104" s="161"/>
      <c r="C104" s="156"/>
      <c r="D104" s="160"/>
      <c r="E104" s="160"/>
      <c r="F104" s="156"/>
    </row>
    <row r="105" spans="1:6" s="155" customFormat="1">
      <c r="A105" s="160"/>
      <c r="B105" s="161"/>
      <c r="C105" s="156"/>
      <c r="D105" s="160"/>
      <c r="E105" s="160"/>
      <c r="F105" s="156"/>
    </row>
    <row r="106" spans="1:6" s="155" customFormat="1">
      <c r="A106" s="160"/>
      <c r="B106" s="161"/>
      <c r="C106" s="156"/>
      <c r="D106" s="160"/>
      <c r="E106" s="160"/>
      <c r="F106" s="156"/>
    </row>
    <row r="107" spans="1:6" s="155" customFormat="1">
      <c r="A107" s="160"/>
      <c r="B107" s="161"/>
      <c r="C107" s="156"/>
      <c r="D107" s="160"/>
      <c r="E107" s="160"/>
      <c r="F107" s="156"/>
    </row>
    <row r="108" spans="1:6" s="155" customFormat="1">
      <c r="A108" s="160"/>
      <c r="B108" s="161"/>
      <c r="C108" s="156"/>
      <c r="D108" s="160"/>
      <c r="E108" s="160"/>
      <c r="F108" s="156"/>
    </row>
    <row r="109" spans="1:6" s="155" customFormat="1">
      <c r="A109" s="160"/>
      <c r="B109" s="161"/>
      <c r="C109" s="156"/>
      <c r="D109" s="160"/>
      <c r="E109" s="160"/>
      <c r="F109" s="156"/>
    </row>
    <row r="110" spans="1:6" s="155" customFormat="1">
      <c r="A110" s="160"/>
      <c r="B110" s="161"/>
      <c r="C110" s="156"/>
      <c r="D110" s="160"/>
      <c r="E110" s="160"/>
      <c r="F110" s="156"/>
    </row>
    <row r="111" spans="1:6" s="155" customFormat="1">
      <c r="A111" s="160"/>
      <c r="B111" s="161"/>
      <c r="C111" s="156"/>
      <c r="D111" s="160"/>
      <c r="E111" s="160"/>
      <c r="F111" s="156"/>
    </row>
    <row r="112" spans="1:6" s="155" customFormat="1">
      <c r="A112" s="160"/>
      <c r="B112" s="161"/>
      <c r="C112" s="156"/>
      <c r="D112" s="160"/>
      <c r="E112" s="160"/>
      <c r="F112" s="156"/>
    </row>
    <row r="113" spans="1:6" s="155" customFormat="1">
      <c r="A113" s="160"/>
      <c r="B113" s="161"/>
      <c r="C113" s="156"/>
      <c r="D113" s="160"/>
      <c r="E113" s="160"/>
      <c r="F113" s="156"/>
    </row>
    <row r="114" spans="1:6" s="155" customFormat="1">
      <c r="A114" s="160"/>
      <c r="B114" s="161"/>
      <c r="C114" s="156"/>
      <c r="D114" s="160"/>
      <c r="E114" s="160"/>
      <c r="F114" s="156"/>
    </row>
    <row r="115" spans="1:6" s="155" customFormat="1">
      <c r="A115" s="160"/>
      <c r="B115" s="161"/>
      <c r="C115" s="156"/>
      <c r="D115" s="160"/>
      <c r="E115" s="160"/>
      <c r="F115" s="156"/>
    </row>
    <row r="116" spans="1:6" s="155" customFormat="1">
      <c r="A116" s="160"/>
      <c r="B116" s="161"/>
      <c r="C116" s="156"/>
      <c r="D116" s="160"/>
      <c r="E116" s="160"/>
      <c r="F116" s="156"/>
    </row>
    <row r="117" spans="1:6" s="155" customFormat="1">
      <c r="A117" s="160"/>
      <c r="B117" s="161"/>
      <c r="C117" s="156"/>
      <c r="D117" s="160"/>
      <c r="E117" s="160"/>
      <c r="F117" s="156"/>
    </row>
    <row r="118" spans="1:6" s="155" customFormat="1">
      <c r="A118" s="160"/>
      <c r="B118" s="161"/>
      <c r="C118" s="156"/>
      <c r="D118" s="160"/>
      <c r="E118" s="160"/>
      <c r="F118" s="156"/>
    </row>
    <row r="119" spans="1:6" s="155" customFormat="1">
      <c r="A119" s="160"/>
      <c r="B119" s="161"/>
      <c r="C119" s="156"/>
      <c r="D119" s="160"/>
      <c r="E119" s="160"/>
      <c r="F119" s="156"/>
    </row>
    <row r="120" spans="1:6" s="155" customFormat="1">
      <c r="A120" s="160"/>
      <c r="B120" s="161"/>
      <c r="C120" s="156"/>
      <c r="D120" s="160"/>
      <c r="E120" s="160"/>
      <c r="F120" s="156"/>
    </row>
    <row r="121" spans="1:6" s="155" customFormat="1">
      <c r="A121" s="160"/>
      <c r="B121" s="161"/>
      <c r="C121" s="156"/>
      <c r="D121" s="160"/>
      <c r="E121" s="160"/>
      <c r="F121" s="156"/>
    </row>
    <row r="122" spans="1:6" s="155" customFormat="1">
      <c r="A122" s="160"/>
      <c r="B122" s="161"/>
      <c r="C122" s="156"/>
      <c r="D122" s="160"/>
      <c r="E122" s="160"/>
      <c r="F122" s="156"/>
    </row>
    <row r="123" spans="1:6" s="155" customFormat="1">
      <c r="A123" s="160"/>
      <c r="B123" s="161"/>
      <c r="C123" s="156"/>
      <c r="D123" s="160"/>
      <c r="E123" s="160"/>
      <c r="F123" s="156"/>
    </row>
    <row r="124" spans="1:6" s="155" customFormat="1">
      <c r="A124" s="160"/>
      <c r="B124" s="161"/>
      <c r="C124" s="156"/>
      <c r="D124" s="160"/>
      <c r="E124" s="160"/>
      <c r="F124" s="156"/>
    </row>
    <row r="125" spans="1:6" s="155" customFormat="1">
      <c r="A125" s="160"/>
      <c r="B125" s="161"/>
      <c r="C125" s="156"/>
      <c r="D125" s="160"/>
      <c r="E125" s="160"/>
      <c r="F125" s="156"/>
    </row>
    <row r="126" spans="1:6" s="155" customFormat="1">
      <c r="A126" s="160"/>
      <c r="B126" s="161"/>
      <c r="C126" s="156"/>
      <c r="D126" s="160"/>
      <c r="E126" s="160"/>
      <c r="F126" s="156"/>
    </row>
    <row r="127" spans="1:6" s="155" customFormat="1">
      <c r="A127" s="160"/>
      <c r="B127" s="161"/>
      <c r="C127" s="156"/>
      <c r="D127" s="160"/>
      <c r="E127" s="160"/>
      <c r="F127" s="156"/>
    </row>
    <row r="128" spans="1:6" s="155" customFormat="1">
      <c r="A128" s="160"/>
      <c r="B128" s="161"/>
      <c r="C128" s="156"/>
      <c r="D128" s="160"/>
      <c r="E128" s="160"/>
      <c r="F128" s="156"/>
    </row>
    <row r="129" spans="1:6" s="155" customFormat="1">
      <c r="A129" s="160"/>
      <c r="B129" s="161"/>
      <c r="C129" s="156"/>
      <c r="D129" s="160"/>
      <c r="E129" s="160"/>
      <c r="F129" s="156"/>
    </row>
    <row r="130" spans="1:6" s="155" customFormat="1">
      <c r="A130" s="160"/>
      <c r="B130" s="161"/>
      <c r="C130" s="156"/>
      <c r="D130" s="160"/>
      <c r="E130" s="160"/>
      <c r="F130" s="156"/>
    </row>
    <row r="131" spans="1:6" s="155" customFormat="1">
      <c r="A131" s="160"/>
      <c r="B131" s="161"/>
      <c r="C131" s="156"/>
      <c r="D131" s="160"/>
      <c r="E131" s="160"/>
      <c r="F131" s="156"/>
    </row>
    <row r="132" spans="1:6" s="155" customFormat="1">
      <c r="A132" s="160"/>
      <c r="B132" s="161"/>
      <c r="C132" s="156"/>
      <c r="D132" s="160"/>
      <c r="E132" s="160"/>
      <c r="F132" s="156"/>
    </row>
    <row r="133" spans="1:6" s="155" customFormat="1">
      <c r="A133" s="160"/>
      <c r="B133" s="161"/>
      <c r="C133" s="156"/>
      <c r="D133" s="160"/>
      <c r="E133" s="160"/>
      <c r="F133" s="156"/>
    </row>
    <row r="134" spans="1:6" s="155" customFormat="1">
      <c r="A134" s="160"/>
      <c r="B134" s="161"/>
      <c r="C134" s="156"/>
      <c r="D134" s="160"/>
      <c r="E134" s="160"/>
      <c r="F134" s="156"/>
    </row>
    <row r="135" spans="1:6" s="155" customFormat="1">
      <c r="A135" s="160"/>
      <c r="B135" s="161"/>
      <c r="C135" s="156"/>
      <c r="D135" s="160"/>
      <c r="E135" s="160"/>
      <c r="F135" s="156"/>
    </row>
    <row r="136" spans="1:6" s="155" customFormat="1">
      <c r="A136" s="160"/>
      <c r="B136" s="161"/>
      <c r="C136" s="156"/>
      <c r="D136" s="160"/>
      <c r="E136" s="160"/>
      <c r="F136" s="156"/>
    </row>
    <row r="137" spans="1:6" s="155" customFormat="1">
      <c r="A137" s="160"/>
      <c r="B137" s="161"/>
      <c r="C137" s="156"/>
      <c r="D137" s="160"/>
      <c r="E137" s="160"/>
      <c r="F137" s="156"/>
    </row>
    <row r="138" spans="1:6" s="155" customFormat="1">
      <c r="A138" s="160"/>
      <c r="B138" s="161"/>
      <c r="C138" s="156"/>
      <c r="D138" s="160"/>
      <c r="E138" s="160"/>
      <c r="F138" s="156"/>
    </row>
    <row r="139" spans="1:6" s="155" customFormat="1">
      <c r="A139" s="160"/>
      <c r="B139" s="161"/>
      <c r="C139" s="156"/>
      <c r="D139" s="160"/>
      <c r="E139" s="160"/>
      <c r="F139" s="156"/>
    </row>
    <row r="140" spans="1:6" s="155" customFormat="1">
      <c r="A140" s="160"/>
      <c r="B140" s="161"/>
      <c r="C140" s="156"/>
      <c r="D140" s="160"/>
      <c r="E140" s="160"/>
      <c r="F140" s="156"/>
    </row>
    <row r="141" spans="1:6" s="155" customFormat="1">
      <c r="A141" s="160"/>
      <c r="B141" s="161"/>
      <c r="C141" s="156"/>
      <c r="D141" s="160"/>
      <c r="E141" s="160"/>
      <c r="F141" s="156"/>
    </row>
    <row r="142" spans="1:6" s="155" customFormat="1">
      <c r="A142" s="160"/>
      <c r="B142" s="161"/>
      <c r="C142" s="156"/>
      <c r="D142" s="160"/>
      <c r="E142" s="160"/>
      <c r="F142" s="156"/>
    </row>
    <row r="143" spans="1:6" s="155" customFormat="1">
      <c r="A143" s="160"/>
      <c r="B143" s="161"/>
      <c r="C143" s="156"/>
      <c r="D143" s="160"/>
      <c r="E143" s="160"/>
      <c r="F143" s="156"/>
    </row>
    <row r="144" spans="1:6" s="155" customFormat="1">
      <c r="A144" s="160"/>
      <c r="B144" s="161"/>
      <c r="C144" s="156"/>
      <c r="D144" s="160"/>
      <c r="E144" s="160"/>
      <c r="F144" s="156"/>
    </row>
    <row r="145" spans="1:6" s="155" customFormat="1">
      <c r="A145" s="160"/>
      <c r="B145" s="161"/>
      <c r="C145" s="156"/>
      <c r="D145" s="160"/>
      <c r="E145" s="160"/>
      <c r="F145" s="156"/>
    </row>
    <row r="146" spans="1:6" s="155" customFormat="1">
      <c r="A146" s="160"/>
      <c r="B146" s="161"/>
      <c r="C146" s="156"/>
      <c r="D146" s="160"/>
      <c r="E146" s="160"/>
      <c r="F146" s="156"/>
    </row>
    <row r="147" spans="1:6" s="155" customFormat="1">
      <c r="A147" s="160"/>
      <c r="B147" s="161"/>
      <c r="C147" s="156"/>
      <c r="D147" s="160"/>
      <c r="E147" s="160"/>
      <c r="F147" s="156"/>
    </row>
    <row r="148" spans="1:6" s="155" customFormat="1">
      <c r="A148" s="160"/>
      <c r="B148" s="161"/>
      <c r="C148" s="156"/>
      <c r="D148" s="160"/>
      <c r="E148" s="160"/>
      <c r="F148" s="156"/>
    </row>
    <row r="149" spans="1:6" s="155" customFormat="1">
      <c r="A149" s="160"/>
      <c r="B149" s="161"/>
      <c r="C149" s="156"/>
      <c r="D149" s="160"/>
      <c r="E149" s="160"/>
      <c r="F149" s="156"/>
    </row>
    <row r="150" spans="1:6" s="155" customFormat="1">
      <c r="A150" s="160"/>
      <c r="B150" s="161"/>
      <c r="C150" s="156"/>
      <c r="D150" s="160"/>
      <c r="E150" s="160"/>
      <c r="F150" s="156"/>
    </row>
    <row r="151" spans="1:6" s="155" customFormat="1">
      <c r="A151" s="160"/>
      <c r="B151" s="161"/>
      <c r="C151" s="156"/>
      <c r="D151" s="160"/>
      <c r="E151" s="160"/>
      <c r="F151" s="156"/>
    </row>
    <row r="152" spans="1:6" s="155" customFormat="1">
      <c r="A152" s="160"/>
      <c r="B152" s="161"/>
      <c r="C152" s="156"/>
      <c r="D152" s="160"/>
      <c r="E152" s="160"/>
      <c r="F152" s="156"/>
    </row>
    <row r="153" spans="1:6" s="155" customFormat="1">
      <c r="A153" s="160"/>
      <c r="B153" s="161"/>
      <c r="C153" s="156"/>
      <c r="D153" s="160"/>
      <c r="E153" s="160"/>
      <c r="F153" s="156"/>
    </row>
    <row r="154" spans="1:6" s="155" customFormat="1">
      <c r="A154" s="160"/>
      <c r="B154" s="161"/>
      <c r="C154" s="156"/>
      <c r="D154" s="160"/>
      <c r="E154" s="160"/>
      <c r="F154" s="156"/>
    </row>
    <row r="155" spans="1:6" s="155" customFormat="1">
      <c r="A155" s="160"/>
      <c r="B155" s="161"/>
      <c r="C155" s="156"/>
      <c r="D155" s="160"/>
      <c r="E155" s="160"/>
      <c r="F155" s="156"/>
    </row>
    <row r="156" spans="1:6" s="155" customFormat="1">
      <c r="A156" s="160"/>
      <c r="B156" s="161"/>
      <c r="C156" s="156"/>
      <c r="D156" s="160"/>
      <c r="E156" s="160"/>
      <c r="F156" s="156"/>
    </row>
    <row r="157" spans="1:6" s="155" customFormat="1">
      <c r="A157" s="160"/>
      <c r="B157" s="161"/>
      <c r="C157" s="156"/>
      <c r="D157" s="160"/>
      <c r="E157" s="160"/>
      <c r="F157" s="156"/>
    </row>
    <row r="158" spans="1:6" s="155" customFormat="1">
      <c r="A158" s="160"/>
      <c r="B158" s="161"/>
      <c r="C158" s="156"/>
      <c r="D158" s="160"/>
      <c r="E158" s="160"/>
      <c r="F158" s="156"/>
    </row>
    <row r="159" spans="1:6" s="155" customFormat="1">
      <c r="A159" s="160"/>
      <c r="B159" s="161"/>
      <c r="C159" s="156"/>
      <c r="D159" s="160"/>
      <c r="E159" s="160"/>
      <c r="F159" s="156"/>
    </row>
    <row r="160" spans="1:6" s="155" customFormat="1">
      <c r="A160" s="160"/>
      <c r="B160" s="161"/>
      <c r="C160" s="156"/>
      <c r="D160" s="160"/>
      <c r="E160" s="160"/>
      <c r="F160" s="156"/>
    </row>
    <row r="161" spans="1:6" s="155" customFormat="1">
      <c r="A161" s="160"/>
      <c r="B161" s="161"/>
      <c r="C161" s="156"/>
      <c r="D161" s="160"/>
      <c r="E161" s="160"/>
      <c r="F161" s="156"/>
    </row>
    <row r="162" spans="1:6" s="155" customFormat="1">
      <c r="A162" s="160"/>
      <c r="B162" s="161"/>
      <c r="C162" s="156"/>
      <c r="D162" s="160"/>
      <c r="E162" s="160"/>
      <c r="F162" s="156"/>
    </row>
    <row r="163" spans="1:6" s="155" customFormat="1">
      <c r="A163" s="160"/>
      <c r="B163" s="161"/>
      <c r="C163" s="156"/>
      <c r="D163" s="160"/>
      <c r="E163" s="160"/>
      <c r="F163" s="156"/>
    </row>
    <row r="164" spans="1:6" s="155" customFormat="1">
      <c r="A164" s="160"/>
      <c r="B164" s="161"/>
      <c r="C164" s="156"/>
      <c r="D164" s="160"/>
      <c r="E164" s="160"/>
      <c r="F164" s="156"/>
    </row>
    <row r="165" spans="1:6" s="155" customFormat="1">
      <c r="A165" s="160"/>
      <c r="B165" s="161"/>
      <c r="C165" s="156"/>
      <c r="D165" s="160"/>
      <c r="E165" s="160"/>
      <c r="F165" s="156"/>
    </row>
    <row r="166" spans="1:6" s="155" customFormat="1">
      <c r="A166" s="160"/>
      <c r="B166" s="161"/>
      <c r="C166" s="156"/>
      <c r="D166" s="160"/>
      <c r="E166" s="160"/>
      <c r="F166" s="156"/>
    </row>
    <row r="167" spans="1:6" s="155" customFormat="1">
      <c r="A167" s="160"/>
      <c r="B167" s="161"/>
      <c r="C167" s="156"/>
      <c r="D167" s="160"/>
      <c r="E167" s="160"/>
      <c r="F167" s="156"/>
    </row>
    <row r="168" spans="1:6" s="155" customFormat="1">
      <c r="A168" s="160"/>
      <c r="B168" s="161"/>
      <c r="C168" s="156"/>
      <c r="D168" s="160"/>
      <c r="E168" s="160"/>
      <c r="F168" s="156"/>
    </row>
    <row r="169" spans="1:6" s="155" customFormat="1">
      <c r="A169" s="160"/>
      <c r="B169" s="161"/>
      <c r="C169" s="156"/>
      <c r="D169" s="160"/>
      <c r="E169" s="160"/>
      <c r="F169" s="156"/>
    </row>
    <row r="170" spans="1:6" s="155" customFormat="1">
      <c r="A170" s="160"/>
      <c r="B170" s="161"/>
      <c r="C170" s="156"/>
      <c r="D170" s="160"/>
      <c r="E170" s="160"/>
      <c r="F170" s="156"/>
    </row>
    <row r="171" spans="1:6" s="155" customFormat="1">
      <c r="A171" s="160"/>
      <c r="B171" s="161"/>
      <c r="C171" s="156"/>
      <c r="D171" s="160"/>
      <c r="E171" s="160"/>
      <c r="F171" s="156"/>
    </row>
    <row r="172" spans="1:6" s="155" customFormat="1">
      <c r="A172" s="160"/>
      <c r="B172" s="161"/>
      <c r="C172" s="156"/>
      <c r="D172" s="160"/>
      <c r="E172" s="160"/>
      <c r="F172" s="156"/>
    </row>
    <row r="173" spans="1:6" s="155" customFormat="1">
      <c r="A173" s="160"/>
      <c r="B173" s="161"/>
      <c r="C173" s="156"/>
      <c r="D173" s="160"/>
      <c r="E173" s="160"/>
      <c r="F173" s="156"/>
    </row>
    <row r="174" spans="1:6" s="155" customFormat="1">
      <c r="A174" s="160"/>
      <c r="B174" s="161"/>
      <c r="C174" s="156"/>
      <c r="D174" s="160"/>
      <c r="E174" s="160"/>
      <c r="F174" s="156"/>
    </row>
    <row r="175" spans="1:6" s="155" customFormat="1">
      <c r="A175" s="160"/>
      <c r="B175" s="161"/>
      <c r="C175" s="156"/>
      <c r="D175" s="160"/>
      <c r="E175" s="160"/>
      <c r="F175" s="156"/>
    </row>
    <row r="176" spans="1:6" s="155" customFormat="1">
      <c r="A176" s="160"/>
      <c r="B176" s="161"/>
      <c r="C176" s="156"/>
      <c r="D176" s="160"/>
      <c r="E176" s="160"/>
      <c r="F176" s="156"/>
    </row>
    <row r="177" spans="1:6" s="155" customFormat="1">
      <c r="A177" s="160"/>
      <c r="B177" s="161"/>
      <c r="C177" s="156"/>
      <c r="D177" s="160"/>
      <c r="E177" s="160"/>
      <c r="F177" s="156"/>
    </row>
    <row r="178" spans="1:6" s="155" customFormat="1">
      <c r="A178" s="160"/>
      <c r="B178" s="161"/>
      <c r="C178" s="156"/>
      <c r="D178" s="160"/>
      <c r="E178" s="160"/>
      <c r="F178" s="156"/>
    </row>
    <row r="179" spans="1:6" s="155" customFormat="1">
      <c r="A179" s="160"/>
      <c r="B179" s="161"/>
      <c r="C179" s="156"/>
      <c r="D179" s="160"/>
      <c r="E179" s="160"/>
      <c r="F179" s="156"/>
    </row>
    <row r="180" spans="1:6" s="155" customFormat="1">
      <c r="A180" s="160"/>
      <c r="B180" s="161"/>
      <c r="C180" s="156"/>
      <c r="D180" s="160"/>
      <c r="E180" s="160"/>
      <c r="F180" s="156"/>
    </row>
    <row r="181" spans="1:6" s="155" customFormat="1">
      <c r="A181" s="160"/>
      <c r="B181" s="161"/>
      <c r="C181" s="156"/>
      <c r="D181" s="160"/>
      <c r="E181" s="160"/>
      <c r="F181" s="156"/>
    </row>
    <row r="182" spans="1:6" s="155" customFormat="1">
      <c r="A182" s="160"/>
      <c r="B182" s="161"/>
      <c r="C182" s="156"/>
      <c r="D182" s="160"/>
      <c r="E182" s="160"/>
      <c r="F182" s="156"/>
    </row>
    <row r="183" spans="1:6" s="155" customFormat="1">
      <c r="A183" s="160"/>
      <c r="B183" s="161"/>
      <c r="C183" s="156"/>
      <c r="D183" s="160"/>
      <c r="E183" s="160"/>
      <c r="F183" s="156"/>
    </row>
    <row r="184" spans="1:6" s="155" customFormat="1">
      <c r="A184" s="160"/>
      <c r="B184" s="161"/>
      <c r="C184" s="156"/>
      <c r="D184" s="160"/>
      <c r="E184" s="160"/>
      <c r="F184" s="156"/>
    </row>
    <row r="185" spans="1:6" s="155" customFormat="1">
      <c r="A185" s="160"/>
      <c r="B185" s="161"/>
      <c r="C185" s="156"/>
      <c r="D185" s="160"/>
      <c r="E185" s="160"/>
      <c r="F185" s="156"/>
    </row>
    <row r="186" spans="1:6" s="155" customFormat="1">
      <c r="A186" s="160"/>
      <c r="B186" s="161"/>
      <c r="C186" s="156"/>
      <c r="D186" s="160"/>
      <c r="E186" s="160"/>
      <c r="F186" s="156"/>
    </row>
    <row r="187" spans="1:6" s="155" customFormat="1">
      <c r="A187" s="160"/>
      <c r="B187" s="161"/>
      <c r="C187" s="156"/>
      <c r="D187" s="160"/>
      <c r="E187" s="160"/>
      <c r="F187" s="156"/>
    </row>
    <row r="188" spans="1:6" s="155" customFormat="1">
      <c r="A188" s="160"/>
      <c r="B188" s="161"/>
      <c r="C188" s="156"/>
      <c r="D188" s="160"/>
      <c r="E188" s="160"/>
      <c r="F188" s="156"/>
    </row>
    <row r="189" spans="1:6" s="155" customFormat="1">
      <c r="A189" s="160"/>
      <c r="B189" s="161"/>
      <c r="C189" s="156"/>
      <c r="D189" s="160"/>
      <c r="E189" s="160"/>
      <c r="F189" s="156"/>
    </row>
    <row r="190" spans="1:6" s="155" customFormat="1">
      <c r="A190" s="160"/>
      <c r="B190" s="161"/>
      <c r="C190" s="156"/>
      <c r="D190" s="160"/>
      <c r="E190" s="160"/>
      <c r="F190" s="156"/>
    </row>
    <row r="191" spans="1:6" s="155" customFormat="1">
      <c r="A191" s="160"/>
      <c r="B191" s="161"/>
      <c r="C191" s="156"/>
      <c r="D191" s="160"/>
      <c r="E191" s="160"/>
      <c r="F191" s="156"/>
    </row>
    <row r="192" spans="1:6" s="155" customFormat="1">
      <c r="A192" s="160"/>
      <c r="B192" s="161"/>
      <c r="C192" s="156"/>
      <c r="D192" s="160"/>
      <c r="E192" s="160"/>
      <c r="F192" s="156"/>
    </row>
    <row r="193" spans="1:6" s="155" customFormat="1">
      <c r="A193" s="160"/>
      <c r="B193" s="161"/>
      <c r="C193" s="156"/>
      <c r="D193" s="160"/>
      <c r="E193" s="160"/>
      <c r="F193" s="156"/>
    </row>
    <row r="194" spans="1:6" s="155" customFormat="1">
      <c r="A194" s="160"/>
      <c r="B194" s="161"/>
      <c r="C194" s="156"/>
      <c r="D194" s="160"/>
      <c r="E194" s="160"/>
      <c r="F194" s="156"/>
    </row>
    <row r="195" spans="1:6" s="155" customFormat="1">
      <c r="A195" s="160"/>
      <c r="B195" s="161"/>
      <c r="C195" s="156"/>
      <c r="D195" s="160"/>
      <c r="E195" s="160"/>
      <c r="F195" s="156"/>
    </row>
    <row r="196" spans="1:6" s="155" customFormat="1">
      <c r="A196" s="160"/>
      <c r="B196" s="161"/>
      <c r="C196" s="156"/>
      <c r="D196" s="160"/>
      <c r="E196" s="160"/>
      <c r="F196" s="156"/>
    </row>
    <row r="197" spans="1:6" s="155" customFormat="1">
      <c r="A197" s="160"/>
      <c r="B197" s="161"/>
      <c r="C197" s="156"/>
      <c r="D197" s="160"/>
      <c r="E197" s="160"/>
      <c r="F197" s="156"/>
    </row>
    <row r="198" spans="1:6" s="155" customFormat="1">
      <c r="A198" s="160"/>
      <c r="B198" s="161"/>
      <c r="C198" s="156"/>
      <c r="D198" s="160"/>
      <c r="E198" s="160"/>
      <c r="F198" s="156"/>
    </row>
    <row r="199" spans="1:6" s="155" customFormat="1">
      <c r="A199" s="160"/>
      <c r="B199" s="161"/>
      <c r="C199" s="156"/>
      <c r="D199" s="160"/>
      <c r="E199" s="160"/>
      <c r="F199" s="156"/>
    </row>
    <row r="200" spans="1:6" s="155" customFormat="1">
      <c r="A200" s="160"/>
      <c r="B200" s="161"/>
      <c r="C200" s="156"/>
      <c r="D200" s="160"/>
      <c r="E200" s="160"/>
      <c r="F200" s="156"/>
    </row>
    <row r="201" spans="1:6" s="155" customFormat="1">
      <c r="A201" s="160"/>
      <c r="B201" s="161"/>
      <c r="C201" s="156"/>
      <c r="D201" s="160"/>
      <c r="E201" s="160"/>
      <c r="F201" s="156"/>
    </row>
    <row r="202" spans="1:6" s="155" customFormat="1">
      <c r="A202" s="160"/>
      <c r="B202" s="161"/>
      <c r="C202" s="156"/>
      <c r="D202" s="160"/>
      <c r="E202" s="160"/>
      <c r="F202" s="156"/>
    </row>
    <row r="203" spans="1:6" s="155" customFormat="1">
      <c r="A203" s="160"/>
      <c r="B203" s="161"/>
      <c r="C203" s="156"/>
      <c r="D203" s="160"/>
      <c r="E203" s="160"/>
      <c r="F203" s="156"/>
    </row>
    <row r="204" spans="1:6" s="155" customFormat="1">
      <c r="A204" s="160"/>
      <c r="B204" s="161"/>
      <c r="C204" s="156"/>
      <c r="D204" s="160"/>
      <c r="E204" s="160"/>
      <c r="F204" s="156"/>
    </row>
    <row r="205" spans="1:6" s="155" customFormat="1">
      <c r="A205" s="160"/>
      <c r="B205" s="161"/>
      <c r="C205" s="156"/>
      <c r="D205" s="160"/>
      <c r="E205" s="160"/>
      <c r="F205" s="156"/>
    </row>
    <row r="206" spans="1:6" s="155" customFormat="1">
      <c r="A206" s="160"/>
      <c r="B206" s="161"/>
      <c r="C206" s="156"/>
      <c r="D206" s="160"/>
      <c r="E206" s="160"/>
      <c r="F206" s="156"/>
    </row>
    <row r="207" spans="1:6" s="155" customFormat="1">
      <c r="A207" s="160"/>
      <c r="B207" s="161"/>
      <c r="C207" s="156"/>
      <c r="D207" s="160"/>
      <c r="E207" s="160"/>
      <c r="F207" s="156"/>
    </row>
    <row r="208" spans="1:6" s="155" customFormat="1">
      <c r="A208" s="160"/>
      <c r="B208" s="161"/>
      <c r="C208" s="156"/>
      <c r="D208" s="160"/>
      <c r="E208" s="160"/>
      <c r="F208" s="156"/>
    </row>
    <row r="209" spans="1:6" s="155" customFormat="1">
      <c r="A209" s="160"/>
      <c r="B209" s="161"/>
      <c r="C209" s="156"/>
      <c r="D209" s="160"/>
      <c r="E209" s="160"/>
      <c r="F209" s="156"/>
    </row>
    <row r="210" spans="1:6" s="155" customFormat="1">
      <c r="A210" s="160"/>
      <c r="B210" s="161"/>
      <c r="C210" s="156"/>
      <c r="D210" s="160"/>
      <c r="E210" s="160"/>
      <c r="F210" s="156"/>
    </row>
    <row r="211" spans="1:6" s="155" customFormat="1">
      <c r="A211" s="160"/>
      <c r="B211" s="161"/>
      <c r="C211" s="156"/>
      <c r="D211" s="160"/>
      <c r="E211" s="160"/>
      <c r="F211" s="156"/>
    </row>
    <row r="212" spans="1:6" s="155" customFormat="1">
      <c r="A212" s="160"/>
      <c r="B212" s="161"/>
      <c r="C212" s="156"/>
      <c r="D212" s="160"/>
      <c r="E212" s="160"/>
      <c r="F212" s="156"/>
    </row>
    <row r="213" spans="1:6" s="155" customFormat="1">
      <c r="A213" s="160"/>
      <c r="B213" s="161"/>
      <c r="C213" s="156"/>
      <c r="D213" s="160"/>
      <c r="E213" s="160"/>
      <c r="F213" s="156"/>
    </row>
    <row r="214" spans="1:6" s="155" customFormat="1">
      <c r="A214" s="160"/>
      <c r="B214" s="161"/>
      <c r="C214" s="156"/>
      <c r="D214" s="160"/>
      <c r="E214" s="160"/>
      <c r="F214" s="156"/>
    </row>
    <row r="215" spans="1:6" s="155" customFormat="1">
      <c r="A215" s="160"/>
      <c r="B215" s="161"/>
      <c r="C215" s="156"/>
      <c r="D215" s="160"/>
      <c r="E215" s="160"/>
      <c r="F215" s="156"/>
    </row>
    <row r="216" spans="1:6" s="155" customFormat="1">
      <c r="A216" s="160"/>
      <c r="B216" s="161"/>
      <c r="C216" s="156"/>
      <c r="D216" s="160"/>
      <c r="E216" s="160"/>
      <c r="F216" s="156"/>
    </row>
    <row r="217" spans="1:6" s="155" customFormat="1">
      <c r="A217" s="160"/>
      <c r="B217" s="161"/>
      <c r="C217" s="156"/>
      <c r="D217" s="160"/>
      <c r="E217" s="160"/>
      <c r="F217" s="156"/>
    </row>
    <row r="218" spans="1:6" s="155" customFormat="1">
      <c r="A218" s="160"/>
      <c r="B218" s="161"/>
      <c r="C218" s="156"/>
      <c r="D218" s="160"/>
      <c r="E218" s="160"/>
      <c r="F218" s="156"/>
    </row>
    <row r="219" spans="1:6" s="155" customFormat="1">
      <c r="A219" s="160"/>
      <c r="B219" s="161"/>
      <c r="C219" s="156"/>
      <c r="D219" s="160"/>
      <c r="E219" s="160"/>
      <c r="F219" s="156"/>
    </row>
    <row r="220" spans="1:6" s="155" customFormat="1">
      <c r="A220" s="160"/>
      <c r="B220" s="161"/>
      <c r="C220" s="156"/>
      <c r="D220" s="160"/>
      <c r="E220" s="160"/>
      <c r="F220" s="156"/>
    </row>
    <row r="221" spans="1:6" s="155" customFormat="1">
      <c r="A221" s="160"/>
      <c r="B221" s="161"/>
      <c r="C221" s="156"/>
      <c r="D221" s="160"/>
      <c r="E221" s="160"/>
      <c r="F221" s="156"/>
    </row>
    <row r="222" spans="1:6" s="155" customFormat="1">
      <c r="A222" s="160"/>
      <c r="B222" s="161"/>
      <c r="C222" s="156"/>
      <c r="D222" s="160"/>
      <c r="E222" s="160"/>
      <c r="F222" s="156"/>
    </row>
    <row r="223" spans="1:6" s="155" customFormat="1">
      <c r="A223" s="160"/>
      <c r="B223" s="161"/>
      <c r="C223" s="156"/>
      <c r="D223" s="160"/>
      <c r="E223" s="160"/>
      <c r="F223" s="156"/>
    </row>
    <row r="224" spans="1:6" s="155" customFormat="1">
      <c r="A224" s="160"/>
      <c r="B224" s="161"/>
      <c r="C224" s="156"/>
      <c r="D224" s="160"/>
      <c r="E224" s="160"/>
      <c r="F224" s="156"/>
    </row>
    <row r="225" spans="1:6" s="155" customFormat="1">
      <c r="A225" s="160"/>
      <c r="B225" s="161"/>
      <c r="C225" s="156"/>
      <c r="D225" s="160"/>
      <c r="E225" s="160"/>
      <c r="F225" s="156"/>
    </row>
    <row r="226" spans="1:6" s="155" customFormat="1">
      <c r="A226" s="160"/>
      <c r="B226" s="161"/>
      <c r="C226" s="156"/>
      <c r="D226" s="160"/>
      <c r="E226" s="160"/>
      <c r="F226" s="156"/>
    </row>
    <row r="227" spans="1:6" s="155" customFormat="1">
      <c r="A227" s="160"/>
      <c r="B227" s="161"/>
      <c r="C227" s="156"/>
      <c r="D227" s="160"/>
      <c r="E227" s="160"/>
      <c r="F227" s="156"/>
    </row>
    <row r="228" spans="1:6" s="155" customFormat="1">
      <c r="A228" s="160"/>
      <c r="B228" s="161"/>
      <c r="C228" s="156"/>
      <c r="D228" s="160"/>
      <c r="E228" s="160"/>
      <c r="F228" s="156"/>
    </row>
    <row r="229" spans="1:6" s="155" customFormat="1">
      <c r="A229" s="160"/>
      <c r="B229" s="161"/>
      <c r="C229" s="156"/>
      <c r="D229" s="160"/>
      <c r="E229" s="160"/>
      <c r="F229" s="156"/>
    </row>
    <row r="230" spans="1:6" s="155" customFormat="1">
      <c r="A230" s="160"/>
      <c r="B230" s="161"/>
      <c r="C230" s="156"/>
      <c r="D230" s="160"/>
      <c r="E230" s="160"/>
      <c r="F230" s="156"/>
    </row>
    <row r="231" spans="1:6" s="155" customFormat="1">
      <c r="A231" s="160"/>
      <c r="B231" s="161"/>
      <c r="C231" s="156"/>
      <c r="D231" s="160"/>
      <c r="E231" s="160"/>
      <c r="F231" s="156"/>
    </row>
    <row r="232" spans="1:6" s="155" customFormat="1">
      <c r="A232" s="160"/>
      <c r="B232" s="161"/>
      <c r="C232" s="156"/>
      <c r="D232" s="160"/>
      <c r="E232" s="160"/>
      <c r="F232" s="156"/>
    </row>
    <row r="233" spans="1:6" s="155" customFormat="1">
      <c r="A233" s="160"/>
      <c r="B233" s="161"/>
      <c r="C233" s="156"/>
      <c r="D233" s="160"/>
      <c r="E233" s="160"/>
      <c r="F233" s="156"/>
    </row>
    <row r="234" spans="1:6" s="155" customFormat="1">
      <c r="A234" s="160"/>
      <c r="B234" s="161"/>
      <c r="C234" s="156"/>
      <c r="D234" s="160"/>
      <c r="E234" s="160"/>
      <c r="F234" s="156"/>
    </row>
    <row r="235" spans="1:6" s="155" customFormat="1">
      <c r="A235" s="160"/>
      <c r="B235" s="161"/>
      <c r="C235" s="156"/>
      <c r="D235" s="160"/>
      <c r="E235" s="160"/>
      <c r="F235" s="156"/>
    </row>
    <row r="236" spans="1:6" s="155" customFormat="1">
      <c r="A236" s="160"/>
      <c r="B236" s="161"/>
      <c r="C236" s="156"/>
      <c r="D236" s="160"/>
      <c r="E236" s="160"/>
      <c r="F236" s="156"/>
    </row>
    <row r="237" spans="1:6" s="155" customFormat="1">
      <c r="A237" s="160"/>
      <c r="B237" s="161"/>
      <c r="C237" s="156"/>
      <c r="D237" s="160"/>
      <c r="E237" s="160"/>
      <c r="F237" s="156"/>
    </row>
    <row r="238" spans="1:6" s="155" customFormat="1">
      <c r="A238" s="160"/>
      <c r="B238" s="161"/>
      <c r="C238" s="156"/>
      <c r="D238" s="160"/>
      <c r="E238" s="160"/>
      <c r="F238" s="156"/>
    </row>
    <row r="239" spans="1:6" s="155" customFormat="1">
      <c r="A239" s="160"/>
      <c r="B239" s="161"/>
      <c r="C239" s="156"/>
      <c r="D239" s="160"/>
      <c r="E239" s="160"/>
      <c r="F239" s="156"/>
    </row>
    <row r="240" spans="1:6" s="155" customFormat="1">
      <c r="A240" s="160"/>
      <c r="B240" s="161"/>
      <c r="C240" s="156"/>
      <c r="D240" s="160"/>
      <c r="E240" s="160"/>
      <c r="F240" s="156"/>
    </row>
    <row r="241" spans="1:6" s="155" customFormat="1">
      <c r="A241" s="160"/>
      <c r="B241" s="161"/>
      <c r="C241" s="156"/>
      <c r="D241" s="160"/>
      <c r="E241" s="160"/>
      <c r="F241" s="156"/>
    </row>
    <row r="242" spans="1:6" s="155" customFormat="1">
      <c r="A242" s="160"/>
      <c r="B242" s="161"/>
      <c r="C242" s="156"/>
      <c r="D242" s="160"/>
      <c r="E242" s="160"/>
      <c r="F242" s="156"/>
    </row>
    <row r="243" spans="1:6" s="155" customFormat="1">
      <c r="A243" s="160"/>
      <c r="B243" s="161"/>
      <c r="C243" s="156"/>
      <c r="D243" s="160"/>
      <c r="E243" s="160"/>
      <c r="F243" s="156"/>
    </row>
    <row r="244" spans="1:6" s="155" customFormat="1">
      <c r="A244" s="160"/>
      <c r="B244" s="161"/>
      <c r="C244" s="156"/>
      <c r="D244" s="160"/>
      <c r="E244" s="160"/>
      <c r="F244" s="156"/>
    </row>
    <row r="245" spans="1:6" s="155" customFormat="1">
      <c r="A245" s="160"/>
      <c r="B245" s="161"/>
      <c r="C245" s="156"/>
      <c r="D245" s="160"/>
      <c r="E245" s="160"/>
      <c r="F245" s="156"/>
    </row>
    <row r="246" spans="1:6" s="155" customFormat="1">
      <c r="A246" s="160"/>
      <c r="B246" s="161"/>
      <c r="C246" s="156"/>
      <c r="D246" s="160"/>
      <c r="E246" s="160"/>
      <c r="F246" s="156"/>
    </row>
    <row r="247" spans="1:6" s="155" customFormat="1">
      <c r="A247" s="160"/>
      <c r="B247" s="161"/>
      <c r="C247" s="156"/>
      <c r="D247" s="160"/>
      <c r="E247" s="160"/>
      <c r="F247" s="156"/>
    </row>
    <row r="248" spans="1:6" s="155" customFormat="1">
      <c r="A248" s="160"/>
      <c r="B248" s="161"/>
      <c r="C248" s="156"/>
      <c r="D248" s="160"/>
      <c r="E248" s="160"/>
      <c r="F248" s="156"/>
    </row>
    <row r="249" spans="1:6" s="155" customFormat="1">
      <c r="A249" s="160"/>
      <c r="B249" s="161"/>
      <c r="C249" s="156"/>
      <c r="D249" s="160"/>
      <c r="E249" s="160"/>
      <c r="F249" s="156"/>
    </row>
    <row r="250" spans="1:6" s="155" customFormat="1">
      <c r="A250" s="160"/>
      <c r="B250" s="161"/>
      <c r="C250" s="156"/>
      <c r="D250" s="160"/>
      <c r="E250" s="160"/>
      <c r="F250" s="156"/>
    </row>
    <row r="251" spans="1:6" s="155" customFormat="1">
      <c r="A251" s="160"/>
      <c r="B251" s="161"/>
      <c r="C251" s="156"/>
      <c r="D251" s="160"/>
      <c r="E251" s="160"/>
      <c r="F251" s="156"/>
    </row>
    <row r="252" spans="1:6" s="155" customFormat="1">
      <c r="A252" s="160"/>
      <c r="B252" s="161"/>
      <c r="C252" s="156"/>
      <c r="D252" s="160"/>
      <c r="E252" s="160"/>
      <c r="F252" s="156"/>
    </row>
    <row r="253" spans="1:6" s="155" customFormat="1">
      <c r="A253" s="160"/>
      <c r="B253" s="161"/>
      <c r="C253" s="156"/>
      <c r="D253" s="160"/>
      <c r="E253" s="160"/>
      <c r="F253" s="156"/>
    </row>
    <row r="254" spans="1:6" s="155" customFormat="1">
      <c r="A254" s="160"/>
      <c r="B254" s="161"/>
      <c r="C254" s="156"/>
      <c r="D254" s="160"/>
      <c r="E254" s="160"/>
      <c r="F254" s="156"/>
    </row>
    <row r="255" spans="1:6" s="155" customFormat="1">
      <c r="A255" s="160"/>
      <c r="B255" s="161"/>
      <c r="C255" s="156"/>
      <c r="D255" s="160"/>
      <c r="E255" s="160"/>
      <c r="F255" s="156"/>
    </row>
    <row r="256" spans="1:6" s="155" customFormat="1">
      <c r="A256" s="160"/>
      <c r="B256" s="161"/>
      <c r="C256" s="156"/>
      <c r="D256" s="160"/>
      <c r="E256" s="160"/>
      <c r="F256" s="156"/>
    </row>
    <row r="257" spans="1:6" s="155" customFormat="1">
      <c r="A257" s="160"/>
      <c r="B257" s="161"/>
      <c r="C257" s="156"/>
      <c r="D257" s="160"/>
      <c r="E257" s="160"/>
      <c r="F257" s="156"/>
    </row>
    <row r="258" spans="1:6" s="155" customFormat="1">
      <c r="A258" s="160"/>
      <c r="B258" s="161"/>
      <c r="C258" s="156"/>
      <c r="D258" s="160"/>
      <c r="E258" s="160"/>
      <c r="F258" s="156"/>
    </row>
    <row r="259" spans="1:6" s="155" customFormat="1">
      <c r="A259" s="160"/>
      <c r="B259" s="161"/>
      <c r="C259" s="156"/>
      <c r="D259" s="160"/>
      <c r="E259" s="160"/>
      <c r="F259" s="156"/>
    </row>
    <row r="260" spans="1:6" s="155" customFormat="1">
      <c r="A260" s="160"/>
      <c r="B260" s="161"/>
      <c r="C260" s="156"/>
      <c r="D260" s="160"/>
      <c r="E260" s="160"/>
      <c r="F260" s="156"/>
    </row>
    <row r="261" spans="1:6" s="155" customFormat="1">
      <c r="A261" s="160"/>
      <c r="B261" s="161"/>
      <c r="C261" s="156"/>
      <c r="D261" s="160"/>
      <c r="E261" s="160"/>
      <c r="F261" s="156"/>
    </row>
    <row r="262" spans="1:6" s="155" customFormat="1">
      <c r="A262" s="160"/>
      <c r="B262" s="161"/>
      <c r="C262" s="156"/>
      <c r="D262" s="160"/>
      <c r="E262" s="160"/>
      <c r="F262" s="156"/>
    </row>
    <row r="263" spans="1:6" s="155" customFormat="1">
      <c r="A263" s="160"/>
      <c r="B263" s="161"/>
      <c r="C263" s="156"/>
      <c r="D263" s="160"/>
      <c r="E263" s="160"/>
      <c r="F263" s="156"/>
    </row>
    <row r="264" spans="1:6" s="155" customFormat="1">
      <c r="A264" s="160"/>
      <c r="B264" s="161"/>
      <c r="C264" s="156"/>
      <c r="D264" s="160"/>
      <c r="E264" s="160"/>
      <c r="F264" s="156"/>
    </row>
    <row r="265" spans="1:6" s="155" customFormat="1">
      <c r="A265" s="160"/>
      <c r="B265" s="161"/>
      <c r="C265" s="156"/>
      <c r="D265" s="160"/>
      <c r="E265" s="160"/>
      <c r="F265" s="156"/>
    </row>
    <row r="266" spans="1:6" s="155" customFormat="1">
      <c r="A266" s="160"/>
      <c r="B266" s="161"/>
      <c r="C266" s="156"/>
      <c r="D266" s="160"/>
      <c r="E266" s="160"/>
      <c r="F266" s="156"/>
    </row>
    <row r="267" spans="1:6" s="155" customFormat="1">
      <c r="A267" s="160"/>
      <c r="B267" s="161"/>
      <c r="C267" s="156"/>
      <c r="D267" s="160"/>
      <c r="E267" s="160"/>
      <c r="F267" s="156"/>
    </row>
    <row r="268" spans="1:6" s="155" customFormat="1">
      <c r="A268" s="160"/>
      <c r="B268" s="161"/>
      <c r="C268" s="156"/>
      <c r="D268" s="160"/>
      <c r="E268" s="160"/>
      <c r="F268" s="156"/>
    </row>
    <row r="269" spans="1:6" s="155" customFormat="1">
      <c r="A269" s="160"/>
      <c r="B269" s="161"/>
      <c r="C269" s="156"/>
      <c r="D269" s="160"/>
      <c r="E269" s="160"/>
      <c r="F269" s="156"/>
    </row>
    <row r="270" spans="1:6" s="155" customFormat="1">
      <c r="A270" s="160"/>
      <c r="B270" s="161"/>
      <c r="C270" s="156"/>
      <c r="D270" s="160"/>
      <c r="E270" s="160"/>
      <c r="F270" s="156"/>
    </row>
    <row r="271" spans="1:6" s="155" customFormat="1">
      <c r="A271" s="160"/>
      <c r="B271" s="161"/>
      <c r="C271" s="156"/>
      <c r="D271" s="160"/>
      <c r="E271" s="160"/>
      <c r="F271" s="156"/>
    </row>
    <row r="272" spans="1:6" s="155" customFormat="1">
      <c r="A272" s="160"/>
      <c r="B272" s="161"/>
      <c r="C272" s="156"/>
      <c r="D272" s="160"/>
      <c r="E272" s="160"/>
      <c r="F272" s="156"/>
    </row>
    <row r="273" spans="1:6" s="155" customFormat="1">
      <c r="A273" s="160"/>
      <c r="B273" s="161"/>
      <c r="C273" s="156"/>
      <c r="D273" s="160"/>
      <c r="E273" s="160"/>
      <c r="F273" s="156"/>
    </row>
    <row r="274" spans="1:6" s="155" customFormat="1">
      <c r="A274" s="160"/>
      <c r="B274" s="161"/>
      <c r="C274" s="156"/>
      <c r="D274" s="160"/>
      <c r="E274" s="160"/>
      <c r="F274" s="156"/>
    </row>
    <row r="275" spans="1:6" s="155" customFormat="1">
      <c r="A275" s="160"/>
      <c r="B275" s="161"/>
      <c r="C275" s="156"/>
      <c r="D275" s="160"/>
      <c r="E275" s="160"/>
      <c r="F275" s="156"/>
    </row>
    <row r="276" spans="1:6" s="155" customFormat="1">
      <c r="A276" s="160"/>
      <c r="B276" s="161"/>
      <c r="C276" s="156"/>
      <c r="D276" s="160"/>
      <c r="E276" s="160"/>
      <c r="F276" s="156"/>
    </row>
    <row r="277" spans="1:6" s="155" customFormat="1">
      <c r="A277" s="160"/>
      <c r="B277" s="161"/>
      <c r="C277" s="156"/>
      <c r="D277" s="160"/>
      <c r="E277" s="160"/>
      <c r="F277" s="156"/>
    </row>
    <row r="278" spans="1:6" s="155" customFormat="1">
      <c r="A278" s="160"/>
      <c r="B278" s="161"/>
      <c r="C278" s="156"/>
      <c r="D278" s="160"/>
      <c r="E278" s="160"/>
      <c r="F278" s="156"/>
    </row>
    <row r="279" spans="1:6" s="155" customFormat="1">
      <c r="A279" s="160"/>
      <c r="B279" s="161"/>
      <c r="C279" s="156"/>
      <c r="D279" s="160"/>
      <c r="E279" s="160"/>
      <c r="F279" s="156"/>
    </row>
    <row r="280" spans="1:6" s="155" customFormat="1">
      <c r="A280" s="160"/>
      <c r="B280" s="161"/>
      <c r="C280" s="156"/>
      <c r="D280" s="160"/>
      <c r="E280" s="160"/>
      <c r="F280" s="156"/>
    </row>
    <row r="281" spans="1:6" s="155" customFormat="1">
      <c r="A281" s="160"/>
      <c r="B281" s="161"/>
      <c r="C281" s="156"/>
      <c r="D281" s="160"/>
      <c r="E281" s="160"/>
      <c r="F281" s="156"/>
    </row>
    <row r="282" spans="1:6" s="155" customFormat="1">
      <c r="A282" s="160"/>
      <c r="B282" s="161"/>
      <c r="C282" s="156"/>
      <c r="D282" s="160"/>
      <c r="E282" s="160"/>
      <c r="F282" s="156"/>
    </row>
    <row r="283" spans="1:6" s="155" customFormat="1">
      <c r="A283" s="160"/>
      <c r="B283" s="161"/>
      <c r="C283" s="156"/>
      <c r="D283" s="160"/>
      <c r="E283" s="160"/>
      <c r="F283" s="156"/>
    </row>
    <row r="284" spans="1:6" s="155" customFormat="1">
      <c r="A284" s="160"/>
      <c r="B284" s="161"/>
      <c r="C284" s="156"/>
      <c r="D284" s="160"/>
      <c r="E284" s="160"/>
      <c r="F284" s="156"/>
    </row>
    <row r="285" spans="1:6" s="155" customFormat="1">
      <c r="A285" s="160"/>
      <c r="B285" s="161"/>
      <c r="C285" s="156"/>
      <c r="D285" s="160"/>
      <c r="E285" s="160"/>
      <c r="F285" s="156"/>
    </row>
    <row r="286" spans="1:6" s="155" customFormat="1">
      <c r="A286" s="160"/>
      <c r="B286" s="161"/>
      <c r="C286" s="156"/>
      <c r="D286" s="160"/>
      <c r="E286" s="160"/>
      <c r="F286" s="156"/>
    </row>
    <row r="287" spans="1:6" s="155" customFormat="1">
      <c r="A287" s="160"/>
      <c r="B287" s="161"/>
      <c r="C287" s="156"/>
      <c r="D287" s="160"/>
      <c r="E287" s="160"/>
      <c r="F287" s="156"/>
    </row>
    <row r="288" spans="1:6" s="155" customFormat="1">
      <c r="A288" s="160"/>
      <c r="B288" s="161"/>
      <c r="C288" s="156"/>
      <c r="D288" s="160"/>
      <c r="E288" s="160"/>
      <c r="F288" s="156"/>
    </row>
    <row r="289" spans="1:6" s="155" customFormat="1">
      <c r="A289" s="160"/>
      <c r="B289" s="161"/>
      <c r="C289" s="156"/>
      <c r="D289" s="160"/>
      <c r="E289" s="160"/>
      <c r="F289" s="156"/>
    </row>
    <row r="290" spans="1:6" s="155" customFormat="1">
      <c r="A290" s="160"/>
      <c r="B290" s="161"/>
      <c r="C290" s="156"/>
      <c r="D290" s="160"/>
      <c r="E290" s="160"/>
      <c r="F290" s="156"/>
    </row>
    <row r="291" spans="1:6" s="155" customFormat="1">
      <c r="A291" s="160"/>
      <c r="B291" s="161"/>
      <c r="C291" s="156"/>
      <c r="D291" s="160"/>
      <c r="E291" s="160"/>
      <c r="F291" s="156"/>
    </row>
    <row r="292" spans="1:6" s="155" customFormat="1">
      <c r="A292" s="160"/>
      <c r="B292" s="161"/>
      <c r="C292" s="156"/>
      <c r="D292" s="160"/>
      <c r="E292" s="160"/>
      <c r="F292" s="156"/>
    </row>
    <row r="293" spans="1:6" s="155" customFormat="1">
      <c r="A293" s="160"/>
      <c r="B293" s="161"/>
      <c r="C293" s="156"/>
      <c r="D293" s="160"/>
      <c r="E293" s="160"/>
      <c r="F293" s="156"/>
    </row>
    <row r="294" spans="1:6" s="155" customFormat="1">
      <c r="A294" s="160"/>
      <c r="B294" s="161"/>
      <c r="C294" s="156"/>
      <c r="D294" s="160"/>
      <c r="E294" s="160"/>
      <c r="F294" s="156"/>
    </row>
    <row r="295" spans="1:6" s="155" customFormat="1">
      <c r="A295" s="160"/>
      <c r="B295" s="161"/>
      <c r="C295" s="156"/>
      <c r="D295" s="160"/>
      <c r="E295" s="160"/>
      <c r="F295" s="156"/>
    </row>
    <row r="296" spans="1:6" s="155" customFormat="1">
      <c r="A296" s="160"/>
      <c r="B296" s="161"/>
      <c r="C296" s="156"/>
      <c r="D296" s="160"/>
      <c r="E296" s="160"/>
      <c r="F296" s="156"/>
    </row>
    <row r="297" spans="1:6" s="155" customFormat="1">
      <c r="A297" s="160"/>
      <c r="B297" s="161"/>
      <c r="C297" s="156"/>
      <c r="D297" s="160"/>
      <c r="E297" s="160"/>
      <c r="F297" s="156"/>
    </row>
    <row r="298" spans="1:6" s="155" customFormat="1">
      <c r="A298" s="160"/>
      <c r="B298" s="161"/>
      <c r="C298" s="156"/>
      <c r="D298" s="160"/>
      <c r="E298" s="160"/>
      <c r="F298" s="156"/>
    </row>
    <row r="299" spans="1:6" s="155" customFormat="1">
      <c r="A299" s="160"/>
      <c r="B299" s="161"/>
      <c r="C299" s="156"/>
      <c r="D299" s="160"/>
      <c r="E299" s="160"/>
      <c r="F299" s="156"/>
    </row>
    <row r="300" spans="1:6" s="155" customFormat="1">
      <c r="A300" s="160"/>
      <c r="B300" s="161"/>
      <c r="C300" s="156"/>
      <c r="D300" s="160"/>
      <c r="E300" s="160"/>
      <c r="F300" s="156"/>
    </row>
    <row r="301" spans="1:6" s="155" customFormat="1">
      <c r="A301" s="160"/>
      <c r="B301" s="161"/>
      <c r="C301" s="156"/>
      <c r="D301" s="160"/>
      <c r="E301" s="160"/>
      <c r="F301" s="156"/>
    </row>
    <row r="302" spans="1:6" s="155" customFormat="1">
      <c r="A302" s="160"/>
      <c r="B302" s="161"/>
      <c r="C302" s="156"/>
      <c r="D302" s="160"/>
      <c r="E302" s="160"/>
      <c r="F302" s="156"/>
    </row>
    <row r="303" spans="1:6" s="155" customFormat="1">
      <c r="A303" s="160"/>
      <c r="B303" s="161"/>
      <c r="C303" s="156"/>
      <c r="D303" s="160"/>
      <c r="E303" s="160"/>
      <c r="F303" s="156"/>
    </row>
    <row r="304" spans="1:6" s="155" customFormat="1">
      <c r="A304" s="160"/>
      <c r="B304" s="161"/>
      <c r="C304" s="156"/>
      <c r="D304" s="160"/>
      <c r="E304" s="160"/>
      <c r="F304" s="156"/>
    </row>
    <row r="305" spans="1:6" s="155" customFormat="1">
      <c r="A305" s="160"/>
      <c r="B305" s="161"/>
      <c r="C305" s="156"/>
      <c r="D305" s="160"/>
      <c r="E305" s="160"/>
      <c r="F305" s="156"/>
    </row>
    <row r="306" spans="1:6" s="155" customFormat="1">
      <c r="A306" s="160"/>
      <c r="B306" s="161"/>
      <c r="C306" s="156"/>
      <c r="D306" s="160"/>
      <c r="E306" s="160"/>
      <c r="F306" s="156"/>
    </row>
    <row r="307" spans="1:6" s="155" customFormat="1">
      <c r="A307" s="160"/>
      <c r="B307" s="161"/>
      <c r="C307" s="156"/>
      <c r="D307" s="160"/>
      <c r="E307" s="160"/>
      <c r="F307" s="156"/>
    </row>
    <row r="308" spans="1:6" s="155" customFormat="1">
      <c r="A308" s="160"/>
      <c r="B308" s="161"/>
      <c r="C308" s="156"/>
      <c r="D308" s="160"/>
      <c r="E308" s="160"/>
      <c r="F308" s="156"/>
    </row>
    <row r="309" spans="1:6" s="155" customFormat="1">
      <c r="A309" s="160"/>
      <c r="B309" s="161"/>
      <c r="C309" s="156"/>
      <c r="D309" s="160"/>
      <c r="E309" s="160"/>
      <c r="F309" s="156"/>
    </row>
    <row r="310" spans="1:6" s="155" customFormat="1">
      <c r="A310" s="160"/>
      <c r="B310" s="161"/>
      <c r="C310" s="156"/>
      <c r="D310" s="160"/>
      <c r="E310" s="160"/>
      <c r="F310" s="156"/>
    </row>
    <row r="311" spans="1:6" s="155" customFormat="1">
      <c r="A311" s="160"/>
      <c r="B311" s="161"/>
      <c r="C311" s="156"/>
      <c r="D311" s="160"/>
      <c r="E311" s="160"/>
      <c r="F311" s="156"/>
    </row>
    <row r="312" spans="1:6" s="155" customFormat="1">
      <c r="A312" s="160"/>
      <c r="B312" s="161"/>
      <c r="C312" s="156"/>
      <c r="D312" s="160"/>
      <c r="E312" s="160"/>
      <c r="F312" s="156"/>
    </row>
    <row r="313" spans="1:6" s="155" customFormat="1">
      <c r="A313" s="160"/>
      <c r="B313" s="161"/>
      <c r="C313" s="156"/>
      <c r="D313" s="160"/>
      <c r="E313" s="160"/>
      <c r="F313" s="156"/>
    </row>
    <row r="314" spans="1:6" s="155" customFormat="1">
      <c r="A314" s="160"/>
      <c r="B314" s="161"/>
      <c r="C314" s="156"/>
      <c r="D314" s="160"/>
      <c r="E314" s="160"/>
      <c r="F314" s="156"/>
    </row>
    <row r="315" spans="1:6" s="155" customFormat="1">
      <c r="A315" s="160"/>
      <c r="B315" s="161"/>
      <c r="C315" s="156"/>
      <c r="D315" s="160"/>
      <c r="E315" s="160"/>
      <c r="F315" s="156"/>
    </row>
    <row r="316" spans="1:6" s="155" customFormat="1">
      <c r="A316" s="160"/>
      <c r="B316" s="161"/>
      <c r="C316" s="156"/>
      <c r="D316" s="160"/>
      <c r="E316" s="160"/>
      <c r="F316" s="156"/>
    </row>
    <row r="317" spans="1:6" s="155" customFormat="1">
      <c r="A317" s="160"/>
      <c r="B317" s="161"/>
      <c r="C317" s="156"/>
      <c r="D317" s="160"/>
      <c r="E317" s="160"/>
      <c r="F317" s="156"/>
    </row>
    <row r="318" spans="1:6" s="155" customFormat="1">
      <c r="A318" s="160"/>
      <c r="B318" s="161"/>
      <c r="C318" s="156"/>
      <c r="D318" s="160"/>
      <c r="E318" s="160"/>
      <c r="F318" s="156"/>
    </row>
    <row r="319" spans="1:6" s="155" customFormat="1">
      <c r="A319" s="160"/>
      <c r="B319" s="161"/>
      <c r="C319" s="156"/>
      <c r="D319" s="160"/>
      <c r="E319" s="160"/>
      <c r="F319" s="156"/>
    </row>
    <row r="320" spans="1:6" s="155" customFormat="1">
      <c r="A320" s="160"/>
      <c r="B320" s="161"/>
      <c r="C320" s="156"/>
      <c r="D320" s="160"/>
      <c r="E320" s="160"/>
      <c r="F320" s="156"/>
    </row>
    <row r="321" spans="1:6" s="155" customFormat="1">
      <c r="A321" s="160"/>
      <c r="B321" s="161"/>
      <c r="C321" s="156"/>
      <c r="D321" s="160"/>
      <c r="E321" s="160"/>
      <c r="F321" s="156"/>
    </row>
    <row r="322" spans="1:6" s="155" customFormat="1">
      <c r="A322" s="160"/>
      <c r="B322" s="161"/>
      <c r="C322" s="156"/>
      <c r="D322" s="160"/>
      <c r="E322" s="160"/>
      <c r="F322" s="156"/>
    </row>
    <row r="323" spans="1:6" s="155" customFormat="1">
      <c r="A323" s="160"/>
      <c r="B323" s="161"/>
      <c r="C323" s="156"/>
      <c r="D323" s="160"/>
      <c r="E323" s="160"/>
      <c r="F323" s="156"/>
    </row>
    <row r="324" spans="1:6" s="155" customFormat="1">
      <c r="A324" s="160"/>
      <c r="B324" s="161"/>
      <c r="C324" s="156"/>
      <c r="D324" s="160"/>
      <c r="E324" s="160"/>
      <c r="F324" s="156"/>
    </row>
    <row r="325" spans="1:6" s="155" customFormat="1">
      <c r="A325" s="160"/>
      <c r="B325" s="161"/>
      <c r="C325" s="156"/>
      <c r="D325" s="160"/>
      <c r="E325" s="160"/>
      <c r="F325" s="156"/>
    </row>
    <row r="326" spans="1:6" s="155" customFormat="1">
      <c r="A326" s="160"/>
      <c r="B326" s="161"/>
      <c r="C326" s="156"/>
      <c r="D326" s="160"/>
      <c r="E326" s="160"/>
      <c r="F326" s="156"/>
    </row>
    <row r="327" spans="1:6" s="155" customFormat="1">
      <c r="A327" s="160"/>
      <c r="B327" s="161"/>
      <c r="C327" s="156"/>
      <c r="D327" s="160"/>
      <c r="E327" s="160"/>
      <c r="F327" s="156"/>
    </row>
    <row r="328" spans="1:6" s="155" customFormat="1">
      <c r="A328" s="160"/>
      <c r="B328" s="161"/>
      <c r="C328" s="156"/>
      <c r="D328" s="160"/>
      <c r="E328" s="160"/>
      <c r="F328" s="156"/>
    </row>
    <row r="329" spans="1:6" s="155" customFormat="1">
      <c r="A329" s="160"/>
      <c r="B329" s="161"/>
      <c r="C329" s="156"/>
      <c r="D329" s="160"/>
      <c r="E329" s="160"/>
      <c r="F329" s="156"/>
    </row>
    <row r="330" spans="1:6" s="155" customFormat="1">
      <c r="A330" s="160"/>
      <c r="B330" s="161"/>
      <c r="C330" s="156"/>
      <c r="D330" s="160"/>
      <c r="E330" s="160"/>
      <c r="F330" s="156"/>
    </row>
    <row r="331" spans="1:6" s="155" customFormat="1">
      <c r="A331" s="160"/>
      <c r="B331" s="161"/>
      <c r="C331" s="156"/>
      <c r="D331" s="160"/>
      <c r="E331" s="160"/>
      <c r="F331" s="156"/>
    </row>
    <row r="332" spans="1:6" s="155" customFormat="1">
      <c r="A332" s="160"/>
      <c r="B332" s="161"/>
      <c r="C332" s="156"/>
      <c r="D332" s="160"/>
      <c r="E332" s="160"/>
      <c r="F332" s="156"/>
    </row>
    <row r="333" spans="1:6" s="155" customFormat="1">
      <c r="A333" s="160"/>
      <c r="B333" s="161"/>
      <c r="C333" s="156"/>
      <c r="D333" s="160"/>
      <c r="E333" s="160"/>
      <c r="F333" s="156"/>
    </row>
    <row r="334" spans="1:6" s="155" customFormat="1">
      <c r="A334" s="160"/>
      <c r="B334" s="161"/>
      <c r="C334" s="156"/>
      <c r="D334" s="160"/>
      <c r="E334" s="160"/>
      <c r="F334" s="156"/>
    </row>
    <row r="335" spans="1:6" s="155" customFormat="1">
      <c r="A335" s="160"/>
      <c r="B335" s="161"/>
      <c r="C335" s="156"/>
      <c r="D335" s="160"/>
      <c r="E335" s="160"/>
      <c r="F335" s="156"/>
    </row>
    <row r="336" spans="1:6" s="155" customFormat="1">
      <c r="A336" s="160"/>
      <c r="B336" s="161"/>
      <c r="C336" s="156"/>
      <c r="D336" s="160"/>
      <c r="E336" s="160"/>
      <c r="F336" s="156"/>
    </row>
    <row r="337" spans="1:6" s="155" customFormat="1">
      <c r="A337" s="160"/>
      <c r="B337" s="161"/>
      <c r="C337" s="156"/>
      <c r="D337" s="160"/>
      <c r="E337" s="160"/>
      <c r="F337" s="156"/>
    </row>
    <row r="338" spans="1:6" s="155" customFormat="1">
      <c r="A338" s="160"/>
      <c r="B338" s="161"/>
      <c r="C338" s="156"/>
      <c r="D338" s="160"/>
      <c r="E338" s="160"/>
      <c r="F338" s="156"/>
    </row>
    <row r="339" spans="1:6" s="155" customFormat="1">
      <c r="A339" s="160"/>
      <c r="B339" s="161"/>
      <c r="C339" s="156"/>
      <c r="D339" s="160"/>
      <c r="E339" s="160"/>
      <c r="F339" s="156"/>
    </row>
    <row r="340" spans="1:6" s="155" customFormat="1">
      <c r="A340" s="160"/>
      <c r="B340" s="161"/>
      <c r="C340" s="156"/>
      <c r="D340" s="160"/>
      <c r="E340" s="160"/>
      <c r="F340" s="156"/>
    </row>
    <row r="341" spans="1:6" s="155" customFormat="1">
      <c r="A341" s="160"/>
      <c r="B341" s="161"/>
      <c r="C341" s="156"/>
      <c r="D341" s="160"/>
      <c r="E341" s="160"/>
      <c r="F341" s="156"/>
    </row>
    <row r="342" spans="1:6" s="155" customFormat="1">
      <c r="A342" s="160"/>
      <c r="B342" s="161"/>
      <c r="C342" s="156"/>
      <c r="D342" s="160"/>
      <c r="E342" s="160"/>
      <c r="F342" s="156"/>
    </row>
    <row r="343" spans="1:6" s="155" customFormat="1">
      <c r="A343" s="160"/>
      <c r="B343" s="161"/>
      <c r="C343" s="156"/>
      <c r="D343" s="160"/>
      <c r="E343" s="160"/>
      <c r="F343" s="156"/>
    </row>
    <row r="344" spans="1:6" s="155" customFormat="1">
      <c r="A344" s="160"/>
      <c r="B344" s="161"/>
      <c r="C344" s="156"/>
      <c r="D344" s="160"/>
      <c r="E344" s="160"/>
      <c r="F344" s="156"/>
    </row>
    <row r="345" spans="1:6" s="155" customFormat="1">
      <c r="A345" s="160"/>
      <c r="B345" s="161"/>
      <c r="C345" s="156"/>
      <c r="D345" s="160"/>
      <c r="E345" s="160"/>
      <c r="F345" s="156"/>
    </row>
    <row r="346" spans="1:6" s="155" customFormat="1">
      <c r="A346" s="160"/>
      <c r="B346" s="161"/>
      <c r="C346" s="156"/>
      <c r="D346" s="160"/>
      <c r="E346" s="160"/>
      <c r="F346" s="156"/>
    </row>
    <row r="347" spans="1:6" s="155" customFormat="1">
      <c r="A347" s="160"/>
      <c r="B347" s="161"/>
      <c r="C347" s="156"/>
      <c r="D347" s="160"/>
      <c r="E347" s="160"/>
      <c r="F347" s="156"/>
    </row>
    <row r="348" spans="1:6" s="155" customFormat="1">
      <c r="A348" s="160"/>
      <c r="B348" s="161"/>
      <c r="C348" s="156"/>
      <c r="D348" s="160"/>
      <c r="E348" s="160"/>
      <c r="F348" s="156"/>
    </row>
    <row r="349" spans="1:6" s="155" customFormat="1">
      <c r="A349" s="160"/>
      <c r="B349" s="161"/>
      <c r="C349" s="156"/>
      <c r="D349" s="160"/>
      <c r="E349" s="160"/>
      <c r="F349" s="156"/>
    </row>
    <row r="350" spans="1:6" s="155" customFormat="1">
      <c r="A350" s="160"/>
      <c r="B350" s="161"/>
      <c r="C350" s="156"/>
      <c r="D350" s="160"/>
      <c r="E350" s="160"/>
      <c r="F350" s="156"/>
    </row>
    <row r="351" spans="1:6" s="155" customFormat="1">
      <c r="A351" s="160"/>
      <c r="B351" s="161"/>
      <c r="C351" s="156"/>
      <c r="D351" s="160"/>
      <c r="E351" s="160"/>
      <c r="F351" s="156"/>
    </row>
    <row r="352" spans="1:6" s="155" customFormat="1">
      <c r="A352" s="160"/>
      <c r="B352" s="161"/>
      <c r="C352" s="156"/>
      <c r="D352" s="160"/>
      <c r="E352" s="160"/>
      <c r="F352" s="156"/>
    </row>
    <row r="353" spans="1:8" s="155" customFormat="1">
      <c r="A353" s="160"/>
      <c r="B353" s="161"/>
      <c r="C353" s="156"/>
      <c r="D353" s="160"/>
      <c r="E353" s="160"/>
      <c r="F353" s="156"/>
    </row>
    <row r="354" spans="1:8" s="155" customFormat="1">
      <c r="A354" s="160"/>
      <c r="B354" s="161"/>
      <c r="C354" s="156"/>
      <c r="D354" s="160"/>
      <c r="E354" s="160"/>
      <c r="F354" s="156"/>
    </row>
    <row r="355" spans="1:8" s="155" customFormat="1">
      <c r="A355" s="160"/>
      <c r="B355" s="161"/>
      <c r="C355" s="156"/>
      <c r="D355" s="160"/>
      <c r="E355" s="160"/>
      <c r="F355" s="156"/>
    </row>
    <row r="356" spans="1:8" s="155" customFormat="1">
      <c r="A356" s="160"/>
      <c r="B356" s="161"/>
      <c r="C356" s="156"/>
      <c r="D356" s="160"/>
      <c r="E356" s="160"/>
      <c r="F356" s="156"/>
    </row>
    <row r="357" spans="1:8" s="155" customFormat="1">
      <c r="A357" s="160"/>
      <c r="B357" s="161"/>
      <c r="C357" s="156"/>
      <c r="D357" s="160"/>
      <c r="E357" s="160"/>
      <c r="F357" s="156"/>
    </row>
    <row r="358" spans="1:8">
      <c r="G358" s="155"/>
      <c r="H358" s="155"/>
    </row>
    <row r="359" spans="1:8">
      <c r="G359" s="155"/>
      <c r="H359" s="155"/>
    </row>
    <row r="360" spans="1:8">
      <c r="G360" s="155"/>
      <c r="H360" s="155"/>
    </row>
    <row r="361" spans="1:8">
      <c r="G361" s="155"/>
      <c r="H361" s="155"/>
    </row>
    <row r="362" spans="1:8">
      <c r="G362" s="155"/>
      <c r="H362" s="155"/>
    </row>
    <row r="363" spans="1:8">
      <c r="G363" s="155"/>
      <c r="H363" s="155"/>
    </row>
    <row r="364" spans="1:8">
      <c r="G364" s="155"/>
      <c r="H364" s="155"/>
    </row>
    <row r="365" spans="1:8">
      <c r="G365" s="155"/>
      <c r="H365" s="155"/>
    </row>
    <row r="366" spans="1:8">
      <c r="G366" s="155"/>
      <c r="H366" s="155"/>
    </row>
    <row r="367" spans="1:8">
      <c r="G367" s="155"/>
      <c r="H367" s="155"/>
    </row>
    <row r="368" spans="1:8">
      <c r="G368" s="155"/>
      <c r="H368" s="155"/>
    </row>
    <row r="369" spans="7:8">
      <c r="G369" s="155"/>
      <c r="H369" s="155"/>
    </row>
    <row r="370" spans="7:8">
      <c r="G370" s="155"/>
      <c r="H370" s="155"/>
    </row>
    <row r="371" spans="7:8">
      <c r="G371" s="155"/>
      <c r="H371" s="155"/>
    </row>
    <row r="372" spans="7:8">
      <c r="G372" s="155"/>
      <c r="H372" s="155"/>
    </row>
    <row r="373" spans="7:8">
      <c r="G373" s="155"/>
      <c r="H373" s="155"/>
    </row>
    <row r="374" spans="7:8">
      <c r="G374" s="155"/>
      <c r="H374" s="155"/>
    </row>
    <row r="375" spans="7:8">
      <c r="G375" s="155"/>
      <c r="H375" s="155"/>
    </row>
    <row r="376" spans="7:8">
      <c r="G376" s="155"/>
      <c r="H376" s="155"/>
    </row>
    <row r="389" spans="2:6">
      <c r="C389" s="162"/>
      <c r="D389" s="185"/>
      <c r="E389" s="185"/>
      <c r="F389" s="162"/>
    </row>
    <row r="390" spans="2:6">
      <c r="B390" s="185"/>
      <c r="C390" s="162"/>
      <c r="D390" s="185"/>
      <c r="E390" s="185"/>
      <c r="F390" s="162"/>
    </row>
    <row r="391" spans="2:6">
      <c r="B391" s="185"/>
      <c r="C391" s="162"/>
      <c r="D391" s="185"/>
      <c r="E391" s="185"/>
      <c r="F391" s="162"/>
    </row>
    <row r="392" spans="2:6">
      <c r="B392" s="185"/>
      <c r="C392" s="162"/>
      <c r="D392" s="185"/>
      <c r="E392" s="185"/>
      <c r="F392" s="162"/>
    </row>
    <row r="393" spans="2:6">
      <c r="B393" s="185"/>
      <c r="C393" s="162"/>
      <c r="D393" s="185"/>
      <c r="E393" s="185"/>
      <c r="F393" s="162"/>
    </row>
    <row r="394" spans="2:6">
      <c r="B394" s="185"/>
      <c r="C394" s="162"/>
      <c r="D394" s="185"/>
      <c r="E394" s="185"/>
      <c r="F394" s="162"/>
    </row>
    <row r="395" spans="2:6">
      <c r="B395" s="185"/>
      <c r="C395" s="162"/>
      <c r="D395" s="185"/>
      <c r="E395" s="185"/>
      <c r="F395" s="162"/>
    </row>
    <row r="396" spans="2:6">
      <c r="B396" s="185"/>
      <c r="C396" s="162"/>
      <c r="D396" s="185"/>
      <c r="E396" s="185"/>
      <c r="F396" s="162"/>
    </row>
    <row r="397" spans="2:6">
      <c r="B397" s="185"/>
      <c r="C397" s="162"/>
      <c r="D397" s="185"/>
      <c r="E397" s="185"/>
      <c r="F397" s="162"/>
    </row>
    <row r="398" spans="2:6">
      <c r="B398" s="185"/>
      <c r="C398" s="162"/>
      <c r="D398" s="185"/>
      <c r="E398" s="185"/>
      <c r="F398" s="162"/>
    </row>
    <row r="399" spans="2:6">
      <c r="B399" s="185"/>
      <c r="C399" s="162"/>
      <c r="D399" s="185"/>
      <c r="E399" s="185"/>
      <c r="F399" s="162"/>
    </row>
    <row r="400" spans="2:6">
      <c r="B400" s="185"/>
      <c r="C400" s="162"/>
      <c r="D400" s="185"/>
      <c r="E400" s="185"/>
      <c r="F400" s="162"/>
    </row>
    <row r="401" spans="2:6">
      <c r="B401" s="185"/>
      <c r="C401" s="162"/>
      <c r="D401" s="185"/>
      <c r="E401" s="185"/>
      <c r="F401" s="162"/>
    </row>
    <row r="402" spans="2:6">
      <c r="B402" s="185"/>
      <c r="C402" s="162"/>
      <c r="D402" s="185"/>
      <c r="E402" s="185"/>
      <c r="F402" s="162"/>
    </row>
    <row r="403" spans="2:6">
      <c r="B403" s="185"/>
      <c r="C403" s="162"/>
      <c r="D403" s="185"/>
      <c r="E403" s="185"/>
      <c r="F403" s="162"/>
    </row>
    <row r="404" spans="2:6">
      <c r="B404" s="185"/>
      <c r="C404" s="162"/>
      <c r="D404" s="185"/>
      <c r="E404" s="185"/>
      <c r="F404" s="162"/>
    </row>
    <row r="405" spans="2:6">
      <c r="B405" s="185"/>
      <c r="C405" s="162"/>
      <c r="D405" s="185"/>
      <c r="E405" s="185"/>
      <c r="F405" s="162"/>
    </row>
    <row r="406" spans="2:6">
      <c r="B406" s="185"/>
      <c r="C406" s="162"/>
      <c r="D406" s="185"/>
      <c r="E406" s="185"/>
      <c r="F406" s="162"/>
    </row>
    <row r="407" spans="2:6">
      <c r="B407" s="185"/>
      <c r="C407" s="162"/>
      <c r="D407" s="185"/>
      <c r="E407" s="185"/>
      <c r="F407" s="162"/>
    </row>
    <row r="408" spans="2:6">
      <c r="B408" s="185"/>
      <c r="C408" s="162"/>
      <c r="D408" s="185"/>
      <c r="E408" s="185"/>
      <c r="F408" s="162"/>
    </row>
    <row r="409" spans="2:6">
      <c r="B409" s="185"/>
      <c r="C409" s="162"/>
      <c r="D409" s="185"/>
      <c r="E409" s="185"/>
      <c r="F409" s="162"/>
    </row>
    <row r="410" spans="2:6">
      <c r="B410" s="185"/>
      <c r="C410" s="162"/>
      <c r="D410" s="185"/>
      <c r="E410" s="185"/>
      <c r="F410" s="162"/>
    </row>
    <row r="411" spans="2:6">
      <c r="B411" s="185"/>
      <c r="C411" s="162"/>
      <c r="D411" s="185"/>
      <c r="E411" s="185"/>
      <c r="F411" s="162"/>
    </row>
    <row r="412" spans="2:6">
      <c r="B412" s="185"/>
      <c r="C412" s="162"/>
      <c r="D412" s="185"/>
      <c r="E412" s="185"/>
      <c r="F412" s="162"/>
    </row>
    <row r="413" spans="2:6">
      <c r="B413" s="185"/>
      <c r="C413" s="162"/>
      <c r="D413" s="185"/>
      <c r="E413" s="185"/>
      <c r="F413" s="162"/>
    </row>
    <row r="414" spans="2:6">
      <c r="B414" s="185"/>
      <c r="C414" s="162"/>
      <c r="D414" s="185"/>
      <c r="E414" s="185"/>
      <c r="F414" s="162"/>
    </row>
    <row r="415" spans="2:6">
      <c r="B415" s="185"/>
      <c r="C415" s="162"/>
      <c r="D415" s="185"/>
      <c r="E415" s="185"/>
      <c r="F415" s="162"/>
    </row>
    <row r="416" spans="2:6">
      <c r="B416" s="185"/>
      <c r="C416" s="162"/>
      <c r="D416" s="185"/>
      <c r="E416" s="185"/>
      <c r="F416" s="162"/>
    </row>
    <row r="417" spans="2:6">
      <c r="B417" s="185"/>
      <c r="C417" s="162"/>
      <c r="D417" s="185"/>
      <c r="E417" s="185"/>
      <c r="F417" s="162"/>
    </row>
    <row r="418" spans="2:6">
      <c r="B418" s="185"/>
      <c r="C418" s="162"/>
      <c r="D418" s="185"/>
      <c r="E418" s="185"/>
      <c r="F418" s="162"/>
    </row>
    <row r="419" spans="2:6">
      <c r="B419" s="185"/>
      <c r="C419" s="162"/>
      <c r="D419" s="185"/>
      <c r="E419" s="185"/>
      <c r="F419" s="162"/>
    </row>
    <row r="420" spans="2:6">
      <c r="B420" s="185"/>
      <c r="C420" s="162"/>
      <c r="D420" s="185"/>
      <c r="E420" s="185"/>
      <c r="F420" s="162"/>
    </row>
    <row r="421" spans="2:6">
      <c r="B421" s="185"/>
      <c r="C421" s="162"/>
      <c r="D421" s="185"/>
      <c r="E421" s="185"/>
      <c r="F421" s="162"/>
    </row>
    <row r="422" spans="2:6">
      <c r="B422" s="185"/>
      <c r="C422" s="162"/>
      <c r="D422" s="185"/>
      <c r="E422" s="185"/>
      <c r="F422" s="162"/>
    </row>
    <row r="423" spans="2:6">
      <c r="B423" s="185"/>
      <c r="C423" s="162"/>
      <c r="D423" s="185"/>
      <c r="E423" s="185"/>
      <c r="F423" s="162"/>
    </row>
    <row r="424" spans="2:6">
      <c r="B424" s="185"/>
      <c r="C424" s="162"/>
      <c r="D424" s="185"/>
      <c r="E424" s="185"/>
      <c r="F424" s="162"/>
    </row>
    <row r="425" spans="2:6">
      <c r="B425" s="185"/>
      <c r="C425" s="162"/>
      <c r="D425" s="185"/>
      <c r="E425" s="185"/>
      <c r="F425" s="162"/>
    </row>
    <row r="426" spans="2:6">
      <c r="B426" s="185"/>
      <c r="C426" s="162"/>
      <c r="D426" s="185"/>
      <c r="E426" s="185"/>
      <c r="F426" s="162"/>
    </row>
    <row r="427" spans="2:6">
      <c r="B427" s="185"/>
      <c r="C427" s="162"/>
      <c r="D427" s="185"/>
      <c r="E427" s="185"/>
      <c r="F427" s="162"/>
    </row>
    <row r="428" spans="2:6">
      <c r="B428" s="185"/>
      <c r="C428" s="162"/>
      <c r="D428" s="185"/>
      <c r="E428" s="185"/>
      <c r="F428" s="162"/>
    </row>
    <row r="429" spans="2:6">
      <c r="B429" s="185"/>
      <c r="C429" s="162"/>
      <c r="D429" s="185"/>
      <c r="E429" s="185"/>
      <c r="F429" s="162"/>
    </row>
    <row r="430" spans="2:6">
      <c r="B430" s="185"/>
      <c r="C430" s="162"/>
      <c r="D430" s="185"/>
      <c r="E430" s="185"/>
      <c r="F430" s="162"/>
    </row>
    <row r="431" spans="2:6">
      <c r="B431" s="185"/>
      <c r="C431" s="162"/>
      <c r="D431" s="185"/>
      <c r="E431" s="185"/>
      <c r="F431" s="162"/>
    </row>
    <row r="432" spans="2:6">
      <c r="B432" s="185"/>
      <c r="C432" s="162"/>
      <c r="D432" s="185"/>
      <c r="E432" s="185"/>
      <c r="F432" s="162"/>
    </row>
    <row r="433" spans="2:6">
      <c r="B433" s="185"/>
      <c r="C433" s="162"/>
      <c r="D433" s="185"/>
      <c r="E433" s="185"/>
      <c r="F433" s="162"/>
    </row>
    <row r="434" spans="2:6">
      <c r="B434" s="185"/>
      <c r="C434" s="162"/>
      <c r="D434" s="185"/>
      <c r="E434" s="185"/>
      <c r="F434" s="162"/>
    </row>
    <row r="435" spans="2:6">
      <c r="B435" s="185"/>
      <c r="C435" s="162"/>
      <c r="D435" s="185"/>
      <c r="E435" s="185"/>
      <c r="F435" s="162"/>
    </row>
    <row r="436" spans="2:6">
      <c r="B436" s="185"/>
      <c r="C436" s="162"/>
      <c r="D436" s="185"/>
      <c r="E436" s="185"/>
      <c r="F436" s="162"/>
    </row>
    <row r="437" spans="2:6">
      <c r="B437" s="185"/>
      <c r="C437" s="162"/>
      <c r="D437" s="185"/>
      <c r="E437" s="185"/>
      <c r="F437" s="162"/>
    </row>
    <row r="438" spans="2:6">
      <c r="B438" s="185"/>
      <c r="C438" s="162"/>
      <c r="D438" s="185"/>
      <c r="E438" s="185"/>
      <c r="F438" s="162"/>
    </row>
    <row r="439" spans="2:6">
      <c r="B439" s="185"/>
      <c r="C439" s="162"/>
      <c r="D439" s="185"/>
      <c r="E439" s="185"/>
      <c r="F439" s="162"/>
    </row>
    <row r="440" spans="2:6">
      <c r="B440" s="185"/>
      <c r="C440" s="162"/>
      <c r="D440" s="185"/>
      <c r="E440" s="185"/>
      <c r="F440" s="162"/>
    </row>
    <row r="441" spans="2:6">
      <c r="B441" s="185"/>
      <c r="C441" s="162"/>
      <c r="D441" s="185"/>
      <c r="E441" s="185"/>
      <c r="F441" s="162"/>
    </row>
    <row r="442" spans="2:6">
      <c r="B442" s="185"/>
      <c r="C442" s="162"/>
      <c r="D442" s="185"/>
      <c r="E442" s="185"/>
      <c r="F442" s="162"/>
    </row>
    <row r="443" spans="2:6">
      <c r="B443" s="185"/>
      <c r="C443" s="162"/>
      <c r="D443" s="185"/>
      <c r="E443" s="185"/>
      <c r="F443" s="162"/>
    </row>
    <row r="444" spans="2:6">
      <c r="B444" s="185"/>
      <c r="C444" s="162"/>
      <c r="D444" s="185"/>
      <c r="E444" s="185"/>
      <c r="F444" s="162"/>
    </row>
    <row r="445" spans="2:6">
      <c r="B445" s="185"/>
      <c r="C445" s="162"/>
      <c r="D445" s="185"/>
      <c r="E445" s="185"/>
      <c r="F445" s="162"/>
    </row>
    <row r="446" spans="2:6">
      <c r="B446" s="185"/>
      <c r="C446" s="162"/>
      <c r="D446" s="185"/>
      <c r="E446" s="185"/>
      <c r="F446" s="162"/>
    </row>
    <row r="447" spans="2:6">
      <c r="B447" s="185"/>
      <c r="C447" s="162"/>
      <c r="D447" s="185"/>
      <c r="E447" s="185"/>
      <c r="F447" s="162"/>
    </row>
    <row r="448" spans="2:6">
      <c r="B448" s="185"/>
      <c r="C448" s="162"/>
      <c r="D448" s="185"/>
      <c r="E448" s="185"/>
      <c r="F448" s="162"/>
    </row>
    <row r="449" spans="2:6">
      <c r="B449" s="185"/>
      <c r="C449" s="162"/>
      <c r="D449" s="185"/>
      <c r="E449" s="185"/>
      <c r="F449" s="162"/>
    </row>
    <row r="450" spans="2:6">
      <c r="B450" s="185"/>
      <c r="C450" s="162"/>
      <c r="D450" s="185"/>
      <c r="E450" s="185"/>
      <c r="F450" s="162"/>
    </row>
    <row r="451" spans="2:6">
      <c r="B451" s="185"/>
      <c r="C451" s="162"/>
      <c r="D451" s="185"/>
      <c r="E451" s="185"/>
      <c r="F451" s="162"/>
    </row>
    <row r="452" spans="2:6">
      <c r="B452" s="185"/>
      <c r="C452" s="162"/>
      <c r="D452" s="185"/>
      <c r="E452" s="185"/>
      <c r="F452" s="162"/>
    </row>
    <row r="453" spans="2:6">
      <c r="B453" s="185"/>
      <c r="C453" s="162"/>
      <c r="D453" s="185"/>
      <c r="E453" s="185"/>
      <c r="F453" s="162"/>
    </row>
    <row r="454" spans="2:6">
      <c r="B454" s="185"/>
      <c r="C454" s="162"/>
      <c r="D454" s="185"/>
      <c r="E454" s="185"/>
      <c r="F454" s="162"/>
    </row>
    <row r="455" spans="2:6">
      <c r="B455" s="185"/>
      <c r="C455" s="162"/>
      <c r="D455" s="185"/>
      <c r="E455" s="185"/>
      <c r="F455" s="162"/>
    </row>
    <row r="456" spans="2:6">
      <c r="B456" s="185"/>
      <c r="C456" s="162"/>
      <c r="D456" s="185"/>
      <c r="E456" s="185"/>
      <c r="F456" s="162"/>
    </row>
    <row r="457" spans="2:6">
      <c r="B457" s="185"/>
      <c r="C457" s="162"/>
      <c r="D457" s="185"/>
      <c r="E457" s="185"/>
      <c r="F457" s="162"/>
    </row>
    <row r="458" spans="2:6">
      <c r="B458" s="185"/>
      <c r="C458" s="162"/>
      <c r="D458" s="185"/>
      <c r="E458" s="185"/>
      <c r="F458" s="162"/>
    </row>
    <row r="459" spans="2:6">
      <c r="B459" s="185"/>
      <c r="C459" s="162"/>
      <c r="D459" s="185"/>
      <c r="E459" s="185"/>
      <c r="F459" s="162"/>
    </row>
    <row r="460" spans="2:6">
      <c r="B460" s="185"/>
      <c r="C460" s="162"/>
      <c r="D460" s="185"/>
      <c r="E460" s="185"/>
      <c r="F460" s="162"/>
    </row>
    <row r="461" spans="2:6">
      <c r="B461" s="185"/>
      <c r="C461" s="162"/>
      <c r="D461" s="185"/>
      <c r="E461" s="185"/>
      <c r="F461" s="162"/>
    </row>
    <row r="462" spans="2:6">
      <c r="B462" s="185"/>
      <c r="C462" s="162"/>
      <c r="D462" s="185"/>
      <c r="E462" s="185"/>
      <c r="F462" s="162"/>
    </row>
    <row r="463" spans="2:6">
      <c r="B463" s="185"/>
      <c r="C463" s="162"/>
      <c r="D463" s="185"/>
      <c r="E463" s="185"/>
      <c r="F463" s="162"/>
    </row>
    <row r="464" spans="2:6">
      <c r="B464" s="185"/>
      <c r="C464" s="162"/>
      <c r="D464" s="185"/>
      <c r="E464" s="185"/>
      <c r="F464" s="162"/>
    </row>
    <row r="465" spans="2:6">
      <c r="B465" s="185"/>
      <c r="C465" s="162"/>
      <c r="D465" s="185"/>
      <c r="E465" s="185"/>
      <c r="F465" s="162"/>
    </row>
    <row r="466" spans="2:6">
      <c r="B466" s="185"/>
      <c r="C466" s="162"/>
      <c r="D466" s="185"/>
      <c r="E466" s="185"/>
      <c r="F466" s="162"/>
    </row>
    <row r="467" spans="2:6">
      <c r="B467" s="185"/>
      <c r="C467" s="162"/>
      <c r="D467" s="185"/>
      <c r="E467" s="185"/>
      <c r="F467" s="162"/>
    </row>
    <row r="468" spans="2:6">
      <c r="B468" s="185"/>
      <c r="C468" s="162"/>
      <c r="D468" s="185"/>
      <c r="E468" s="185"/>
      <c r="F468" s="162"/>
    </row>
    <row r="469" spans="2:6">
      <c r="B469" s="185"/>
      <c r="C469" s="162"/>
      <c r="D469" s="185"/>
      <c r="E469" s="185"/>
      <c r="F469" s="162"/>
    </row>
    <row r="470" spans="2:6">
      <c r="B470" s="185"/>
      <c r="C470" s="162"/>
      <c r="D470" s="185"/>
      <c r="E470" s="185"/>
      <c r="F470" s="162"/>
    </row>
    <row r="471" spans="2:6">
      <c r="B471" s="185"/>
      <c r="C471" s="162"/>
      <c r="D471" s="185"/>
      <c r="E471" s="185"/>
      <c r="F471" s="162"/>
    </row>
    <row r="472" spans="2:6">
      <c r="B472" s="185"/>
      <c r="C472" s="162"/>
      <c r="D472" s="185"/>
      <c r="E472" s="185"/>
      <c r="F472" s="162"/>
    </row>
    <row r="473" spans="2:6">
      <c r="B473" s="185"/>
      <c r="C473" s="162"/>
      <c r="D473" s="185"/>
      <c r="E473" s="185"/>
      <c r="F473" s="162"/>
    </row>
    <row r="474" spans="2:6">
      <c r="B474" s="185"/>
      <c r="C474" s="162"/>
      <c r="D474" s="185"/>
      <c r="E474" s="185"/>
      <c r="F474" s="162"/>
    </row>
    <row r="475" spans="2:6">
      <c r="B475" s="185"/>
      <c r="C475" s="162"/>
      <c r="D475" s="185"/>
      <c r="E475" s="185"/>
      <c r="F475" s="162"/>
    </row>
    <row r="476" spans="2:6">
      <c r="B476" s="185"/>
      <c r="C476" s="162"/>
      <c r="D476" s="185"/>
      <c r="E476" s="185"/>
      <c r="F476" s="162"/>
    </row>
    <row r="477" spans="2:6">
      <c r="B477" s="185"/>
      <c r="C477" s="162"/>
      <c r="D477" s="185"/>
      <c r="E477" s="185"/>
      <c r="F477" s="162"/>
    </row>
    <row r="478" spans="2:6">
      <c r="B478" s="185"/>
      <c r="C478" s="162"/>
      <c r="D478" s="185"/>
      <c r="E478" s="185"/>
      <c r="F478" s="162"/>
    </row>
    <row r="479" spans="2:6">
      <c r="B479" s="185"/>
      <c r="C479" s="162"/>
      <c r="D479" s="185"/>
      <c r="E479" s="185"/>
      <c r="F479" s="162"/>
    </row>
    <row r="480" spans="2:6">
      <c r="B480" s="185"/>
      <c r="C480" s="162"/>
      <c r="D480" s="185"/>
      <c r="E480" s="185"/>
      <c r="F480" s="162"/>
    </row>
    <row r="481" spans="2:6">
      <c r="B481" s="185"/>
      <c r="C481" s="162"/>
      <c r="D481" s="185"/>
      <c r="E481" s="185"/>
      <c r="F481" s="162"/>
    </row>
    <row r="482" spans="2:6">
      <c r="B482" s="185"/>
      <c r="C482" s="162"/>
      <c r="D482" s="185"/>
      <c r="E482" s="185"/>
      <c r="F482" s="162"/>
    </row>
    <row r="483" spans="2:6">
      <c r="B483" s="185"/>
      <c r="C483" s="162"/>
      <c r="D483" s="185"/>
      <c r="E483" s="185"/>
      <c r="F483" s="162"/>
    </row>
    <row r="484" spans="2:6">
      <c r="B484" s="185"/>
      <c r="C484" s="162"/>
      <c r="D484" s="185"/>
      <c r="E484" s="185"/>
      <c r="F484" s="162"/>
    </row>
    <row r="485" spans="2:6">
      <c r="B485" s="185"/>
      <c r="C485" s="162"/>
      <c r="D485" s="185"/>
      <c r="E485" s="185"/>
      <c r="F485" s="162"/>
    </row>
    <row r="486" spans="2:6">
      <c r="B486" s="185"/>
      <c r="C486" s="162"/>
      <c r="D486" s="185"/>
      <c r="E486" s="185"/>
      <c r="F486" s="162"/>
    </row>
    <row r="487" spans="2:6">
      <c r="B487" s="185"/>
      <c r="C487" s="162"/>
      <c r="D487" s="185"/>
      <c r="E487" s="185"/>
      <c r="F487" s="162"/>
    </row>
    <row r="488" spans="2:6">
      <c r="B488" s="185"/>
      <c r="C488" s="162"/>
      <c r="D488" s="185"/>
      <c r="E488" s="185"/>
      <c r="F488" s="162"/>
    </row>
    <row r="489" spans="2:6">
      <c r="B489" s="185"/>
      <c r="C489" s="162"/>
      <c r="D489" s="185"/>
      <c r="E489" s="185"/>
      <c r="F489" s="162"/>
    </row>
    <row r="490" spans="2:6">
      <c r="B490" s="185"/>
      <c r="C490" s="162"/>
      <c r="D490" s="185"/>
      <c r="E490" s="185"/>
      <c r="F490" s="162"/>
    </row>
    <row r="491" spans="2:6">
      <c r="B491" s="185"/>
      <c r="C491" s="162"/>
      <c r="D491" s="185"/>
      <c r="E491" s="185"/>
      <c r="F491" s="162"/>
    </row>
    <row r="492" spans="2:6">
      <c r="B492" s="185"/>
      <c r="C492" s="162"/>
      <c r="D492" s="185"/>
      <c r="E492" s="185"/>
      <c r="F492" s="162"/>
    </row>
    <row r="493" spans="2:6">
      <c r="B493" s="185"/>
      <c r="C493" s="162"/>
      <c r="D493" s="185"/>
      <c r="E493" s="185"/>
      <c r="F493" s="162"/>
    </row>
    <row r="494" spans="2:6">
      <c r="B494" s="185"/>
      <c r="C494" s="162"/>
      <c r="D494" s="185"/>
      <c r="E494" s="185"/>
      <c r="F494" s="162"/>
    </row>
    <row r="495" spans="2:6">
      <c r="B495" s="185"/>
      <c r="C495" s="162"/>
      <c r="D495" s="185"/>
      <c r="E495" s="185"/>
      <c r="F495" s="162"/>
    </row>
    <row r="496" spans="2:6">
      <c r="B496" s="185"/>
      <c r="C496" s="162"/>
      <c r="D496" s="185"/>
      <c r="E496" s="185"/>
      <c r="F496" s="162"/>
    </row>
    <row r="497" spans="2:6">
      <c r="B497" s="185"/>
      <c r="C497" s="162"/>
      <c r="D497" s="185"/>
      <c r="E497" s="185"/>
      <c r="F497" s="162"/>
    </row>
    <row r="498" spans="2:6">
      <c r="B498" s="185"/>
      <c r="C498" s="162"/>
      <c r="D498" s="185"/>
      <c r="E498" s="185"/>
      <c r="F498" s="162"/>
    </row>
    <row r="499" spans="2:6">
      <c r="B499" s="185"/>
      <c r="C499" s="162"/>
      <c r="D499" s="185"/>
      <c r="E499" s="185"/>
      <c r="F499" s="162"/>
    </row>
    <row r="500" spans="2:6">
      <c r="B500" s="185"/>
      <c r="C500" s="162"/>
      <c r="D500" s="185"/>
      <c r="E500" s="185"/>
      <c r="F500" s="162"/>
    </row>
    <row r="501" spans="2:6">
      <c r="B501" s="185"/>
      <c r="C501" s="162"/>
      <c r="D501" s="185"/>
      <c r="E501" s="185"/>
      <c r="F501" s="162"/>
    </row>
    <row r="502" spans="2:6">
      <c r="B502" s="185"/>
      <c r="C502" s="162"/>
      <c r="D502" s="185"/>
      <c r="E502" s="185"/>
      <c r="F502" s="162"/>
    </row>
    <row r="503" spans="2:6">
      <c r="B503" s="185"/>
      <c r="C503" s="162"/>
      <c r="D503" s="185"/>
      <c r="E503" s="185"/>
      <c r="F503" s="162"/>
    </row>
    <row r="504" spans="2:6">
      <c r="B504" s="185"/>
      <c r="C504" s="162"/>
      <c r="D504" s="185"/>
      <c r="E504" s="185"/>
      <c r="F504" s="162"/>
    </row>
    <row r="505" spans="2:6">
      <c r="B505" s="185"/>
      <c r="C505" s="162"/>
      <c r="D505" s="185"/>
      <c r="E505" s="185"/>
      <c r="F505" s="162"/>
    </row>
    <row r="506" spans="2:6">
      <c r="B506" s="185"/>
      <c r="C506" s="162"/>
      <c r="D506" s="185"/>
      <c r="E506" s="185"/>
      <c r="F506" s="162"/>
    </row>
    <row r="507" spans="2:6">
      <c r="B507" s="185"/>
      <c r="C507" s="162"/>
      <c r="D507" s="185"/>
      <c r="E507" s="185"/>
      <c r="F507" s="162"/>
    </row>
    <row r="508" spans="2:6">
      <c r="B508" s="185"/>
      <c r="C508" s="162"/>
      <c r="D508" s="185"/>
      <c r="E508" s="185"/>
      <c r="F508" s="162"/>
    </row>
    <row r="509" spans="2:6">
      <c r="B509" s="185"/>
      <c r="C509" s="162"/>
      <c r="D509" s="185"/>
      <c r="E509" s="185"/>
      <c r="F509" s="162"/>
    </row>
    <row r="510" spans="2:6">
      <c r="B510" s="185"/>
      <c r="C510" s="162"/>
      <c r="D510" s="185"/>
      <c r="E510" s="185"/>
      <c r="F510" s="162"/>
    </row>
    <row r="511" spans="2:6">
      <c r="B511" s="185"/>
      <c r="C511" s="162"/>
      <c r="D511" s="185"/>
      <c r="E511" s="185"/>
      <c r="F511" s="162"/>
    </row>
    <row r="512" spans="2:6">
      <c r="B512" s="185"/>
      <c r="C512" s="162"/>
      <c r="D512" s="185"/>
      <c r="E512" s="185"/>
      <c r="F512" s="162"/>
    </row>
    <row r="513" spans="2:6">
      <c r="B513" s="185"/>
      <c r="C513" s="162"/>
      <c r="D513" s="185"/>
      <c r="E513" s="185"/>
      <c r="F513" s="162"/>
    </row>
    <row r="514" spans="2:6">
      <c r="B514" s="185"/>
      <c r="C514" s="162"/>
      <c r="D514" s="185"/>
      <c r="E514" s="185"/>
      <c r="F514" s="162"/>
    </row>
    <row r="515" spans="2:6">
      <c r="B515" s="185"/>
      <c r="C515" s="162"/>
      <c r="D515" s="185"/>
      <c r="E515" s="185"/>
      <c r="F515" s="162"/>
    </row>
    <row r="516" spans="2:6">
      <c r="B516" s="185"/>
      <c r="C516" s="162"/>
      <c r="D516" s="185"/>
      <c r="E516" s="185"/>
      <c r="F516" s="162"/>
    </row>
    <row r="517" spans="2:6">
      <c r="B517" s="185"/>
      <c r="C517" s="162"/>
      <c r="D517" s="185"/>
      <c r="E517" s="185"/>
      <c r="F517" s="162"/>
    </row>
    <row r="518" spans="2:6">
      <c r="B518" s="185"/>
      <c r="C518" s="162"/>
      <c r="D518" s="185"/>
      <c r="E518" s="185"/>
      <c r="F518" s="162"/>
    </row>
    <row r="519" spans="2:6">
      <c r="B519" s="185"/>
      <c r="C519" s="162"/>
      <c r="D519" s="185"/>
      <c r="E519" s="185"/>
      <c r="F519" s="162"/>
    </row>
    <row r="520" spans="2:6">
      <c r="B520" s="185"/>
      <c r="C520" s="162"/>
      <c r="D520" s="185"/>
      <c r="E520" s="185"/>
      <c r="F520" s="162"/>
    </row>
    <row r="521" spans="2:6">
      <c r="B521" s="185"/>
      <c r="C521" s="162"/>
      <c r="D521" s="185"/>
      <c r="E521" s="185"/>
      <c r="F521" s="162"/>
    </row>
    <row r="522" spans="2:6">
      <c r="B522" s="185"/>
      <c r="C522" s="162"/>
      <c r="D522" s="185"/>
      <c r="E522" s="185"/>
      <c r="F522" s="162"/>
    </row>
    <row r="523" spans="2:6">
      <c r="B523" s="185"/>
      <c r="C523" s="162"/>
      <c r="D523" s="185"/>
      <c r="E523" s="185"/>
      <c r="F523" s="162"/>
    </row>
    <row r="524" spans="2:6">
      <c r="B524" s="185"/>
      <c r="C524" s="162"/>
      <c r="D524" s="185"/>
      <c r="E524" s="185"/>
      <c r="F524" s="162"/>
    </row>
    <row r="525" spans="2:6">
      <c r="B525" s="185"/>
      <c r="C525" s="162"/>
      <c r="D525" s="185"/>
      <c r="E525" s="185"/>
      <c r="F525" s="162"/>
    </row>
    <row r="526" spans="2:6">
      <c r="B526" s="185"/>
      <c r="C526" s="162"/>
      <c r="D526" s="185"/>
      <c r="E526" s="185"/>
      <c r="F526" s="162"/>
    </row>
    <row r="527" spans="2:6">
      <c r="B527" s="185"/>
      <c r="C527" s="162"/>
      <c r="D527" s="185"/>
      <c r="E527" s="185"/>
      <c r="F527" s="162"/>
    </row>
    <row r="528" spans="2:6">
      <c r="B528" s="185"/>
      <c r="C528" s="162"/>
      <c r="D528" s="185"/>
      <c r="E528" s="185"/>
      <c r="F528" s="162"/>
    </row>
    <row r="529" spans="2:6">
      <c r="B529" s="185"/>
      <c r="C529" s="162"/>
      <c r="D529" s="185"/>
      <c r="E529" s="185"/>
      <c r="F529" s="162"/>
    </row>
    <row r="530" spans="2:6">
      <c r="B530" s="185"/>
      <c r="C530" s="162"/>
      <c r="D530" s="185"/>
      <c r="E530" s="185"/>
      <c r="F530" s="162"/>
    </row>
    <row r="531" spans="2:6">
      <c r="B531" s="185"/>
      <c r="C531" s="162"/>
      <c r="D531" s="185"/>
      <c r="E531" s="185"/>
      <c r="F531" s="162"/>
    </row>
    <row r="532" spans="2:6">
      <c r="B532" s="185"/>
      <c r="C532" s="162"/>
      <c r="D532" s="185"/>
      <c r="E532" s="185"/>
      <c r="F532" s="162"/>
    </row>
    <row r="533" spans="2:6">
      <c r="B533" s="185"/>
      <c r="C533" s="162"/>
      <c r="D533" s="185"/>
      <c r="E533" s="185"/>
      <c r="F533" s="162"/>
    </row>
    <row r="534" spans="2:6">
      <c r="B534" s="185"/>
      <c r="C534" s="162"/>
      <c r="D534" s="185"/>
      <c r="E534" s="185"/>
      <c r="F534" s="162"/>
    </row>
    <row r="535" spans="2:6">
      <c r="B535" s="185"/>
      <c r="C535" s="162"/>
      <c r="D535" s="185"/>
      <c r="E535" s="185"/>
      <c r="F535" s="162"/>
    </row>
    <row r="536" spans="2:6">
      <c r="B536" s="185"/>
      <c r="C536" s="162"/>
      <c r="D536" s="185"/>
      <c r="E536" s="185"/>
      <c r="F536" s="162"/>
    </row>
    <row r="537" spans="2:6">
      <c r="B537" s="185"/>
      <c r="C537" s="162"/>
      <c r="D537" s="185"/>
      <c r="E537" s="185"/>
      <c r="F537" s="162"/>
    </row>
    <row r="538" spans="2:6">
      <c r="B538" s="185"/>
      <c r="C538" s="162"/>
      <c r="D538" s="185"/>
      <c r="E538" s="185"/>
      <c r="F538" s="162"/>
    </row>
    <row r="539" spans="2:6">
      <c r="B539" s="185"/>
      <c r="C539" s="162"/>
      <c r="D539" s="185"/>
      <c r="E539" s="185"/>
      <c r="F539" s="162"/>
    </row>
    <row r="540" spans="2:6">
      <c r="B540" s="185"/>
      <c r="C540" s="162"/>
      <c r="D540" s="185"/>
      <c r="E540" s="185"/>
      <c r="F540" s="162"/>
    </row>
    <row r="541" spans="2:6">
      <c r="B541" s="185"/>
      <c r="C541" s="162"/>
      <c r="D541" s="185"/>
      <c r="E541" s="185"/>
      <c r="F541" s="162"/>
    </row>
    <row r="542" spans="2:6">
      <c r="B542" s="185"/>
      <c r="C542" s="162"/>
      <c r="D542" s="185"/>
      <c r="E542" s="185"/>
      <c r="F542" s="162"/>
    </row>
    <row r="543" spans="2:6">
      <c r="B543" s="185"/>
      <c r="C543" s="162"/>
      <c r="D543" s="185"/>
      <c r="E543" s="185"/>
      <c r="F543" s="162"/>
    </row>
    <row r="544" spans="2:6">
      <c r="B544" s="185"/>
      <c r="C544" s="162"/>
      <c r="D544" s="185"/>
      <c r="E544" s="185"/>
      <c r="F544" s="162"/>
    </row>
    <row r="545" spans="2:6">
      <c r="B545" s="185"/>
      <c r="C545" s="162"/>
      <c r="D545" s="185"/>
      <c r="E545" s="185"/>
      <c r="F545" s="162"/>
    </row>
    <row r="546" spans="2:6">
      <c r="B546" s="185"/>
      <c r="C546" s="162"/>
      <c r="D546" s="185"/>
      <c r="E546" s="185"/>
      <c r="F546" s="162"/>
    </row>
    <row r="547" spans="2:6">
      <c r="B547" s="185"/>
      <c r="C547" s="162"/>
      <c r="D547" s="185"/>
      <c r="E547" s="185"/>
      <c r="F547" s="162"/>
    </row>
    <row r="548" spans="2:6">
      <c r="B548" s="185"/>
      <c r="C548" s="162"/>
      <c r="D548" s="185"/>
      <c r="E548" s="185"/>
      <c r="F548" s="162"/>
    </row>
    <row r="549" spans="2:6">
      <c r="B549" s="185"/>
      <c r="C549" s="162"/>
      <c r="D549" s="185"/>
      <c r="E549" s="185"/>
      <c r="F549" s="162"/>
    </row>
    <row r="550" spans="2:6">
      <c r="B550" s="185"/>
      <c r="C550" s="162"/>
      <c r="D550" s="185"/>
      <c r="E550" s="185"/>
      <c r="F550" s="162"/>
    </row>
    <row r="551" spans="2:6">
      <c r="B551" s="185"/>
      <c r="C551" s="162"/>
      <c r="D551" s="185"/>
      <c r="E551" s="185"/>
      <c r="F551" s="162"/>
    </row>
    <row r="552" spans="2:6">
      <c r="B552" s="185"/>
      <c r="C552" s="162"/>
      <c r="D552" s="185"/>
      <c r="E552" s="185"/>
      <c r="F552" s="162"/>
    </row>
    <row r="553" spans="2:6">
      <c r="B553" s="185"/>
      <c r="C553" s="162"/>
      <c r="D553" s="185"/>
      <c r="E553" s="185"/>
      <c r="F553" s="162"/>
    </row>
    <row r="554" spans="2:6">
      <c r="B554" s="185"/>
      <c r="C554" s="162"/>
      <c r="D554" s="185"/>
      <c r="E554" s="185"/>
      <c r="F554" s="162"/>
    </row>
    <row r="555" spans="2:6">
      <c r="B555" s="185"/>
      <c r="C555" s="162"/>
      <c r="D555" s="185"/>
      <c r="E555" s="185"/>
      <c r="F555" s="162"/>
    </row>
    <row r="556" spans="2:6">
      <c r="B556" s="185"/>
      <c r="C556" s="162"/>
      <c r="D556" s="185"/>
      <c r="E556" s="185"/>
      <c r="F556" s="162"/>
    </row>
    <row r="557" spans="2:6">
      <c r="B557" s="185"/>
      <c r="C557" s="162"/>
      <c r="D557" s="185"/>
      <c r="E557" s="185"/>
      <c r="F557" s="162"/>
    </row>
    <row r="558" spans="2:6">
      <c r="B558" s="185"/>
      <c r="C558" s="162"/>
      <c r="D558" s="185"/>
      <c r="E558" s="185"/>
      <c r="F558" s="162"/>
    </row>
    <row r="559" spans="2:6">
      <c r="B559" s="185"/>
      <c r="C559" s="162"/>
      <c r="D559" s="185"/>
      <c r="E559" s="185"/>
      <c r="F559" s="162"/>
    </row>
    <row r="560" spans="2:6">
      <c r="B560" s="185"/>
      <c r="C560" s="162"/>
      <c r="D560" s="185"/>
      <c r="E560" s="185"/>
      <c r="F560" s="162"/>
    </row>
    <row r="561" spans="2:6">
      <c r="B561" s="185"/>
      <c r="C561" s="162"/>
      <c r="D561" s="185"/>
      <c r="E561" s="185"/>
      <c r="F561" s="162"/>
    </row>
    <row r="562" spans="2:6">
      <c r="B562" s="185"/>
      <c r="C562" s="162"/>
      <c r="D562" s="185"/>
      <c r="E562" s="185"/>
      <c r="F562" s="162"/>
    </row>
    <row r="563" spans="2:6">
      <c r="B563" s="185"/>
      <c r="C563" s="162"/>
      <c r="D563" s="185"/>
      <c r="E563" s="185"/>
      <c r="F563" s="162"/>
    </row>
    <row r="564" spans="2:6">
      <c r="B564" s="185"/>
      <c r="C564" s="162"/>
      <c r="D564" s="185"/>
      <c r="E564" s="185"/>
      <c r="F564" s="162"/>
    </row>
    <row r="565" spans="2:6">
      <c r="B565" s="185"/>
      <c r="C565" s="162"/>
      <c r="D565" s="185"/>
      <c r="E565" s="185"/>
      <c r="F565" s="162"/>
    </row>
    <row r="566" spans="2:6">
      <c r="B566" s="185"/>
      <c r="C566" s="162"/>
      <c r="D566" s="185"/>
      <c r="E566" s="185"/>
      <c r="F566" s="162"/>
    </row>
    <row r="567" spans="2:6">
      <c r="B567" s="185"/>
      <c r="C567" s="162"/>
      <c r="D567" s="185"/>
      <c r="E567" s="185"/>
      <c r="F567" s="162"/>
    </row>
    <row r="568" spans="2:6">
      <c r="B568" s="185"/>
      <c r="C568" s="162"/>
      <c r="D568" s="185"/>
      <c r="E568" s="185"/>
      <c r="F568" s="162"/>
    </row>
    <row r="569" spans="2:6">
      <c r="B569" s="185"/>
    </row>
  </sheetData>
  <sheetProtection selectLockedCells="1" selectUnlockedCells="1"/>
  <autoFilter ref="A17:H74" xr:uid="{00000000-0001-0000-0000-000000000000}"/>
  <mergeCells count="25">
    <mergeCell ref="A77:D77"/>
    <mergeCell ref="A86:B86"/>
    <mergeCell ref="A84:B84"/>
    <mergeCell ref="A85:B85"/>
    <mergeCell ref="A78:D78"/>
    <mergeCell ref="A79:D79"/>
    <mergeCell ref="A80:D80"/>
    <mergeCell ref="A81:D81"/>
    <mergeCell ref="A82:D82"/>
    <mergeCell ref="A88:B88"/>
    <mergeCell ref="D88:G88"/>
    <mergeCell ref="A1:H1"/>
    <mergeCell ref="A3:B3"/>
    <mergeCell ref="A7:H7"/>
    <mergeCell ref="A8:H8"/>
    <mergeCell ref="A9:H9"/>
    <mergeCell ref="A10:H10"/>
    <mergeCell ref="A11:H11"/>
    <mergeCell ref="A12:H12"/>
    <mergeCell ref="A13:H13"/>
    <mergeCell ref="A14:H14"/>
    <mergeCell ref="A15:H15"/>
    <mergeCell ref="A16:C16"/>
    <mergeCell ref="D16:H16"/>
    <mergeCell ref="A76:D76"/>
  </mergeCells>
  <printOptions horizontalCentered="1" verticalCentered="1"/>
  <pageMargins left="0.43307086614173201" right="0.15748031496063" top="0.59055118110236204" bottom="0.39370078740157499" header="0.15748031496063" footer="0.196850393700787"/>
  <pageSetup scale="13" orientation="portrait" r:id="rId1"/>
  <headerFooter alignWithMargins="0">
    <oddFooter>&amp;C
&amp;16Página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448"/>
  <sheetViews>
    <sheetView view="pageBreakPreview" topLeftCell="A1437" zoomScale="77" zoomScaleNormal="100" zoomScaleSheetLayoutView="77" workbookViewId="0">
      <selection activeCell="A1444" sqref="A1444"/>
    </sheetView>
  </sheetViews>
  <sheetFormatPr baseColWidth="10" defaultColWidth="11" defaultRowHeight="13"/>
  <cols>
    <col min="2" max="2" width="15.83203125" customWidth="1"/>
    <col min="3" max="3" width="20" customWidth="1"/>
    <col min="5" max="5" width="13.5" customWidth="1"/>
    <col min="6" max="6" width="14.83203125" customWidth="1"/>
    <col min="7" max="7" width="20" customWidth="1"/>
  </cols>
  <sheetData>
    <row r="1" spans="1:7" s="2" customFormat="1" ht="62.5" customHeight="1" thickBot="1">
      <c r="A1" s="7"/>
      <c r="B1" s="8"/>
      <c r="C1" s="9"/>
      <c r="D1" s="10"/>
      <c r="E1" s="10"/>
      <c r="F1" s="10"/>
      <c r="G1" s="10"/>
    </row>
    <row r="2" spans="1:7" s="3" customFormat="1" ht="57" customHeight="1" thickBot="1">
      <c r="A2" s="802" t="s">
        <v>12</v>
      </c>
      <c r="B2" s="803"/>
      <c r="C2" s="804"/>
      <c r="D2" s="805" t="s">
        <v>13</v>
      </c>
      <c r="E2" s="806"/>
      <c r="F2" s="806"/>
      <c r="G2" s="807"/>
    </row>
    <row r="3" spans="1:7" ht="14" thickBot="1"/>
    <row r="4" spans="1:7" ht="17" thickBot="1">
      <c r="A4" s="228" t="s">
        <v>14</v>
      </c>
      <c r="B4" s="808" t="s">
        <v>15</v>
      </c>
      <c r="C4" s="809"/>
      <c r="D4" s="809"/>
      <c r="E4" s="810"/>
      <c r="F4" s="229" t="s">
        <v>47</v>
      </c>
      <c r="G4" s="230" t="s">
        <v>48</v>
      </c>
    </row>
    <row r="5" spans="1:7" ht="13.75" customHeight="1" thickBot="1">
      <c r="A5" s="231">
        <f>+'PRESUPUESTO OFICIAL'!B19</f>
        <v>1.1000000000000001</v>
      </c>
      <c r="B5" s="811" t="str">
        <f>+'PRESUPUESTO OFICIAL'!C19</f>
        <v>Desmonte  puntos hidráulicos y  sanitarios con la tubería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5" s="811"/>
      <c r="D5" s="811"/>
      <c r="E5" s="811"/>
      <c r="F5" s="232" t="str">
        <f>+'PRESUPUESTO OFICIAL'!D19</f>
        <v>UND</v>
      </c>
      <c r="G5" s="233">
        <f>G31</f>
        <v>11187</v>
      </c>
    </row>
    <row r="6" spans="1:7" ht="15">
      <c r="A6" s="234"/>
      <c r="B6" s="234"/>
      <c r="C6" s="234"/>
      <c r="D6" s="235"/>
      <c r="E6" s="236"/>
      <c r="F6" s="237"/>
      <c r="G6" s="238"/>
    </row>
    <row r="7" spans="1:7" ht="15">
      <c r="A7" s="766" t="s">
        <v>49</v>
      </c>
      <c r="B7" s="767"/>
      <c r="C7" s="767"/>
      <c r="D7" s="767"/>
      <c r="E7" s="767"/>
      <c r="F7" s="767"/>
      <c r="G7" s="768"/>
    </row>
    <row r="8" spans="1:7" ht="15">
      <c r="A8" s="790" t="s">
        <v>50</v>
      </c>
      <c r="B8" s="812"/>
      <c r="C8" s="813"/>
      <c r="D8" s="239" t="s">
        <v>51</v>
      </c>
      <c r="E8" s="240" t="s">
        <v>52</v>
      </c>
      <c r="F8" s="241" t="s">
        <v>53</v>
      </c>
      <c r="G8" s="240" t="s">
        <v>54</v>
      </c>
    </row>
    <row r="9" spans="1:7" ht="15">
      <c r="A9" s="814"/>
      <c r="B9" s="815"/>
      <c r="C9" s="816"/>
      <c r="D9" s="242"/>
      <c r="E9" s="243"/>
      <c r="F9" s="244"/>
      <c r="G9" s="240"/>
    </row>
    <row r="10" spans="1:7" ht="15">
      <c r="A10" s="817"/>
      <c r="B10" s="818"/>
      <c r="C10" s="819"/>
      <c r="D10" s="242"/>
      <c r="E10" s="243"/>
      <c r="F10" s="244"/>
      <c r="G10" s="240"/>
    </row>
    <row r="11" spans="1:7" ht="15">
      <c r="A11" s="817"/>
      <c r="B11" s="818"/>
      <c r="C11" s="819"/>
      <c r="D11" s="242"/>
      <c r="E11" s="243"/>
      <c r="F11" s="244"/>
      <c r="G11" s="240"/>
    </row>
    <row r="12" spans="1:7" ht="15">
      <c r="A12" s="817"/>
      <c r="B12" s="818"/>
      <c r="C12" s="819"/>
      <c r="D12" s="242"/>
      <c r="E12" s="243"/>
      <c r="F12" s="244"/>
      <c r="G12" s="240"/>
    </row>
    <row r="13" spans="1:7" ht="15">
      <c r="A13" s="827"/>
      <c r="B13" s="828"/>
      <c r="C13" s="829"/>
      <c r="D13" s="242"/>
      <c r="E13" s="243"/>
      <c r="F13" s="244"/>
      <c r="G13" s="240"/>
    </row>
    <row r="14" spans="1:7" ht="15">
      <c r="A14" s="245"/>
      <c r="B14" s="246"/>
      <c r="C14" s="245"/>
      <c r="D14" s="247"/>
      <c r="E14" s="248"/>
      <c r="F14" s="249" t="s">
        <v>55</v>
      </c>
      <c r="G14" s="250">
        <f>G9+G10+G11+G12+G13</f>
        <v>0</v>
      </c>
    </row>
    <row r="15" spans="1:7" ht="15">
      <c r="A15" s="251"/>
      <c r="B15" s="252"/>
      <c r="C15" s="252"/>
      <c r="D15" s="253"/>
      <c r="E15" s="254"/>
      <c r="F15" s="255"/>
      <c r="G15" s="256"/>
    </row>
    <row r="16" spans="1:7" ht="15">
      <c r="A16" s="766" t="s">
        <v>56</v>
      </c>
      <c r="B16" s="767"/>
      <c r="C16" s="767"/>
      <c r="D16" s="767"/>
      <c r="E16" s="767"/>
      <c r="F16" s="767"/>
      <c r="G16" s="768"/>
    </row>
    <row r="17" spans="1:7" ht="15">
      <c r="A17" s="830" t="s">
        <v>50</v>
      </c>
      <c r="B17" s="831"/>
      <c r="C17" s="832"/>
      <c r="D17" s="239" t="s">
        <v>51</v>
      </c>
      <c r="E17" s="240" t="s">
        <v>57</v>
      </c>
      <c r="F17" s="241" t="s">
        <v>58</v>
      </c>
      <c r="G17" s="240" t="s">
        <v>54</v>
      </c>
    </row>
    <row r="18" spans="1:7" ht="15">
      <c r="A18" s="833" t="s">
        <v>59</v>
      </c>
      <c r="B18" s="834"/>
      <c r="C18" s="835"/>
      <c r="D18" s="257" t="s">
        <v>60</v>
      </c>
      <c r="E18" s="258">
        <f>G28</f>
        <v>9254</v>
      </c>
      <c r="F18" s="259">
        <v>0.05</v>
      </c>
      <c r="G18" s="260">
        <f>ROUNDUP(E18*F18,0)</f>
        <v>463</v>
      </c>
    </row>
    <row r="19" spans="1:7" ht="13.75" customHeight="1">
      <c r="A19" s="817" t="s">
        <v>61</v>
      </c>
      <c r="B19" s="836"/>
      <c r="C19" s="837"/>
      <c r="D19" s="242" t="s">
        <v>62</v>
      </c>
      <c r="E19" s="258">
        <v>210000</v>
      </c>
      <c r="F19" s="261">
        <v>7.0000000000000001E-3</v>
      </c>
      <c r="G19" s="260">
        <f>ROUNDUP(E19*F19,0)</f>
        <v>1470</v>
      </c>
    </row>
    <row r="20" spans="1:7" ht="15">
      <c r="A20" s="763"/>
      <c r="B20" s="838"/>
      <c r="C20" s="839"/>
      <c r="D20" s="262"/>
      <c r="E20" s="263"/>
      <c r="F20" s="264"/>
      <c r="G20" s="265"/>
    </row>
    <row r="21" spans="1:7" ht="15">
      <c r="A21" s="840"/>
      <c r="B21" s="841"/>
      <c r="C21" s="842"/>
      <c r="D21" s="262"/>
      <c r="E21" s="263"/>
      <c r="F21" s="264"/>
      <c r="G21" s="265"/>
    </row>
    <row r="22" spans="1:7" ht="15">
      <c r="A22" s="266"/>
      <c r="B22" s="267"/>
      <c r="C22" s="267"/>
      <c r="D22" s="268"/>
      <c r="E22" s="269"/>
      <c r="F22" s="249" t="s">
        <v>63</v>
      </c>
      <c r="G22" s="250">
        <f>SUM(G18:G21)</f>
        <v>1933</v>
      </c>
    </row>
    <row r="23" spans="1:7" ht="15">
      <c r="A23" s="270"/>
      <c r="B23" s="271"/>
      <c r="C23" s="271"/>
      <c r="D23" s="272"/>
      <c r="E23" s="273"/>
      <c r="F23" s="255"/>
      <c r="G23" s="256"/>
    </row>
    <row r="24" spans="1:7" ht="15">
      <c r="A24" s="766" t="s">
        <v>64</v>
      </c>
      <c r="B24" s="767"/>
      <c r="C24" s="767"/>
      <c r="D24" s="767"/>
      <c r="E24" s="767"/>
      <c r="F24" s="767"/>
      <c r="G24" s="768"/>
    </row>
    <row r="25" spans="1:7" ht="15">
      <c r="A25" s="239" t="s">
        <v>15</v>
      </c>
      <c r="B25" s="239" t="s">
        <v>65</v>
      </c>
      <c r="C25" s="239" t="s">
        <v>66</v>
      </c>
      <c r="D25" s="239" t="s">
        <v>150</v>
      </c>
      <c r="E25" s="239" t="s">
        <v>68</v>
      </c>
      <c r="F25" s="239" t="s">
        <v>69</v>
      </c>
      <c r="G25" s="274"/>
    </row>
    <row r="26" spans="1:7" ht="13.75" customHeight="1">
      <c r="A26" s="275" t="s">
        <v>70</v>
      </c>
      <c r="B26" s="275">
        <v>107213.33333333299</v>
      </c>
      <c r="C26" s="276">
        <v>0.875</v>
      </c>
      <c r="D26" s="276">
        <v>25128.125</v>
      </c>
      <c r="E26" s="276">
        <v>3.95</v>
      </c>
      <c r="F26" s="260">
        <f>ROUNDUP(D26/E26,0)</f>
        <v>6362</v>
      </c>
      <c r="G26" s="274"/>
    </row>
    <row r="27" spans="1:7" ht="15">
      <c r="A27" s="275" t="s">
        <v>71</v>
      </c>
      <c r="B27" s="275">
        <v>48733.333333333299</v>
      </c>
      <c r="C27" s="276">
        <v>0.875</v>
      </c>
      <c r="D27" s="276">
        <v>11421.875</v>
      </c>
      <c r="E27" s="276">
        <v>3.95</v>
      </c>
      <c r="F27" s="260">
        <f>ROUNDUP(D27/E27,0)</f>
        <v>2892</v>
      </c>
      <c r="G27" s="274"/>
    </row>
    <row r="28" spans="1:7" ht="15">
      <c r="A28" s="245"/>
      <c r="B28" s="277"/>
      <c r="C28" s="278"/>
      <c r="D28" s="279"/>
      <c r="E28" s="280"/>
      <c r="F28" s="249" t="s">
        <v>72</v>
      </c>
      <c r="G28" s="281">
        <f>F26+F27</f>
        <v>9254</v>
      </c>
    </row>
    <row r="29" spans="1:7" ht="15">
      <c r="A29" s="251"/>
      <c r="B29" s="282"/>
      <c r="C29" s="283"/>
      <c r="D29" s="284"/>
      <c r="E29" s="285"/>
      <c r="F29" s="255"/>
      <c r="G29" s="256"/>
    </row>
    <row r="30" spans="1:7" ht="16" thickBot="1">
      <c r="A30" s="251"/>
      <c r="B30" s="251"/>
      <c r="C30" s="251"/>
      <c r="D30" s="286"/>
      <c r="E30" s="287"/>
      <c r="F30" s="288"/>
      <c r="G30" s="287"/>
    </row>
    <row r="31" spans="1:7" ht="16" thickBot="1">
      <c r="A31" s="289"/>
      <c r="B31" s="290"/>
      <c r="C31" s="291"/>
      <c r="D31" s="292"/>
      <c r="E31" s="293" t="s">
        <v>73</v>
      </c>
      <c r="F31" s="294"/>
      <c r="G31" s="295">
        <f>G14+G22+G28</f>
        <v>11187</v>
      </c>
    </row>
    <row r="32" spans="1:7" ht="14">
      <c r="A32" s="33"/>
      <c r="B32" s="33"/>
      <c r="C32" s="33"/>
      <c r="D32" s="62"/>
      <c r="E32" s="63"/>
      <c r="F32" s="64"/>
      <c r="G32" s="63"/>
    </row>
    <row r="33" spans="1:7" s="566" customFormat="1" ht="14">
      <c r="A33" s="560"/>
      <c r="B33" s="561"/>
      <c r="C33" s="562"/>
      <c r="D33" s="563"/>
      <c r="E33" s="564"/>
      <c r="F33" s="565"/>
      <c r="G33" s="564"/>
    </row>
    <row r="34" spans="1:7" ht="14" thickBot="1"/>
    <row r="35" spans="1:7" ht="16" thickBot="1">
      <c r="A35" s="297" t="s">
        <v>14</v>
      </c>
      <c r="B35" s="785" t="s">
        <v>15</v>
      </c>
      <c r="C35" s="786"/>
      <c r="D35" s="786"/>
      <c r="E35" s="787"/>
      <c r="F35" s="298" t="s">
        <v>47</v>
      </c>
      <c r="G35" s="299" t="s">
        <v>48</v>
      </c>
    </row>
    <row r="36" spans="1:7" ht="72.5" customHeight="1" thickBot="1">
      <c r="A36" s="300">
        <f>+'PRESUPUESTO OFICIAL'!B20</f>
        <v>1.2</v>
      </c>
      <c r="B36" s="820" t="str">
        <f>+'PRESUPUESTO OFICIAL'!C20</f>
        <v>Desmonte y retiro de puertas  metálica o madera con marco, (Incluye Retiro de escombros en volqueta, incluye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36" s="820"/>
      <c r="D36" s="820"/>
      <c r="E36" s="820"/>
      <c r="F36" s="301" t="str">
        <f>+'PRESUPUESTO OFICIAL'!D20</f>
        <v>UND</v>
      </c>
      <c r="G36" s="302">
        <f>ROUND(G61,2)</f>
        <v>12880</v>
      </c>
    </row>
    <row r="37" spans="1:7" ht="14">
      <c r="A37" s="303"/>
      <c r="B37" s="303"/>
      <c r="C37" s="303"/>
      <c r="D37" s="304"/>
      <c r="E37" s="305"/>
      <c r="F37" s="306"/>
      <c r="G37" s="307"/>
    </row>
    <row r="38" spans="1:7" ht="14">
      <c r="A38" s="771" t="s">
        <v>49</v>
      </c>
      <c r="B38" s="778"/>
      <c r="C38" s="778"/>
      <c r="D38" s="778"/>
      <c r="E38" s="778"/>
      <c r="F38" s="778"/>
      <c r="G38" s="779"/>
    </row>
    <row r="39" spans="1:7" ht="14">
      <c r="A39" s="774" t="s">
        <v>50</v>
      </c>
      <c r="B39" s="775"/>
      <c r="C39" s="776"/>
      <c r="D39" s="461" t="s">
        <v>51</v>
      </c>
      <c r="E39" s="462" t="s">
        <v>52</v>
      </c>
      <c r="F39" s="463" t="s">
        <v>53</v>
      </c>
      <c r="G39" s="462" t="s">
        <v>54</v>
      </c>
    </row>
    <row r="40" spans="1:7" ht="14">
      <c r="A40" s="821"/>
      <c r="B40" s="822"/>
      <c r="C40" s="823"/>
      <c r="D40" s="599"/>
      <c r="E40" s="600"/>
      <c r="F40" s="601"/>
      <c r="G40" s="462"/>
    </row>
    <row r="41" spans="1:7" ht="14">
      <c r="A41" s="824"/>
      <c r="B41" s="825"/>
      <c r="C41" s="826"/>
      <c r="D41" s="599"/>
      <c r="E41" s="600"/>
      <c r="F41" s="601"/>
      <c r="G41" s="462"/>
    </row>
    <row r="42" spans="1:7" ht="14">
      <c r="A42" s="824"/>
      <c r="B42" s="825"/>
      <c r="C42" s="826"/>
      <c r="D42" s="599"/>
      <c r="E42" s="600"/>
      <c r="F42" s="601"/>
      <c r="G42" s="462"/>
    </row>
    <row r="43" spans="1:7" ht="14">
      <c r="A43" s="824"/>
      <c r="B43" s="825"/>
      <c r="C43" s="826"/>
      <c r="D43" s="599"/>
      <c r="E43" s="600"/>
      <c r="F43" s="601"/>
      <c r="G43" s="462"/>
    </row>
    <row r="44" spans="1:7" ht="14">
      <c r="A44" s="843"/>
      <c r="B44" s="844"/>
      <c r="C44" s="845"/>
      <c r="D44" s="599"/>
      <c r="E44" s="600"/>
      <c r="F44" s="601"/>
      <c r="G44" s="462"/>
    </row>
    <row r="45" spans="1:7" ht="14">
      <c r="A45" s="468"/>
      <c r="B45" s="469"/>
      <c r="C45" s="468"/>
      <c r="D45" s="470"/>
      <c r="E45" s="602"/>
      <c r="F45" s="521" t="s">
        <v>55</v>
      </c>
      <c r="G45" s="522">
        <f>G40+G41+G42+G43+G44</f>
        <v>0</v>
      </c>
    </row>
    <row r="46" spans="1:7" ht="14">
      <c r="A46" s="474"/>
      <c r="B46" s="475"/>
      <c r="C46" s="475"/>
      <c r="D46" s="476"/>
      <c r="E46" s="603"/>
      <c r="F46" s="478"/>
      <c r="G46" s="479"/>
    </row>
    <row r="47" spans="1:7" ht="14">
      <c r="A47" s="771" t="s">
        <v>56</v>
      </c>
      <c r="B47" s="778"/>
      <c r="C47" s="778"/>
      <c r="D47" s="778"/>
      <c r="E47" s="778"/>
      <c r="F47" s="778"/>
      <c r="G47" s="779"/>
    </row>
    <row r="48" spans="1:7" ht="14">
      <c r="A48" s="846" t="s">
        <v>50</v>
      </c>
      <c r="B48" s="847"/>
      <c r="C48" s="848"/>
      <c r="D48" s="461" t="s">
        <v>51</v>
      </c>
      <c r="E48" s="462" t="s">
        <v>57</v>
      </c>
      <c r="F48" s="463" t="s">
        <v>58</v>
      </c>
      <c r="G48" s="462" t="s">
        <v>54</v>
      </c>
    </row>
    <row r="49" spans="1:7" ht="14">
      <c r="A49" s="849" t="s">
        <v>59</v>
      </c>
      <c r="B49" s="850"/>
      <c r="C49" s="851"/>
      <c r="D49" s="604" t="s">
        <v>60</v>
      </c>
      <c r="E49" s="605">
        <f>+G58</f>
        <v>12266</v>
      </c>
      <c r="F49" s="606">
        <v>0.05</v>
      </c>
      <c r="G49" s="467">
        <f>ROUNDUP(E49*F49,0)</f>
        <v>614</v>
      </c>
    </row>
    <row r="50" spans="1:7" ht="14">
      <c r="A50" s="852"/>
      <c r="B50" s="853"/>
      <c r="C50" s="854"/>
      <c r="D50" s="482"/>
      <c r="E50" s="607"/>
      <c r="F50" s="483"/>
      <c r="G50" s="608"/>
    </row>
    <row r="51" spans="1:7" ht="14">
      <c r="A51" s="855"/>
      <c r="B51" s="856"/>
      <c r="C51" s="857"/>
      <c r="D51" s="482"/>
      <c r="E51" s="607"/>
      <c r="F51" s="483"/>
      <c r="G51" s="608"/>
    </row>
    <row r="52" spans="1:7" ht="14">
      <c r="A52" s="484"/>
      <c r="B52" s="485"/>
      <c r="C52" s="485"/>
      <c r="D52" s="486"/>
      <c r="E52" s="487"/>
      <c r="F52" s="521" t="s">
        <v>63</v>
      </c>
      <c r="G52" s="522">
        <f>G49+G50+G51</f>
        <v>614</v>
      </c>
    </row>
    <row r="53" spans="1:7" ht="14">
      <c r="A53" s="488"/>
      <c r="B53" s="489"/>
      <c r="C53" s="489"/>
      <c r="D53" s="490"/>
      <c r="E53" s="491"/>
      <c r="F53" s="478"/>
      <c r="G53" s="479"/>
    </row>
    <row r="54" spans="1:7" ht="14">
      <c r="A54" s="771" t="s">
        <v>64</v>
      </c>
      <c r="B54" s="778"/>
      <c r="C54" s="778"/>
      <c r="D54" s="778"/>
      <c r="E54" s="778"/>
      <c r="F54" s="778"/>
      <c r="G54" s="779"/>
    </row>
    <row r="55" spans="1:7" ht="14">
      <c r="A55" s="461" t="s">
        <v>15</v>
      </c>
      <c r="B55" s="461" t="s">
        <v>65</v>
      </c>
      <c r="C55" s="461" t="s">
        <v>66</v>
      </c>
      <c r="D55" s="461" t="s">
        <v>67</v>
      </c>
      <c r="E55" s="461" t="s">
        <v>68</v>
      </c>
      <c r="F55" s="461" t="s">
        <v>69</v>
      </c>
      <c r="G55" s="492"/>
    </row>
    <row r="56" spans="1:7" ht="15">
      <c r="A56" s="275" t="s">
        <v>70</v>
      </c>
      <c r="B56" s="275">
        <v>107213.33333333299</v>
      </c>
      <c r="C56" s="276">
        <v>0.875</v>
      </c>
      <c r="D56" s="276">
        <v>25128.125</v>
      </c>
      <c r="E56" s="276">
        <v>2.98</v>
      </c>
      <c r="F56" s="260">
        <f>ROUNDUP(D56/E56,0)</f>
        <v>8433</v>
      </c>
      <c r="G56" s="492"/>
    </row>
    <row r="57" spans="1:7" ht="15">
      <c r="A57" s="275" t="s">
        <v>71</v>
      </c>
      <c r="B57" s="275">
        <v>48733.333333333299</v>
      </c>
      <c r="C57" s="276">
        <v>0.875</v>
      </c>
      <c r="D57" s="276">
        <v>11421.875</v>
      </c>
      <c r="E57" s="276">
        <v>2.98</v>
      </c>
      <c r="F57" s="260">
        <f>ROUNDUP(D57/E57,0)</f>
        <v>3833</v>
      </c>
      <c r="G57" s="492"/>
    </row>
    <row r="58" spans="1:7" ht="14">
      <c r="A58" s="468"/>
      <c r="B58" s="496"/>
      <c r="C58" s="497"/>
      <c r="D58" s="498"/>
      <c r="E58" s="499"/>
      <c r="F58" s="521" t="s">
        <v>72</v>
      </c>
      <c r="G58" s="609">
        <f>F56+F57</f>
        <v>12266</v>
      </c>
    </row>
    <row r="59" spans="1:7" ht="14">
      <c r="A59" s="474"/>
      <c r="B59" s="500"/>
      <c r="C59" s="501"/>
      <c r="D59" s="502"/>
      <c r="E59" s="503"/>
      <c r="F59" s="478"/>
      <c r="G59" s="479"/>
    </row>
    <row r="60" spans="1:7" ht="15" thickBot="1">
      <c r="A60" s="474"/>
      <c r="B60" s="474"/>
      <c r="C60" s="474"/>
      <c r="D60" s="504"/>
      <c r="E60" s="505"/>
      <c r="F60" s="506"/>
      <c r="G60" s="505"/>
    </row>
    <row r="61" spans="1:7" ht="15" thickBot="1">
      <c r="A61" s="507"/>
      <c r="B61" s="508"/>
      <c r="C61" s="509"/>
      <c r="D61" s="510"/>
      <c r="E61" s="858" t="s">
        <v>73</v>
      </c>
      <c r="F61" s="859"/>
      <c r="G61" s="610">
        <f>G45+G52+G58</f>
        <v>12880</v>
      </c>
    </row>
    <row r="62" spans="1:7" ht="15" thickBot="1">
      <c r="A62" s="474"/>
      <c r="B62" s="474"/>
      <c r="C62" s="474"/>
      <c r="D62" s="504"/>
      <c r="E62" s="505"/>
      <c r="F62" s="506"/>
      <c r="G62" s="505"/>
    </row>
    <row r="63" spans="1:7" s="1" customFormat="1" ht="16" thickBot="1">
      <c r="A63" s="297" t="s">
        <v>14</v>
      </c>
      <c r="B63" s="785" t="s">
        <v>15</v>
      </c>
      <c r="C63" s="786"/>
      <c r="D63" s="786"/>
      <c r="E63" s="787"/>
      <c r="F63" s="298" t="s">
        <v>47</v>
      </c>
      <c r="G63" s="299" t="s">
        <v>48</v>
      </c>
    </row>
    <row r="64" spans="1:7" s="4" customFormat="1" ht="16" thickBot="1">
      <c r="A64" s="300">
        <f>+'PRESUPUESTO OFICIAL'!B21</f>
        <v>1.3</v>
      </c>
      <c r="B64" s="820" t="str">
        <f>+'PRESUPUESTO OFICIAL'!C21</f>
        <v>Desmonte de ventanas metálica  con reja  de 0,70 *0,50  ml, incluye marco.</v>
      </c>
      <c r="C64" s="820"/>
      <c r="D64" s="820"/>
      <c r="E64" s="820"/>
      <c r="F64" s="301" t="str">
        <f>+'PRESUPUESTO OFICIAL'!D21</f>
        <v>UND</v>
      </c>
      <c r="G64" s="302">
        <f>ROUND(G89,2)</f>
        <v>12923</v>
      </c>
    </row>
    <row r="65" spans="1:7" s="4" customFormat="1" ht="13.75" customHeight="1">
      <c r="A65" s="303"/>
      <c r="B65" s="303"/>
      <c r="C65" s="303"/>
      <c r="D65" s="304"/>
      <c r="E65" s="305"/>
      <c r="F65" s="306"/>
      <c r="G65" s="307"/>
    </row>
    <row r="66" spans="1:7" s="4" customFormat="1" ht="15">
      <c r="A66" s="766" t="s">
        <v>49</v>
      </c>
      <c r="B66" s="767"/>
      <c r="C66" s="767"/>
      <c r="D66" s="767"/>
      <c r="E66" s="767"/>
      <c r="F66" s="767"/>
      <c r="G66" s="768"/>
    </row>
    <row r="67" spans="1:7" s="4" customFormat="1" ht="15">
      <c r="A67" s="790" t="s">
        <v>50</v>
      </c>
      <c r="B67" s="812"/>
      <c r="C67" s="813"/>
      <c r="D67" s="239" t="s">
        <v>51</v>
      </c>
      <c r="E67" s="240" t="s">
        <v>52</v>
      </c>
      <c r="F67" s="241" t="s">
        <v>53</v>
      </c>
      <c r="G67" s="240" t="s">
        <v>54</v>
      </c>
    </row>
    <row r="68" spans="1:7" s="4" customFormat="1" ht="15">
      <c r="A68" s="814"/>
      <c r="B68" s="815"/>
      <c r="C68" s="816"/>
      <c r="D68" s="242"/>
      <c r="E68" s="243"/>
      <c r="F68" s="244"/>
      <c r="G68" s="240"/>
    </row>
    <row r="69" spans="1:7" s="4" customFormat="1" ht="15">
      <c r="A69" s="817"/>
      <c r="B69" s="818"/>
      <c r="C69" s="819"/>
      <c r="D69" s="242"/>
      <c r="E69" s="243"/>
      <c r="F69" s="244"/>
      <c r="G69" s="240"/>
    </row>
    <row r="70" spans="1:7" s="4" customFormat="1" ht="15">
      <c r="A70" s="817"/>
      <c r="B70" s="818"/>
      <c r="C70" s="819"/>
      <c r="D70" s="242"/>
      <c r="E70" s="243"/>
      <c r="F70" s="244"/>
      <c r="G70" s="240"/>
    </row>
    <row r="71" spans="1:7" s="4" customFormat="1" ht="15">
      <c r="A71" s="817"/>
      <c r="B71" s="818"/>
      <c r="C71" s="819"/>
      <c r="D71" s="242"/>
      <c r="E71" s="243"/>
      <c r="F71" s="244"/>
      <c r="G71" s="240"/>
    </row>
    <row r="72" spans="1:7" s="4" customFormat="1" ht="15">
      <c r="A72" s="827"/>
      <c r="B72" s="828"/>
      <c r="C72" s="829"/>
      <c r="D72" s="242"/>
      <c r="E72" s="243"/>
      <c r="F72" s="244"/>
      <c r="G72" s="240"/>
    </row>
    <row r="73" spans="1:7" s="4" customFormat="1" ht="15">
      <c r="A73" s="245"/>
      <c r="B73" s="246"/>
      <c r="C73" s="245"/>
      <c r="D73" s="247"/>
      <c r="E73" s="248"/>
      <c r="F73" s="249" t="s">
        <v>55</v>
      </c>
      <c r="G73" s="250">
        <f>G68+G69+G70+G71+G72</f>
        <v>0</v>
      </c>
    </row>
    <row r="74" spans="1:7" s="4" customFormat="1" ht="15">
      <c r="A74" s="251"/>
      <c r="B74" s="252"/>
      <c r="C74" s="252"/>
      <c r="D74" s="253"/>
      <c r="E74" s="254"/>
      <c r="F74" s="255"/>
      <c r="G74" s="256"/>
    </row>
    <row r="75" spans="1:7" s="4" customFormat="1" ht="15">
      <c r="A75" s="766" t="s">
        <v>56</v>
      </c>
      <c r="B75" s="767"/>
      <c r="C75" s="767"/>
      <c r="D75" s="767"/>
      <c r="E75" s="767"/>
      <c r="F75" s="767"/>
      <c r="G75" s="768"/>
    </row>
    <row r="76" spans="1:7" s="4" customFormat="1" ht="15">
      <c r="A76" s="830" t="s">
        <v>50</v>
      </c>
      <c r="B76" s="831"/>
      <c r="C76" s="832"/>
      <c r="D76" s="239" t="s">
        <v>51</v>
      </c>
      <c r="E76" s="240" t="s">
        <v>57</v>
      </c>
      <c r="F76" s="241" t="s">
        <v>58</v>
      </c>
      <c r="G76" s="240" t="s">
        <v>54</v>
      </c>
    </row>
    <row r="77" spans="1:7" s="4" customFormat="1" ht="15">
      <c r="A77" s="833" t="s">
        <v>59</v>
      </c>
      <c r="B77" s="834"/>
      <c r="C77" s="835"/>
      <c r="D77" s="257" t="s">
        <v>60</v>
      </c>
      <c r="E77" s="258">
        <f>G86</f>
        <v>12307</v>
      </c>
      <c r="F77" s="259">
        <v>0.05</v>
      </c>
      <c r="G77" s="260">
        <f>ROUNDUP(E77*F77,0)</f>
        <v>616</v>
      </c>
    </row>
    <row r="78" spans="1:7" s="4" customFormat="1" ht="15">
      <c r="A78" s="763"/>
      <c r="B78" s="838"/>
      <c r="C78" s="839"/>
      <c r="D78" s="262"/>
      <c r="E78" s="263"/>
      <c r="F78" s="264"/>
      <c r="G78" s="265"/>
    </row>
    <row r="79" spans="1:7" s="4" customFormat="1" ht="15">
      <c r="A79" s="840"/>
      <c r="B79" s="841"/>
      <c r="C79" s="842"/>
      <c r="D79" s="262"/>
      <c r="E79" s="263"/>
      <c r="F79" s="264"/>
      <c r="G79" s="265"/>
    </row>
    <row r="80" spans="1:7" s="4" customFormat="1" ht="15">
      <c r="A80" s="266"/>
      <c r="B80" s="267"/>
      <c r="C80" s="267"/>
      <c r="D80" s="268"/>
      <c r="E80" s="269"/>
      <c r="F80" s="249" t="s">
        <v>63</v>
      </c>
      <c r="G80" s="250">
        <f>G77+G78+G79</f>
        <v>616</v>
      </c>
    </row>
    <row r="81" spans="1:7" s="4" customFormat="1" ht="15">
      <c r="A81" s="270"/>
      <c r="B81" s="271"/>
      <c r="C81" s="271"/>
      <c r="D81" s="272"/>
      <c r="E81" s="273"/>
      <c r="F81" s="255"/>
      <c r="G81" s="256"/>
    </row>
    <row r="82" spans="1:7" s="4" customFormat="1" ht="15">
      <c r="A82" s="766" t="s">
        <v>64</v>
      </c>
      <c r="B82" s="767"/>
      <c r="C82" s="767"/>
      <c r="D82" s="767"/>
      <c r="E82" s="767"/>
      <c r="F82" s="767"/>
      <c r="G82" s="768"/>
    </row>
    <row r="83" spans="1:7" s="4" customFormat="1" ht="15">
      <c r="A83" s="239" t="s">
        <v>15</v>
      </c>
      <c r="B83" s="239" t="s">
        <v>65</v>
      </c>
      <c r="C83" s="239" t="s">
        <v>66</v>
      </c>
      <c r="D83" s="239" t="s">
        <v>67</v>
      </c>
      <c r="E83" s="239" t="s">
        <v>68</v>
      </c>
      <c r="F83" s="239" t="s">
        <v>69</v>
      </c>
      <c r="G83" s="274"/>
    </row>
    <row r="84" spans="1:7" s="4" customFormat="1" ht="15">
      <c r="A84" s="275" t="s">
        <v>70</v>
      </c>
      <c r="B84" s="275">
        <v>107213.33333333299</v>
      </c>
      <c r="C84" s="276">
        <v>0.875</v>
      </c>
      <c r="D84" s="276">
        <v>25128.125</v>
      </c>
      <c r="E84" s="614">
        <v>2.97</v>
      </c>
      <c r="F84" s="260">
        <f>ROUNDUP(D84/E84,0)</f>
        <v>8461</v>
      </c>
      <c r="G84" s="274"/>
    </row>
    <row r="85" spans="1:7" s="4" customFormat="1" ht="15">
      <c r="A85" s="275" t="s">
        <v>71</v>
      </c>
      <c r="B85" s="275">
        <v>48733.333333333299</v>
      </c>
      <c r="C85" s="276">
        <v>0.875</v>
      </c>
      <c r="D85" s="276">
        <v>11421.875</v>
      </c>
      <c r="E85" s="614">
        <v>2.97</v>
      </c>
      <c r="F85" s="260">
        <f>ROUNDUP(D85/E85,0)</f>
        <v>3846</v>
      </c>
      <c r="G85" s="274"/>
    </row>
    <row r="86" spans="1:7" s="4" customFormat="1" ht="15">
      <c r="A86" s="245"/>
      <c r="B86" s="277"/>
      <c r="C86" s="278"/>
      <c r="D86" s="279"/>
      <c r="E86" s="280"/>
      <c r="F86" s="249" t="s">
        <v>72</v>
      </c>
      <c r="G86" s="281">
        <f>F84+F85</f>
        <v>12307</v>
      </c>
    </row>
    <row r="87" spans="1:7" s="4" customFormat="1" ht="15">
      <c r="A87" s="251"/>
      <c r="B87" s="282"/>
      <c r="C87" s="283"/>
      <c r="D87" s="284"/>
      <c r="E87" s="285"/>
      <c r="F87" s="255"/>
      <c r="G87" s="256"/>
    </row>
    <row r="88" spans="1:7" s="4" customFormat="1" ht="16" thickBot="1">
      <c r="A88" s="251"/>
      <c r="B88" s="251"/>
      <c r="C88" s="251"/>
      <c r="D88" s="286"/>
      <c r="E88" s="287"/>
      <c r="F88" s="288"/>
      <c r="G88" s="287"/>
    </row>
    <row r="89" spans="1:7" s="4" customFormat="1" ht="16" thickBot="1">
      <c r="A89" s="289"/>
      <c r="B89" s="290"/>
      <c r="C89" s="291"/>
      <c r="D89" s="292"/>
      <c r="E89" s="769" t="s">
        <v>73</v>
      </c>
      <c r="F89" s="770"/>
      <c r="G89" s="295">
        <f>G73+G80+G86</f>
        <v>12923</v>
      </c>
    </row>
    <row r="90" spans="1:7" s="4" customFormat="1" ht="15" thickBot="1">
      <c r="A90" s="611"/>
      <c r="B90" s="611"/>
      <c r="C90" s="611"/>
      <c r="D90" s="611"/>
      <c r="E90" s="611"/>
      <c r="F90" s="611"/>
      <c r="G90" s="611"/>
    </row>
    <row r="91" spans="1:7" s="4" customFormat="1" ht="16" thickBot="1">
      <c r="A91" s="297" t="s">
        <v>14</v>
      </c>
      <c r="B91" s="785" t="s">
        <v>15</v>
      </c>
      <c r="C91" s="786"/>
      <c r="D91" s="786"/>
      <c r="E91" s="787"/>
      <c r="F91" s="298" t="s">
        <v>47</v>
      </c>
      <c r="G91" s="299" t="s">
        <v>48</v>
      </c>
    </row>
    <row r="92" spans="1:7" s="557" customFormat="1" ht="16" thickBot="1">
      <c r="A92" s="300">
        <f>+'PRESUPUESTO OFICIAL'!B22</f>
        <v>1.4</v>
      </c>
      <c r="B92" s="820" t="str">
        <f>+'PRESUPUESTO OFICIAL'!C22</f>
        <v>Desmonte de sanitario, orinal o  lavamos  (Incluye Retiro de escombros en volqueta,  cargue y transporte para botar fuera de las instalaciones del Sena. Es responsabilidad del contratista que se boten los escombros en el sitio autorizado por las autoridades Municipales.)</v>
      </c>
      <c r="C92" s="820"/>
      <c r="D92" s="820"/>
      <c r="E92" s="820"/>
      <c r="F92" s="301" t="str">
        <f>+'PRESUPUESTO OFICIAL'!D22</f>
        <v>UND</v>
      </c>
      <c r="G92" s="302">
        <f>ROUND(G117,2)</f>
        <v>25587</v>
      </c>
    </row>
    <row r="93" spans="1:7" s="4" customFormat="1" ht="14">
      <c r="A93" s="303"/>
      <c r="B93" s="303"/>
      <c r="C93" s="303"/>
      <c r="D93" s="304"/>
      <c r="E93" s="305"/>
      <c r="F93" s="306"/>
      <c r="G93" s="307"/>
    </row>
    <row r="94" spans="1:7" s="4" customFormat="1" ht="15">
      <c r="A94" s="766" t="s">
        <v>49</v>
      </c>
      <c r="B94" s="767"/>
      <c r="C94" s="767"/>
      <c r="D94" s="767"/>
      <c r="E94" s="767"/>
      <c r="F94" s="767"/>
      <c r="G94" s="768"/>
    </row>
    <row r="95" spans="1:7" s="4" customFormat="1" ht="15">
      <c r="A95" s="790" t="s">
        <v>50</v>
      </c>
      <c r="B95" s="812"/>
      <c r="C95" s="813"/>
      <c r="D95" s="239" t="s">
        <v>51</v>
      </c>
      <c r="E95" s="240" t="s">
        <v>52</v>
      </c>
      <c r="F95" s="241" t="s">
        <v>53</v>
      </c>
      <c r="G95" s="240" t="s">
        <v>54</v>
      </c>
    </row>
    <row r="96" spans="1:7" s="4" customFormat="1" ht="15">
      <c r="A96" s="814"/>
      <c r="B96" s="815"/>
      <c r="C96" s="816"/>
      <c r="D96" s="242"/>
      <c r="E96" s="243"/>
      <c r="F96" s="244"/>
      <c r="G96" s="240"/>
    </row>
    <row r="97" spans="1:7" s="4" customFormat="1" ht="15">
      <c r="A97" s="817"/>
      <c r="B97" s="818"/>
      <c r="C97" s="819"/>
      <c r="D97" s="242"/>
      <c r="E97" s="243"/>
      <c r="F97" s="244"/>
      <c r="G97" s="240"/>
    </row>
    <row r="98" spans="1:7" s="4" customFormat="1" ht="15">
      <c r="A98" s="817"/>
      <c r="B98" s="818"/>
      <c r="C98" s="819"/>
      <c r="D98" s="242"/>
      <c r="E98" s="243"/>
      <c r="F98" s="244"/>
      <c r="G98" s="240"/>
    </row>
    <row r="99" spans="1:7" s="4" customFormat="1" ht="15">
      <c r="A99" s="817"/>
      <c r="B99" s="818"/>
      <c r="C99" s="819"/>
      <c r="D99" s="242"/>
      <c r="E99" s="243"/>
      <c r="F99" s="244"/>
      <c r="G99" s="240"/>
    </row>
    <row r="100" spans="1:7" s="4" customFormat="1" ht="15">
      <c r="A100" s="827"/>
      <c r="B100" s="828"/>
      <c r="C100" s="829"/>
      <c r="D100" s="242"/>
      <c r="E100" s="243"/>
      <c r="F100" s="244"/>
      <c r="G100" s="240"/>
    </row>
    <row r="101" spans="1:7" s="4" customFormat="1" ht="15">
      <c r="A101" s="245"/>
      <c r="B101" s="246"/>
      <c r="C101" s="245"/>
      <c r="D101" s="247"/>
      <c r="E101" s="248"/>
      <c r="F101" s="249" t="s">
        <v>55</v>
      </c>
      <c r="G101" s="250">
        <f>G96+G97+G98+G99+G100</f>
        <v>0</v>
      </c>
    </row>
    <row r="102" spans="1:7" s="4" customFormat="1" ht="15">
      <c r="A102" s="251"/>
      <c r="B102" s="252"/>
      <c r="C102" s="252"/>
      <c r="D102" s="253"/>
      <c r="E102" s="254"/>
      <c r="F102" s="255"/>
      <c r="G102" s="256"/>
    </row>
    <row r="103" spans="1:7" s="4" customFormat="1" ht="15">
      <c r="A103" s="766" t="s">
        <v>56</v>
      </c>
      <c r="B103" s="767"/>
      <c r="C103" s="767"/>
      <c r="D103" s="767"/>
      <c r="E103" s="767"/>
      <c r="F103" s="767"/>
      <c r="G103" s="768"/>
    </row>
    <row r="104" spans="1:7" s="4" customFormat="1" ht="15">
      <c r="A104" s="830" t="s">
        <v>50</v>
      </c>
      <c r="B104" s="831"/>
      <c r="C104" s="832"/>
      <c r="D104" s="239" t="s">
        <v>51</v>
      </c>
      <c r="E104" s="240" t="s">
        <v>57</v>
      </c>
      <c r="F104" s="241" t="s">
        <v>58</v>
      </c>
      <c r="G104" s="240" t="s">
        <v>54</v>
      </c>
    </row>
    <row r="105" spans="1:7" s="4" customFormat="1" ht="15">
      <c r="A105" s="833" t="s">
        <v>59</v>
      </c>
      <c r="B105" s="834"/>
      <c r="C105" s="835"/>
      <c r="D105" s="257" t="s">
        <v>60</v>
      </c>
      <c r="E105" s="258">
        <f>G114</f>
        <v>24368</v>
      </c>
      <c r="F105" s="259">
        <v>0.05</v>
      </c>
      <c r="G105" s="260">
        <f>ROUNDUP(E105*F105,0)</f>
        <v>1219</v>
      </c>
    </row>
    <row r="106" spans="1:7" s="4" customFormat="1" ht="15">
      <c r="A106" s="763"/>
      <c r="B106" s="838"/>
      <c r="C106" s="839"/>
      <c r="D106" s="262"/>
      <c r="E106" s="263"/>
      <c r="F106" s="264"/>
      <c r="G106" s="265"/>
    </row>
    <row r="107" spans="1:7" s="4" customFormat="1" ht="15">
      <c r="A107" s="840"/>
      <c r="B107" s="841"/>
      <c r="C107" s="842"/>
      <c r="D107" s="262"/>
      <c r="E107" s="263"/>
      <c r="F107" s="264"/>
      <c r="G107" s="265"/>
    </row>
    <row r="108" spans="1:7" s="4" customFormat="1" ht="14.5" customHeight="1">
      <c r="A108" s="266"/>
      <c r="B108" s="267"/>
      <c r="C108" s="267"/>
      <c r="D108" s="268"/>
      <c r="E108" s="269"/>
      <c r="F108" s="249" t="s">
        <v>63</v>
      </c>
      <c r="G108" s="250">
        <f>G105+G106+G107</f>
        <v>1219</v>
      </c>
    </row>
    <row r="109" spans="1:7" s="4" customFormat="1" ht="15">
      <c r="A109" s="270"/>
      <c r="B109" s="271"/>
      <c r="C109" s="271"/>
      <c r="D109" s="272"/>
      <c r="E109" s="273"/>
      <c r="F109" s="255"/>
      <c r="G109" s="256"/>
    </row>
    <row r="110" spans="1:7" s="4" customFormat="1" ht="15">
      <c r="A110" s="766" t="s">
        <v>64</v>
      </c>
      <c r="B110" s="767"/>
      <c r="C110" s="767"/>
      <c r="D110" s="767"/>
      <c r="E110" s="767"/>
      <c r="F110" s="767"/>
      <c r="G110" s="768"/>
    </row>
    <row r="111" spans="1:7" s="4" customFormat="1" ht="15">
      <c r="A111" s="239" t="s">
        <v>15</v>
      </c>
      <c r="B111" s="239" t="s">
        <v>65</v>
      </c>
      <c r="C111" s="239" t="s">
        <v>66</v>
      </c>
      <c r="D111" s="239" t="s">
        <v>67</v>
      </c>
      <c r="E111" s="239" t="s">
        <v>68</v>
      </c>
      <c r="F111" s="239" t="s">
        <v>69</v>
      </c>
      <c r="G111" s="274"/>
    </row>
    <row r="112" spans="1:7" s="4" customFormat="1" ht="15">
      <c r="A112" s="275" t="s">
        <v>70</v>
      </c>
      <c r="B112" s="275">
        <v>107213.33333333299</v>
      </c>
      <c r="C112" s="276">
        <v>0.875</v>
      </c>
      <c r="D112" s="276">
        <v>25128.125</v>
      </c>
      <c r="E112" s="276">
        <v>1.5</v>
      </c>
      <c r="F112" s="260">
        <f>ROUNDUP(D112/E112,0)</f>
        <v>16753</v>
      </c>
      <c r="G112" s="274"/>
    </row>
    <row r="113" spans="1:7" s="4" customFormat="1" ht="15">
      <c r="A113" s="275" t="s">
        <v>71</v>
      </c>
      <c r="B113" s="275">
        <v>48733.333333333299</v>
      </c>
      <c r="C113" s="276">
        <v>0.875</v>
      </c>
      <c r="D113" s="276">
        <v>11421.875</v>
      </c>
      <c r="E113" s="276">
        <v>1.5</v>
      </c>
      <c r="F113" s="260">
        <f>ROUNDUP(D113/E113,0)</f>
        <v>7615</v>
      </c>
      <c r="G113" s="274"/>
    </row>
    <row r="114" spans="1:7" s="4" customFormat="1" ht="15">
      <c r="A114" s="245"/>
      <c r="B114" s="277"/>
      <c r="C114" s="278"/>
      <c r="D114" s="279"/>
      <c r="E114" s="280"/>
      <c r="F114" s="249" t="s">
        <v>72</v>
      </c>
      <c r="G114" s="281">
        <f>F112+F113</f>
        <v>24368</v>
      </c>
    </row>
    <row r="115" spans="1:7" s="4" customFormat="1" ht="15">
      <c r="A115" s="251"/>
      <c r="B115" s="282"/>
      <c r="C115" s="283"/>
      <c r="D115" s="284"/>
      <c r="E115" s="285"/>
      <c r="F115" s="255"/>
      <c r="G115" s="256"/>
    </row>
    <row r="116" spans="1:7" s="4" customFormat="1" ht="16" thickBot="1">
      <c r="A116" s="251"/>
      <c r="B116" s="251"/>
      <c r="C116" s="251"/>
      <c r="D116" s="286"/>
      <c r="E116" s="287"/>
      <c r="F116" s="288"/>
      <c r="G116" s="287"/>
    </row>
    <row r="117" spans="1:7" s="4" customFormat="1" ht="16" thickBot="1">
      <c r="A117" s="289"/>
      <c r="B117" s="290"/>
      <c r="C117" s="291"/>
      <c r="D117" s="292"/>
      <c r="E117" s="769" t="s">
        <v>73</v>
      </c>
      <c r="F117" s="770"/>
      <c r="G117" s="296">
        <f>G101+G108+G114</f>
        <v>25587</v>
      </c>
    </row>
    <row r="118" spans="1:7" s="4" customFormat="1" ht="14">
      <c r="A118" s="33"/>
      <c r="B118" s="33"/>
      <c r="C118" s="33"/>
      <c r="D118" s="62"/>
      <c r="E118" s="63"/>
      <c r="F118" s="64"/>
      <c r="G118" s="63"/>
    </row>
    <row r="119" spans="1:7" s="4" customFormat="1" ht="15" thickBot="1">
      <c r="A119" s="545"/>
      <c r="B119" s="546"/>
      <c r="C119" s="547"/>
      <c r="D119" s="548"/>
      <c r="E119" s="549"/>
      <c r="F119" s="550"/>
      <c r="G119" s="549"/>
    </row>
    <row r="120" spans="1:7" s="4" customFormat="1" ht="17" thickBot="1">
      <c r="A120" s="228" t="s">
        <v>14</v>
      </c>
      <c r="B120" s="808" t="s">
        <v>15</v>
      </c>
      <c r="C120" s="809"/>
      <c r="D120" s="809"/>
      <c r="E120" s="810"/>
      <c r="F120" s="229" t="s">
        <v>47</v>
      </c>
      <c r="G120" s="230" t="s">
        <v>48</v>
      </c>
    </row>
    <row r="121" spans="1:7" s="557" customFormat="1" ht="17" thickBot="1">
      <c r="A121" s="231">
        <f>+'PRESUPUESTO OFICIAL'!B23</f>
        <v>1.5</v>
      </c>
      <c r="B121" s="811" t="str">
        <f>+'PRESUPUESTO OFICIAL'!C23</f>
        <v>Demolición   de enchape de pared  con repello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121" s="811"/>
      <c r="D121" s="811"/>
      <c r="E121" s="811"/>
      <c r="F121" s="232" t="str">
        <f>+'PRESUPUESTO OFICIAL'!D23</f>
        <v>M2</v>
      </c>
      <c r="G121" s="233">
        <f>ROUND(G146,2)</f>
        <v>22203</v>
      </c>
    </row>
    <row r="122" spans="1:7" ht="15">
      <c r="A122" s="234"/>
      <c r="B122" s="234"/>
      <c r="C122" s="234"/>
      <c r="D122" s="235"/>
      <c r="E122" s="236"/>
      <c r="F122" s="237"/>
      <c r="G122" s="238"/>
    </row>
    <row r="123" spans="1:7" s="4" customFormat="1" ht="15">
      <c r="A123" s="766" t="s">
        <v>49</v>
      </c>
      <c r="B123" s="767"/>
      <c r="C123" s="767"/>
      <c r="D123" s="767"/>
      <c r="E123" s="767"/>
      <c r="F123" s="767"/>
      <c r="G123" s="768"/>
    </row>
    <row r="124" spans="1:7" s="4" customFormat="1" ht="13.75" customHeight="1">
      <c r="A124" s="790" t="s">
        <v>50</v>
      </c>
      <c r="B124" s="812"/>
      <c r="C124" s="813"/>
      <c r="D124" s="239" t="s">
        <v>51</v>
      </c>
      <c r="E124" s="240" t="s">
        <v>52</v>
      </c>
      <c r="F124" s="241" t="s">
        <v>53</v>
      </c>
      <c r="G124" s="240" t="s">
        <v>54</v>
      </c>
    </row>
    <row r="125" spans="1:7" s="4" customFormat="1" ht="15">
      <c r="A125" s="814"/>
      <c r="B125" s="815"/>
      <c r="C125" s="816"/>
      <c r="D125" s="242"/>
      <c r="E125" s="243"/>
      <c r="F125" s="244"/>
      <c r="G125" s="240"/>
    </row>
    <row r="126" spans="1:7" s="4" customFormat="1" ht="15">
      <c r="A126" s="817"/>
      <c r="B126" s="818"/>
      <c r="C126" s="819"/>
      <c r="D126" s="242"/>
      <c r="E126" s="243"/>
      <c r="F126" s="244"/>
      <c r="G126" s="240"/>
    </row>
    <row r="127" spans="1:7" s="4" customFormat="1" ht="15">
      <c r="A127" s="817"/>
      <c r="B127" s="818"/>
      <c r="C127" s="819"/>
      <c r="D127" s="242"/>
      <c r="E127" s="243"/>
      <c r="F127" s="244"/>
      <c r="G127" s="240"/>
    </row>
    <row r="128" spans="1:7" s="4" customFormat="1" ht="15">
      <c r="A128" s="817"/>
      <c r="B128" s="818"/>
      <c r="C128" s="819"/>
      <c r="D128" s="242"/>
      <c r="E128" s="243"/>
      <c r="F128" s="244"/>
      <c r="G128" s="240"/>
    </row>
    <row r="129" spans="1:7" s="4" customFormat="1" ht="15">
      <c r="A129" s="827"/>
      <c r="B129" s="828"/>
      <c r="C129" s="829"/>
      <c r="D129" s="242"/>
      <c r="E129" s="243"/>
      <c r="F129" s="244"/>
      <c r="G129" s="240"/>
    </row>
    <row r="130" spans="1:7" s="4" customFormat="1" ht="15">
      <c r="A130" s="245"/>
      <c r="B130" s="246"/>
      <c r="C130" s="245"/>
      <c r="D130" s="247"/>
      <c r="E130" s="248"/>
      <c r="F130" s="249" t="s">
        <v>55</v>
      </c>
      <c r="G130" s="250">
        <f>G125+G126+G127+G128+G129</f>
        <v>0</v>
      </c>
    </row>
    <row r="131" spans="1:7" s="4" customFormat="1" ht="15">
      <c r="A131" s="251"/>
      <c r="B131" s="252"/>
      <c r="C131" s="252"/>
      <c r="D131" s="253"/>
      <c r="E131" s="254"/>
      <c r="F131" s="255"/>
      <c r="G131" s="256"/>
    </row>
    <row r="132" spans="1:7" s="4" customFormat="1" ht="15">
      <c r="A132" s="766" t="s">
        <v>56</v>
      </c>
      <c r="B132" s="767"/>
      <c r="C132" s="767"/>
      <c r="D132" s="767"/>
      <c r="E132" s="767"/>
      <c r="F132" s="767"/>
      <c r="G132" s="768"/>
    </row>
    <row r="133" spans="1:7" s="4" customFormat="1" ht="15">
      <c r="A133" s="830" t="s">
        <v>50</v>
      </c>
      <c r="B133" s="831"/>
      <c r="C133" s="832"/>
      <c r="D133" s="239" t="s">
        <v>51</v>
      </c>
      <c r="E133" s="240" t="s">
        <v>57</v>
      </c>
      <c r="F133" s="241" t="s">
        <v>58</v>
      </c>
      <c r="G133" s="240" t="s">
        <v>54</v>
      </c>
    </row>
    <row r="134" spans="1:7" s="4" customFormat="1" ht="15">
      <c r="A134" s="833" t="s">
        <v>59</v>
      </c>
      <c r="B134" s="834"/>
      <c r="C134" s="835"/>
      <c r="D134" s="257" t="s">
        <v>60</v>
      </c>
      <c r="E134" s="258">
        <f>G143</f>
        <v>18745</v>
      </c>
      <c r="F134" s="259">
        <v>0.05</v>
      </c>
      <c r="G134" s="260">
        <f>ROUNDUP(E134*F134,0)</f>
        <v>938</v>
      </c>
    </row>
    <row r="135" spans="1:7" s="4" customFormat="1" ht="15">
      <c r="A135" s="817" t="s">
        <v>61</v>
      </c>
      <c r="B135" s="836"/>
      <c r="C135" s="837"/>
      <c r="D135" s="242" t="s">
        <v>62</v>
      </c>
      <c r="E135" s="258">
        <v>210000</v>
      </c>
      <c r="F135" s="264">
        <v>1.2E-2</v>
      </c>
      <c r="G135" s="260">
        <f>ROUNDUP(E135*F135,0)</f>
        <v>2520</v>
      </c>
    </row>
    <row r="136" spans="1:7" s="4" customFormat="1" ht="15">
      <c r="A136" s="840"/>
      <c r="B136" s="841"/>
      <c r="C136" s="842"/>
      <c r="D136" s="262"/>
      <c r="E136" s="263"/>
      <c r="F136" s="264"/>
      <c r="G136" s="265"/>
    </row>
    <row r="137" spans="1:7" s="4" customFormat="1" ht="15">
      <c r="A137" s="266"/>
      <c r="B137" s="267"/>
      <c r="C137" s="267"/>
      <c r="D137" s="268"/>
      <c r="E137" s="269"/>
      <c r="F137" s="249" t="s">
        <v>63</v>
      </c>
      <c r="G137" s="250">
        <f>G134+G135+G136</f>
        <v>3458</v>
      </c>
    </row>
    <row r="138" spans="1:7" s="4" customFormat="1" ht="13.75" customHeight="1">
      <c r="A138" s="270"/>
      <c r="B138" s="271"/>
      <c r="C138" s="271"/>
      <c r="D138" s="272"/>
      <c r="E138" s="273"/>
      <c r="F138" s="255"/>
      <c r="G138" s="256"/>
    </row>
    <row r="139" spans="1:7" s="4" customFormat="1" ht="15">
      <c r="A139" s="766" t="s">
        <v>64</v>
      </c>
      <c r="B139" s="767"/>
      <c r="C139" s="767"/>
      <c r="D139" s="767"/>
      <c r="E139" s="767"/>
      <c r="F139" s="767"/>
      <c r="G139" s="768"/>
    </row>
    <row r="140" spans="1:7" s="4" customFormat="1" ht="15">
      <c r="A140" s="239" t="s">
        <v>15</v>
      </c>
      <c r="B140" s="239" t="s">
        <v>65</v>
      </c>
      <c r="C140" s="239" t="s">
        <v>66</v>
      </c>
      <c r="D140" s="239" t="s">
        <v>150</v>
      </c>
      <c r="E140" s="239" t="s">
        <v>68</v>
      </c>
      <c r="F140" s="239" t="s">
        <v>69</v>
      </c>
      <c r="G140" s="274"/>
    </row>
    <row r="141" spans="1:7" s="4" customFormat="1" ht="15">
      <c r="A141" s="275" t="s">
        <v>70</v>
      </c>
      <c r="B141" s="275">
        <v>107213.33333333299</v>
      </c>
      <c r="C141" s="276">
        <v>0.875</v>
      </c>
      <c r="D141" s="276">
        <v>25128.125</v>
      </c>
      <c r="E141" s="276">
        <v>1.95</v>
      </c>
      <c r="F141" s="260">
        <f>ROUNDUP(D141/E141,0)</f>
        <v>12887</v>
      </c>
      <c r="G141" s="274"/>
    </row>
    <row r="142" spans="1:7" s="4" customFormat="1" ht="15">
      <c r="A142" s="275" t="s">
        <v>71</v>
      </c>
      <c r="B142" s="275">
        <v>48733.333333333299</v>
      </c>
      <c r="C142" s="276">
        <v>0.875</v>
      </c>
      <c r="D142" s="276">
        <v>11421.875</v>
      </c>
      <c r="E142" s="276">
        <v>1.95</v>
      </c>
      <c r="F142" s="260">
        <f>ROUNDUP(D142/E142,0)</f>
        <v>5858</v>
      </c>
      <c r="G142" s="274"/>
    </row>
    <row r="143" spans="1:7" s="4" customFormat="1" ht="15">
      <c r="A143" s="308"/>
      <c r="B143" s="309"/>
      <c r="C143" s="310"/>
      <c r="D143" s="279"/>
      <c r="E143" s="280"/>
      <c r="F143" s="249" t="s">
        <v>72</v>
      </c>
      <c r="G143" s="281">
        <f>F141+F142</f>
        <v>18745</v>
      </c>
    </row>
    <row r="144" spans="1:7" s="4" customFormat="1" ht="15">
      <c r="A144" s="311"/>
      <c r="B144" s="312"/>
      <c r="C144" s="313"/>
      <c r="D144" s="284"/>
      <c r="E144" s="285"/>
      <c r="F144" s="255"/>
      <c r="G144" s="256"/>
    </row>
    <row r="145" spans="1:7" s="4" customFormat="1" ht="16" thickBot="1">
      <c r="A145" s="311"/>
      <c r="B145" s="311"/>
      <c r="C145" s="311"/>
      <c r="D145" s="286"/>
      <c r="E145" s="287"/>
      <c r="F145" s="288"/>
      <c r="G145" s="287"/>
    </row>
    <row r="146" spans="1:7" s="4" customFormat="1" ht="16" thickBot="1">
      <c r="A146" s="314"/>
      <c r="B146" s="315"/>
      <c r="C146" s="316"/>
      <c r="D146" s="292"/>
      <c r="E146" s="769" t="s">
        <v>73</v>
      </c>
      <c r="F146" s="770"/>
      <c r="G146" s="296">
        <f>G130+G137+G143</f>
        <v>22203</v>
      </c>
    </row>
    <row r="147" spans="1:7" s="4" customFormat="1" ht="14">
      <c r="A147" s="33"/>
      <c r="B147" s="33"/>
      <c r="C147" s="33"/>
      <c r="D147" s="62"/>
      <c r="E147" s="63"/>
      <c r="F147" s="64"/>
      <c r="G147" s="63"/>
    </row>
    <row r="148" spans="1:7" s="4" customFormat="1" ht="14">
      <c r="A148" s="545"/>
      <c r="B148" s="546"/>
      <c r="C148" s="547"/>
      <c r="D148" s="548"/>
      <c r="E148" s="549"/>
      <c r="F148" s="550"/>
      <c r="G148" s="549"/>
    </row>
    <row r="149" spans="1:7" s="4" customFormat="1" ht="15" thickBot="1">
      <c r="A149"/>
      <c r="B149"/>
      <c r="C149"/>
      <c r="D149"/>
      <c r="E149"/>
      <c r="F149"/>
      <c r="G149"/>
    </row>
    <row r="150" spans="1:7" s="5" customFormat="1" ht="17" thickBot="1">
      <c r="A150" s="228" t="s">
        <v>14</v>
      </c>
      <c r="B150" s="808" t="s">
        <v>15</v>
      </c>
      <c r="C150" s="809"/>
      <c r="D150" s="809"/>
      <c r="E150" s="810"/>
      <c r="F150" s="229" t="s">
        <v>47</v>
      </c>
      <c r="G150" s="230" t="s">
        <v>48</v>
      </c>
    </row>
    <row r="151" spans="1:7" s="557" customFormat="1" ht="17" thickBot="1">
      <c r="A151" s="231">
        <f>+'PRESUPUESTO OFICIAL'!B24</f>
        <v>1.6</v>
      </c>
      <c r="B151" s="811" t="str">
        <f>+'PRESUPUESTO OFICIAL'!C24</f>
        <v>Demolición baldosín cerámico, mortero de nivelación y  primario.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151" s="811"/>
      <c r="D151" s="811"/>
      <c r="E151" s="811"/>
      <c r="F151" s="232" t="str">
        <f>+'PRESUPUESTO OFICIAL'!D24</f>
        <v>M2</v>
      </c>
      <c r="G151" s="233">
        <f>ROUND(G176,2)</f>
        <v>32271</v>
      </c>
    </row>
    <row r="152" spans="1:7" s="4" customFormat="1" ht="15">
      <c r="A152" s="234"/>
      <c r="B152" s="234"/>
      <c r="C152" s="234"/>
      <c r="D152" s="235"/>
      <c r="E152" s="236"/>
      <c r="F152" s="237"/>
      <c r="G152" s="238"/>
    </row>
    <row r="153" spans="1:7" s="4" customFormat="1" ht="12.75" customHeight="1">
      <c r="A153" s="766" t="s">
        <v>49</v>
      </c>
      <c r="B153" s="767"/>
      <c r="C153" s="767"/>
      <c r="D153" s="767"/>
      <c r="E153" s="767"/>
      <c r="F153" s="767"/>
      <c r="G153" s="768"/>
    </row>
    <row r="154" spans="1:7" s="4" customFormat="1" ht="15">
      <c r="A154" s="790" t="s">
        <v>50</v>
      </c>
      <c r="B154" s="812"/>
      <c r="C154" s="813"/>
      <c r="D154" s="239" t="s">
        <v>51</v>
      </c>
      <c r="E154" s="240" t="s">
        <v>52</v>
      </c>
      <c r="F154" s="241" t="s">
        <v>53</v>
      </c>
      <c r="G154" s="240" t="s">
        <v>54</v>
      </c>
    </row>
    <row r="155" spans="1:7" s="4" customFormat="1" ht="15">
      <c r="A155" s="814"/>
      <c r="B155" s="815"/>
      <c r="C155" s="816"/>
      <c r="D155" s="242"/>
      <c r="E155" s="243"/>
      <c r="F155" s="244"/>
      <c r="G155" s="240"/>
    </row>
    <row r="156" spans="1:7" s="4" customFormat="1" ht="15">
      <c r="A156" s="817"/>
      <c r="B156" s="818"/>
      <c r="C156" s="819"/>
      <c r="D156" s="242"/>
      <c r="E156" s="243"/>
      <c r="F156" s="244"/>
      <c r="G156" s="240"/>
    </row>
    <row r="157" spans="1:7" s="4" customFormat="1" ht="14.25" customHeight="1">
      <c r="A157" s="817"/>
      <c r="B157" s="818"/>
      <c r="C157" s="819"/>
      <c r="D157" s="242"/>
      <c r="E157" s="243"/>
      <c r="F157" s="244"/>
      <c r="G157" s="240"/>
    </row>
    <row r="158" spans="1:7" s="4" customFormat="1" ht="15">
      <c r="A158" s="817"/>
      <c r="B158" s="818"/>
      <c r="C158" s="819"/>
      <c r="D158" s="242"/>
      <c r="E158" s="243"/>
      <c r="F158" s="244"/>
      <c r="G158" s="240"/>
    </row>
    <row r="159" spans="1:7" s="4" customFormat="1" ht="15">
      <c r="A159" s="827"/>
      <c r="B159" s="828"/>
      <c r="C159" s="829"/>
      <c r="D159" s="242"/>
      <c r="E159" s="243"/>
      <c r="F159" s="244"/>
      <c r="G159" s="240"/>
    </row>
    <row r="160" spans="1:7" s="4" customFormat="1" ht="15">
      <c r="A160" s="245"/>
      <c r="B160" s="246"/>
      <c r="C160" s="245"/>
      <c r="D160" s="247"/>
      <c r="E160" s="248"/>
      <c r="F160" s="249" t="s">
        <v>55</v>
      </c>
      <c r="G160" s="250">
        <f>G155+G156+G157+G158+G159</f>
        <v>0</v>
      </c>
    </row>
    <row r="161" spans="1:7" s="4" customFormat="1" ht="15">
      <c r="A161" s="251"/>
      <c r="B161" s="252"/>
      <c r="C161" s="252"/>
      <c r="D161" s="253"/>
      <c r="E161" s="254"/>
      <c r="F161" s="255"/>
      <c r="G161" s="256"/>
    </row>
    <row r="162" spans="1:7" s="4" customFormat="1" ht="15">
      <c r="A162" s="766" t="s">
        <v>56</v>
      </c>
      <c r="B162" s="767"/>
      <c r="C162" s="767"/>
      <c r="D162" s="767"/>
      <c r="E162" s="767"/>
      <c r="F162" s="767"/>
      <c r="G162" s="768"/>
    </row>
    <row r="163" spans="1:7" s="4" customFormat="1" ht="15">
      <c r="A163" s="830" t="s">
        <v>50</v>
      </c>
      <c r="B163" s="831"/>
      <c r="C163" s="832"/>
      <c r="D163" s="239" t="s">
        <v>51</v>
      </c>
      <c r="E163" s="240" t="s">
        <v>57</v>
      </c>
      <c r="F163" s="241" t="s">
        <v>58</v>
      </c>
      <c r="G163" s="240" t="s">
        <v>54</v>
      </c>
    </row>
    <row r="164" spans="1:7" s="4" customFormat="1" ht="15">
      <c r="A164" s="833" t="s">
        <v>59</v>
      </c>
      <c r="B164" s="834"/>
      <c r="C164" s="835"/>
      <c r="D164" s="257" t="s">
        <v>60</v>
      </c>
      <c r="E164" s="258">
        <f>G173</f>
        <v>23134</v>
      </c>
      <c r="F164" s="259">
        <v>0.05</v>
      </c>
      <c r="G164" s="260">
        <f>ROUNDUP(E164*F164,0)</f>
        <v>1157</v>
      </c>
    </row>
    <row r="165" spans="1:7" s="4" customFormat="1" ht="15">
      <c r="A165" s="817" t="s">
        <v>61</v>
      </c>
      <c r="B165" s="836"/>
      <c r="C165" s="837"/>
      <c r="D165" s="242" t="s">
        <v>62</v>
      </c>
      <c r="E165" s="258">
        <v>210000</v>
      </c>
      <c r="F165" s="264">
        <v>3.7999999999999999E-2</v>
      </c>
      <c r="G165" s="260">
        <f>ROUNDUP(E165*F165,0)</f>
        <v>7980</v>
      </c>
    </row>
    <row r="166" spans="1:7" s="4" customFormat="1" ht="12.75" customHeight="1">
      <c r="A166" s="840"/>
      <c r="B166" s="841"/>
      <c r="C166" s="842"/>
      <c r="D166" s="262"/>
      <c r="E166" s="263"/>
      <c r="F166" s="264"/>
      <c r="G166" s="265"/>
    </row>
    <row r="167" spans="1:7" s="4" customFormat="1" ht="15">
      <c r="A167" s="266"/>
      <c r="B167" s="267"/>
      <c r="C167" s="267"/>
      <c r="D167" s="268"/>
      <c r="E167" s="269"/>
      <c r="F167" s="249" t="s">
        <v>63</v>
      </c>
      <c r="G167" s="250">
        <f>G164+G165+G166</f>
        <v>9137</v>
      </c>
    </row>
    <row r="168" spans="1:7" s="4" customFormat="1" ht="15">
      <c r="A168" s="270"/>
      <c r="B168" s="271"/>
      <c r="C168" s="271"/>
      <c r="D168" s="272"/>
      <c r="E168" s="273"/>
      <c r="F168" s="255"/>
      <c r="G168" s="256"/>
    </row>
    <row r="169" spans="1:7" s="4" customFormat="1" ht="15">
      <c r="A169" s="766" t="s">
        <v>64</v>
      </c>
      <c r="B169" s="767"/>
      <c r="C169" s="767"/>
      <c r="D169" s="767"/>
      <c r="E169" s="767"/>
      <c r="F169" s="767"/>
      <c r="G169" s="768"/>
    </row>
    <row r="170" spans="1:7" s="4" customFormat="1" ht="15">
      <c r="A170" s="239" t="s">
        <v>15</v>
      </c>
      <c r="B170" s="239" t="s">
        <v>65</v>
      </c>
      <c r="C170" s="239" t="s">
        <v>66</v>
      </c>
      <c r="D170" s="239" t="s">
        <v>150</v>
      </c>
      <c r="E170" s="239" t="s">
        <v>68</v>
      </c>
      <c r="F170" s="239" t="s">
        <v>69</v>
      </c>
      <c r="G170" s="274"/>
    </row>
    <row r="171" spans="1:7" s="4" customFormat="1" ht="15">
      <c r="A171" s="275" t="s">
        <v>70</v>
      </c>
      <c r="B171" s="275">
        <v>107213.33333333299</v>
      </c>
      <c r="C171" s="276">
        <v>0.875</v>
      </c>
      <c r="D171" s="276">
        <v>25128.125</v>
      </c>
      <c r="E171" s="276">
        <v>1.58</v>
      </c>
      <c r="F171" s="260">
        <f>ROUNDUP(D171/E171,0)</f>
        <v>15904</v>
      </c>
      <c r="G171" s="274"/>
    </row>
    <row r="172" spans="1:7" s="4" customFormat="1" ht="15">
      <c r="A172" s="275" t="s">
        <v>71</v>
      </c>
      <c r="B172" s="275">
        <v>48733.333333333299</v>
      </c>
      <c r="C172" s="276">
        <v>0.875</v>
      </c>
      <c r="D172" s="276">
        <v>11421.875</v>
      </c>
      <c r="E172" s="276">
        <v>1.58</v>
      </c>
      <c r="F172" s="260">
        <f>ROUNDUP(D172/E172,0)</f>
        <v>7230</v>
      </c>
      <c r="G172" s="274"/>
    </row>
    <row r="173" spans="1:7" s="4" customFormat="1" ht="15">
      <c r="A173" s="245"/>
      <c r="B173" s="277"/>
      <c r="C173" s="278"/>
      <c r="D173" s="279"/>
      <c r="E173" s="280"/>
      <c r="F173" s="249" t="s">
        <v>72</v>
      </c>
      <c r="G173" s="281">
        <f>F171+F172</f>
        <v>23134</v>
      </c>
    </row>
    <row r="174" spans="1:7" s="4" customFormat="1" ht="15">
      <c r="A174" s="251"/>
      <c r="B174" s="282"/>
      <c r="C174" s="283"/>
      <c r="D174" s="284"/>
      <c r="E174" s="285"/>
      <c r="F174" s="255"/>
      <c r="G174" s="256"/>
    </row>
    <row r="175" spans="1:7" s="4" customFormat="1" ht="16" thickBot="1">
      <c r="A175" s="251"/>
      <c r="B175" s="251"/>
      <c r="C175" s="251"/>
      <c r="D175" s="286"/>
      <c r="E175" s="287"/>
      <c r="F175" s="288"/>
      <c r="G175" s="287"/>
    </row>
    <row r="176" spans="1:7" s="4" customFormat="1" ht="16" thickBot="1">
      <c r="A176" s="289"/>
      <c r="B176" s="290"/>
      <c r="C176" s="291"/>
      <c r="D176" s="292"/>
      <c r="E176" s="769" t="s">
        <v>73</v>
      </c>
      <c r="F176" s="770"/>
      <c r="G176" s="296">
        <f>G160+G167+G173</f>
        <v>32271</v>
      </c>
    </row>
    <row r="177" spans="1:7" s="4" customFormat="1" ht="14">
      <c r="A177" s="77"/>
      <c r="B177" s="78"/>
      <c r="C177" s="79"/>
      <c r="D177" s="80"/>
      <c r="E177" s="81"/>
      <c r="F177" s="81"/>
      <c r="G177" s="82"/>
    </row>
    <row r="178" spans="1:7" s="4" customFormat="1" ht="15" thickBot="1">
      <c r="A178" s="545"/>
      <c r="B178" s="546"/>
      <c r="C178" s="547"/>
      <c r="D178" s="548"/>
      <c r="E178" s="549"/>
      <c r="F178" s="550"/>
      <c r="G178" s="549"/>
    </row>
    <row r="179" spans="1:7" s="5" customFormat="1" ht="16" thickBot="1">
      <c r="A179" s="11" t="s">
        <v>14</v>
      </c>
      <c r="B179" s="860" t="s">
        <v>15</v>
      </c>
      <c r="C179" s="861"/>
      <c r="D179" s="861"/>
      <c r="E179" s="862"/>
      <c r="F179" s="83" t="s">
        <v>47</v>
      </c>
      <c r="G179" s="84" t="s">
        <v>48</v>
      </c>
    </row>
    <row r="180" spans="1:7" ht="15">
      <c r="A180" s="14">
        <f>+'PRESUPUESTO OFICIAL'!B25</f>
        <v>1.7</v>
      </c>
      <c r="B180" s="863" t="str">
        <f>+'PRESUPUESTO OFICIAL'!C25</f>
        <v>Desmonte de perfil perimetral para cielo raso, Utilizar herramientas, equipos adecuados  y E.P.P</v>
      </c>
      <c r="C180" s="863"/>
      <c r="D180" s="863"/>
      <c r="E180" s="863"/>
      <c r="F180" s="15" t="str">
        <f>+'PRESUPUESTO OFICIAL'!D25</f>
        <v>ML</v>
      </c>
      <c r="G180" s="615">
        <f>+G205</f>
        <v>1478</v>
      </c>
    </row>
    <row r="181" spans="1:7" s="4" customFormat="1" ht="14">
      <c r="A181" s="16"/>
      <c r="B181" s="16"/>
      <c r="C181" s="16"/>
      <c r="D181" s="17"/>
      <c r="E181" s="18"/>
      <c r="F181" s="19"/>
      <c r="G181" s="20"/>
    </row>
    <row r="182" spans="1:7" s="4" customFormat="1" ht="12.75" customHeight="1">
      <c r="A182" s="864" t="s">
        <v>49</v>
      </c>
      <c r="B182" s="865"/>
      <c r="C182" s="865"/>
      <c r="D182" s="865"/>
      <c r="E182" s="865"/>
      <c r="F182" s="865"/>
      <c r="G182" s="866"/>
    </row>
    <row r="183" spans="1:7" s="4" customFormat="1" ht="14">
      <c r="A183" s="867" t="s">
        <v>50</v>
      </c>
      <c r="B183" s="868"/>
      <c r="C183" s="869"/>
      <c r="D183" s="85" t="s">
        <v>51</v>
      </c>
      <c r="E183" s="86" t="s">
        <v>52</v>
      </c>
      <c r="F183" s="87" t="s">
        <v>53</v>
      </c>
      <c r="G183" s="86" t="s">
        <v>54</v>
      </c>
    </row>
    <row r="184" spans="1:7" s="4" customFormat="1" ht="14">
      <c r="A184" s="870"/>
      <c r="B184" s="871"/>
      <c r="C184" s="872"/>
      <c r="D184" s="24"/>
      <c r="E184" s="25"/>
      <c r="F184" s="26"/>
      <c r="G184" s="86"/>
    </row>
    <row r="185" spans="1:7" s="4" customFormat="1" ht="14">
      <c r="A185" s="870"/>
      <c r="B185" s="871"/>
      <c r="C185" s="872"/>
      <c r="D185" s="24"/>
      <c r="E185" s="25"/>
      <c r="F185" s="26"/>
      <c r="G185" s="86"/>
    </row>
    <row r="186" spans="1:7" s="4" customFormat="1" ht="14.25" customHeight="1">
      <c r="A186" s="870"/>
      <c r="B186" s="871"/>
      <c r="C186" s="872"/>
      <c r="D186" s="24"/>
      <c r="E186" s="25"/>
      <c r="F186" s="26"/>
      <c r="G186" s="86"/>
    </row>
    <row r="187" spans="1:7" s="4" customFormat="1" ht="14">
      <c r="A187" s="870"/>
      <c r="B187" s="871"/>
      <c r="C187" s="872"/>
      <c r="D187" s="24"/>
      <c r="E187" s="25"/>
      <c r="F187" s="26"/>
      <c r="G187" s="86"/>
    </row>
    <row r="188" spans="1:7" s="4" customFormat="1" ht="14">
      <c r="A188" s="870"/>
      <c r="B188" s="871"/>
      <c r="C188" s="872"/>
      <c r="D188" s="24"/>
      <c r="E188" s="25"/>
      <c r="F188" s="26"/>
      <c r="G188" s="86"/>
    </row>
    <row r="189" spans="1:7" s="4" customFormat="1" ht="14">
      <c r="A189" s="88"/>
      <c r="B189" s="89"/>
      <c r="C189" s="88"/>
      <c r="D189" s="90"/>
      <c r="E189" s="30"/>
      <c r="F189" s="91" t="s">
        <v>55</v>
      </c>
      <c r="G189" s="92">
        <f>G184+G185+G186+G187+G188</f>
        <v>0</v>
      </c>
    </row>
    <row r="190" spans="1:7" s="4" customFormat="1" ht="14">
      <c r="A190" s="93"/>
      <c r="B190" s="94"/>
      <c r="C190" s="94"/>
      <c r="D190" s="95"/>
      <c r="E190" s="36"/>
      <c r="F190" s="96"/>
      <c r="G190" s="97"/>
    </row>
    <row r="191" spans="1:7" s="4" customFormat="1" ht="14">
      <c r="A191" s="864" t="s">
        <v>56</v>
      </c>
      <c r="B191" s="873"/>
      <c r="C191" s="873"/>
      <c r="D191" s="873"/>
      <c r="E191" s="873"/>
      <c r="F191" s="873"/>
      <c r="G191" s="874"/>
    </row>
    <row r="192" spans="1:7" s="4" customFormat="1" ht="14">
      <c r="A192" s="867" t="s">
        <v>50</v>
      </c>
      <c r="B192" s="868"/>
      <c r="C192" s="869"/>
      <c r="D192" s="85" t="s">
        <v>51</v>
      </c>
      <c r="E192" s="86" t="s">
        <v>57</v>
      </c>
      <c r="F192" s="87" t="s">
        <v>58</v>
      </c>
      <c r="G192" s="86" t="s">
        <v>54</v>
      </c>
    </row>
    <row r="193" spans="1:7" s="4" customFormat="1" ht="15">
      <c r="A193" s="870" t="s">
        <v>74</v>
      </c>
      <c r="B193" s="871"/>
      <c r="C193" s="872"/>
      <c r="D193" s="24" t="s">
        <v>75</v>
      </c>
      <c r="E193" s="40">
        <f>G202</f>
        <v>1407</v>
      </c>
      <c r="F193" s="41">
        <v>0.05</v>
      </c>
      <c r="G193" s="260">
        <f>ROUNDUP(E193*F193,0)</f>
        <v>71</v>
      </c>
    </row>
    <row r="194" spans="1:7" s="4" customFormat="1" ht="14">
      <c r="A194" s="870"/>
      <c r="B194" s="871"/>
      <c r="C194" s="872"/>
      <c r="D194" s="24"/>
      <c r="E194" s="40"/>
      <c r="F194" s="41"/>
      <c r="G194" s="98"/>
    </row>
    <row r="195" spans="1:7" s="4" customFormat="1" ht="12.75" customHeight="1">
      <c r="A195" s="875"/>
      <c r="B195" s="876"/>
      <c r="C195" s="877"/>
      <c r="D195" s="42"/>
      <c r="E195" s="40"/>
      <c r="F195" s="41"/>
      <c r="G195" s="98"/>
    </row>
    <row r="196" spans="1:7" s="4" customFormat="1" ht="14">
      <c r="A196" s="99"/>
      <c r="B196" s="44"/>
      <c r="C196" s="44"/>
      <c r="D196" s="45"/>
      <c r="E196" s="46"/>
      <c r="F196" s="91" t="s">
        <v>63</v>
      </c>
      <c r="G196" s="92">
        <f>G193+G194+G195</f>
        <v>71</v>
      </c>
    </row>
    <row r="197" spans="1:7" s="4" customFormat="1" ht="14">
      <c r="A197" s="100"/>
      <c r="B197" s="48"/>
      <c r="C197" s="48"/>
      <c r="D197" s="49"/>
      <c r="E197" s="50"/>
      <c r="F197" s="96"/>
      <c r="G197" s="97"/>
    </row>
    <row r="198" spans="1:7" s="4" customFormat="1" ht="14">
      <c r="A198" s="864" t="s">
        <v>64</v>
      </c>
      <c r="B198" s="873"/>
      <c r="C198" s="873"/>
      <c r="D198" s="873"/>
      <c r="E198" s="873"/>
      <c r="F198" s="873"/>
      <c r="G198" s="874"/>
    </row>
    <row r="199" spans="1:7" s="4" customFormat="1" ht="14">
      <c r="A199" s="85" t="s">
        <v>15</v>
      </c>
      <c r="B199" s="85" t="s">
        <v>65</v>
      </c>
      <c r="C199" s="85" t="s">
        <v>66</v>
      </c>
      <c r="D199" s="85" t="s">
        <v>67</v>
      </c>
      <c r="E199" s="85" t="s">
        <v>68</v>
      </c>
      <c r="F199" s="85" t="s">
        <v>69</v>
      </c>
      <c r="G199" s="51"/>
    </row>
    <row r="200" spans="1:7" s="4" customFormat="1" ht="15">
      <c r="A200" s="275" t="s">
        <v>70</v>
      </c>
      <c r="B200" s="275">
        <v>107213.33333333299</v>
      </c>
      <c r="C200" s="276">
        <v>0.875</v>
      </c>
      <c r="D200" s="276">
        <v>25128.125</v>
      </c>
      <c r="E200" s="276">
        <v>26</v>
      </c>
      <c r="F200" s="260">
        <f>ROUNDUP(D200/E200,0)</f>
        <v>967</v>
      </c>
      <c r="G200" s="274"/>
    </row>
    <row r="201" spans="1:7" s="4" customFormat="1" ht="15">
      <c r="A201" s="275" t="s">
        <v>71</v>
      </c>
      <c r="B201" s="275">
        <v>48733.333333333299</v>
      </c>
      <c r="C201" s="276">
        <v>0.875</v>
      </c>
      <c r="D201" s="276">
        <v>11421.875</v>
      </c>
      <c r="E201" s="276">
        <v>26</v>
      </c>
      <c r="F201" s="260">
        <f>ROUNDUP(D201/E201,0)</f>
        <v>440</v>
      </c>
      <c r="G201" s="274"/>
    </row>
    <row r="202" spans="1:7" s="4" customFormat="1" ht="14">
      <c r="A202" s="88"/>
      <c r="B202" s="54"/>
      <c r="C202" s="55"/>
      <c r="D202" s="56"/>
      <c r="E202" s="57"/>
      <c r="F202" s="91" t="s">
        <v>72</v>
      </c>
      <c r="G202" s="92">
        <f>F200+F201</f>
        <v>1407</v>
      </c>
    </row>
    <row r="203" spans="1:7" s="4" customFormat="1" ht="14">
      <c r="A203" s="93"/>
      <c r="B203" s="58"/>
      <c r="C203" s="59"/>
      <c r="D203" s="60"/>
      <c r="E203" s="61"/>
      <c r="F203" s="96"/>
      <c r="G203" s="97"/>
    </row>
    <row r="204" spans="1:7" s="4" customFormat="1" ht="15" thickBot="1">
      <c r="A204" s="93"/>
      <c r="B204" s="93"/>
      <c r="C204" s="93"/>
      <c r="D204" s="101"/>
      <c r="E204" s="102"/>
      <c r="F204" s="103"/>
      <c r="G204" s="102"/>
    </row>
    <row r="205" spans="1:7" s="4" customFormat="1" ht="15" thickBot="1">
      <c r="A205" s="104"/>
      <c r="B205" s="105"/>
      <c r="C205" s="106"/>
      <c r="D205" s="107"/>
      <c r="E205" s="878" t="s">
        <v>73</v>
      </c>
      <c r="F205" s="879"/>
      <c r="G205" s="108">
        <f>G189+G196+G202</f>
        <v>1478</v>
      </c>
    </row>
    <row r="206" spans="1:7" s="4" customFormat="1" ht="15" thickBot="1">
      <c r="A206" s="551"/>
      <c r="B206" s="552"/>
      <c r="C206" s="553"/>
      <c r="D206" s="554"/>
      <c r="E206" s="558"/>
      <c r="F206" s="558"/>
      <c r="G206" s="559"/>
    </row>
    <row r="207" spans="1:7" s="4" customFormat="1" ht="15" thickBot="1">
      <c r="A207"/>
      <c r="B207"/>
      <c r="C207"/>
      <c r="D207"/>
      <c r="E207"/>
      <c r="F207"/>
      <c r="G207"/>
    </row>
    <row r="208" spans="1:7" ht="16" thickBot="1">
      <c r="A208" s="11" t="s">
        <v>14</v>
      </c>
      <c r="B208" s="860" t="s">
        <v>15</v>
      </c>
      <c r="C208" s="861"/>
      <c r="D208" s="861"/>
      <c r="E208" s="862"/>
      <c r="F208" s="83" t="s">
        <v>47</v>
      </c>
      <c r="G208" s="84" t="s">
        <v>48</v>
      </c>
    </row>
    <row r="209" spans="1:7" ht="15">
      <c r="A209" s="14">
        <f>+'PRESUPUESTO OFICIAL'!B26</f>
        <v>1.8</v>
      </c>
      <c r="B209" s="863" t="str">
        <f>+'PRESUPUESTO OFICIAL'!C26</f>
        <v>Desmonte aire acondicionado, Utilizar herramientas, equipos adecuados  y E.P.P. Recuperar en buen estado y entregar al responsable del inventario.</v>
      </c>
      <c r="C209" s="863"/>
      <c r="D209" s="863"/>
      <c r="E209" s="863"/>
      <c r="F209" s="15" t="str">
        <f>+'PRESUPUESTO OFICIAL'!D26</f>
        <v>UND</v>
      </c>
      <c r="G209" s="615">
        <f>+G234</f>
        <v>42643</v>
      </c>
    </row>
    <row r="210" spans="1:7" s="5" customFormat="1" ht="14">
      <c r="A210" s="616"/>
      <c r="B210" s="616"/>
      <c r="C210" s="616"/>
      <c r="D210" s="617"/>
      <c r="E210" s="618"/>
      <c r="F210" s="619"/>
      <c r="G210" s="620"/>
    </row>
    <row r="211" spans="1:7" ht="14">
      <c r="A211" s="864" t="s">
        <v>49</v>
      </c>
      <c r="B211" s="865"/>
      <c r="C211" s="865"/>
      <c r="D211" s="865"/>
      <c r="E211" s="865"/>
      <c r="F211" s="865"/>
      <c r="G211" s="866"/>
    </row>
    <row r="212" spans="1:7" s="4" customFormat="1" ht="13.75" customHeight="1">
      <c r="A212" s="867" t="s">
        <v>50</v>
      </c>
      <c r="B212" s="868"/>
      <c r="C212" s="869"/>
      <c r="D212" s="85" t="s">
        <v>51</v>
      </c>
      <c r="E212" s="86" t="s">
        <v>52</v>
      </c>
      <c r="F212" s="87" t="s">
        <v>53</v>
      </c>
      <c r="G212" s="86" t="s">
        <v>54</v>
      </c>
    </row>
    <row r="213" spans="1:7" s="4" customFormat="1" ht="14">
      <c r="A213" s="870"/>
      <c r="B213" s="871"/>
      <c r="C213" s="872"/>
      <c r="D213" s="24"/>
      <c r="E213" s="25"/>
      <c r="F213" s="26"/>
      <c r="G213" s="86"/>
    </row>
    <row r="214" spans="1:7" s="4" customFormat="1" ht="14">
      <c r="A214" s="870"/>
      <c r="B214" s="871"/>
      <c r="C214" s="872"/>
      <c r="D214" s="24"/>
      <c r="E214" s="25"/>
      <c r="F214" s="26"/>
      <c r="G214" s="86"/>
    </row>
    <row r="215" spans="1:7" s="4" customFormat="1" ht="14">
      <c r="A215" s="870"/>
      <c r="B215" s="871"/>
      <c r="C215" s="872"/>
      <c r="D215" s="24"/>
      <c r="E215" s="25"/>
      <c r="F215" s="26"/>
      <c r="G215" s="86"/>
    </row>
    <row r="216" spans="1:7" s="4" customFormat="1" ht="14">
      <c r="A216" s="870"/>
      <c r="B216" s="871"/>
      <c r="C216" s="872"/>
      <c r="D216" s="24"/>
      <c r="E216" s="25"/>
      <c r="F216" s="26"/>
      <c r="G216" s="86"/>
    </row>
    <row r="217" spans="1:7" s="4" customFormat="1" ht="14">
      <c r="A217" s="870"/>
      <c r="B217" s="871"/>
      <c r="C217" s="872"/>
      <c r="D217" s="24"/>
      <c r="E217" s="25"/>
      <c r="F217" s="26"/>
      <c r="G217" s="86"/>
    </row>
    <row r="218" spans="1:7" s="4" customFormat="1" ht="14">
      <c r="A218" s="88"/>
      <c r="B218" s="89"/>
      <c r="C218" s="88"/>
      <c r="D218" s="90"/>
      <c r="E218" s="30"/>
      <c r="F218" s="91" t="s">
        <v>55</v>
      </c>
      <c r="G218" s="92">
        <f>G213+G214+G215+G216+G217</f>
        <v>0</v>
      </c>
    </row>
    <row r="219" spans="1:7" s="4" customFormat="1" ht="14">
      <c r="A219" s="93"/>
      <c r="B219" s="94"/>
      <c r="C219" s="94"/>
      <c r="D219" s="95"/>
      <c r="E219" s="36"/>
      <c r="F219" s="96"/>
      <c r="G219" s="97"/>
    </row>
    <row r="220" spans="1:7" s="4" customFormat="1" ht="14">
      <c r="A220" s="864" t="s">
        <v>56</v>
      </c>
      <c r="B220" s="873"/>
      <c r="C220" s="873"/>
      <c r="D220" s="873"/>
      <c r="E220" s="873"/>
      <c r="F220" s="873"/>
      <c r="G220" s="874"/>
    </row>
    <row r="221" spans="1:7" s="4" customFormat="1" ht="14">
      <c r="A221" s="867" t="s">
        <v>50</v>
      </c>
      <c r="B221" s="868"/>
      <c r="C221" s="869"/>
      <c r="D221" s="85" t="s">
        <v>51</v>
      </c>
      <c r="E221" s="86" t="s">
        <v>57</v>
      </c>
      <c r="F221" s="87" t="s">
        <v>58</v>
      </c>
      <c r="G221" s="86" t="s">
        <v>54</v>
      </c>
    </row>
    <row r="222" spans="1:7" s="4" customFormat="1" ht="15">
      <c r="A222" s="870" t="s">
        <v>74</v>
      </c>
      <c r="B222" s="871"/>
      <c r="C222" s="872"/>
      <c r="D222" s="24" t="s">
        <v>75</v>
      </c>
      <c r="E222" s="40">
        <f>G231</f>
        <v>40612</v>
      </c>
      <c r="F222" s="41">
        <v>0.05</v>
      </c>
      <c r="G222" s="260">
        <f>ROUNDUP(E222*F222,0)</f>
        <v>2031</v>
      </c>
    </row>
    <row r="223" spans="1:7" s="4" customFormat="1" ht="14">
      <c r="A223" s="870"/>
      <c r="B223" s="871"/>
      <c r="C223" s="872"/>
      <c r="D223" s="24"/>
      <c r="E223" s="40"/>
      <c r="F223" s="41"/>
      <c r="G223" s="98"/>
    </row>
    <row r="224" spans="1:7" s="4" customFormat="1" ht="14">
      <c r="A224" s="875"/>
      <c r="B224" s="876"/>
      <c r="C224" s="877"/>
      <c r="D224" s="42"/>
      <c r="E224" s="40"/>
      <c r="F224" s="41"/>
      <c r="G224" s="98"/>
    </row>
    <row r="225" spans="1:7" s="4" customFormat="1" ht="14">
      <c r="A225" s="99"/>
      <c r="B225" s="44"/>
      <c r="C225" s="44"/>
      <c r="D225" s="45"/>
      <c r="E225" s="46"/>
      <c r="F225" s="91" t="s">
        <v>63</v>
      </c>
      <c r="G225" s="92">
        <f>G222+G223+G224</f>
        <v>2031</v>
      </c>
    </row>
    <row r="226" spans="1:7" s="4" customFormat="1" ht="14">
      <c r="A226" s="100"/>
      <c r="B226" s="48"/>
      <c r="C226" s="48"/>
      <c r="D226" s="49"/>
      <c r="E226" s="50"/>
      <c r="F226" s="96"/>
      <c r="G226" s="97"/>
    </row>
    <row r="227" spans="1:7" s="4" customFormat="1" ht="14">
      <c r="A227" s="864" t="s">
        <v>64</v>
      </c>
      <c r="B227" s="873"/>
      <c r="C227" s="873"/>
      <c r="D227" s="873"/>
      <c r="E227" s="873"/>
      <c r="F227" s="873"/>
      <c r="G227" s="874"/>
    </row>
    <row r="228" spans="1:7" s="4" customFormat="1" ht="14">
      <c r="A228" s="85" t="s">
        <v>15</v>
      </c>
      <c r="B228" s="85" t="s">
        <v>65</v>
      </c>
      <c r="C228" s="85" t="s">
        <v>66</v>
      </c>
      <c r="D228" s="85" t="s">
        <v>67</v>
      </c>
      <c r="E228" s="85" t="s">
        <v>68</v>
      </c>
      <c r="F228" s="85" t="s">
        <v>69</v>
      </c>
      <c r="G228" s="51"/>
    </row>
    <row r="229" spans="1:7" s="4" customFormat="1" ht="15">
      <c r="A229" s="275" t="s">
        <v>70</v>
      </c>
      <c r="B229" s="275">
        <v>107213.33333333299</v>
      </c>
      <c r="C229" s="276">
        <v>0.875</v>
      </c>
      <c r="D229" s="276">
        <v>25128.125</v>
      </c>
      <c r="E229" s="276">
        <v>0.9</v>
      </c>
      <c r="F229" s="260">
        <f>ROUNDUP(D229/E229,0)</f>
        <v>27921</v>
      </c>
      <c r="G229" s="274"/>
    </row>
    <row r="230" spans="1:7" s="4" customFormat="1" ht="15">
      <c r="A230" s="275" t="s">
        <v>71</v>
      </c>
      <c r="B230" s="275">
        <v>48733.333333333299</v>
      </c>
      <c r="C230" s="276">
        <v>0.875</v>
      </c>
      <c r="D230" s="276">
        <v>11421.875</v>
      </c>
      <c r="E230" s="276">
        <v>0.9</v>
      </c>
      <c r="F230" s="260">
        <f>ROUNDUP(D230/E230,0)</f>
        <v>12691</v>
      </c>
      <c r="G230" s="274"/>
    </row>
    <row r="231" spans="1:7" s="4" customFormat="1" ht="14">
      <c r="A231" s="88"/>
      <c r="B231" s="54"/>
      <c r="C231" s="55"/>
      <c r="D231" s="56"/>
      <c r="E231" s="57"/>
      <c r="F231" s="91" t="s">
        <v>72</v>
      </c>
      <c r="G231" s="92">
        <f>F229+F230</f>
        <v>40612</v>
      </c>
    </row>
    <row r="232" spans="1:7" s="4" customFormat="1" ht="14">
      <c r="A232" s="93"/>
      <c r="B232" s="58"/>
      <c r="C232" s="59"/>
      <c r="D232" s="60"/>
      <c r="E232" s="61"/>
      <c r="F232" s="96"/>
      <c r="G232" s="97"/>
    </row>
    <row r="233" spans="1:7" s="4" customFormat="1" ht="15" thickBot="1">
      <c r="A233" s="93"/>
      <c r="B233" s="93"/>
      <c r="C233" s="93"/>
      <c r="D233" s="101"/>
      <c r="E233" s="102"/>
      <c r="F233" s="103"/>
      <c r="G233" s="102"/>
    </row>
    <row r="234" spans="1:7" s="4" customFormat="1" ht="15" thickBot="1">
      <c r="A234" s="104"/>
      <c r="B234" s="105"/>
      <c r="C234" s="106"/>
      <c r="D234" s="107"/>
      <c r="E234" s="878" t="s">
        <v>73</v>
      </c>
      <c r="F234" s="879"/>
      <c r="G234" s="108">
        <f>G218+G225+G231</f>
        <v>42643</v>
      </c>
    </row>
    <row r="235" spans="1:7" s="4" customFormat="1" ht="14">
      <c r="A235"/>
      <c r="B235"/>
      <c r="C235"/>
      <c r="D235"/>
      <c r="E235"/>
      <c r="F235"/>
      <c r="G235"/>
    </row>
    <row r="236" spans="1:7" s="4" customFormat="1" ht="14">
      <c r="A236"/>
      <c r="B236"/>
      <c r="C236"/>
      <c r="D236"/>
      <c r="E236"/>
      <c r="F236"/>
      <c r="G236"/>
    </row>
    <row r="237" spans="1:7" s="4" customFormat="1" ht="14">
      <c r="A237" s="551"/>
      <c r="B237" s="552"/>
      <c r="C237" s="553"/>
      <c r="D237" s="554"/>
      <c r="E237" s="555"/>
      <c r="F237" s="555"/>
      <c r="G237" s="556"/>
    </row>
    <row r="238" spans="1:7" s="4" customFormat="1" ht="15" thickBot="1">
      <c r="A238"/>
      <c r="B238"/>
      <c r="C238"/>
      <c r="D238"/>
      <c r="E238"/>
      <c r="F238"/>
      <c r="G238"/>
    </row>
    <row r="239" spans="1:7" s="4" customFormat="1" ht="17" thickBot="1">
      <c r="A239" s="228" t="s">
        <v>14</v>
      </c>
      <c r="B239" s="808" t="s">
        <v>15</v>
      </c>
      <c r="C239" s="809"/>
      <c r="D239" s="809"/>
      <c r="E239" s="810"/>
      <c r="F239" s="229" t="s">
        <v>47</v>
      </c>
      <c r="G239" s="230" t="s">
        <v>48</v>
      </c>
    </row>
    <row r="240" spans="1:7" ht="17" thickBot="1">
      <c r="A240" s="231">
        <f>+'PRESUPUESTO OFICIAL'!B27</f>
        <v>1.9</v>
      </c>
      <c r="B240" s="811" t="str">
        <f>+'PRESUPUESTO OFICIAL'!C27</f>
        <v>Desmonte de instalaciones eléctricas  (Incluye Retiro de escombros en volqueta, cargue y transporte para botar fuera de las instalaciones del Sena) todo el material retirado será gestionado de acuerdo con las regulaciones ambientales locales, asegurando la disposición adecuada o reciclaje de los residuos. Se recomienda coordinar con personal y equipo especializado para garantizar la seguridad y eficiencia del trabajo.</v>
      </c>
      <c r="C240" s="811"/>
      <c r="D240" s="811"/>
      <c r="E240" s="811"/>
      <c r="F240" s="232" t="str">
        <f>+'PRESUPUESTO OFICIAL'!D27</f>
        <v>GLB</v>
      </c>
      <c r="G240" s="233">
        <f>ROUND(G265,2)</f>
        <v>305555</v>
      </c>
    </row>
    <row r="241" spans="1:7" s="4" customFormat="1" ht="15">
      <c r="A241" s="234"/>
      <c r="B241" s="234"/>
      <c r="C241" s="234"/>
      <c r="D241" s="235"/>
      <c r="E241" s="236"/>
      <c r="F241" s="237"/>
      <c r="G241" s="238"/>
    </row>
    <row r="242" spans="1:7" s="4" customFormat="1" ht="15">
      <c r="A242" s="766" t="s">
        <v>49</v>
      </c>
      <c r="B242" s="767"/>
      <c r="C242" s="767"/>
      <c r="D242" s="767"/>
      <c r="E242" s="767"/>
      <c r="F242" s="767"/>
      <c r="G242" s="768"/>
    </row>
    <row r="243" spans="1:7" ht="15">
      <c r="A243" s="790" t="s">
        <v>50</v>
      </c>
      <c r="B243" s="812"/>
      <c r="C243" s="813"/>
      <c r="D243" s="239" t="s">
        <v>51</v>
      </c>
      <c r="E243" s="240" t="s">
        <v>52</v>
      </c>
      <c r="F243" s="241" t="s">
        <v>53</v>
      </c>
      <c r="G243" s="240" t="s">
        <v>54</v>
      </c>
    </row>
    <row r="244" spans="1:7" s="4" customFormat="1" ht="15">
      <c r="A244" s="814"/>
      <c r="B244" s="815"/>
      <c r="C244" s="816"/>
      <c r="D244" s="242"/>
      <c r="E244" s="243"/>
      <c r="F244" s="244"/>
      <c r="G244" s="240"/>
    </row>
    <row r="245" spans="1:7" s="4" customFormat="1" ht="13.75" customHeight="1">
      <c r="A245" s="817"/>
      <c r="B245" s="818"/>
      <c r="C245" s="819"/>
      <c r="D245" s="242"/>
      <c r="E245" s="243"/>
      <c r="F245" s="244"/>
      <c r="G245" s="240"/>
    </row>
    <row r="246" spans="1:7" s="4" customFormat="1" ht="15">
      <c r="A246" s="817"/>
      <c r="B246" s="818"/>
      <c r="C246" s="819"/>
      <c r="D246" s="242"/>
      <c r="E246" s="243"/>
      <c r="F246" s="244"/>
      <c r="G246" s="240"/>
    </row>
    <row r="247" spans="1:7" s="4" customFormat="1" ht="15">
      <c r="A247" s="817"/>
      <c r="B247" s="818"/>
      <c r="C247" s="819"/>
      <c r="D247" s="242"/>
      <c r="E247" s="243"/>
      <c r="F247" s="244"/>
      <c r="G247" s="240"/>
    </row>
    <row r="248" spans="1:7" s="4" customFormat="1" ht="15">
      <c r="A248" s="827"/>
      <c r="B248" s="828"/>
      <c r="C248" s="829"/>
      <c r="D248" s="242"/>
      <c r="E248" s="243"/>
      <c r="F248" s="244"/>
      <c r="G248" s="240"/>
    </row>
    <row r="249" spans="1:7" s="4" customFormat="1" ht="14.25" customHeight="1">
      <c r="A249" s="245"/>
      <c r="B249" s="246"/>
      <c r="C249" s="245"/>
      <c r="D249" s="247"/>
      <c r="E249" s="248"/>
      <c r="F249" s="249" t="s">
        <v>55</v>
      </c>
      <c r="G249" s="250">
        <f>G244+G245+G246+G247+G248</f>
        <v>0</v>
      </c>
    </row>
    <row r="250" spans="1:7" s="4" customFormat="1" ht="15">
      <c r="A250" s="251"/>
      <c r="B250" s="252"/>
      <c r="C250" s="252"/>
      <c r="D250" s="253"/>
      <c r="E250" s="254"/>
      <c r="F250" s="255"/>
      <c r="G250" s="256"/>
    </row>
    <row r="251" spans="1:7" s="4" customFormat="1" ht="15">
      <c r="A251" s="766" t="s">
        <v>56</v>
      </c>
      <c r="B251" s="767"/>
      <c r="C251" s="767"/>
      <c r="D251" s="767"/>
      <c r="E251" s="767"/>
      <c r="F251" s="767"/>
      <c r="G251" s="768"/>
    </row>
    <row r="252" spans="1:7" s="4" customFormat="1" ht="15">
      <c r="A252" s="830" t="s">
        <v>50</v>
      </c>
      <c r="B252" s="831"/>
      <c r="C252" s="832"/>
      <c r="D252" s="239" t="s">
        <v>51</v>
      </c>
      <c r="E252" s="240" t="s">
        <v>57</v>
      </c>
      <c r="F252" s="241" t="s">
        <v>58</v>
      </c>
      <c r="G252" s="240" t="s">
        <v>54</v>
      </c>
    </row>
    <row r="253" spans="1:7" s="4" customFormat="1" ht="15">
      <c r="A253" s="833" t="s">
        <v>59</v>
      </c>
      <c r="B253" s="880"/>
      <c r="C253" s="881"/>
      <c r="D253" s="257" t="s">
        <v>60</v>
      </c>
      <c r="E253" s="258">
        <f>+G262</f>
        <v>291004</v>
      </c>
      <c r="F253" s="259">
        <v>0.05</v>
      </c>
      <c r="G253" s="260">
        <f>ROUNDUP(E253*F253,0)</f>
        <v>14551</v>
      </c>
    </row>
    <row r="254" spans="1:7" s="4" customFormat="1" ht="15">
      <c r="A254" s="763"/>
      <c r="B254" s="838"/>
      <c r="C254" s="839"/>
      <c r="D254" s="262"/>
      <c r="E254" s="263"/>
      <c r="F254" s="264"/>
      <c r="G254" s="265"/>
    </row>
    <row r="255" spans="1:7" s="4" customFormat="1" ht="15">
      <c r="A255" s="840"/>
      <c r="B255" s="841"/>
      <c r="C255" s="842"/>
      <c r="D255" s="262"/>
      <c r="E255" s="263"/>
      <c r="F255" s="264"/>
      <c r="G255" s="265"/>
    </row>
    <row r="256" spans="1:7" s="4" customFormat="1" ht="15">
      <c r="A256" s="266"/>
      <c r="B256" s="267"/>
      <c r="C256" s="267"/>
      <c r="D256" s="268"/>
      <c r="E256" s="269"/>
      <c r="F256" s="249" t="s">
        <v>63</v>
      </c>
      <c r="G256" s="250">
        <f>G253+G254+G255</f>
        <v>14551</v>
      </c>
    </row>
    <row r="257" spans="1:7" s="4" customFormat="1" ht="15">
      <c r="A257" s="270"/>
      <c r="B257" s="271"/>
      <c r="C257" s="271"/>
      <c r="D257" s="272"/>
      <c r="E257" s="273"/>
      <c r="F257" s="255"/>
      <c r="G257" s="256"/>
    </row>
    <row r="258" spans="1:7" s="4" customFormat="1" ht="15">
      <c r="A258" s="766" t="s">
        <v>64</v>
      </c>
      <c r="B258" s="767"/>
      <c r="C258" s="767"/>
      <c r="D258" s="767"/>
      <c r="E258" s="767"/>
      <c r="F258" s="767"/>
      <c r="G258" s="768"/>
    </row>
    <row r="259" spans="1:7" s="4" customFormat="1" ht="15">
      <c r="A259" s="239" t="s">
        <v>15</v>
      </c>
      <c r="B259" s="239" t="s">
        <v>65</v>
      </c>
      <c r="C259" s="239" t="s">
        <v>66</v>
      </c>
      <c r="D259" s="239" t="s">
        <v>150</v>
      </c>
      <c r="E259" s="239" t="s">
        <v>68</v>
      </c>
      <c r="F259" s="239" t="s">
        <v>69</v>
      </c>
      <c r="G259" s="274"/>
    </row>
    <row r="260" spans="1:7" s="4" customFormat="1" ht="15">
      <c r="A260" s="275" t="s">
        <v>70</v>
      </c>
      <c r="B260" s="275">
        <v>107213.33333333299</v>
      </c>
      <c r="C260" s="276">
        <v>0.875</v>
      </c>
      <c r="D260" s="276">
        <v>25128.125</v>
      </c>
      <c r="E260" s="276">
        <v>0.12559999999999999</v>
      </c>
      <c r="F260" s="260">
        <f>ROUNDUP(D260/E260,0)</f>
        <v>200065</v>
      </c>
      <c r="G260" s="274"/>
    </row>
    <row r="261" spans="1:7" s="4" customFormat="1" ht="15">
      <c r="A261" s="275" t="s">
        <v>71</v>
      </c>
      <c r="B261" s="275">
        <v>48733.333333333299</v>
      </c>
      <c r="C261" s="276">
        <v>0.875</v>
      </c>
      <c r="D261" s="276">
        <v>11421.875</v>
      </c>
      <c r="E261" s="276">
        <v>0.12559999999999999</v>
      </c>
      <c r="F261" s="260">
        <f>ROUNDUP(D261/E261,0)</f>
        <v>90939</v>
      </c>
      <c r="G261" s="274"/>
    </row>
    <row r="262" spans="1:7" s="4" customFormat="1" ht="15">
      <c r="A262" s="245"/>
      <c r="B262" s="277"/>
      <c r="C262" s="278"/>
      <c r="D262" s="279"/>
      <c r="E262" s="280"/>
      <c r="F262" s="249" t="s">
        <v>72</v>
      </c>
      <c r="G262" s="281">
        <f>F260+F261</f>
        <v>291004</v>
      </c>
    </row>
    <row r="263" spans="1:7" s="4" customFormat="1" ht="15">
      <c r="A263" s="251"/>
      <c r="B263" s="282"/>
      <c r="C263" s="283"/>
      <c r="D263" s="284"/>
      <c r="E263" s="285"/>
      <c r="F263" s="255"/>
      <c r="G263" s="256"/>
    </row>
    <row r="264" spans="1:7" s="4" customFormat="1" ht="16" thickBot="1">
      <c r="A264" s="251"/>
      <c r="B264" s="251"/>
      <c r="C264" s="251"/>
      <c r="D264" s="286"/>
      <c r="E264" s="287"/>
      <c r="F264" s="288"/>
      <c r="G264" s="287"/>
    </row>
    <row r="265" spans="1:7" s="4" customFormat="1" ht="16" thickBot="1">
      <c r="A265" s="289"/>
      <c r="B265" s="290"/>
      <c r="C265" s="291"/>
      <c r="D265" s="292"/>
      <c r="E265" s="769" t="s">
        <v>73</v>
      </c>
      <c r="F265" s="770"/>
      <c r="G265" s="296">
        <f>G249+G256+G262</f>
        <v>305555</v>
      </c>
    </row>
    <row r="266" spans="1:7" s="4" customFormat="1" ht="14">
      <c r="A266" s="70"/>
      <c r="B266" s="71"/>
      <c r="C266" s="72"/>
      <c r="D266" s="73"/>
      <c r="E266" s="74"/>
      <c r="F266" s="75"/>
      <c r="G266" s="74"/>
    </row>
    <row r="267" spans="1:7" s="4" customFormat="1" ht="14">
      <c r="A267"/>
      <c r="B267"/>
      <c r="C267"/>
      <c r="D267"/>
      <c r="E267"/>
      <c r="F267"/>
      <c r="G267"/>
    </row>
    <row r="268" spans="1:7" s="4" customFormat="1" ht="14">
      <c r="A268" s="33"/>
      <c r="B268" s="33"/>
      <c r="C268" s="33"/>
      <c r="D268" s="62"/>
      <c r="E268" s="63"/>
      <c r="F268" s="64"/>
      <c r="G268" s="63"/>
    </row>
    <row r="269" spans="1:7" s="4" customFormat="1" ht="14">
      <c r="A269" s="70"/>
      <c r="B269" s="71"/>
      <c r="C269" s="72"/>
      <c r="D269" s="73"/>
      <c r="E269" s="74"/>
      <c r="F269" s="75"/>
      <c r="G269" s="74"/>
    </row>
    <row r="270" spans="1:7" s="4" customFormat="1" ht="15" thickBot="1">
      <c r="A270"/>
      <c r="B270"/>
      <c r="C270"/>
      <c r="D270"/>
      <c r="E270"/>
      <c r="F270"/>
      <c r="G270"/>
    </row>
    <row r="271" spans="1:7" s="4" customFormat="1" ht="17" thickBot="1">
      <c r="A271" s="228" t="s">
        <v>14</v>
      </c>
      <c r="B271" s="808" t="s">
        <v>15</v>
      </c>
      <c r="C271" s="809"/>
      <c r="D271" s="809"/>
      <c r="E271" s="810"/>
      <c r="F271" s="229" t="s">
        <v>47</v>
      </c>
      <c r="G271" s="230" t="s">
        <v>48</v>
      </c>
    </row>
    <row r="272" spans="1:7" ht="17" thickBot="1">
      <c r="A272" s="231">
        <f>+'PRESUPUESTO OFICIAL'!B29</f>
        <v>2.1</v>
      </c>
      <c r="B272" s="811" t="str">
        <f>+'PRESUPUESTO OFICIAL'!C29</f>
        <v>Reposición de contrapiso en concreto de 3.000 psi, con espesor de 0,1 m. Incluye la conformación de la superficie previa a su fundición, garantizando el espesor mínimo especificado. Se deberá prever e instalar todas las tuberías o instalaciones necesarias (hidráulicas, sanitarias o eléctricas) antes de proceder con la fundición. Incluye malla electrosoldada grafil 4 mm @ 0,15 m en ambas direcciones; se debe garantizar ubicación al tercio de la altura desde la superficie superior. (suministro e instalación de todos los materiales).</v>
      </c>
      <c r="C272" s="811"/>
      <c r="D272" s="811"/>
      <c r="E272" s="811"/>
      <c r="F272" s="232" t="str">
        <f>+'PRESUPUESTO OFICIAL'!D29</f>
        <v>M2</v>
      </c>
      <c r="G272" s="233">
        <f>ROUND(G297,2)</f>
        <v>68702</v>
      </c>
    </row>
    <row r="273" spans="1:7" ht="15">
      <c r="A273" s="234"/>
      <c r="B273" s="234"/>
      <c r="C273" s="234"/>
      <c r="D273" s="235"/>
      <c r="E273" s="236"/>
      <c r="F273" s="237"/>
      <c r="G273" s="238"/>
    </row>
    <row r="274" spans="1:7" s="4" customFormat="1" ht="15">
      <c r="A274" s="766" t="s">
        <v>49</v>
      </c>
      <c r="B274" s="788"/>
      <c r="C274" s="788"/>
      <c r="D274" s="788"/>
      <c r="E274" s="788"/>
      <c r="F274" s="788"/>
      <c r="G274" s="789"/>
    </row>
    <row r="275" spans="1:7" s="4" customFormat="1" ht="14" customHeight="1">
      <c r="A275" s="790" t="s">
        <v>50</v>
      </c>
      <c r="B275" s="791"/>
      <c r="C275" s="792"/>
      <c r="D275" s="239" t="s">
        <v>51</v>
      </c>
      <c r="E275" s="240" t="s">
        <v>52</v>
      </c>
      <c r="F275" s="241" t="s">
        <v>53</v>
      </c>
      <c r="G275" s="240" t="s">
        <v>54</v>
      </c>
    </row>
    <row r="276" spans="1:7" s="4" customFormat="1" ht="16">
      <c r="A276" s="814" t="s">
        <v>156</v>
      </c>
      <c r="B276" s="815"/>
      <c r="C276" s="816"/>
      <c r="D276" s="323" t="s">
        <v>78</v>
      </c>
      <c r="E276" s="258">
        <v>407680</v>
      </c>
      <c r="F276" s="244">
        <v>0.105</v>
      </c>
      <c r="G276" s="260">
        <f>ROUNDUP(E276*F276,0)</f>
        <v>42807</v>
      </c>
    </row>
    <row r="277" spans="1:7" s="4" customFormat="1" ht="16">
      <c r="A277" s="817" t="s">
        <v>157</v>
      </c>
      <c r="B277" s="818"/>
      <c r="C277" s="819"/>
      <c r="D277" s="323" t="s">
        <v>46</v>
      </c>
      <c r="E277" s="258">
        <v>82000</v>
      </c>
      <c r="F277" s="244">
        <v>7.0000000000000007E-2</v>
      </c>
      <c r="G277" s="260">
        <f>ROUNDUP(E277*F277,0)</f>
        <v>5740</v>
      </c>
    </row>
    <row r="278" spans="1:7" s="4" customFormat="1" ht="15">
      <c r="A278" s="817"/>
      <c r="B278" s="818"/>
      <c r="C278" s="819"/>
      <c r="D278" s="323"/>
      <c r="E278" s="243"/>
      <c r="F278" s="244"/>
      <c r="G278" s="240"/>
    </row>
    <row r="279" spans="1:7" s="4" customFormat="1" ht="15">
      <c r="A279" s="817"/>
      <c r="B279" s="818"/>
      <c r="C279" s="819"/>
      <c r="D279" s="323"/>
      <c r="E279" s="243"/>
      <c r="F279" s="244"/>
      <c r="G279" s="240"/>
    </row>
    <row r="280" spans="1:7" s="4" customFormat="1" ht="15">
      <c r="A280" s="817"/>
      <c r="B280" s="836"/>
      <c r="C280" s="837"/>
      <c r="D280" s="242"/>
      <c r="E280" s="243"/>
      <c r="F280" s="244"/>
      <c r="G280" s="240"/>
    </row>
    <row r="281" spans="1:7" s="4" customFormat="1" ht="15">
      <c r="A281" s="245"/>
      <c r="B281" s="246"/>
      <c r="C281" s="245"/>
      <c r="D281" s="247"/>
      <c r="E281" s="248"/>
      <c r="F281" s="249" t="s">
        <v>55</v>
      </c>
      <c r="G281" s="250">
        <f>G276+G277+G278+G279+G280</f>
        <v>48547</v>
      </c>
    </row>
    <row r="282" spans="1:7" s="4" customFormat="1" ht="15">
      <c r="A282" s="251"/>
      <c r="B282" s="252"/>
      <c r="C282" s="252"/>
      <c r="D282" s="253"/>
      <c r="E282" s="254"/>
      <c r="F282" s="255"/>
      <c r="G282" s="256"/>
    </row>
    <row r="283" spans="1:7" s="4" customFormat="1" ht="15">
      <c r="A283" s="766" t="s">
        <v>56</v>
      </c>
      <c r="B283" s="767"/>
      <c r="C283" s="767"/>
      <c r="D283" s="767"/>
      <c r="E283" s="767"/>
      <c r="F283" s="767"/>
      <c r="G283" s="768"/>
    </row>
    <row r="284" spans="1:7" s="4" customFormat="1" ht="15">
      <c r="A284" s="790" t="s">
        <v>50</v>
      </c>
      <c r="B284" s="791"/>
      <c r="C284" s="792"/>
      <c r="D284" s="239" t="s">
        <v>51</v>
      </c>
      <c r="E284" s="240" t="s">
        <v>57</v>
      </c>
      <c r="F284" s="241" t="s">
        <v>58</v>
      </c>
      <c r="G284" s="240" t="s">
        <v>54</v>
      </c>
    </row>
    <row r="285" spans="1:7" s="4" customFormat="1" ht="15">
      <c r="A285" s="763" t="s">
        <v>217</v>
      </c>
      <c r="B285" s="764"/>
      <c r="C285" s="765"/>
      <c r="D285" s="262" t="s">
        <v>60</v>
      </c>
      <c r="E285" s="258">
        <f>G294</f>
        <v>18745</v>
      </c>
      <c r="F285" s="264">
        <v>0.05</v>
      </c>
      <c r="G285" s="260">
        <f>ROUNDUP(E285*F285,0)</f>
        <v>938</v>
      </c>
    </row>
    <row r="286" spans="1:7" s="4" customFormat="1" ht="15">
      <c r="A286" s="763" t="s">
        <v>158</v>
      </c>
      <c r="B286" s="764"/>
      <c r="C286" s="765"/>
      <c r="D286" s="262" t="s">
        <v>159</v>
      </c>
      <c r="E286" s="258">
        <v>8000</v>
      </c>
      <c r="F286" s="264">
        <v>5.8999999999999997E-2</v>
      </c>
      <c r="G286" s="260">
        <f>ROUNDUP(E286*F286,0)</f>
        <v>472</v>
      </c>
    </row>
    <row r="287" spans="1:7" s="4" customFormat="1" ht="15">
      <c r="A287" s="763"/>
      <c r="B287" s="764"/>
      <c r="C287" s="765"/>
      <c r="D287" s="262"/>
      <c r="E287" s="263"/>
      <c r="F287" s="264"/>
      <c r="G287" s="265"/>
    </row>
    <row r="288" spans="1:7" s="4" customFormat="1" ht="15">
      <c r="A288" s="266"/>
      <c r="B288" s="267"/>
      <c r="C288" s="267"/>
      <c r="D288" s="268"/>
      <c r="E288" s="269"/>
      <c r="F288" s="249" t="s">
        <v>63</v>
      </c>
      <c r="G288" s="250">
        <f>G285+G286+G287</f>
        <v>1410</v>
      </c>
    </row>
    <row r="289" spans="1:7" s="4" customFormat="1" ht="15">
      <c r="A289" s="270"/>
      <c r="B289" s="271"/>
      <c r="C289" s="271"/>
      <c r="D289" s="272"/>
      <c r="E289" s="273"/>
      <c r="F289" s="255"/>
      <c r="G289" s="256"/>
    </row>
    <row r="290" spans="1:7" s="4" customFormat="1" ht="15">
      <c r="A290" s="882" t="s">
        <v>64</v>
      </c>
      <c r="B290" s="883"/>
      <c r="C290" s="883"/>
      <c r="D290" s="883"/>
      <c r="E290" s="883"/>
      <c r="F290" s="883"/>
      <c r="G290" s="884"/>
    </row>
    <row r="291" spans="1:7" s="4" customFormat="1" ht="15">
      <c r="A291" s="324" t="s">
        <v>15</v>
      </c>
      <c r="B291" s="324" t="s">
        <v>65</v>
      </c>
      <c r="C291" s="324" t="s">
        <v>66</v>
      </c>
      <c r="D291" s="324" t="s">
        <v>150</v>
      </c>
      <c r="E291" s="324" t="s">
        <v>68</v>
      </c>
      <c r="F291" s="324" t="s">
        <v>69</v>
      </c>
      <c r="G291" s="325"/>
    </row>
    <row r="292" spans="1:7" s="4" customFormat="1" ht="15">
      <c r="A292" s="275" t="s">
        <v>70</v>
      </c>
      <c r="B292" s="275">
        <v>107213.33333333299</v>
      </c>
      <c r="C292" s="276">
        <v>0.875</v>
      </c>
      <c r="D292" s="276">
        <v>25128.125</v>
      </c>
      <c r="E292" s="276">
        <v>1.95</v>
      </c>
      <c r="F292" s="260">
        <f>ROUNDUP(D292/E292,0)</f>
        <v>12887</v>
      </c>
      <c r="G292" s="325"/>
    </row>
    <row r="293" spans="1:7" s="4" customFormat="1" ht="15">
      <c r="A293" s="275" t="s">
        <v>71</v>
      </c>
      <c r="B293" s="275">
        <v>48733.333333333299</v>
      </c>
      <c r="C293" s="276">
        <v>0.875</v>
      </c>
      <c r="D293" s="276">
        <v>11421.875</v>
      </c>
      <c r="E293" s="276">
        <v>1.95</v>
      </c>
      <c r="F293" s="260">
        <f>ROUNDUP(D293/E293,0)</f>
        <v>5858</v>
      </c>
      <c r="G293" s="325"/>
    </row>
    <row r="294" spans="1:7" s="4" customFormat="1" ht="15">
      <c r="A294" s="326"/>
      <c r="B294" s="277"/>
      <c r="C294" s="278"/>
      <c r="D294" s="279"/>
      <c r="E294" s="280"/>
      <c r="F294" s="327" t="s">
        <v>72</v>
      </c>
      <c r="G294" s="281">
        <f>SUM(F292:F293)</f>
        <v>18745</v>
      </c>
    </row>
    <row r="295" spans="1:7" s="4" customFormat="1" ht="15">
      <c r="A295" s="251"/>
      <c r="B295" s="282"/>
      <c r="C295" s="283"/>
      <c r="D295" s="284"/>
      <c r="E295" s="285"/>
      <c r="F295" s="255"/>
      <c r="G295" s="256"/>
    </row>
    <row r="296" spans="1:7" s="4" customFormat="1" ht="16" thickBot="1">
      <c r="A296" s="251"/>
      <c r="B296" s="251"/>
      <c r="C296" s="251"/>
      <c r="D296" s="286"/>
      <c r="E296" s="287"/>
      <c r="F296" s="288"/>
      <c r="G296" s="287"/>
    </row>
    <row r="297" spans="1:7" s="4" customFormat="1" ht="16" thickBot="1">
      <c r="A297" s="289"/>
      <c r="B297" s="290"/>
      <c r="C297" s="291"/>
      <c r="D297" s="292"/>
      <c r="E297" s="769" t="s">
        <v>73</v>
      </c>
      <c r="F297" s="770"/>
      <c r="G297" s="296">
        <f>G281+G288+G294</f>
        <v>68702</v>
      </c>
    </row>
    <row r="298" spans="1:7" s="4" customFormat="1" ht="13.75" customHeight="1">
      <c r="A298" s="251"/>
      <c r="B298" s="251"/>
      <c r="C298" s="251"/>
      <c r="D298" s="286"/>
      <c r="E298" s="287"/>
      <c r="F298" s="288"/>
      <c r="G298" s="287"/>
    </row>
    <row r="299" spans="1:7" s="4" customFormat="1" ht="15">
      <c r="A299" s="317"/>
      <c r="B299" s="318"/>
      <c r="C299" s="319"/>
      <c r="D299" s="320"/>
      <c r="E299" s="321"/>
      <c r="F299" s="322"/>
      <c r="G299" s="321"/>
    </row>
    <row r="300" spans="1:7" s="4" customFormat="1" ht="15" thickBot="1">
      <c r="A300"/>
      <c r="B300"/>
      <c r="C300"/>
      <c r="D300"/>
      <c r="E300"/>
      <c r="F300"/>
      <c r="G300"/>
    </row>
    <row r="301" spans="1:7" s="4" customFormat="1" ht="17" thickBot="1">
      <c r="A301" s="328" t="s">
        <v>14</v>
      </c>
      <c r="B301" s="885" t="s">
        <v>15</v>
      </c>
      <c r="C301" s="886"/>
      <c r="D301" s="886"/>
      <c r="E301" s="887"/>
      <c r="F301" s="329" t="s">
        <v>47</v>
      </c>
      <c r="G301" s="330" t="s">
        <v>48</v>
      </c>
    </row>
    <row r="302" spans="1:7" s="4" customFormat="1" ht="13.75" customHeight="1" thickBot="1">
      <c r="A302" s="331">
        <f>+'PRESUPUESTO OFICIAL'!B30</f>
        <v>2.2000000000000002</v>
      </c>
      <c r="B302" s="888" t="str">
        <f>+'PRESUPUESTO OFICIAL'!C30</f>
        <v>Suministro e instalación de mortero de nivelación en proporción 1:3 con espesor mínimo de 0.04m.</v>
      </c>
      <c r="C302" s="888"/>
      <c r="D302" s="888"/>
      <c r="E302" s="888"/>
      <c r="F302" s="332" t="str">
        <f>+'PRESUPUESTO OFICIAL'!D30</f>
        <v>M2</v>
      </c>
      <c r="G302" s="233">
        <f>ROUND(G321,2)</f>
        <v>27818</v>
      </c>
    </row>
    <row r="303" spans="1:7" s="4" customFormat="1" ht="15">
      <c r="A303" s="234"/>
      <c r="B303" s="234"/>
      <c r="C303" s="234"/>
      <c r="D303" s="235"/>
      <c r="E303" s="236"/>
      <c r="F303" s="237"/>
      <c r="G303" s="238"/>
    </row>
    <row r="304" spans="1:7" s="4" customFormat="1" ht="15">
      <c r="A304" s="882" t="s">
        <v>49</v>
      </c>
      <c r="B304" s="889"/>
      <c r="C304" s="889"/>
      <c r="D304" s="889"/>
      <c r="E304" s="889"/>
      <c r="F304" s="889"/>
      <c r="G304" s="890"/>
    </row>
    <row r="305" spans="1:7" s="4" customFormat="1" ht="15">
      <c r="A305" s="891" t="s">
        <v>50</v>
      </c>
      <c r="B305" s="892"/>
      <c r="C305" s="893"/>
      <c r="D305" s="324" t="s">
        <v>51</v>
      </c>
      <c r="E305" s="333" t="s">
        <v>52</v>
      </c>
      <c r="F305" s="334" t="s">
        <v>53</v>
      </c>
      <c r="G305" s="333" t="s">
        <v>54</v>
      </c>
    </row>
    <row r="306" spans="1:7" s="4" customFormat="1" ht="15">
      <c r="A306" s="894" t="s">
        <v>77</v>
      </c>
      <c r="B306" s="895"/>
      <c r="C306" s="896"/>
      <c r="D306" s="335" t="s">
        <v>78</v>
      </c>
      <c r="E306" s="258">
        <v>435000</v>
      </c>
      <c r="F306" s="336">
        <v>4.2000000000000003E-2</v>
      </c>
      <c r="G306" s="260">
        <f>ROUNDUP(E306*F306,0)</f>
        <v>18270</v>
      </c>
    </row>
    <row r="307" spans="1:7" s="4" customFormat="1" ht="15">
      <c r="A307" s="326"/>
      <c r="B307" s="337"/>
      <c r="C307" s="326"/>
      <c r="D307" s="338"/>
      <c r="E307" s="339"/>
      <c r="F307" s="327" t="s">
        <v>55</v>
      </c>
      <c r="G307" s="340">
        <f>G306</f>
        <v>18270</v>
      </c>
    </row>
    <row r="308" spans="1:7" s="4" customFormat="1" ht="15">
      <c r="A308" s="341"/>
      <c r="B308" s="342"/>
      <c r="C308" s="342"/>
      <c r="D308" s="343"/>
      <c r="E308" s="344"/>
      <c r="F308" s="345"/>
      <c r="G308" s="346"/>
    </row>
    <row r="309" spans="1:7" s="4" customFormat="1" ht="15">
      <c r="A309" s="882" t="s">
        <v>56</v>
      </c>
      <c r="B309" s="883"/>
      <c r="C309" s="883"/>
      <c r="D309" s="883"/>
      <c r="E309" s="883"/>
      <c r="F309" s="883"/>
      <c r="G309" s="884"/>
    </row>
    <row r="310" spans="1:7" s="4" customFormat="1" ht="15">
      <c r="A310" s="891" t="s">
        <v>50</v>
      </c>
      <c r="B310" s="892"/>
      <c r="C310" s="893"/>
      <c r="D310" s="324" t="s">
        <v>51</v>
      </c>
      <c r="E310" s="333" t="s">
        <v>57</v>
      </c>
      <c r="F310" s="334" t="s">
        <v>58</v>
      </c>
      <c r="G310" s="333" t="s">
        <v>54</v>
      </c>
    </row>
    <row r="311" spans="1:7" s="4" customFormat="1" ht="15">
      <c r="A311" s="897" t="s">
        <v>59</v>
      </c>
      <c r="B311" s="898"/>
      <c r="C311" s="899"/>
      <c r="D311" s="347" t="s">
        <v>60</v>
      </c>
      <c r="E311" s="258">
        <f>+G318</f>
        <v>9093</v>
      </c>
      <c r="F311" s="348">
        <v>0.05</v>
      </c>
      <c r="G311" s="260">
        <f>ROUNDUP(E311*F311,0)</f>
        <v>455</v>
      </c>
    </row>
    <row r="312" spans="1:7" s="4" customFormat="1" ht="15">
      <c r="A312" s="349"/>
      <c r="B312" s="267"/>
      <c r="C312" s="267"/>
      <c r="D312" s="268"/>
      <c r="E312" s="269"/>
      <c r="F312" s="327" t="s">
        <v>63</v>
      </c>
      <c r="G312" s="340">
        <f>SUM(G311)</f>
        <v>455</v>
      </c>
    </row>
    <row r="313" spans="1:7" s="4" customFormat="1" ht="15">
      <c r="A313" s="350"/>
      <c r="B313" s="271"/>
      <c r="C313" s="271"/>
      <c r="D313" s="272"/>
      <c r="E313" s="273"/>
      <c r="F313" s="345"/>
      <c r="G313" s="346"/>
    </row>
    <row r="314" spans="1:7" s="4" customFormat="1" ht="15">
      <c r="A314" s="882" t="s">
        <v>64</v>
      </c>
      <c r="B314" s="883"/>
      <c r="C314" s="883"/>
      <c r="D314" s="883"/>
      <c r="E314" s="883"/>
      <c r="F314" s="883"/>
      <c r="G314" s="884"/>
    </row>
    <row r="315" spans="1:7" s="4" customFormat="1" ht="15">
      <c r="A315" s="324" t="s">
        <v>15</v>
      </c>
      <c r="B315" s="324" t="s">
        <v>65</v>
      </c>
      <c r="C315" s="324" t="s">
        <v>66</v>
      </c>
      <c r="D315" s="324" t="s">
        <v>150</v>
      </c>
      <c r="E315" s="324" t="s">
        <v>68</v>
      </c>
      <c r="F315" s="324" t="s">
        <v>69</v>
      </c>
      <c r="G315" s="325"/>
    </row>
    <row r="316" spans="1:7" s="4" customFormat="1" ht="15">
      <c r="A316" s="275" t="s">
        <v>70</v>
      </c>
      <c r="B316" s="275">
        <v>107213.33333333299</v>
      </c>
      <c r="C316" s="276">
        <v>0.875</v>
      </c>
      <c r="D316" s="276">
        <v>25128.125</v>
      </c>
      <c r="E316" s="276">
        <v>4.0199999999999996</v>
      </c>
      <c r="F316" s="260">
        <f>ROUNDUP(D316/E316,0)</f>
        <v>6251</v>
      </c>
      <c r="G316" s="325"/>
    </row>
    <row r="317" spans="1:7" s="4" customFormat="1" ht="15">
      <c r="A317" s="275" t="s">
        <v>71</v>
      </c>
      <c r="B317" s="275">
        <v>48733.333333333299</v>
      </c>
      <c r="C317" s="276">
        <v>0.875</v>
      </c>
      <c r="D317" s="276">
        <v>11421.875</v>
      </c>
      <c r="E317" s="276">
        <v>4.0199999999999996</v>
      </c>
      <c r="F317" s="260">
        <f>ROUNDUP(D317/E317,0)</f>
        <v>2842</v>
      </c>
      <c r="G317" s="325"/>
    </row>
    <row r="318" spans="1:7" s="4" customFormat="1" ht="15">
      <c r="A318" s="326"/>
      <c r="B318" s="277"/>
      <c r="C318" s="278"/>
      <c r="D318" s="279"/>
      <c r="E318" s="280"/>
      <c r="F318" s="327" t="s">
        <v>72</v>
      </c>
      <c r="G318" s="281">
        <f>SUM(F316:F317)</f>
        <v>9093</v>
      </c>
    </row>
    <row r="319" spans="1:7" s="4" customFormat="1" ht="15">
      <c r="A319" s="341"/>
      <c r="B319" s="282"/>
      <c r="C319" s="283"/>
      <c r="D319" s="284"/>
      <c r="E319" s="285"/>
      <c r="F319" s="345"/>
      <c r="G319" s="346"/>
    </row>
    <row r="320" spans="1:7" s="4" customFormat="1" ht="16" thickBot="1">
      <c r="A320" s="341"/>
      <c r="B320" s="341"/>
      <c r="C320" s="341"/>
      <c r="D320" s="351"/>
      <c r="E320" s="352"/>
      <c r="F320" s="353"/>
      <c r="G320" s="352"/>
    </row>
    <row r="321" spans="1:7" s="4" customFormat="1" ht="16" thickBot="1">
      <c r="A321" s="354"/>
      <c r="B321" s="355"/>
      <c r="C321" s="356"/>
      <c r="D321" s="357"/>
      <c r="E321" s="1031" t="s">
        <v>73</v>
      </c>
      <c r="F321" s="1032"/>
      <c r="G321" s="358">
        <f>G307+G312+G318</f>
        <v>27818</v>
      </c>
    </row>
    <row r="322" spans="1:7" s="4" customFormat="1" ht="15">
      <c r="A322" s="251"/>
      <c r="B322" s="251"/>
      <c r="C322" s="251"/>
      <c r="D322" s="286"/>
      <c r="E322" s="287"/>
      <c r="F322" s="288"/>
      <c r="G322" s="287"/>
    </row>
    <row r="323" spans="1:7" s="4" customFormat="1" ht="16" thickBot="1">
      <c r="A323" s="317"/>
      <c r="B323" s="318"/>
      <c r="C323" s="319"/>
      <c r="D323" s="320"/>
      <c r="E323" s="321"/>
      <c r="F323" s="322"/>
      <c r="G323" s="321"/>
    </row>
    <row r="324" spans="1:7" s="4" customFormat="1" ht="17" thickBot="1">
      <c r="A324" s="228" t="s">
        <v>14</v>
      </c>
      <c r="B324" s="808" t="s">
        <v>15</v>
      </c>
      <c r="C324" s="809"/>
      <c r="D324" s="809"/>
      <c r="E324" s="810"/>
      <c r="F324" s="229" t="s">
        <v>47</v>
      </c>
      <c r="G324" s="230" t="s">
        <v>48</v>
      </c>
    </row>
    <row r="325" spans="1:7" s="4" customFormat="1" ht="17" thickBot="1">
      <c r="A325" s="231">
        <f>+'PRESUPUESTO OFICIAL'!B31</f>
        <v>2.2999999999999998</v>
      </c>
      <c r="B325" s="811" t="str">
        <f>+'PRESUPUESTO OFICIAL'!C31</f>
        <v>Reposición de revoque en muros utilizando mortero 1:3; espesor de 0,03 m. Incluye adecuación utilizando malla con vena para corregir fisuras. Se deberá aplomar, escuadrar y nivelar donde sea necesario. Además, se debe garantizar un buen remate en los filos y bordes. Para asegurar la uniformidad de la superficie y bordes, se trabajará con plantilla adecuada. (suministro e instalación de todos los materiales</v>
      </c>
      <c r="C325" s="811"/>
      <c r="D325" s="811"/>
      <c r="E325" s="811"/>
      <c r="F325" s="232" t="str">
        <f>+'PRESUPUESTO OFICIAL'!D31</f>
        <v>M2</v>
      </c>
      <c r="G325" s="233">
        <f>ROUND(G350,2)</f>
        <v>31981</v>
      </c>
    </row>
    <row r="326" spans="1:7" s="4" customFormat="1" ht="14" customHeight="1">
      <c r="A326" s="234"/>
      <c r="B326" s="234"/>
      <c r="C326" s="234"/>
      <c r="D326" s="235"/>
      <c r="E326" s="236"/>
      <c r="F326" s="237"/>
      <c r="G326" s="238"/>
    </row>
    <row r="327" spans="1:7" s="4" customFormat="1" ht="15">
      <c r="A327" s="766" t="s">
        <v>49</v>
      </c>
      <c r="B327" s="788"/>
      <c r="C327" s="788"/>
      <c r="D327" s="788"/>
      <c r="E327" s="788"/>
      <c r="F327" s="788"/>
      <c r="G327" s="789"/>
    </row>
    <row r="328" spans="1:7" s="4" customFormat="1" ht="15">
      <c r="A328" s="790" t="s">
        <v>50</v>
      </c>
      <c r="B328" s="791"/>
      <c r="C328" s="792"/>
      <c r="D328" s="239" t="s">
        <v>51</v>
      </c>
      <c r="E328" s="240" t="s">
        <v>52</v>
      </c>
      <c r="F328" s="241" t="s">
        <v>53</v>
      </c>
      <c r="G328" s="240" t="s">
        <v>54</v>
      </c>
    </row>
    <row r="329" spans="1:7" s="4" customFormat="1" ht="15">
      <c r="A329" s="814" t="s">
        <v>79</v>
      </c>
      <c r="B329" s="815"/>
      <c r="C329" s="816"/>
      <c r="D329" s="242" t="s">
        <v>76</v>
      </c>
      <c r="E329" s="258">
        <v>435000</v>
      </c>
      <c r="F329" s="244">
        <v>3.15E-2</v>
      </c>
      <c r="G329" s="260">
        <f>ROUNDUP(E329*F329,0)</f>
        <v>13703</v>
      </c>
    </row>
    <row r="330" spans="1:7" s="4" customFormat="1" ht="15">
      <c r="A330" s="817" t="s">
        <v>162</v>
      </c>
      <c r="B330" s="836"/>
      <c r="C330" s="837"/>
      <c r="D330" s="242" t="s">
        <v>21</v>
      </c>
      <c r="E330" s="258">
        <v>5100</v>
      </c>
      <c r="F330" s="244">
        <v>1.05</v>
      </c>
      <c r="G330" s="260">
        <f>ROUNDUP(E330*F330,0)</f>
        <v>5355</v>
      </c>
    </row>
    <row r="331" spans="1:7" s="4" customFormat="1" ht="15">
      <c r="A331" s="817"/>
      <c r="B331" s="836"/>
      <c r="C331" s="837"/>
      <c r="D331" s="242"/>
      <c r="E331" s="243"/>
      <c r="F331" s="244"/>
      <c r="G331" s="240"/>
    </row>
    <row r="332" spans="1:7" s="4" customFormat="1" ht="15">
      <c r="A332" s="817"/>
      <c r="B332" s="836"/>
      <c r="C332" s="837"/>
      <c r="D332" s="242"/>
      <c r="E332" s="243"/>
      <c r="F332" s="244"/>
      <c r="G332" s="240"/>
    </row>
    <row r="333" spans="1:7" s="4" customFormat="1" ht="15">
      <c r="A333" s="817"/>
      <c r="B333" s="836"/>
      <c r="C333" s="837"/>
      <c r="D333" s="242"/>
      <c r="E333" s="243"/>
      <c r="F333" s="244"/>
      <c r="G333" s="240"/>
    </row>
    <row r="334" spans="1:7" s="4" customFormat="1" ht="15">
      <c r="A334" s="245"/>
      <c r="B334" s="246"/>
      <c r="C334" s="245"/>
      <c r="D334" s="247"/>
      <c r="E334" s="248"/>
      <c r="F334" s="249" t="s">
        <v>55</v>
      </c>
      <c r="G334" s="250">
        <f>G329+G330+G331+G332+G333</f>
        <v>19058</v>
      </c>
    </row>
    <row r="335" spans="1:7" s="4" customFormat="1" ht="15">
      <c r="A335" s="251"/>
      <c r="B335" s="252"/>
      <c r="C335" s="252"/>
      <c r="D335" s="253"/>
      <c r="E335" s="254"/>
      <c r="F335" s="255"/>
      <c r="G335" s="256"/>
    </row>
    <row r="336" spans="1:7" s="4" customFormat="1" ht="15">
      <c r="A336" s="766" t="s">
        <v>56</v>
      </c>
      <c r="B336" s="767"/>
      <c r="C336" s="767"/>
      <c r="D336" s="767"/>
      <c r="E336" s="767"/>
      <c r="F336" s="767"/>
      <c r="G336" s="768"/>
    </row>
    <row r="337" spans="1:7" s="4" customFormat="1" ht="15">
      <c r="A337" s="790" t="s">
        <v>50</v>
      </c>
      <c r="B337" s="791"/>
      <c r="C337" s="792"/>
      <c r="D337" s="239" t="s">
        <v>51</v>
      </c>
      <c r="E337" s="240" t="s">
        <v>57</v>
      </c>
      <c r="F337" s="241" t="s">
        <v>58</v>
      </c>
      <c r="G337" s="240" t="s">
        <v>54</v>
      </c>
    </row>
    <row r="338" spans="1:7" s="4" customFormat="1" ht="15">
      <c r="A338" s="763" t="s">
        <v>217</v>
      </c>
      <c r="B338" s="764"/>
      <c r="C338" s="765"/>
      <c r="D338" s="257" t="s">
        <v>60</v>
      </c>
      <c r="E338" s="258">
        <f>G347</f>
        <v>12307</v>
      </c>
      <c r="F338" s="264">
        <v>0.05</v>
      </c>
      <c r="G338" s="260">
        <f>ROUNDUP(E338*F338,0)</f>
        <v>616</v>
      </c>
    </row>
    <row r="339" spans="1:7" s="4" customFormat="1" ht="15">
      <c r="A339" s="763"/>
      <c r="B339" s="764"/>
      <c r="C339" s="765"/>
      <c r="D339" s="262"/>
      <c r="E339" s="263"/>
      <c r="F339" s="264"/>
      <c r="G339" s="265"/>
    </row>
    <row r="340" spans="1:7" s="4" customFormat="1" ht="15">
      <c r="A340" s="763"/>
      <c r="B340" s="764"/>
      <c r="C340" s="765"/>
      <c r="D340" s="262"/>
      <c r="E340" s="263"/>
      <c r="F340" s="264"/>
      <c r="G340" s="265"/>
    </row>
    <row r="341" spans="1:7" s="4" customFormat="1" ht="15">
      <c r="A341" s="266"/>
      <c r="B341" s="267"/>
      <c r="C341" s="267"/>
      <c r="D341" s="268"/>
      <c r="E341" s="269"/>
      <c r="F341" s="249" t="s">
        <v>63</v>
      </c>
      <c r="G341" s="250">
        <f>G338+G339+G340</f>
        <v>616</v>
      </c>
    </row>
    <row r="342" spans="1:7" s="4" customFormat="1" ht="15">
      <c r="A342" s="270"/>
      <c r="B342" s="271"/>
      <c r="C342" s="271"/>
      <c r="D342" s="272"/>
      <c r="E342" s="273"/>
      <c r="F342" s="255"/>
      <c r="G342" s="256"/>
    </row>
    <row r="343" spans="1:7" s="4" customFormat="1" ht="15">
      <c r="A343" s="766" t="s">
        <v>64</v>
      </c>
      <c r="B343" s="767"/>
      <c r="C343" s="767"/>
      <c r="D343" s="767"/>
      <c r="E343" s="767"/>
      <c r="F343" s="767"/>
      <c r="G343" s="768"/>
    </row>
    <row r="344" spans="1:7" s="4" customFormat="1" ht="15">
      <c r="A344" s="239" t="s">
        <v>15</v>
      </c>
      <c r="B344" s="239" t="s">
        <v>65</v>
      </c>
      <c r="C344" s="239" t="s">
        <v>66</v>
      </c>
      <c r="D344" s="239" t="s">
        <v>150</v>
      </c>
      <c r="E344" s="239" t="s">
        <v>68</v>
      </c>
      <c r="F344" s="239" t="s">
        <v>69</v>
      </c>
      <c r="G344" s="274"/>
    </row>
    <row r="345" spans="1:7" s="4" customFormat="1" ht="15">
      <c r="A345" s="275" t="s">
        <v>70</v>
      </c>
      <c r="B345" s="275">
        <v>107213.33333333299</v>
      </c>
      <c r="C345" s="276">
        <v>0.875</v>
      </c>
      <c r="D345" s="276">
        <v>25128.125</v>
      </c>
      <c r="E345" s="276">
        <v>2.97</v>
      </c>
      <c r="F345" s="260">
        <f>ROUNDUP(D345/E345,0)</f>
        <v>8461</v>
      </c>
      <c r="G345" s="274"/>
    </row>
    <row r="346" spans="1:7" s="4" customFormat="1" ht="15">
      <c r="A346" s="275" t="s">
        <v>71</v>
      </c>
      <c r="B346" s="275">
        <v>48733.333333333299</v>
      </c>
      <c r="C346" s="276">
        <v>0.875</v>
      </c>
      <c r="D346" s="276">
        <v>11421.875</v>
      </c>
      <c r="E346" s="276">
        <v>2.97</v>
      </c>
      <c r="F346" s="260">
        <f>ROUNDUP(D346/E346,0)</f>
        <v>3846</v>
      </c>
      <c r="G346" s="274"/>
    </row>
    <row r="347" spans="1:7" s="4" customFormat="1" ht="15">
      <c r="A347" s="245"/>
      <c r="B347" s="277"/>
      <c r="C347" s="278"/>
      <c r="D347" s="279"/>
      <c r="E347" s="280"/>
      <c r="F347" s="249" t="s">
        <v>72</v>
      </c>
      <c r="G347" s="281">
        <f>F345+F346</f>
        <v>12307</v>
      </c>
    </row>
    <row r="348" spans="1:7" s="4" customFormat="1" ht="15">
      <c r="A348" s="251"/>
      <c r="B348" s="282"/>
      <c r="C348" s="283"/>
      <c r="D348" s="284"/>
      <c r="E348" s="285"/>
      <c r="F348" s="255"/>
      <c r="G348" s="256"/>
    </row>
    <row r="349" spans="1:7" s="4" customFormat="1" ht="16" thickBot="1">
      <c r="A349" s="251"/>
      <c r="B349" s="251"/>
      <c r="C349" s="251"/>
      <c r="D349" s="286"/>
      <c r="E349" s="287"/>
      <c r="F349" s="288"/>
      <c r="G349" s="287"/>
    </row>
    <row r="350" spans="1:7" s="4" customFormat="1" ht="16" thickBot="1">
      <c r="A350" s="289"/>
      <c r="B350" s="290"/>
      <c r="C350" s="291"/>
      <c r="D350" s="292"/>
      <c r="E350" s="769" t="s">
        <v>73</v>
      </c>
      <c r="F350" s="770"/>
      <c r="G350" s="296">
        <f>G334+G341+G347</f>
        <v>31981</v>
      </c>
    </row>
    <row r="351" spans="1:7" s="4" customFormat="1" ht="14">
      <c r="A351" s="33"/>
      <c r="B351" s="33"/>
      <c r="C351" s="33"/>
      <c r="D351" s="62"/>
      <c r="E351" s="63"/>
      <c r="F351" s="64"/>
      <c r="G351" s="63"/>
    </row>
    <row r="352" spans="1:7" s="557" customFormat="1" ht="15" thickBot="1">
      <c r="A352" s="70"/>
      <c r="B352" s="71"/>
      <c r="C352" s="72"/>
      <c r="D352" s="73"/>
      <c r="E352" s="74"/>
      <c r="F352" s="75"/>
      <c r="G352" s="74"/>
    </row>
    <row r="353" spans="1:7" s="4" customFormat="1" ht="17" thickBot="1">
      <c r="A353" s="328" t="s">
        <v>14</v>
      </c>
      <c r="B353" s="885" t="s">
        <v>15</v>
      </c>
      <c r="C353" s="886"/>
      <c r="D353" s="886"/>
      <c r="E353" s="887"/>
      <c r="F353" s="329" t="s">
        <v>47</v>
      </c>
      <c r="G353" s="330" t="s">
        <v>48</v>
      </c>
    </row>
    <row r="354" spans="1:7" s="4" customFormat="1" ht="74.25" customHeight="1" thickBot="1">
      <c r="A354" s="331">
        <f>+'PRESUPUESTO OFICIAL'!B32</f>
        <v>2.4</v>
      </c>
      <c r="B354" s="888" t="str">
        <f>+'PRESUPUESTO OFICIAL'!C32</f>
        <v>Reposición de caja de inspección de 0.40 m x 0.40 m con altura variable entre 0.40 m y 0.70 m, construida en concreto de 3000 psi, con medidas interiores libres. Los muros tendrán un espesor de 0.10 m e incluirán refuerzo de acero de 3/8” con separación cada 0.10 m. La caja contará con cañuelas y una tapa de concreto con espesor de 0.10 m. Se incluye formaleta y todos los materiales y elementos necesarios para la correcta construcción y funcionamiento de la caja de inspección. (suministro e instalación de todos los materiales).</v>
      </c>
      <c r="C354" s="888"/>
      <c r="D354" s="888"/>
      <c r="E354" s="888"/>
      <c r="F354" s="332" t="str">
        <f>+'PRESUPUESTO OFICIAL'!D32</f>
        <v>UND</v>
      </c>
      <c r="G354" s="233">
        <f>ROUND(G377,2)</f>
        <v>133766</v>
      </c>
    </row>
    <row r="355" spans="1:7" s="4" customFormat="1" ht="15">
      <c r="A355" s="234"/>
      <c r="B355" s="234"/>
      <c r="C355" s="234"/>
      <c r="D355" s="235"/>
      <c r="E355" s="236"/>
      <c r="F355" s="237"/>
      <c r="G355" s="238"/>
    </row>
    <row r="356" spans="1:7" s="4" customFormat="1" ht="15">
      <c r="A356" s="882" t="s">
        <v>49</v>
      </c>
      <c r="B356" s="889"/>
      <c r="C356" s="889"/>
      <c r="D356" s="889"/>
      <c r="E356" s="889"/>
      <c r="F356" s="889"/>
      <c r="G356" s="890"/>
    </row>
    <row r="357" spans="1:7" s="4" customFormat="1" ht="15">
      <c r="A357" s="891" t="s">
        <v>50</v>
      </c>
      <c r="B357" s="892"/>
      <c r="C357" s="893"/>
      <c r="D357" s="324" t="s">
        <v>51</v>
      </c>
      <c r="E357" s="333" t="s">
        <v>52</v>
      </c>
      <c r="F357" s="334" t="s">
        <v>53</v>
      </c>
      <c r="G357" s="333" t="s">
        <v>54</v>
      </c>
    </row>
    <row r="358" spans="1:7" s="4" customFormat="1" ht="15">
      <c r="A358" s="894" t="s">
        <v>80</v>
      </c>
      <c r="B358" s="895"/>
      <c r="C358" s="896"/>
      <c r="D358" s="335" t="s">
        <v>76</v>
      </c>
      <c r="E358" s="258">
        <v>407680</v>
      </c>
      <c r="F358" s="336">
        <v>5.4600000000000003E-2</v>
      </c>
      <c r="G358" s="260">
        <f>ROUNDUP(E358*F358,0)</f>
        <v>22260</v>
      </c>
    </row>
    <row r="359" spans="1:7" s="4" customFormat="1" ht="15">
      <c r="A359" s="894" t="s">
        <v>81</v>
      </c>
      <c r="B359" s="895"/>
      <c r="C359" s="896"/>
      <c r="D359" s="335" t="s">
        <v>82</v>
      </c>
      <c r="E359" s="258">
        <v>4000</v>
      </c>
      <c r="F359" s="336">
        <v>1.05</v>
      </c>
      <c r="G359" s="260">
        <f>ROUNDUP(E359*F359,0)</f>
        <v>4200</v>
      </c>
    </row>
    <row r="360" spans="1:7" s="4" customFormat="1" ht="15">
      <c r="A360" s="894" t="s">
        <v>83</v>
      </c>
      <c r="B360" s="895"/>
      <c r="C360" s="896"/>
      <c r="D360" s="335" t="s">
        <v>82</v>
      </c>
      <c r="E360" s="258">
        <v>6000</v>
      </c>
      <c r="F360" s="336">
        <v>0.06</v>
      </c>
      <c r="G360" s="260">
        <f>ROUNDUP(E360*F360,0)</f>
        <v>360</v>
      </c>
    </row>
    <row r="361" spans="1:7" s="4" customFormat="1" ht="15">
      <c r="A361" s="894" t="s">
        <v>84</v>
      </c>
      <c r="B361" s="895"/>
      <c r="C361" s="896"/>
      <c r="D361" s="335" t="s">
        <v>21</v>
      </c>
      <c r="E361" s="258">
        <v>29000</v>
      </c>
      <c r="F361" s="336">
        <v>0.48</v>
      </c>
      <c r="G361" s="260">
        <f>ROUNDUP(E361*F361,0)</f>
        <v>13920</v>
      </c>
    </row>
    <row r="362" spans="1:7" s="4" customFormat="1" ht="15">
      <c r="A362" s="326"/>
      <c r="B362" s="337"/>
      <c r="C362" s="326"/>
      <c r="D362" s="338"/>
      <c r="E362" s="339"/>
      <c r="F362" s="327" t="s">
        <v>55</v>
      </c>
      <c r="G362" s="281">
        <f>SUM(G358:G361)</f>
        <v>40740</v>
      </c>
    </row>
    <row r="363" spans="1:7" s="4" customFormat="1" ht="15">
      <c r="A363" s="341"/>
      <c r="B363" s="342"/>
      <c r="C363" s="342"/>
      <c r="D363" s="343"/>
      <c r="E363" s="344"/>
      <c r="F363" s="345"/>
      <c r="G363" s="346"/>
    </row>
    <row r="364" spans="1:7" s="4" customFormat="1" ht="15">
      <c r="A364" s="882" t="s">
        <v>56</v>
      </c>
      <c r="B364" s="883"/>
      <c r="C364" s="883"/>
      <c r="D364" s="883"/>
      <c r="E364" s="883"/>
      <c r="F364" s="883"/>
      <c r="G364" s="884"/>
    </row>
    <row r="365" spans="1:7" s="4" customFormat="1" ht="15">
      <c r="A365" s="891" t="s">
        <v>50</v>
      </c>
      <c r="B365" s="892"/>
      <c r="C365" s="893"/>
      <c r="D365" s="324" t="s">
        <v>51</v>
      </c>
      <c r="E365" s="333" t="s">
        <v>57</v>
      </c>
      <c r="F365" s="334" t="s">
        <v>58</v>
      </c>
      <c r="G365" s="333" t="s">
        <v>54</v>
      </c>
    </row>
    <row r="366" spans="1:7" s="4" customFormat="1" ht="15">
      <c r="A366" s="897" t="s">
        <v>59</v>
      </c>
      <c r="B366" s="898"/>
      <c r="C366" s="899"/>
      <c r="D366" s="347" t="s">
        <v>60</v>
      </c>
      <c r="E366" s="258">
        <f>+G374</f>
        <v>84024</v>
      </c>
      <c r="F366" s="348">
        <v>0.05</v>
      </c>
      <c r="G366" s="260">
        <f>ROUNDUP(E366*F366,0)</f>
        <v>4202</v>
      </c>
    </row>
    <row r="367" spans="1:7" s="4" customFormat="1" ht="15">
      <c r="A367" s="897" t="s">
        <v>85</v>
      </c>
      <c r="B367" s="898"/>
      <c r="C367" s="899"/>
      <c r="D367" s="347" t="s">
        <v>86</v>
      </c>
      <c r="E367" s="258">
        <v>8000</v>
      </c>
      <c r="F367" s="348">
        <v>0.6</v>
      </c>
      <c r="G367" s="260">
        <f>ROUNDUP(E367*F367,0)</f>
        <v>4800</v>
      </c>
    </row>
    <row r="368" spans="1:7" s="4" customFormat="1" ht="15">
      <c r="A368" s="349"/>
      <c r="B368" s="267"/>
      <c r="C368" s="267"/>
      <c r="D368" s="268"/>
      <c r="E368" s="269"/>
      <c r="F368" s="327" t="s">
        <v>63</v>
      </c>
      <c r="G368" s="281">
        <f>SUM(G366:G367)</f>
        <v>9002</v>
      </c>
    </row>
    <row r="369" spans="1:7" s="4" customFormat="1" ht="15">
      <c r="A369" s="350"/>
      <c r="B369" s="271"/>
      <c r="C369" s="271"/>
      <c r="D369" s="272"/>
      <c r="E369" s="273"/>
      <c r="F369" s="345"/>
      <c r="G369" s="346"/>
    </row>
    <row r="370" spans="1:7" s="4" customFormat="1" ht="15">
      <c r="A370" s="882" t="s">
        <v>64</v>
      </c>
      <c r="B370" s="883"/>
      <c r="C370" s="883"/>
      <c r="D370" s="883"/>
      <c r="E370" s="883"/>
      <c r="F370" s="883"/>
      <c r="G370" s="884"/>
    </row>
    <row r="371" spans="1:7" s="4" customFormat="1" ht="15">
      <c r="A371" s="324" t="s">
        <v>15</v>
      </c>
      <c r="B371" s="324" t="s">
        <v>65</v>
      </c>
      <c r="C371" s="324" t="s">
        <v>66</v>
      </c>
      <c r="D371" s="324" t="s">
        <v>150</v>
      </c>
      <c r="E371" s="324" t="s">
        <v>68</v>
      </c>
      <c r="F371" s="324" t="s">
        <v>69</v>
      </c>
      <c r="G371" s="325"/>
    </row>
    <row r="372" spans="1:7" s="4" customFormat="1" ht="15">
      <c r="A372" s="275" t="s">
        <v>70</v>
      </c>
      <c r="B372" s="275">
        <v>107213.33333333299</v>
      </c>
      <c r="C372" s="276">
        <v>0.875</v>
      </c>
      <c r="D372" s="276">
        <v>25128.125</v>
      </c>
      <c r="E372" s="276">
        <v>0.435</v>
      </c>
      <c r="F372" s="260">
        <f>ROUNDUP(D372/E372,0)</f>
        <v>57766</v>
      </c>
      <c r="G372" s="325"/>
    </row>
    <row r="373" spans="1:7" s="4" customFormat="1" ht="15">
      <c r="A373" s="275" t="s">
        <v>71</v>
      </c>
      <c r="B373" s="275">
        <v>48733.333333333299</v>
      </c>
      <c r="C373" s="276">
        <v>0.875</v>
      </c>
      <c r="D373" s="276">
        <v>11421.875</v>
      </c>
      <c r="E373" s="276">
        <v>0.435</v>
      </c>
      <c r="F373" s="260">
        <f>ROUNDUP(D373/E373,0)</f>
        <v>26258</v>
      </c>
      <c r="G373" s="325"/>
    </row>
    <row r="374" spans="1:7" s="4" customFormat="1" ht="15">
      <c r="A374" s="326"/>
      <c r="B374" s="277"/>
      <c r="C374" s="278"/>
      <c r="D374" s="279"/>
      <c r="E374" s="280"/>
      <c r="F374" s="327" t="s">
        <v>72</v>
      </c>
      <c r="G374" s="281">
        <f>SUM(F372:F373)</f>
        <v>84024</v>
      </c>
    </row>
    <row r="375" spans="1:7" s="4" customFormat="1" ht="15">
      <c r="A375" s="341"/>
      <c r="B375" s="282"/>
      <c r="C375" s="283"/>
      <c r="D375" s="284"/>
      <c r="E375" s="285"/>
      <c r="F375" s="345"/>
      <c r="G375" s="346"/>
    </row>
    <row r="376" spans="1:7" s="4" customFormat="1" ht="16" thickBot="1">
      <c r="A376" s="341"/>
      <c r="B376" s="341"/>
      <c r="C376" s="341"/>
      <c r="D376" s="351"/>
      <c r="E376" s="352"/>
      <c r="F376" s="353"/>
      <c r="G376" s="352"/>
    </row>
    <row r="377" spans="1:7" s="4" customFormat="1" ht="16" thickBot="1">
      <c r="A377" s="354"/>
      <c r="B377" s="355"/>
      <c r="C377" s="356"/>
      <c r="D377" s="357"/>
      <c r="E377" s="1031" t="s">
        <v>73</v>
      </c>
      <c r="F377" s="1032"/>
      <c r="G377" s="358">
        <f>G362+G368+G374</f>
        <v>133766</v>
      </c>
    </row>
    <row r="378" spans="1:7" s="4" customFormat="1" ht="15">
      <c r="A378" s="251"/>
      <c r="B378" s="251"/>
      <c r="C378" s="251"/>
      <c r="D378" s="286"/>
      <c r="E378" s="287"/>
      <c r="F378" s="288"/>
      <c r="G378" s="287"/>
    </row>
    <row r="379" spans="1:7" s="4" customFormat="1" ht="15" thickBot="1">
      <c r="A379" s="557"/>
      <c r="B379" s="557"/>
      <c r="C379" s="557"/>
      <c r="D379" s="557"/>
      <c r="E379" s="557"/>
      <c r="F379" s="557"/>
      <c r="G379" s="557"/>
    </row>
    <row r="380" spans="1:7" s="4" customFormat="1" ht="16" thickBot="1">
      <c r="A380" s="114" t="s">
        <v>14</v>
      </c>
      <c r="B380" s="860" t="s">
        <v>15</v>
      </c>
      <c r="C380" s="861"/>
      <c r="D380" s="861"/>
      <c r="E380" s="862"/>
      <c r="F380" s="83" t="s">
        <v>47</v>
      </c>
      <c r="G380" s="84" t="s">
        <v>48</v>
      </c>
    </row>
    <row r="381" spans="1:7" s="4" customFormat="1" ht="27" customHeight="1" thickBot="1">
      <c r="A381" s="115">
        <f>+'PRESUPUESTO OFICIAL'!B33</f>
        <v>2.5</v>
      </c>
      <c r="B381" s="909" t="str">
        <f>+'PRESUPUESTO OFICIAL'!C33</f>
        <v>Suministro e instalación de Relleno con mortero  proporción 1:3, parte superior   muro y cubierta  0,04m3 X Ml</v>
      </c>
      <c r="C381" s="909"/>
      <c r="D381" s="909"/>
      <c r="E381" s="909"/>
      <c r="F381" s="116" t="str">
        <f>+'PRESUPUESTO OFICIAL'!D33</f>
        <v>ML</v>
      </c>
      <c r="G381" s="233">
        <f>+G410</f>
        <v>15161</v>
      </c>
    </row>
    <row r="382" spans="1:7" s="4" customFormat="1" ht="14">
      <c r="A382" s="117"/>
      <c r="B382" s="117"/>
      <c r="C382" s="117"/>
      <c r="D382" s="118"/>
      <c r="E382" s="119"/>
      <c r="F382" s="120"/>
      <c r="G382" s="121"/>
    </row>
    <row r="383" spans="1:7" s="4" customFormat="1" ht="14">
      <c r="A383" s="117"/>
      <c r="B383" s="117"/>
      <c r="C383" s="117"/>
      <c r="D383" s="118"/>
      <c r="E383" s="119"/>
      <c r="F383" s="120"/>
      <c r="G383" s="121"/>
    </row>
    <row r="384" spans="1:7" s="4" customFormat="1" ht="14">
      <c r="A384" s="864" t="s">
        <v>49</v>
      </c>
      <c r="B384" s="865"/>
      <c r="C384" s="865"/>
      <c r="D384" s="865"/>
      <c r="E384" s="865"/>
      <c r="F384" s="865"/>
      <c r="G384" s="866"/>
    </row>
    <row r="385" spans="1:7" s="5" customFormat="1" ht="14">
      <c r="A385" s="910" t="s">
        <v>50</v>
      </c>
      <c r="B385" s="911"/>
      <c r="C385" s="912"/>
      <c r="D385" s="624" t="s">
        <v>51</v>
      </c>
      <c r="E385" s="153" t="s">
        <v>52</v>
      </c>
      <c r="F385" s="625" t="s">
        <v>53</v>
      </c>
      <c r="G385" s="153" t="s">
        <v>54</v>
      </c>
    </row>
    <row r="386" spans="1:7" s="4" customFormat="1" ht="15">
      <c r="A386" s="913" t="s">
        <v>89</v>
      </c>
      <c r="B386" s="913"/>
      <c r="C386" s="913"/>
      <c r="D386" s="122" t="s">
        <v>76</v>
      </c>
      <c r="E386" s="123">
        <v>435000</v>
      </c>
      <c r="F386" s="124">
        <f>(((0.18*0.17)/2)*0.12)*2*1.1</f>
        <v>4.0392000000000006E-3</v>
      </c>
      <c r="G386" s="260">
        <f>ROUNDUP(E386*F386,0)</f>
        <v>1758</v>
      </c>
    </row>
    <row r="387" spans="1:7" s="4" customFormat="1" ht="14">
      <c r="A387" s="913"/>
      <c r="B387" s="913"/>
      <c r="C387" s="913"/>
      <c r="D387" s="122"/>
      <c r="E387" s="123"/>
      <c r="F387" s="124"/>
      <c r="G387" s="125"/>
    </row>
    <row r="388" spans="1:7" s="4" customFormat="1" ht="14">
      <c r="A388" s="913"/>
      <c r="B388" s="913"/>
      <c r="C388" s="913"/>
      <c r="D388" s="122"/>
      <c r="E388" s="123"/>
      <c r="F388" s="124"/>
      <c r="G388" s="125"/>
    </row>
    <row r="389" spans="1:7" s="4" customFormat="1" ht="14">
      <c r="A389" s="913"/>
      <c r="B389" s="913"/>
      <c r="C389" s="913"/>
      <c r="D389" s="122"/>
      <c r="E389" s="123"/>
      <c r="F389" s="124"/>
      <c r="G389" s="125"/>
    </row>
    <row r="390" spans="1:7" s="4" customFormat="1" ht="14">
      <c r="A390" s="913"/>
      <c r="B390" s="913"/>
      <c r="C390" s="913"/>
      <c r="D390" s="122"/>
      <c r="E390" s="123"/>
      <c r="F390" s="124"/>
      <c r="G390" s="125"/>
    </row>
    <row r="391" spans="1:7" s="4" customFormat="1" ht="14">
      <c r="A391" s="88"/>
      <c r="B391" s="89"/>
      <c r="C391" s="88"/>
      <c r="D391" s="90"/>
      <c r="E391" s="126"/>
      <c r="F391" s="91" t="s">
        <v>55</v>
      </c>
      <c r="G391" s="92">
        <f>SUM(G386:G390)</f>
        <v>1758</v>
      </c>
    </row>
    <row r="392" spans="1:7" s="4" customFormat="1" ht="14">
      <c r="A392" s="93"/>
      <c r="B392" s="94"/>
      <c r="C392" s="94"/>
      <c r="D392" s="95"/>
      <c r="E392" s="127"/>
      <c r="F392" s="96"/>
      <c r="G392" s="97"/>
    </row>
    <row r="393" spans="1:7" s="4" customFormat="1" ht="14">
      <c r="A393" s="93"/>
      <c r="B393" s="94"/>
      <c r="C393" s="94"/>
      <c r="D393" s="95"/>
      <c r="E393" s="127"/>
      <c r="F393" s="96"/>
      <c r="G393" s="97"/>
    </row>
    <row r="394" spans="1:7" s="4" customFormat="1" ht="14">
      <c r="A394" s="864" t="s">
        <v>56</v>
      </c>
      <c r="B394" s="873"/>
      <c r="C394" s="873"/>
      <c r="D394" s="873"/>
      <c r="E394" s="873"/>
      <c r="F394" s="873"/>
      <c r="G394" s="874"/>
    </row>
    <row r="395" spans="1:7" s="4" customFormat="1" ht="14">
      <c r="A395" s="867" t="s">
        <v>50</v>
      </c>
      <c r="B395" s="901"/>
      <c r="C395" s="902"/>
      <c r="D395" s="85" t="s">
        <v>51</v>
      </c>
      <c r="E395" s="86" t="s">
        <v>57</v>
      </c>
      <c r="F395" s="87" t="s">
        <v>58</v>
      </c>
      <c r="G395" s="86" t="s">
        <v>54</v>
      </c>
    </row>
    <row r="396" spans="1:7" s="4" customFormat="1" ht="15">
      <c r="A396" s="903" t="s">
        <v>74</v>
      </c>
      <c r="B396" s="904"/>
      <c r="C396" s="905"/>
      <c r="D396" s="128" t="s">
        <v>87</v>
      </c>
      <c r="E396" s="129">
        <f>+G406</f>
        <v>12391</v>
      </c>
      <c r="F396" s="130">
        <v>0.05</v>
      </c>
      <c r="G396" s="260">
        <f>ROUNDUP(E396*F396,0)</f>
        <v>620</v>
      </c>
    </row>
    <row r="397" spans="1:7" s="4" customFormat="1" ht="15">
      <c r="A397" s="875" t="s">
        <v>90</v>
      </c>
      <c r="B397" s="876"/>
      <c r="C397" s="877"/>
      <c r="D397" s="42" t="s">
        <v>88</v>
      </c>
      <c r="E397" s="40">
        <v>28000</v>
      </c>
      <c r="F397" s="41">
        <v>1.4E-2</v>
      </c>
      <c r="G397" s="260">
        <f>ROUNDUP(E397*F397,0)</f>
        <v>392</v>
      </c>
    </row>
    <row r="398" spans="1:7" s="4" customFormat="1" ht="14">
      <c r="A398" s="99"/>
      <c r="B398" s="44"/>
      <c r="C398" s="44"/>
      <c r="D398" s="45"/>
      <c r="E398" s="46"/>
      <c r="F398" s="91" t="s">
        <v>63</v>
      </c>
      <c r="G398" s="92">
        <f>G396+G397</f>
        <v>1012</v>
      </c>
    </row>
    <row r="399" spans="1:7" s="4" customFormat="1" ht="14">
      <c r="A399" s="100"/>
      <c r="B399" s="48"/>
      <c r="C399" s="48"/>
      <c r="D399" s="49"/>
      <c r="E399" s="50"/>
      <c r="F399" s="96"/>
      <c r="G399" s="97"/>
    </row>
    <row r="400" spans="1:7" s="4" customFormat="1" ht="14">
      <c r="A400" s="100"/>
      <c r="B400" s="48"/>
      <c r="C400" s="48"/>
      <c r="D400" s="49"/>
      <c r="E400" s="50"/>
      <c r="F400" s="96"/>
      <c r="G400" s="97"/>
    </row>
    <row r="401" spans="1:7" s="4" customFormat="1" ht="14">
      <c r="A401" s="93"/>
      <c r="B401" s="94"/>
      <c r="C401" s="93"/>
      <c r="D401" s="95"/>
      <c r="E401" s="97"/>
      <c r="F401" s="96"/>
      <c r="G401" s="97"/>
    </row>
    <row r="402" spans="1:7" s="4" customFormat="1" ht="15">
      <c r="A402" s="882" t="s">
        <v>64</v>
      </c>
      <c r="B402" s="883"/>
      <c r="C402" s="883"/>
      <c r="D402" s="883"/>
      <c r="E402" s="883"/>
      <c r="F402" s="883"/>
      <c r="G402" s="884"/>
    </row>
    <row r="403" spans="1:7" s="4" customFormat="1" ht="15">
      <c r="A403" s="324" t="s">
        <v>15</v>
      </c>
      <c r="B403" s="324" t="s">
        <v>65</v>
      </c>
      <c r="C403" s="324" t="s">
        <v>66</v>
      </c>
      <c r="D403" s="324" t="s">
        <v>150</v>
      </c>
      <c r="E403" s="324" t="s">
        <v>68</v>
      </c>
      <c r="F403" s="324" t="s">
        <v>69</v>
      </c>
      <c r="G403" s="325"/>
    </row>
    <row r="404" spans="1:7" s="4" customFormat="1" ht="15">
      <c r="A404" s="275" t="s">
        <v>70</v>
      </c>
      <c r="B404" s="275">
        <v>107213.33333333299</v>
      </c>
      <c r="C404" s="276">
        <v>0.875</v>
      </c>
      <c r="D404" s="276">
        <v>25128.125</v>
      </c>
      <c r="E404" s="276">
        <v>2.95</v>
      </c>
      <c r="F404" s="260">
        <f>ROUNDUP(D404/E404,0)</f>
        <v>8519</v>
      </c>
      <c r="G404" s="325"/>
    </row>
    <row r="405" spans="1:7" s="4" customFormat="1" ht="15">
      <c r="A405" s="275" t="s">
        <v>71</v>
      </c>
      <c r="B405" s="275">
        <v>48733.333333333299</v>
      </c>
      <c r="C405" s="276">
        <v>0.875</v>
      </c>
      <c r="D405" s="276">
        <v>11421.875</v>
      </c>
      <c r="E405" s="276">
        <v>2.95</v>
      </c>
      <c r="F405" s="260">
        <f>ROUNDUP(D405/E405,0)</f>
        <v>3872</v>
      </c>
      <c r="G405" s="325"/>
    </row>
    <row r="406" spans="1:7" s="4" customFormat="1" ht="15">
      <c r="A406" s="326"/>
      <c r="B406" s="277"/>
      <c r="C406" s="278"/>
      <c r="D406" s="279"/>
      <c r="E406" s="280"/>
      <c r="F406" s="327" t="s">
        <v>72</v>
      </c>
      <c r="G406" s="281">
        <f>SUM(F404:F405)</f>
        <v>12391</v>
      </c>
    </row>
    <row r="407" spans="1:7" s="4" customFormat="1" ht="14">
      <c r="A407" s="93"/>
      <c r="B407" s="94"/>
      <c r="C407" s="93"/>
      <c r="D407" s="95"/>
      <c r="E407" s="97"/>
      <c r="F407" s="96"/>
      <c r="G407" s="97"/>
    </row>
    <row r="408" spans="1:7" s="4" customFormat="1" ht="14">
      <c r="A408" s="93"/>
      <c r="B408" s="58"/>
      <c r="C408" s="59"/>
      <c r="D408" s="60"/>
      <c r="E408" s="61"/>
      <c r="F408" s="96"/>
      <c r="G408" s="97"/>
    </row>
    <row r="409" spans="1:7" s="4" customFormat="1" ht="14">
      <c r="A409" s="93"/>
      <c r="B409" s="93"/>
      <c r="C409" s="93"/>
      <c r="D409" s="101"/>
      <c r="E409" s="102"/>
      <c r="F409" s="103"/>
      <c r="G409" s="102"/>
    </row>
    <row r="410" spans="1:7" s="4" customFormat="1" ht="14">
      <c r="A410" s="104"/>
      <c r="B410" s="105"/>
      <c r="C410" s="106"/>
      <c r="D410" s="107"/>
      <c r="E410" s="906" t="s">
        <v>73</v>
      </c>
      <c r="F410" s="907"/>
      <c r="G410" s="131">
        <f>G391+G398+G406</f>
        <v>15161</v>
      </c>
    </row>
    <row r="411" spans="1:7" s="4" customFormat="1" ht="14"/>
    <row r="412" spans="1:7" s="557" customFormat="1" ht="15" thickBot="1"/>
    <row r="413" spans="1:7" s="4" customFormat="1" ht="16" thickBot="1">
      <c r="A413" s="458" t="s">
        <v>14</v>
      </c>
      <c r="B413" s="785" t="s">
        <v>15</v>
      </c>
      <c r="C413" s="786"/>
      <c r="D413" s="786"/>
      <c r="E413" s="787"/>
      <c r="F413" s="298" t="s">
        <v>47</v>
      </c>
      <c r="G413" s="299" t="s">
        <v>48</v>
      </c>
    </row>
    <row r="414" spans="1:7" s="4" customFormat="1" ht="16" thickBot="1">
      <c r="A414" s="459">
        <f>+'PRESUPUESTO OFICIAL'!B34</f>
        <v>2.6</v>
      </c>
      <c r="B414" s="900" t="str">
        <f>+'PRESUPUESTO OFICIAL'!C34</f>
        <v>Mediacaña en granito pulido altura 0,1 m, ancho de 0.1 m, espesor mínimo 18 mm. Incluye dilatación en vidrio, adecuación del muro para garantizar un solo plomo con el acabado existente. La concavidad debe ser uniforme a lo largo del elemento. (suministro e instalación de todos los materiales).</v>
      </c>
      <c r="C414" s="900"/>
      <c r="D414" s="900"/>
      <c r="E414" s="900"/>
      <c r="F414" s="460" t="str">
        <f>+'PRESUPUESTO OFICIAL'!D34</f>
        <v>ML</v>
      </c>
      <c r="G414" s="302">
        <f>+G444</f>
        <v>69837</v>
      </c>
    </row>
    <row r="415" spans="1:7" s="4" customFormat="1" ht="14">
      <c r="A415" s="512"/>
      <c r="B415" s="512"/>
      <c r="C415" s="512"/>
      <c r="D415" s="513"/>
      <c r="E415" s="514"/>
      <c r="F415" s="515"/>
      <c r="G415" s="516"/>
    </row>
    <row r="416" spans="1:7" s="4" customFormat="1" ht="15.5" customHeight="1">
      <c r="A416" s="512"/>
      <c r="B416" s="512"/>
      <c r="C416" s="512"/>
      <c r="D416" s="513"/>
      <c r="E416" s="514"/>
      <c r="F416" s="515"/>
      <c r="G416" s="516"/>
    </row>
    <row r="417" spans="1:7" s="5" customFormat="1" ht="14.5" customHeight="1">
      <c r="A417" s="771" t="s">
        <v>49</v>
      </c>
      <c r="B417" s="772"/>
      <c r="C417" s="772"/>
      <c r="D417" s="772"/>
      <c r="E417" s="772"/>
      <c r="F417" s="772"/>
      <c r="G417" s="773"/>
    </row>
    <row r="418" spans="1:7" s="4" customFormat="1" ht="14">
      <c r="A418" s="908" t="s">
        <v>254</v>
      </c>
      <c r="B418" s="908"/>
      <c r="C418" s="908"/>
      <c r="D418" s="517" t="s">
        <v>23</v>
      </c>
      <c r="E418" s="465">
        <v>25000</v>
      </c>
      <c r="F418" s="518">
        <v>1.05</v>
      </c>
      <c r="G418" s="467">
        <f>ROUNDUP(E418*F418,0)</f>
        <v>26250</v>
      </c>
    </row>
    <row r="419" spans="1:7" s="4" customFormat="1" ht="14">
      <c r="A419" s="908" t="s">
        <v>247</v>
      </c>
      <c r="B419" s="908"/>
      <c r="C419" s="908"/>
      <c r="D419" s="517" t="s">
        <v>249</v>
      </c>
      <c r="E419" s="519">
        <v>2100</v>
      </c>
      <c r="F419" s="518">
        <v>3.5</v>
      </c>
      <c r="G419" s="467">
        <f t="shared" ref="G419:G423" si="0">ROUNDUP(E419*F419,0)</f>
        <v>7350</v>
      </c>
    </row>
    <row r="420" spans="1:7" s="4" customFormat="1" ht="14">
      <c r="A420" s="908" t="s">
        <v>250</v>
      </c>
      <c r="B420" s="908"/>
      <c r="C420" s="908"/>
      <c r="D420" s="517" t="s">
        <v>249</v>
      </c>
      <c r="E420" s="519">
        <v>950</v>
      </c>
      <c r="F420" s="518">
        <v>0.76</v>
      </c>
      <c r="G420" s="467">
        <f t="shared" si="0"/>
        <v>722</v>
      </c>
    </row>
    <row r="421" spans="1:7" s="4" customFormat="1" ht="14">
      <c r="A421" s="908" t="s">
        <v>248</v>
      </c>
      <c r="B421" s="908"/>
      <c r="C421" s="908"/>
      <c r="D421" s="517" t="s">
        <v>23</v>
      </c>
      <c r="E421" s="519">
        <v>1200</v>
      </c>
      <c r="F421" s="518">
        <v>0.33500000000000002</v>
      </c>
      <c r="G421" s="467">
        <f t="shared" si="0"/>
        <v>402</v>
      </c>
    </row>
    <row r="422" spans="1:7" s="4" customFormat="1" ht="14">
      <c r="A422" s="908" t="s">
        <v>251</v>
      </c>
      <c r="B422" s="908"/>
      <c r="C422" s="908"/>
      <c r="D422" s="517" t="s">
        <v>252</v>
      </c>
      <c r="E422" s="519">
        <v>4500</v>
      </c>
      <c r="F422" s="518">
        <v>0.54</v>
      </c>
      <c r="G422" s="467">
        <f t="shared" si="0"/>
        <v>2430</v>
      </c>
    </row>
    <row r="423" spans="1:7" s="4" customFormat="1" ht="14">
      <c r="A423" s="908" t="s">
        <v>253</v>
      </c>
      <c r="B423" s="908"/>
      <c r="C423" s="908"/>
      <c r="D423" s="517" t="s">
        <v>249</v>
      </c>
      <c r="E423" s="519">
        <v>350</v>
      </c>
      <c r="F423" s="518">
        <v>2</v>
      </c>
      <c r="G423" s="467">
        <f t="shared" si="0"/>
        <v>700</v>
      </c>
    </row>
    <row r="424" spans="1:7" s="4" customFormat="1" ht="14">
      <c r="A424" s="908"/>
      <c r="B424" s="908"/>
      <c r="C424" s="908"/>
      <c r="D424" s="517"/>
      <c r="E424" s="519"/>
      <c r="F424" s="518"/>
      <c r="G424" s="520"/>
    </row>
    <row r="425" spans="1:7" s="4" customFormat="1" ht="12.75" customHeight="1">
      <c r="A425" s="468"/>
      <c r="B425" s="469"/>
      <c r="C425" s="468"/>
      <c r="D425" s="470"/>
      <c r="E425" s="471"/>
      <c r="F425" s="521" t="s">
        <v>55</v>
      </c>
      <c r="G425" s="522">
        <f>SUM(G418:G424)</f>
        <v>37854</v>
      </c>
    </row>
    <row r="426" spans="1:7" s="4" customFormat="1" ht="13.75" customHeight="1">
      <c r="A426" s="474"/>
      <c r="B426" s="475"/>
      <c r="C426" s="475"/>
      <c r="D426" s="476"/>
      <c r="E426" s="477"/>
      <c r="F426" s="478"/>
      <c r="G426" s="479"/>
    </row>
    <row r="427" spans="1:7" s="4" customFormat="1" ht="12.75" customHeight="1">
      <c r="A427" s="474"/>
      <c r="B427" s="475"/>
      <c r="C427" s="475"/>
      <c r="D427" s="476"/>
      <c r="E427" s="477"/>
      <c r="F427" s="478"/>
      <c r="G427" s="479"/>
    </row>
    <row r="428" spans="1:7" s="4" customFormat="1" ht="14">
      <c r="A428" s="771" t="s">
        <v>56</v>
      </c>
      <c r="B428" s="778"/>
      <c r="C428" s="778"/>
      <c r="D428" s="778"/>
      <c r="E428" s="778"/>
      <c r="F428" s="778"/>
      <c r="G428" s="779"/>
    </row>
    <row r="429" spans="1:7" s="4" customFormat="1" ht="12.75" customHeight="1">
      <c r="A429" s="774" t="s">
        <v>50</v>
      </c>
      <c r="B429" s="775"/>
      <c r="C429" s="776"/>
      <c r="D429" s="461" t="s">
        <v>51</v>
      </c>
      <c r="E429" s="462" t="s">
        <v>57</v>
      </c>
      <c r="F429" s="463" t="s">
        <v>58</v>
      </c>
      <c r="G429" s="462" t="s">
        <v>54</v>
      </c>
    </row>
    <row r="430" spans="1:7" s="4" customFormat="1" ht="12.75" customHeight="1">
      <c r="A430" s="780" t="s">
        <v>74</v>
      </c>
      <c r="B430" s="781"/>
      <c r="C430" s="782"/>
      <c r="D430" s="480" t="s">
        <v>60</v>
      </c>
      <c r="E430" s="465">
        <f>+G440</f>
        <v>30460</v>
      </c>
      <c r="F430" s="481">
        <v>0.05</v>
      </c>
      <c r="G430" s="467">
        <f>ROUNDUP(E430*F430,0)</f>
        <v>1523</v>
      </c>
    </row>
    <row r="431" spans="1:7" s="4" customFormat="1" ht="12.75" customHeight="1">
      <c r="A431" s="852"/>
      <c r="B431" s="914"/>
      <c r="C431" s="915"/>
      <c r="D431" s="482"/>
      <c r="E431" s="465"/>
      <c r="F431" s="483"/>
      <c r="G431" s="467">
        <f>ROUNDUP(E431*F431,0)</f>
        <v>0</v>
      </c>
    </row>
    <row r="432" spans="1:7" s="4" customFormat="1" ht="12.75" customHeight="1">
      <c r="A432" s="484"/>
      <c r="B432" s="485"/>
      <c r="C432" s="485"/>
      <c r="D432" s="486"/>
      <c r="E432" s="487"/>
      <c r="F432" s="521" t="s">
        <v>63</v>
      </c>
      <c r="G432" s="522">
        <f>G430+G431</f>
        <v>1523</v>
      </c>
    </row>
    <row r="433" spans="1:7" s="4" customFormat="1" ht="12.75" customHeight="1">
      <c r="A433" s="488"/>
      <c r="B433" s="489"/>
      <c r="C433" s="489"/>
      <c r="D433" s="490"/>
      <c r="E433" s="491"/>
      <c r="F433" s="478"/>
      <c r="G433" s="479"/>
    </row>
    <row r="434" spans="1:7" s="4" customFormat="1" ht="14">
      <c r="A434" s="488"/>
      <c r="B434" s="489"/>
      <c r="C434" s="489"/>
      <c r="D434" s="490"/>
      <c r="E434" s="491"/>
      <c r="F434" s="478"/>
      <c r="G434" s="479"/>
    </row>
    <row r="435" spans="1:7" s="4" customFormat="1" ht="14">
      <c r="A435" s="474"/>
      <c r="B435" s="475"/>
      <c r="C435" s="474"/>
      <c r="D435" s="476"/>
      <c r="E435" s="479"/>
      <c r="F435" s="478"/>
      <c r="G435" s="479"/>
    </row>
    <row r="436" spans="1:7" s="4" customFormat="1" ht="14">
      <c r="A436" s="771" t="s">
        <v>64</v>
      </c>
      <c r="B436" s="778"/>
      <c r="C436" s="778"/>
      <c r="D436" s="778"/>
      <c r="E436" s="778"/>
      <c r="F436" s="778"/>
      <c r="G436" s="779"/>
    </row>
    <row r="437" spans="1:7" s="4" customFormat="1" ht="14">
      <c r="A437" s="461" t="s">
        <v>15</v>
      </c>
      <c r="B437" s="461" t="s">
        <v>65</v>
      </c>
      <c r="C437" s="461" t="s">
        <v>66</v>
      </c>
      <c r="D437" s="461" t="s">
        <v>150</v>
      </c>
      <c r="E437" s="461" t="s">
        <v>68</v>
      </c>
      <c r="F437" s="461" t="s">
        <v>69</v>
      </c>
      <c r="G437" s="492"/>
    </row>
    <row r="438" spans="1:7" s="4" customFormat="1" ht="14">
      <c r="A438" s="493" t="s">
        <v>70</v>
      </c>
      <c r="B438" s="493">
        <v>107213.33333333334</v>
      </c>
      <c r="C438" s="494">
        <v>0.875</v>
      </c>
      <c r="D438" s="494">
        <v>25128.125000000004</v>
      </c>
      <c r="E438" s="495">
        <v>1.2</v>
      </c>
      <c r="F438" s="467">
        <f>ROUNDUP(D438/E438,0)</f>
        <v>20941</v>
      </c>
      <c r="G438" s="492"/>
    </row>
    <row r="439" spans="1:7" s="4" customFormat="1" ht="14">
      <c r="A439" s="493" t="s">
        <v>71</v>
      </c>
      <c r="B439" s="493">
        <v>48733.333333333336</v>
      </c>
      <c r="C439" s="494">
        <v>0.875</v>
      </c>
      <c r="D439" s="494">
        <v>11421.875</v>
      </c>
      <c r="E439" s="495">
        <v>1.2</v>
      </c>
      <c r="F439" s="467">
        <f>ROUNDUP(D439/E439,0)</f>
        <v>9519</v>
      </c>
      <c r="G439" s="492"/>
    </row>
    <row r="440" spans="1:7" s="4" customFormat="1" ht="14">
      <c r="A440" s="468"/>
      <c r="B440" s="496"/>
      <c r="C440" s="523"/>
      <c r="D440" s="498"/>
      <c r="E440" s="499"/>
      <c r="F440" s="521" t="s">
        <v>72</v>
      </c>
      <c r="G440" s="522">
        <f>F438+F439</f>
        <v>30460</v>
      </c>
    </row>
    <row r="441" spans="1:7" s="4" customFormat="1" ht="14">
      <c r="A441" s="474"/>
      <c r="B441" s="475"/>
      <c r="C441" s="474"/>
      <c r="D441" s="476"/>
      <c r="E441" s="479"/>
      <c r="F441" s="478"/>
      <c r="G441" s="479"/>
    </row>
    <row r="442" spans="1:7" s="4" customFormat="1" ht="14">
      <c r="A442" s="474"/>
      <c r="B442" s="500"/>
      <c r="C442" s="524"/>
      <c r="D442" s="502"/>
      <c r="E442" s="503"/>
      <c r="F442" s="478"/>
      <c r="G442" s="479"/>
    </row>
    <row r="443" spans="1:7" s="4" customFormat="1" ht="14">
      <c r="A443" s="474"/>
      <c r="B443" s="474"/>
      <c r="C443" s="474"/>
      <c r="D443" s="504"/>
      <c r="E443" s="505"/>
      <c r="F443" s="506"/>
      <c r="G443" s="505"/>
    </row>
    <row r="444" spans="1:7" s="4" customFormat="1" ht="14">
      <c r="A444" s="507"/>
      <c r="B444" s="508"/>
      <c r="C444" s="509"/>
      <c r="D444" s="510"/>
      <c r="E444" s="783" t="s">
        <v>73</v>
      </c>
      <c r="F444" s="784"/>
      <c r="G444" s="511">
        <f>G425+G432+G440</f>
        <v>69837</v>
      </c>
    </row>
    <row r="445" spans="1:7" s="4" customFormat="1" ht="14">
      <c r="A445" s="567"/>
      <c r="B445" s="568"/>
      <c r="C445" s="569"/>
      <c r="D445" s="570"/>
      <c r="E445" s="571"/>
      <c r="F445" s="572"/>
      <c r="G445" s="573"/>
    </row>
    <row r="446" spans="1:7" s="4" customFormat="1" ht="14">
      <c r="A446" s="557"/>
      <c r="B446" s="557"/>
      <c r="C446" s="557"/>
      <c r="D446" s="557"/>
      <c r="E446" s="557"/>
      <c r="F446" s="557"/>
      <c r="G446" s="557"/>
    </row>
    <row r="447" spans="1:7" s="4" customFormat="1" ht="15" thickBot="1">
      <c r="A447"/>
      <c r="B447"/>
      <c r="C447"/>
      <c r="D447"/>
      <c r="E447"/>
      <c r="F447"/>
      <c r="G447"/>
    </row>
    <row r="448" spans="1:7" s="4" customFormat="1" ht="16" thickBot="1">
      <c r="A448" s="458" t="s">
        <v>14</v>
      </c>
      <c r="B448" s="785" t="s">
        <v>15</v>
      </c>
      <c r="C448" s="786"/>
      <c r="D448" s="786"/>
      <c r="E448" s="787"/>
      <c r="F448" s="298" t="s">
        <v>47</v>
      </c>
      <c r="G448" s="299" t="s">
        <v>48</v>
      </c>
    </row>
    <row r="449" spans="1:7" s="4" customFormat="1" ht="16" thickBot="1">
      <c r="A449" s="525">
        <f>+'PRESUPUESTO OFICIAL'!B36</f>
        <v>3.1</v>
      </c>
      <c r="B449" s="900" t="str">
        <f>+'PRESUPUESTO OFICIAL'!C36</f>
        <v>Adecuación de superficie. La actividad incluye el rasqueteo y retiro de la capa de pintura en mal estado, además del tratamiento de carteras y filos, seguido por el lijado y lavado de la superficie. Los trabajos se realizarán hasta una altura de 2,5 metros.
Para la ejecución del trabajo se utilizarán andamios certificados y personal capacitado, deberá utilizar equipos de protección personal (EPP) y con certificación vigente en trabajo seguro en alturas. (Suministro e instalación de todos los materiales).</v>
      </c>
      <c r="C449" s="900"/>
      <c r="D449" s="900"/>
      <c r="E449" s="900"/>
      <c r="F449" s="460" t="str">
        <f>+'PRESUPUESTO OFICIAL'!D36</f>
        <v>M2</v>
      </c>
      <c r="G449" s="302">
        <f>+G477</f>
        <v>7181</v>
      </c>
    </row>
    <row r="450" spans="1:7" s="4" customFormat="1" ht="14">
      <c r="A450" s="512"/>
      <c r="B450" s="512"/>
      <c r="C450" s="512"/>
      <c r="D450" s="513"/>
      <c r="E450" s="514"/>
      <c r="F450" s="515"/>
      <c r="G450" s="516"/>
    </row>
    <row r="451" spans="1:7" s="4" customFormat="1" ht="14">
      <c r="A451" s="512"/>
      <c r="B451" s="512"/>
      <c r="C451" s="512"/>
      <c r="D451" s="513"/>
      <c r="E451" s="514"/>
      <c r="F451" s="515"/>
      <c r="G451" s="516"/>
    </row>
    <row r="452" spans="1:7" s="5" customFormat="1" ht="14">
      <c r="A452" s="771" t="s">
        <v>49</v>
      </c>
      <c r="B452" s="772"/>
      <c r="C452" s="772"/>
      <c r="D452" s="772"/>
      <c r="E452" s="772"/>
      <c r="F452" s="772"/>
      <c r="G452" s="773"/>
    </row>
    <row r="453" spans="1:7" s="4" customFormat="1" ht="14">
      <c r="A453" s="774" t="s">
        <v>50</v>
      </c>
      <c r="B453" s="775"/>
      <c r="C453" s="776"/>
      <c r="D453" s="461" t="s">
        <v>51</v>
      </c>
      <c r="E453" s="462" t="s">
        <v>52</v>
      </c>
      <c r="F453" s="463" t="s">
        <v>53</v>
      </c>
      <c r="G453" s="462" t="s">
        <v>54</v>
      </c>
    </row>
    <row r="454" spans="1:7" s="4" customFormat="1" ht="13.75" customHeight="1">
      <c r="A454" s="908"/>
      <c r="B454" s="908"/>
      <c r="C454" s="908"/>
      <c r="D454" s="517"/>
      <c r="E454" s="519"/>
      <c r="F454" s="518"/>
      <c r="G454" s="520"/>
    </row>
    <row r="455" spans="1:7" s="4" customFormat="1" ht="13.75" customHeight="1">
      <c r="A455" s="908"/>
      <c r="B455" s="908"/>
      <c r="C455" s="908"/>
      <c r="D455" s="517"/>
      <c r="E455" s="519"/>
      <c r="F455" s="518"/>
      <c r="G455" s="520"/>
    </row>
    <row r="456" spans="1:7" s="4" customFormat="1" ht="14">
      <c r="A456" s="908"/>
      <c r="B456" s="908"/>
      <c r="C456" s="908"/>
      <c r="D456" s="517"/>
      <c r="E456" s="519"/>
      <c r="F456" s="518"/>
      <c r="G456" s="520"/>
    </row>
    <row r="457" spans="1:7" s="4" customFormat="1" ht="14">
      <c r="A457" s="908"/>
      <c r="B457" s="908"/>
      <c r="C457" s="908"/>
      <c r="D457" s="517"/>
      <c r="E457" s="519"/>
      <c r="F457" s="518"/>
      <c r="G457" s="520"/>
    </row>
    <row r="458" spans="1:7" s="4" customFormat="1" ht="13.75" customHeight="1">
      <c r="A458" s="468"/>
      <c r="B458" s="469"/>
      <c r="C458" s="468"/>
      <c r="D458" s="470"/>
      <c r="E458" s="471"/>
      <c r="F458" s="521" t="s">
        <v>55</v>
      </c>
      <c r="G458" s="522">
        <f>SUM(G454:G457)</f>
        <v>0</v>
      </c>
    </row>
    <row r="459" spans="1:7" s="4" customFormat="1" ht="14">
      <c r="A459" s="474"/>
      <c r="B459" s="475"/>
      <c r="C459" s="475"/>
      <c r="D459" s="476"/>
      <c r="E459" s="477"/>
      <c r="F459" s="478"/>
      <c r="G459" s="479"/>
    </row>
    <row r="460" spans="1:7" s="4" customFormat="1" ht="14">
      <c r="A460" s="474"/>
      <c r="B460" s="475"/>
      <c r="C460" s="475"/>
      <c r="D460" s="476"/>
      <c r="E460" s="477"/>
      <c r="F460" s="478"/>
      <c r="G460" s="479"/>
    </row>
    <row r="461" spans="1:7" s="4" customFormat="1" ht="14">
      <c r="A461" s="771" t="s">
        <v>91</v>
      </c>
      <c r="B461" s="772"/>
      <c r="C461" s="772"/>
      <c r="D461" s="772"/>
      <c r="E461" s="772"/>
      <c r="F461" s="772"/>
      <c r="G461" s="773"/>
    </row>
    <row r="462" spans="1:7" s="4" customFormat="1" ht="14">
      <c r="A462" s="774" t="s">
        <v>50</v>
      </c>
      <c r="B462" s="775"/>
      <c r="C462" s="776"/>
      <c r="D462" s="461" t="s">
        <v>51</v>
      </c>
      <c r="E462" s="462" t="s">
        <v>57</v>
      </c>
      <c r="F462" s="463" t="s">
        <v>58</v>
      </c>
      <c r="G462" s="462" t="s">
        <v>54</v>
      </c>
    </row>
    <row r="463" spans="1:7" s="4" customFormat="1" ht="14">
      <c r="A463" s="780" t="s">
        <v>74</v>
      </c>
      <c r="B463" s="781"/>
      <c r="C463" s="782"/>
      <c r="D463" s="480" t="s">
        <v>60</v>
      </c>
      <c r="E463" s="465">
        <f>+G473</f>
        <v>6572</v>
      </c>
      <c r="F463" s="481">
        <v>0.05</v>
      </c>
      <c r="G463" s="467">
        <f>ROUNDUP(E463*F463,0)</f>
        <v>329</v>
      </c>
    </row>
    <row r="464" spans="1:7" s="4" customFormat="1" ht="14">
      <c r="A464" s="852" t="s">
        <v>90</v>
      </c>
      <c r="B464" s="914"/>
      <c r="C464" s="915"/>
      <c r="D464" s="482" t="s">
        <v>88</v>
      </c>
      <c r="E464" s="465">
        <v>28000</v>
      </c>
      <c r="F464" s="483">
        <v>0.01</v>
      </c>
      <c r="G464" s="467">
        <f>ROUNDUP(E464*F464,0)</f>
        <v>280</v>
      </c>
    </row>
    <row r="465" spans="1:7" s="4" customFormat="1" ht="14">
      <c r="A465" s="484"/>
      <c r="B465" s="485"/>
      <c r="C465" s="485"/>
      <c r="D465" s="486"/>
      <c r="E465" s="487"/>
      <c r="F465" s="521" t="s">
        <v>63</v>
      </c>
      <c r="G465" s="522">
        <f>G463+G464</f>
        <v>609</v>
      </c>
    </row>
    <row r="466" spans="1:7" s="4" customFormat="1" ht="14">
      <c r="A466" s="488"/>
      <c r="B466" s="489"/>
      <c r="C466" s="489"/>
      <c r="D466" s="490"/>
      <c r="E466" s="491"/>
      <c r="F466" s="478"/>
      <c r="G466" s="479"/>
    </row>
    <row r="467" spans="1:7" s="4" customFormat="1" ht="14">
      <c r="A467" s="488"/>
      <c r="B467" s="489"/>
      <c r="C467" s="489"/>
      <c r="D467" s="490"/>
      <c r="E467" s="491"/>
      <c r="F467" s="478"/>
      <c r="G467" s="479"/>
    </row>
    <row r="468" spans="1:7" s="4" customFormat="1" ht="14">
      <c r="A468" s="771" t="s">
        <v>64</v>
      </c>
      <c r="B468" s="778"/>
      <c r="C468" s="778"/>
      <c r="D468" s="778"/>
      <c r="E468" s="778"/>
      <c r="F468" s="778"/>
      <c r="G468" s="779"/>
    </row>
    <row r="469" spans="1:7" s="4" customFormat="1" ht="14">
      <c r="A469" s="461" t="s">
        <v>15</v>
      </c>
      <c r="B469" s="461" t="s">
        <v>65</v>
      </c>
      <c r="C469" s="461" t="s">
        <v>66</v>
      </c>
      <c r="D469" s="461" t="s">
        <v>150</v>
      </c>
      <c r="E469" s="461" t="s">
        <v>68</v>
      </c>
      <c r="F469" s="461" t="s">
        <v>69</v>
      </c>
      <c r="G469" s="492"/>
    </row>
    <row r="470" spans="1:7" s="4" customFormat="1" ht="14">
      <c r="A470" s="493" t="s">
        <v>15</v>
      </c>
      <c r="B470" s="493" t="s">
        <v>65</v>
      </c>
      <c r="C470" s="526" t="s">
        <v>66</v>
      </c>
      <c r="D470" s="494" t="s">
        <v>150</v>
      </c>
      <c r="E470" s="494" t="s">
        <v>92</v>
      </c>
      <c r="F470" s="493" t="s">
        <v>93</v>
      </c>
      <c r="G470" s="492"/>
    </row>
    <row r="471" spans="1:7" s="4" customFormat="1" ht="14">
      <c r="A471" s="493" t="s">
        <v>70</v>
      </c>
      <c r="B471" s="493">
        <v>107213.33333333334</v>
      </c>
      <c r="C471" s="494">
        <v>0.875</v>
      </c>
      <c r="D471" s="494">
        <v>25128.125000000004</v>
      </c>
      <c r="E471" s="494">
        <v>5.5620000000000003</v>
      </c>
      <c r="F471" s="467">
        <f>ROUNDUP(D471/E471,0)</f>
        <v>4518</v>
      </c>
      <c r="G471" s="492"/>
    </row>
    <row r="472" spans="1:7" s="4" customFormat="1" ht="14">
      <c r="A472" s="493" t="s">
        <v>71</v>
      </c>
      <c r="B472" s="493">
        <v>48733.333333333336</v>
      </c>
      <c r="C472" s="494">
        <v>0.875</v>
      </c>
      <c r="D472" s="494">
        <v>11421.875</v>
      </c>
      <c r="E472" s="494">
        <v>5.5620000000000003</v>
      </c>
      <c r="F472" s="467">
        <f>ROUNDUP(D472/E472,0)</f>
        <v>2054</v>
      </c>
      <c r="G472" s="492"/>
    </row>
    <row r="473" spans="1:7" s="4" customFormat="1" ht="14">
      <c r="A473" s="468"/>
      <c r="B473" s="496"/>
      <c r="C473" s="523"/>
      <c r="D473" s="498"/>
      <c r="E473" s="499"/>
      <c r="F473" s="521" t="s">
        <v>72</v>
      </c>
      <c r="G473" s="522">
        <f>F471+F472</f>
        <v>6572</v>
      </c>
    </row>
    <row r="474" spans="1:7" s="4" customFormat="1" ht="14">
      <c r="A474" s="474"/>
      <c r="B474" s="475"/>
      <c r="C474" s="474"/>
      <c r="D474" s="476"/>
      <c r="E474" s="479"/>
      <c r="F474" s="478"/>
      <c r="G474" s="479"/>
    </row>
    <row r="475" spans="1:7" s="4" customFormat="1" ht="14">
      <c r="A475" s="474"/>
      <c r="B475" s="500"/>
      <c r="C475" s="524"/>
      <c r="D475" s="502"/>
      <c r="E475" s="503"/>
      <c r="F475" s="478"/>
      <c r="G475" s="479"/>
    </row>
    <row r="476" spans="1:7" s="4" customFormat="1" ht="14">
      <c r="A476" s="474"/>
      <c r="B476" s="474"/>
      <c r="C476" s="474"/>
      <c r="D476" s="504"/>
      <c r="E476" s="505"/>
      <c r="F476" s="506"/>
      <c r="G476" s="505"/>
    </row>
    <row r="477" spans="1:7" s="4" customFormat="1" ht="14">
      <c r="A477" s="507"/>
      <c r="B477" s="508"/>
      <c r="C477" s="509"/>
      <c r="D477" s="510"/>
      <c r="E477" s="783" t="s">
        <v>73</v>
      </c>
      <c r="F477" s="784"/>
      <c r="G477" s="511">
        <f>G458+G465+G473</f>
        <v>7181</v>
      </c>
    </row>
    <row r="478" spans="1:7" s="4" customFormat="1" ht="14"/>
    <row r="479" spans="1:7" ht="15" thickBot="1">
      <c r="A479" s="557"/>
      <c r="B479" s="557"/>
      <c r="C479" s="557"/>
      <c r="D479" s="557"/>
      <c r="E479" s="557"/>
      <c r="F479" s="557"/>
      <c r="G479" s="557"/>
    </row>
    <row r="480" spans="1:7" s="4" customFormat="1" ht="17" thickBot="1">
      <c r="A480" s="228" t="s">
        <v>14</v>
      </c>
      <c r="B480" s="808" t="s">
        <v>15</v>
      </c>
      <c r="C480" s="809"/>
      <c r="D480" s="809"/>
      <c r="E480" s="810"/>
      <c r="F480" s="229" t="s">
        <v>47</v>
      </c>
      <c r="G480" s="230" t="s">
        <v>48</v>
      </c>
    </row>
    <row r="481" spans="1:7" s="557" customFormat="1" ht="17" thickBot="1">
      <c r="A481" s="231">
        <f>+'PRESUPUESTO OFICIAL'!B37</f>
        <v>3.2</v>
      </c>
      <c r="B481" s="921" t="str">
        <f>+'PRESUPUESTO OFICIAL'!C37</f>
        <v>Suministro y aplicación de estuco acrílico sobre muros. Incluye adecuación y/o acondicionamiento y/o alistamiento de superficie, filos y carteras, se debe garantizar uniformidad, nivelación y excelente acabado. Usar personal con certificado vigente de trabajo seguro en alturas, uso de andamios certificados, equipo y elementos en general adecuados para la actividad y para el trabajo seguro en alturas debidamente acreditados para la actividad y con su debido certificado de calidad. (suministro e instalación de todos los materiales)</v>
      </c>
      <c r="C481" s="922"/>
      <c r="D481" s="922"/>
      <c r="E481" s="923"/>
      <c r="F481" s="232" t="str">
        <f>+'PRESUPUESTO OFICIAL'!D37</f>
        <v>M2</v>
      </c>
      <c r="G481" s="233">
        <f>+G505</f>
        <v>23159</v>
      </c>
    </row>
    <row r="482" spans="1:7" s="4" customFormat="1" ht="15">
      <c r="A482" s="234"/>
      <c r="B482" s="234"/>
      <c r="C482" s="234"/>
      <c r="D482" s="235"/>
      <c r="E482" s="236"/>
      <c r="F482" s="237"/>
      <c r="G482" s="238"/>
    </row>
    <row r="483" spans="1:7" s="4" customFormat="1" ht="49.5" customHeight="1">
      <c r="A483" s="766" t="s">
        <v>49</v>
      </c>
      <c r="B483" s="788"/>
      <c r="C483" s="788"/>
      <c r="D483" s="788"/>
      <c r="E483" s="788"/>
      <c r="F483" s="788"/>
      <c r="G483" s="789"/>
    </row>
    <row r="484" spans="1:7" s="4" customFormat="1" ht="15">
      <c r="A484" s="924" t="s">
        <v>50</v>
      </c>
      <c r="B484" s="924"/>
      <c r="C484" s="924"/>
      <c r="D484" s="239" t="s">
        <v>51</v>
      </c>
      <c r="E484" s="240" t="s">
        <v>52</v>
      </c>
      <c r="F484" s="241" t="s">
        <v>53</v>
      </c>
      <c r="G484" s="240" t="s">
        <v>54</v>
      </c>
    </row>
    <row r="485" spans="1:7" s="4" customFormat="1" ht="15">
      <c r="A485" s="925" t="s">
        <v>94</v>
      </c>
      <c r="B485" s="925"/>
      <c r="C485" s="925"/>
      <c r="D485" s="527" t="s">
        <v>95</v>
      </c>
      <c r="E485" s="258">
        <v>42000</v>
      </c>
      <c r="F485" s="528">
        <v>0.21</v>
      </c>
      <c r="G485" s="260">
        <f>ROUNDUP(E485*F485,0)</f>
        <v>8820</v>
      </c>
    </row>
    <row r="486" spans="1:7" s="4" customFormat="1" ht="15">
      <c r="A486" s="925" t="s">
        <v>96</v>
      </c>
      <c r="B486" s="925"/>
      <c r="C486" s="925"/>
      <c r="D486" s="527" t="s">
        <v>97</v>
      </c>
      <c r="E486" s="258">
        <v>1900</v>
      </c>
      <c r="F486" s="528">
        <v>0.12</v>
      </c>
      <c r="G486" s="260">
        <f>ROUNDUP(E486*F486,0)</f>
        <v>228</v>
      </c>
    </row>
    <row r="487" spans="1:7" s="4" customFormat="1" ht="13.75" customHeight="1">
      <c r="A487" s="251"/>
      <c r="B487" s="252"/>
      <c r="C487" s="251"/>
      <c r="D487" s="253"/>
      <c r="E487" s="529"/>
      <c r="F487" s="530" t="s">
        <v>55</v>
      </c>
      <c r="G487" s="250">
        <f>SUM(G485:G486)</f>
        <v>9048</v>
      </c>
    </row>
    <row r="488" spans="1:7" s="4" customFormat="1" ht="12.75" customHeight="1">
      <c r="A488" s="251"/>
      <c r="B488" s="252"/>
      <c r="C488" s="252"/>
      <c r="D488" s="253"/>
      <c r="E488" s="529"/>
      <c r="F488" s="255"/>
      <c r="G488" s="256"/>
    </row>
    <row r="489" spans="1:7" s="4" customFormat="1" ht="15">
      <c r="A489" s="251"/>
      <c r="B489" s="252"/>
      <c r="C489" s="252"/>
      <c r="D489" s="253"/>
      <c r="E489" s="531"/>
      <c r="F489" s="255"/>
      <c r="G489" s="256"/>
    </row>
    <row r="490" spans="1:7" s="4" customFormat="1" ht="12.75" customHeight="1">
      <c r="A490" s="766" t="s">
        <v>56</v>
      </c>
      <c r="B490" s="767"/>
      <c r="C490" s="767"/>
      <c r="D490" s="767"/>
      <c r="E490" s="767"/>
      <c r="F490" s="767"/>
      <c r="G490" s="768"/>
    </row>
    <row r="491" spans="1:7" s="4" customFormat="1" ht="15">
      <c r="A491" s="790" t="s">
        <v>50</v>
      </c>
      <c r="B491" s="812"/>
      <c r="C491" s="813"/>
      <c r="D491" s="239" t="s">
        <v>51</v>
      </c>
      <c r="E491" s="240" t="s">
        <v>57</v>
      </c>
      <c r="F491" s="241" t="s">
        <v>58</v>
      </c>
      <c r="G491" s="240" t="s">
        <v>54</v>
      </c>
    </row>
    <row r="492" spans="1:7" s="4" customFormat="1" ht="15">
      <c r="A492" s="916" t="s">
        <v>74</v>
      </c>
      <c r="B492" s="917"/>
      <c r="C492" s="918"/>
      <c r="D492" s="532" t="s">
        <v>60</v>
      </c>
      <c r="E492" s="258">
        <f>+G501</f>
        <v>8105</v>
      </c>
      <c r="F492" s="533">
        <v>0.05</v>
      </c>
      <c r="G492" s="260">
        <f>ROUNDUP(E492*F492,0)</f>
        <v>406</v>
      </c>
    </row>
    <row r="493" spans="1:7" s="4" customFormat="1" ht="15">
      <c r="A493" s="763" t="s">
        <v>90</v>
      </c>
      <c r="B493" s="764"/>
      <c r="C493" s="765"/>
      <c r="D493" s="262" t="s">
        <v>88</v>
      </c>
      <c r="E493" s="258">
        <v>28000</v>
      </c>
      <c r="F493" s="264">
        <v>0.2</v>
      </c>
      <c r="G493" s="260">
        <f>ROUNDUP(E493*F493,0)</f>
        <v>5600</v>
      </c>
    </row>
    <row r="494" spans="1:7" s="4" customFormat="1" ht="15">
      <c r="A494" s="266"/>
      <c r="B494" s="267"/>
      <c r="C494" s="267"/>
      <c r="D494" s="268"/>
      <c r="E494" s="269"/>
      <c r="F494" s="249" t="s">
        <v>63</v>
      </c>
      <c r="G494" s="250">
        <f>G492+G493</f>
        <v>6006</v>
      </c>
    </row>
    <row r="495" spans="1:7" s="4" customFormat="1" ht="15">
      <c r="A495" s="270"/>
      <c r="B495" s="271"/>
      <c r="C495" s="271"/>
      <c r="D495" s="272"/>
      <c r="E495" s="273"/>
      <c r="F495" s="255"/>
      <c r="G495" s="256"/>
    </row>
    <row r="496" spans="1:7" s="4" customFormat="1" ht="15">
      <c r="A496" s="270"/>
      <c r="B496" s="271"/>
      <c r="C496" s="271"/>
      <c r="D496" s="272"/>
      <c r="E496" s="273"/>
      <c r="F496" s="255"/>
      <c r="G496" s="256"/>
    </row>
    <row r="497" spans="1:7" s="4" customFormat="1" ht="15">
      <c r="A497" s="766" t="s">
        <v>64</v>
      </c>
      <c r="B497" s="767"/>
      <c r="C497" s="767"/>
      <c r="D497" s="767"/>
      <c r="E497" s="767"/>
      <c r="F497" s="767"/>
      <c r="G497" s="768"/>
    </row>
    <row r="498" spans="1:7" s="4" customFormat="1" ht="15">
      <c r="A498" s="239" t="s">
        <v>15</v>
      </c>
      <c r="B498" s="239" t="s">
        <v>65</v>
      </c>
      <c r="C498" s="239" t="s">
        <v>66</v>
      </c>
      <c r="D498" s="239" t="s">
        <v>150</v>
      </c>
      <c r="E498" s="239" t="s">
        <v>68</v>
      </c>
      <c r="F498" s="239" t="s">
        <v>69</v>
      </c>
      <c r="G498" s="274"/>
    </row>
    <row r="499" spans="1:7" s="4" customFormat="1" ht="15">
      <c r="A499" s="275" t="s">
        <v>70</v>
      </c>
      <c r="B499" s="275">
        <v>107213.33333333299</v>
      </c>
      <c r="C499" s="276">
        <v>0.875</v>
      </c>
      <c r="D499" s="276">
        <v>25128.125</v>
      </c>
      <c r="E499" s="276">
        <v>4.51</v>
      </c>
      <c r="F499" s="260">
        <f>ROUNDUP(D499/E499,0)</f>
        <v>5572</v>
      </c>
      <c r="G499" s="274"/>
    </row>
    <row r="500" spans="1:7" s="4" customFormat="1" ht="15">
      <c r="A500" s="275" t="s">
        <v>71</v>
      </c>
      <c r="B500" s="275">
        <v>48733.333333333299</v>
      </c>
      <c r="C500" s="276">
        <v>0.875</v>
      </c>
      <c r="D500" s="276">
        <v>11421.875</v>
      </c>
      <c r="E500" s="276">
        <v>4.51</v>
      </c>
      <c r="F500" s="260">
        <f>ROUNDUP(D500/E500,0)</f>
        <v>2533</v>
      </c>
      <c r="G500" s="274"/>
    </row>
    <row r="501" spans="1:7" s="4" customFormat="1" ht="15">
      <c r="A501" s="245"/>
      <c r="B501" s="277"/>
      <c r="C501" s="278"/>
      <c r="D501" s="279"/>
      <c r="E501" s="280"/>
      <c r="F501" s="249" t="s">
        <v>72</v>
      </c>
      <c r="G501" s="250">
        <f>F499+F500</f>
        <v>8105</v>
      </c>
    </row>
    <row r="502" spans="1:7" s="4" customFormat="1" ht="15">
      <c r="A502" s="251"/>
      <c r="B502" s="252"/>
      <c r="C502" s="251"/>
      <c r="D502" s="253"/>
      <c r="E502" s="256"/>
      <c r="F502" s="255"/>
      <c r="G502" s="256"/>
    </row>
    <row r="503" spans="1:7" s="4" customFormat="1" ht="15">
      <c r="A503" s="251"/>
      <c r="B503" s="282"/>
      <c r="C503" s="283"/>
      <c r="D503" s="284"/>
      <c r="E503" s="285"/>
      <c r="F503" s="255"/>
      <c r="G503" s="256"/>
    </row>
    <row r="504" spans="1:7" s="4" customFormat="1" ht="15">
      <c r="A504" s="251"/>
      <c r="B504" s="251"/>
      <c r="C504" s="251"/>
      <c r="D504" s="286"/>
      <c r="E504" s="287"/>
      <c r="F504" s="288"/>
      <c r="G504" s="287"/>
    </row>
    <row r="505" spans="1:7" s="4" customFormat="1" ht="15">
      <c r="A505" s="289"/>
      <c r="B505" s="290"/>
      <c r="C505" s="291"/>
      <c r="D505" s="292"/>
      <c r="E505" s="919" t="s">
        <v>73</v>
      </c>
      <c r="F505" s="920"/>
      <c r="G505" s="534">
        <f>G487+G494+G501</f>
        <v>23159</v>
      </c>
    </row>
    <row r="506" spans="1:7" s="4" customFormat="1" ht="14">
      <c r="A506"/>
      <c r="B506"/>
      <c r="C506"/>
      <c r="D506"/>
      <c r="E506"/>
      <c r="F506"/>
      <c r="G506"/>
    </row>
    <row r="507" spans="1:7" s="4" customFormat="1" ht="14"/>
    <row r="508" spans="1:7" s="4" customFormat="1" ht="15" thickBot="1">
      <c r="A508" s="557"/>
      <c r="B508" s="557"/>
      <c r="C508" s="557"/>
      <c r="D508" s="557"/>
      <c r="E508" s="557"/>
      <c r="F508" s="557"/>
      <c r="G508" s="557"/>
    </row>
    <row r="509" spans="1:7" s="4" customFormat="1" ht="16" thickBot="1">
      <c r="A509" s="458" t="s">
        <v>14</v>
      </c>
      <c r="B509" s="785" t="s">
        <v>15</v>
      </c>
      <c r="C509" s="786"/>
      <c r="D509" s="786"/>
      <c r="E509" s="787"/>
      <c r="F509" s="298" t="s">
        <v>47</v>
      </c>
      <c r="G509" s="299" t="s">
        <v>48</v>
      </c>
    </row>
    <row r="510" spans="1:7" s="4" customFormat="1" ht="16" thickBot="1">
      <c r="A510" s="525">
        <f>+'PRESUPUESTO OFICIAL'!B38</f>
        <v>3.3</v>
      </c>
      <c r="B510" s="900" t="str">
        <f>+'PRESUPUESTO OFICIAL'!C38</f>
        <v>Suministro y aplicación de pintura blanca epoxi-poliamida, de 50% en sólidos, de dos componentes que proporcione buena adherencia y flexibilidad, resistente al agua, ácidos débiles, sales, álcalis, derivados del petróleo y disolventes aromáticos; aplicación mínima de dos capas, espesor por capa de 100 micras. Incluye adecuación de la superficie para garantizar la adherencia de la pintura, se debe garantizar el uso andamios certificados, personal con certificación vigente de trabajo seguro en alturas, equipos y elementos de protección adecuados para el desarrollo de la actividad.</v>
      </c>
      <c r="C510" s="900"/>
      <c r="D510" s="900"/>
      <c r="E510" s="900"/>
      <c r="F510" s="460" t="str">
        <f>+'PRESUPUESTO OFICIAL'!D37</f>
        <v>M2</v>
      </c>
      <c r="G510" s="302">
        <f>+G537</f>
        <v>33128</v>
      </c>
    </row>
    <row r="511" spans="1:7" s="557" customFormat="1" ht="14">
      <c r="A511" s="512"/>
      <c r="B511" s="512"/>
      <c r="C511" s="512"/>
      <c r="D511" s="513"/>
      <c r="E511" s="514"/>
      <c r="F511" s="515"/>
      <c r="G511" s="516"/>
    </row>
    <row r="512" spans="1:7" s="4" customFormat="1" ht="31.5" customHeight="1">
      <c r="A512" s="512"/>
      <c r="B512" s="512"/>
      <c r="C512" s="512"/>
      <c r="D512" s="513"/>
      <c r="E512" s="514"/>
      <c r="F512" s="515"/>
      <c r="G512" s="516"/>
    </row>
    <row r="513" spans="1:7" s="4" customFormat="1" ht="14">
      <c r="A513" s="771" t="s">
        <v>49</v>
      </c>
      <c r="B513" s="772"/>
      <c r="C513" s="772"/>
      <c r="D513" s="772"/>
      <c r="E513" s="772"/>
      <c r="F513" s="772"/>
      <c r="G513" s="773"/>
    </row>
    <row r="514" spans="1:7" s="4" customFormat="1" ht="14">
      <c r="A514" s="774" t="s">
        <v>50</v>
      </c>
      <c r="B514" s="775"/>
      <c r="C514" s="776"/>
      <c r="D514" s="461" t="s">
        <v>51</v>
      </c>
      <c r="E514" s="462" t="s">
        <v>52</v>
      </c>
      <c r="F514" s="463" t="s">
        <v>53</v>
      </c>
      <c r="G514" s="462" t="s">
        <v>54</v>
      </c>
    </row>
    <row r="515" spans="1:7" s="4" customFormat="1" ht="14">
      <c r="A515" s="908" t="s">
        <v>98</v>
      </c>
      <c r="B515" s="908"/>
      <c r="C515" s="908"/>
      <c r="D515" s="517" t="s">
        <v>51</v>
      </c>
      <c r="E515" s="465">
        <v>1900</v>
      </c>
      <c r="F515" s="518">
        <v>0.1</v>
      </c>
      <c r="G515" s="467">
        <f>ROUNDUP(E515*F515,0)</f>
        <v>190</v>
      </c>
    </row>
    <row r="516" spans="1:7" s="4" customFormat="1" ht="13.75" customHeight="1">
      <c r="A516" s="908" t="s">
        <v>186</v>
      </c>
      <c r="B516" s="908"/>
      <c r="C516" s="908"/>
      <c r="D516" s="517" t="s">
        <v>95</v>
      </c>
      <c r="E516" s="465">
        <v>215000</v>
      </c>
      <c r="F516" s="518">
        <v>0.1</v>
      </c>
      <c r="G516" s="467">
        <f>ROUNDUP(E516*F516,0)</f>
        <v>21500</v>
      </c>
    </row>
    <row r="517" spans="1:7" s="4" customFormat="1" ht="13.75" customHeight="1">
      <c r="A517" s="908"/>
      <c r="B517" s="908"/>
      <c r="C517" s="908"/>
      <c r="D517" s="517"/>
      <c r="E517" s="519"/>
      <c r="F517" s="518"/>
      <c r="G517" s="520"/>
    </row>
    <row r="518" spans="1:7" s="4" customFormat="1" ht="13.75" customHeight="1">
      <c r="A518" s="908"/>
      <c r="B518" s="908"/>
      <c r="C518" s="908"/>
      <c r="D518" s="517"/>
      <c r="E518" s="519"/>
      <c r="F518" s="518"/>
      <c r="G518" s="520"/>
    </row>
    <row r="519" spans="1:7" s="4" customFormat="1" ht="13.75" customHeight="1">
      <c r="A519" s="468"/>
      <c r="B519" s="469"/>
      <c r="C519" s="468"/>
      <c r="D519" s="470"/>
      <c r="E519" s="471"/>
      <c r="F519" s="521" t="s">
        <v>55</v>
      </c>
      <c r="G519" s="522">
        <f>SUM(G515:G518)</f>
        <v>21690</v>
      </c>
    </row>
    <row r="520" spans="1:7" s="4" customFormat="1" ht="13.75" customHeight="1">
      <c r="A520" s="474"/>
      <c r="B520" s="475"/>
      <c r="C520" s="475"/>
      <c r="D520" s="476"/>
      <c r="E520" s="477"/>
      <c r="F520" s="478"/>
      <c r="G520" s="479"/>
    </row>
    <row r="521" spans="1:7" s="4" customFormat="1" ht="13.75" customHeight="1">
      <c r="A521" s="474"/>
      <c r="B521" s="475"/>
      <c r="C521" s="475"/>
      <c r="D521" s="476"/>
      <c r="E521" s="477"/>
      <c r="F521" s="478"/>
      <c r="G521" s="479"/>
    </row>
    <row r="522" spans="1:7" s="4" customFormat="1" ht="13.75" customHeight="1">
      <c r="A522" s="771" t="s">
        <v>56</v>
      </c>
      <c r="B522" s="778"/>
      <c r="C522" s="778"/>
      <c r="D522" s="778"/>
      <c r="E522" s="778"/>
      <c r="F522" s="778"/>
      <c r="G522" s="779"/>
    </row>
    <row r="523" spans="1:7" s="4" customFormat="1" ht="13.75" customHeight="1">
      <c r="A523" s="774" t="s">
        <v>50</v>
      </c>
      <c r="B523" s="775"/>
      <c r="C523" s="776"/>
      <c r="D523" s="461" t="s">
        <v>51</v>
      </c>
      <c r="E523" s="462" t="s">
        <v>57</v>
      </c>
      <c r="F523" s="463" t="s">
        <v>58</v>
      </c>
      <c r="G523" s="462" t="s">
        <v>54</v>
      </c>
    </row>
    <row r="524" spans="1:7" s="4" customFormat="1" ht="13.75" customHeight="1">
      <c r="A524" s="780" t="s">
        <v>74</v>
      </c>
      <c r="B524" s="781"/>
      <c r="C524" s="782"/>
      <c r="D524" s="480" t="s">
        <v>60</v>
      </c>
      <c r="E524" s="465">
        <f>+G533</f>
        <v>9826</v>
      </c>
      <c r="F524" s="481">
        <v>0.05</v>
      </c>
      <c r="G524" s="467">
        <f>ROUNDUP(E524*F524,0)</f>
        <v>492</v>
      </c>
    </row>
    <row r="525" spans="1:7" s="4" customFormat="1" ht="14">
      <c r="A525" s="852" t="s">
        <v>90</v>
      </c>
      <c r="B525" s="914"/>
      <c r="C525" s="915"/>
      <c r="D525" s="482" t="s">
        <v>88</v>
      </c>
      <c r="E525" s="465">
        <v>28000</v>
      </c>
      <c r="F525" s="483">
        <v>0.04</v>
      </c>
      <c r="G525" s="467">
        <f>ROUNDUP(E525*F525,0)</f>
        <v>1120</v>
      </c>
    </row>
    <row r="526" spans="1:7" s="4" customFormat="1" ht="14">
      <c r="A526" s="484"/>
      <c r="B526" s="485"/>
      <c r="C526" s="485"/>
      <c r="D526" s="486"/>
      <c r="E526" s="487"/>
      <c r="F526" s="521" t="s">
        <v>63</v>
      </c>
      <c r="G526" s="522">
        <f>G524+G525</f>
        <v>1612</v>
      </c>
    </row>
    <row r="527" spans="1:7" s="4" customFormat="1" ht="14">
      <c r="A527" s="488"/>
      <c r="B527" s="489"/>
      <c r="C527" s="489"/>
      <c r="D527" s="490"/>
      <c r="E527" s="491"/>
      <c r="F527" s="478"/>
      <c r="G527" s="479"/>
    </row>
    <row r="528" spans="1:7" s="4" customFormat="1" ht="14">
      <c r="A528" s="488"/>
      <c r="B528" s="489"/>
      <c r="C528" s="489"/>
      <c r="D528" s="490"/>
      <c r="E528" s="491"/>
      <c r="F528" s="478"/>
      <c r="G528" s="479"/>
    </row>
    <row r="529" spans="1:7" s="4" customFormat="1" ht="14">
      <c r="A529" s="771" t="s">
        <v>64</v>
      </c>
      <c r="B529" s="778"/>
      <c r="C529" s="778"/>
      <c r="D529" s="778"/>
      <c r="E529" s="778"/>
      <c r="F529" s="778"/>
      <c r="G529" s="779"/>
    </row>
    <row r="530" spans="1:7" s="4" customFormat="1" ht="14">
      <c r="A530" s="461" t="s">
        <v>15</v>
      </c>
      <c r="B530" s="461" t="s">
        <v>65</v>
      </c>
      <c r="C530" s="461" t="s">
        <v>66</v>
      </c>
      <c r="D530" s="461" t="s">
        <v>150</v>
      </c>
      <c r="E530" s="461" t="s">
        <v>68</v>
      </c>
      <c r="F530" s="461" t="s">
        <v>69</v>
      </c>
      <c r="G530" s="492"/>
    </row>
    <row r="531" spans="1:7" s="4" customFormat="1" ht="14">
      <c r="A531" s="493" t="s">
        <v>70</v>
      </c>
      <c r="B531" s="493">
        <v>107213.33333333334</v>
      </c>
      <c r="C531" s="494">
        <v>0.875</v>
      </c>
      <c r="D531" s="494">
        <v>25128.125000000004</v>
      </c>
      <c r="E531" s="495">
        <v>3.72</v>
      </c>
      <c r="F531" s="467">
        <f>ROUNDUP(D531/E531,0)</f>
        <v>6755</v>
      </c>
      <c r="G531" s="492"/>
    </row>
    <row r="532" spans="1:7" s="4" customFormat="1" ht="14">
      <c r="A532" s="493" t="s">
        <v>71</v>
      </c>
      <c r="B532" s="493">
        <v>48733.333333333336</v>
      </c>
      <c r="C532" s="494">
        <v>0.875</v>
      </c>
      <c r="D532" s="494">
        <v>11421.875</v>
      </c>
      <c r="E532" s="495">
        <v>3.72</v>
      </c>
      <c r="F532" s="467">
        <f>ROUNDUP(D532/E532,0)</f>
        <v>3071</v>
      </c>
      <c r="G532" s="492"/>
    </row>
    <row r="533" spans="1:7" s="4" customFormat="1" ht="14">
      <c r="A533" s="468"/>
      <c r="B533" s="496"/>
      <c r="C533" s="523"/>
      <c r="D533" s="498"/>
      <c r="E533" s="499"/>
      <c r="F533" s="521" t="s">
        <v>72</v>
      </c>
      <c r="G533" s="522">
        <f>F531+F532</f>
        <v>9826</v>
      </c>
    </row>
    <row r="534" spans="1:7" s="4" customFormat="1" ht="14">
      <c r="A534" s="474"/>
      <c r="B534" s="475"/>
      <c r="C534" s="474"/>
      <c r="D534" s="476"/>
      <c r="E534" s="479"/>
      <c r="F534" s="478"/>
      <c r="G534" s="479"/>
    </row>
    <row r="535" spans="1:7" s="4" customFormat="1" ht="14">
      <c r="A535" s="474"/>
      <c r="B535" s="500"/>
      <c r="C535" s="524"/>
      <c r="D535" s="502"/>
      <c r="E535" s="503"/>
      <c r="F535" s="478"/>
      <c r="G535" s="479"/>
    </row>
    <row r="536" spans="1:7" s="4" customFormat="1" ht="14">
      <c r="A536" s="474"/>
      <c r="B536" s="474"/>
      <c r="C536" s="474"/>
      <c r="D536" s="504"/>
      <c r="E536" s="505"/>
      <c r="F536" s="506"/>
      <c r="G536" s="505"/>
    </row>
    <row r="537" spans="1:7" s="4" customFormat="1" ht="14">
      <c r="A537" s="507"/>
      <c r="B537" s="508"/>
      <c r="C537" s="509"/>
      <c r="D537" s="510"/>
      <c r="E537" s="783" t="s">
        <v>73</v>
      </c>
      <c r="F537" s="784"/>
      <c r="G537" s="511">
        <f>G519+G526+G533</f>
        <v>33128</v>
      </c>
    </row>
    <row r="538" spans="1:7" s="4" customFormat="1" ht="15" thickBot="1">
      <c r="A538" s="557"/>
      <c r="B538" s="557"/>
      <c r="C538" s="557"/>
      <c r="D538" s="557"/>
      <c r="E538" s="557"/>
      <c r="F538" s="557"/>
      <c r="G538" s="557"/>
    </row>
    <row r="539" spans="1:7" s="4" customFormat="1" ht="17" thickBot="1">
      <c r="A539" s="228" t="s">
        <v>14</v>
      </c>
      <c r="B539" s="808" t="s">
        <v>15</v>
      </c>
      <c r="C539" s="809"/>
      <c r="D539" s="809"/>
      <c r="E539" s="810"/>
      <c r="F539" s="229" t="s">
        <v>47</v>
      </c>
      <c r="G539" s="230" t="s">
        <v>48</v>
      </c>
    </row>
    <row r="540" spans="1:7" s="4" customFormat="1" ht="17" thickBot="1">
      <c r="A540" s="231">
        <f>+'PRESUPUESTO OFICIAL'!B39</f>
        <v>3.4</v>
      </c>
      <c r="B540" s="921" t="str">
        <f>+'PRESUPUESTO OFICIAL'!C39</f>
        <v>Instalación de muro interno de 12 cm de espesor en sistema board con doble cara de láminas de fibrocemento. La actividad incluye el suministro e instalación de perfilería metálica galvanizada, cinta malla, sellador elástico antihongos para juntas, y la reparación de fisuras entre placas. Se contempla la construcción de una estructura metálica con un espacio máximo de 0.3 m entre montantes, y doble soporte en los puntos donde se instale grifería. La instalación abarca todos los accesorios necesarios, así como los acondicionamientos correspondientes en muros y pisos para garantizar una correcta instalación y fijación. Adicionalmente, se realizarán los resanes y/o reparaciones en las áreas de influencia intervenidas, asegurando que el acabado final sea del mismo tipo que el de la zona afectada, utilizando materiales de calidad igual o superior a los existentes, y en colores y modelos similares. (suministro e instalación de todos los materiales)</v>
      </c>
      <c r="C540" s="922"/>
      <c r="D540" s="922"/>
      <c r="E540" s="923"/>
      <c r="F540" s="232" t="str">
        <f>+'PRESUPUESTO OFICIAL'!D39</f>
        <v>M2</v>
      </c>
      <c r="G540" s="233">
        <f>+G571</f>
        <v>116291</v>
      </c>
    </row>
    <row r="541" spans="1:7" s="4" customFormat="1" ht="15">
      <c r="A541" s="234"/>
      <c r="B541" s="234"/>
      <c r="C541" s="234"/>
      <c r="D541" s="235"/>
      <c r="E541" s="236"/>
      <c r="F541" s="237"/>
      <c r="G541" s="238"/>
    </row>
    <row r="542" spans="1:7" s="4" customFormat="1" ht="15">
      <c r="A542" s="766" t="s">
        <v>49</v>
      </c>
      <c r="B542" s="788"/>
      <c r="C542" s="788"/>
      <c r="D542" s="788"/>
      <c r="E542" s="788"/>
      <c r="F542" s="788"/>
      <c r="G542" s="789"/>
    </row>
    <row r="543" spans="1:7" s="4" customFormat="1" ht="15">
      <c r="A543" s="790" t="s">
        <v>50</v>
      </c>
      <c r="B543" s="791"/>
      <c r="C543" s="792"/>
      <c r="D543" s="239" t="s">
        <v>51</v>
      </c>
      <c r="E543" s="240" t="s">
        <v>52</v>
      </c>
      <c r="F543" s="241" t="s">
        <v>53</v>
      </c>
      <c r="G543" s="240" t="s">
        <v>54</v>
      </c>
    </row>
    <row r="544" spans="1:7" s="5" customFormat="1" ht="15">
      <c r="A544" s="925" t="s">
        <v>99</v>
      </c>
      <c r="B544" s="925"/>
      <c r="C544" s="925"/>
      <c r="D544" s="527" t="s">
        <v>16</v>
      </c>
      <c r="E544" s="258">
        <v>30769</v>
      </c>
      <c r="F544" s="528">
        <f>0.34*2</f>
        <v>0.68</v>
      </c>
      <c r="G544" s="260">
        <f t="shared" ref="G544:G553" si="1">ROUNDUP(E544*F544,0)</f>
        <v>20923</v>
      </c>
    </row>
    <row r="545" spans="1:7" s="557" customFormat="1" ht="15">
      <c r="A545" s="925" t="s">
        <v>100</v>
      </c>
      <c r="B545" s="925"/>
      <c r="C545" s="925"/>
      <c r="D545" s="527" t="s">
        <v>101</v>
      </c>
      <c r="E545" s="258">
        <v>12900</v>
      </c>
      <c r="F545" s="528">
        <v>1.6E-2</v>
      </c>
      <c r="G545" s="260">
        <f t="shared" si="1"/>
        <v>207</v>
      </c>
    </row>
    <row r="546" spans="1:7" s="4" customFormat="1" ht="15">
      <c r="A546" s="925" t="s">
        <v>102</v>
      </c>
      <c r="B546" s="925"/>
      <c r="C546" s="925"/>
      <c r="D546" s="527" t="s">
        <v>95</v>
      </c>
      <c r="E546" s="258">
        <v>80000</v>
      </c>
      <c r="F546" s="528">
        <v>0.5</v>
      </c>
      <c r="G546" s="260">
        <f t="shared" si="1"/>
        <v>40000</v>
      </c>
    </row>
    <row r="547" spans="1:7" s="4" customFormat="1" ht="31.5" customHeight="1">
      <c r="A547" s="925" t="s">
        <v>103</v>
      </c>
      <c r="B547" s="925"/>
      <c r="C547" s="925"/>
      <c r="D547" s="527" t="s">
        <v>16</v>
      </c>
      <c r="E547" s="258">
        <v>50</v>
      </c>
      <c r="F547" s="528">
        <v>2.8</v>
      </c>
      <c r="G547" s="260">
        <f t="shared" si="1"/>
        <v>140</v>
      </c>
    </row>
    <row r="548" spans="1:7" s="4" customFormat="1" ht="15">
      <c r="A548" s="925" t="s">
        <v>104</v>
      </c>
      <c r="B548" s="925"/>
      <c r="C548" s="925"/>
      <c r="D548" s="527" t="s">
        <v>16</v>
      </c>
      <c r="E548" s="258">
        <v>60</v>
      </c>
      <c r="F548" s="528">
        <v>23</v>
      </c>
      <c r="G548" s="260">
        <f t="shared" si="1"/>
        <v>1380</v>
      </c>
    </row>
    <row r="549" spans="1:7" s="4" customFormat="1" ht="15">
      <c r="A549" s="925" t="s">
        <v>105</v>
      </c>
      <c r="B549" s="925"/>
      <c r="C549" s="925"/>
      <c r="D549" s="527" t="s">
        <v>16</v>
      </c>
      <c r="E549" s="258">
        <v>9000</v>
      </c>
      <c r="F549" s="528">
        <v>1.4</v>
      </c>
      <c r="G549" s="260">
        <f t="shared" si="1"/>
        <v>12600</v>
      </c>
    </row>
    <row r="550" spans="1:7" s="4" customFormat="1" ht="15">
      <c r="A550" s="925" t="s">
        <v>106</v>
      </c>
      <c r="B550" s="925"/>
      <c r="C550" s="925"/>
      <c r="D550" s="527" t="s">
        <v>16</v>
      </c>
      <c r="E550" s="258">
        <v>9000</v>
      </c>
      <c r="F550" s="528">
        <v>0.34</v>
      </c>
      <c r="G550" s="260">
        <f t="shared" si="1"/>
        <v>3060</v>
      </c>
    </row>
    <row r="551" spans="1:7" s="4" customFormat="1" ht="15">
      <c r="A551" s="925" t="s">
        <v>107</v>
      </c>
      <c r="B551" s="925"/>
      <c r="C551" s="925"/>
      <c r="D551" s="527" t="s">
        <v>95</v>
      </c>
      <c r="E551" s="258">
        <v>85200</v>
      </c>
      <c r="F551" s="528">
        <v>1.2E-2</v>
      </c>
      <c r="G551" s="260">
        <f t="shared" si="1"/>
        <v>1023</v>
      </c>
    </row>
    <row r="552" spans="1:7" s="4" customFormat="1" ht="15">
      <c r="A552" s="925" t="s">
        <v>108</v>
      </c>
      <c r="B552" s="925"/>
      <c r="C552" s="925"/>
      <c r="D552" s="527" t="s">
        <v>95</v>
      </c>
      <c r="E552" s="258">
        <v>50000</v>
      </c>
      <c r="F552" s="528">
        <v>0.02</v>
      </c>
      <c r="G552" s="260">
        <f t="shared" si="1"/>
        <v>1000</v>
      </c>
    </row>
    <row r="553" spans="1:7" s="4" customFormat="1" ht="32">
      <c r="A553" s="535" t="s">
        <v>109</v>
      </c>
      <c r="B553" s="536"/>
      <c r="C553" s="537"/>
      <c r="D553" s="538" t="s">
        <v>110</v>
      </c>
      <c r="E553" s="258">
        <v>1900</v>
      </c>
      <c r="F553" s="528">
        <v>0.12</v>
      </c>
      <c r="G553" s="260">
        <f t="shared" si="1"/>
        <v>228</v>
      </c>
    </row>
    <row r="554" spans="1:7" s="4" customFormat="1" ht="15">
      <c r="A554" s="817"/>
      <c r="B554" s="836"/>
      <c r="C554" s="837"/>
      <c r="D554" s="242"/>
      <c r="E554" s="243"/>
      <c r="F554" s="244"/>
      <c r="G554" s="240"/>
    </row>
    <row r="555" spans="1:7" s="4" customFormat="1" ht="15">
      <c r="A555" s="245"/>
      <c r="B555" s="246"/>
      <c r="C555" s="245"/>
      <c r="D555" s="247"/>
      <c r="E555" s="248"/>
      <c r="F555" s="249" t="s">
        <v>55</v>
      </c>
      <c r="G555" s="250">
        <f>SUM(G544:G554)</f>
        <v>80561</v>
      </c>
    </row>
    <row r="556" spans="1:7" s="4" customFormat="1" ht="15">
      <c r="A556" s="251"/>
      <c r="B556" s="252"/>
      <c r="C556" s="252"/>
      <c r="D556" s="253"/>
      <c r="E556" s="254"/>
      <c r="F556" s="255"/>
      <c r="G556" s="256"/>
    </row>
    <row r="557" spans="1:7" s="4" customFormat="1" ht="15">
      <c r="A557" s="766" t="s">
        <v>56</v>
      </c>
      <c r="B557" s="767"/>
      <c r="C557" s="767"/>
      <c r="D557" s="767"/>
      <c r="E557" s="767"/>
      <c r="F557" s="767"/>
      <c r="G557" s="768"/>
    </row>
    <row r="558" spans="1:7" s="4" customFormat="1" ht="15">
      <c r="A558" s="790" t="s">
        <v>50</v>
      </c>
      <c r="B558" s="791"/>
      <c r="C558" s="792"/>
      <c r="D558" s="239" t="s">
        <v>51</v>
      </c>
      <c r="E558" s="240" t="s">
        <v>57</v>
      </c>
      <c r="F558" s="241" t="s">
        <v>58</v>
      </c>
      <c r="G558" s="240" t="s">
        <v>54</v>
      </c>
    </row>
    <row r="559" spans="1:7" s="4" customFormat="1" ht="15">
      <c r="A559" s="916" t="s">
        <v>74</v>
      </c>
      <c r="B559" s="917"/>
      <c r="C559" s="918"/>
      <c r="D559" s="532" t="s">
        <v>60</v>
      </c>
      <c r="E559" s="258">
        <f>+G568</f>
        <v>33228</v>
      </c>
      <c r="F559" s="533">
        <v>0.05</v>
      </c>
      <c r="G559" s="260">
        <f>ROUNDUP(E559*F559,0)</f>
        <v>1662</v>
      </c>
    </row>
    <row r="560" spans="1:7" s="4" customFormat="1" ht="15">
      <c r="A560" s="763" t="s">
        <v>90</v>
      </c>
      <c r="B560" s="764"/>
      <c r="C560" s="765"/>
      <c r="D560" s="262" t="s">
        <v>88</v>
      </c>
      <c r="E560" s="258">
        <v>28000</v>
      </c>
      <c r="F560" s="264">
        <v>0.03</v>
      </c>
      <c r="G560" s="260">
        <f>ROUNDUP(E560*F560,0)</f>
        <v>840</v>
      </c>
    </row>
    <row r="561" spans="1:7" s="4" customFormat="1" ht="15">
      <c r="A561" s="763"/>
      <c r="B561" s="764"/>
      <c r="C561" s="765"/>
      <c r="D561" s="262"/>
      <c r="E561" s="258"/>
      <c r="F561" s="264"/>
      <c r="G561" s="265"/>
    </row>
    <row r="562" spans="1:7" s="4" customFormat="1" ht="15">
      <c r="A562" s="266"/>
      <c r="B562" s="267"/>
      <c r="C562" s="267"/>
      <c r="D562" s="268"/>
      <c r="E562" s="269"/>
      <c r="F562" s="249" t="s">
        <v>63</v>
      </c>
      <c r="G562" s="250">
        <f>G559+G560</f>
        <v>2502</v>
      </c>
    </row>
    <row r="563" spans="1:7" s="4" customFormat="1" ht="15">
      <c r="A563" s="270"/>
      <c r="B563" s="271"/>
      <c r="C563" s="271"/>
      <c r="D563" s="272"/>
      <c r="E563" s="273"/>
      <c r="F563" s="255"/>
      <c r="G563" s="256"/>
    </row>
    <row r="564" spans="1:7" s="4" customFormat="1" ht="15">
      <c r="A564" s="766" t="s">
        <v>64</v>
      </c>
      <c r="B564" s="767"/>
      <c r="C564" s="767"/>
      <c r="D564" s="767"/>
      <c r="E564" s="767"/>
      <c r="F564" s="767"/>
      <c r="G564" s="768"/>
    </row>
    <row r="565" spans="1:7" s="4" customFormat="1" ht="15">
      <c r="A565" s="239" t="s">
        <v>15</v>
      </c>
      <c r="B565" s="239" t="s">
        <v>65</v>
      </c>
      <c r="C565" s="239" t="s">
        <v>66</v>
      </c>
      <c r="D565" s="239" t="s">
        <v>150</v>
      </c>
      <c r="E565" s="239" t="s">
        <v>68</v>
      </c>
      <c r="F565" s="239" t="s">
        <v>69</v>
      </c>
      <c r="G565" s="274"/>
    </row>
    <row r="566" spans="1:7" s="4" customFormat="1" ht="15">
      <c r="A566" s="275" t="s">
        <v>70</v>
      </c>
      <c r="B566" s="275">
        <v>107213.33333333299</v>
      </c>
      <c r="C566" s="276">
        <v>0.875</v>
      </c>
      <c r="D566" s="276">
        <v>25128.125</v>
      </c>
      <c r="E566" s="276">
        <v>1.1000000000000001</v>
      </c>
      <c r="F566" s="260">
        <f>ROUNDUP(D566/E566,0)</f>
        <v>22844</v>
      </c>
      <c r="G566" s="274"/>
    </row>
    <row r="567" spans="1:7" s="4" customFormat="1" ht="15">
      <c r="A567" s="275" t="s">
        <v>71</v>
      </c>
      <c r="B567" s="275">
        <v>48733.333333333299</v>
      </c>
      <c r="C567" s="276">
        <v>0.875</v>
      </c>
      <c r="D567" s="276">
        <v>11421.875</v>
      </c>
      <c r="E567" s="276">
        <v>1.1000000000000001</v>
      </c>
      <c r="F567" s="260">
        <f>ROUNDUP(D567/E567,0)</f>
        <v>10384</v>
      </c>
      <c r="G567" s="274"/>
    </row>
    <row r="568" spans="1:7" s="4" customFormat="1" ht="15">
      <c r="A568" s="245"/>
      <c r="B568" s="277"/>
      <c r="C568" s="278"/>
      <c r="D568" s="279"/>
      <c r="E568" s="280"/>
      <c r="F568" s="249" t="s">
        <v>72</v>
      </c>
      <c r="G568" s="250">
        <f>SUM(F566:F567)</f>
        <v>33228</v>
      </c>
    </row>
    <row r="569" spans="1:7" s="4" customFormat="1" ht="15">
      <c r="A569" s="251"/>
      <c r="B569" s="282"/>
      <c r="C569" s="283"/>
      <c r="D569" s="284"/>
      <c r="E569" s="285"/>
      <c r="F569" s="255"/>
      <c r="G569" s="256"/>
    </row>
    <row r="570" spans="1:7" s="4" customFormat="1" ht="16" thickBot="1">
      <c r="A570" s="251"/>
      <c r="B570" s="251"/>
      <c r="C570" s="251"/>
      <c r="D570" s="286"/>
      <c r="E570" s="287"/>
      <c r="F570" s="288"/>
      <c r="G570" s="287"/>
    </row>
    <row r="571" spans="1:7" s="4" customFormat="1" ht="16" thickBot="1">
      <c r="A571" s="289"/>
      <c r="B571" s="290"/>
      <c r="C571" s="291"/>
      <c r="D571" s="292"/>
      <c r="E571" s="769" t="s">
        <v>73</v>
      </c>
      <c r="F571" s="770"/>
      <c r="G571" s="296">
        <f>G555+G562+G568</f>
        <v>116291</v>
      </c>
    </row>
    <row r="572" spans="1:7" s="5" customFormat="1" ht="15" thickBot="1">
      <c r="A572" s="557"/>
      <c r="B572" s="557"/>
      <c r="C572" s="557"/>
      <c r="D572" s="557"/>
      <c r="E572" s="557"/>
      <c r="F572" s="557"/>
      <c r="G572" s="557"/>
    </row>
    <row r="573" spans="1:7" s="557" customFormat="1" ht="16" thickBot="1">
      <c r="A573" s="11" t="s">
        <v>14</v>
      </c>
      <c r="B573" s="860" t="s">
        <v>15</v>
      </c>
      <c r="C573" s="861"/>
      <c r="D573" s="861"/>
      <c r="E573" s="862"/>
      <c r="F573" s="12" t="s">
        <v>47</v>
      </c>
      <c r="G573" s="13" t="s">
        <v>48</v>
      </c>
    </row>
    <row r="574" spans="1:7" s="4" customFormat="1" ht="15">
      <c r="A574" s="14">
        <f>+'PRESUPUESTO OFICIAL'!B40</f>
        <v>3.5</v>
      </c>
      <c r="B574" s="926" t="str">
        <f>+'PRESUPUESTO OFICIAL'!C40</f>
        <v>Instalación de muro Muro en ladrillo común en soga , espesor  0,11 (suministro e instalación de todos los materiales)</v>
      </c>
      <c r="C574" s="927"/>
      <c r="D574" s="927"/>
      <c r="E574" s="928"/>
      <c r="F574" s="15" t="str">
        <f>+'PRESUPUESTO OFICIAL'!D40</f>
        <v>M2</v>
      </c>
      <c r="G574" s="630">
        <f>+G598</f>
        <v>79357</v>
      </c>
    </row>
    <row r="575" spans="1:7" s="4" customFormat="1" ht="14">
      <c r="A575" s="16"/>
      <c r="B575" s="16"/>
      <c r="C575" s="16"/>
      <c r="D575" s="17"/>
      <c r="E575" s="18"/>
      <c r="F575" s="19"/>
      <c r="G575" s="20"/>
    </row>
    <row r="576" spans="1:7" s="4" customFormat="1" ht="14">
      <c r="A576" s="929" t="s">
        <v>49</v>
      </c>
      <c r="B576" s="930"/>
      <c r="C576" s="930"/>
      <c r="D576" s="930"/>
      <c r="E576" s="930"/>
      <c r="F576" s="930"/>
      <c r="G576" s="931"/>
    </row>
    <row r="577" spans="1:7" s="4" customFormat="1" ht="14">
      <c r="A577" s="932" t="s">
        <v>50</v>
      </c>
      <c r="B577" s="933"/>
      <c r="C577" s="934"/>
      <c r="D577" s="21" t="s">
        <v>51</v>
      </c>
      <c r="E577" s="22" t="s">
        <v>52</v>
      </c>
      <c r="F577" s="23" t="s">
        <v>53</v>
      </c>
      <c r="G577" s="22" t="s">
        <v>54</v>
      </c>
    </row>
    <row r="578" spans="1:7" s="4" customFormat="1" ht="15">
      <c r="A578" s="913" t="s">
        <v>218</v>
      </c>
      <c r="B578" s="913"/>
      <c r="C578" s="913"/>
      <c r="D578" s="53" t="s">
        <v>46</v>
      </c>
      <c r="E578" s="123">
        <v>700</v>
      </c>
      <c r="F578" s="132">
        <v>52</v>
      </c>
      <c r="G578" s="260">
        <f>ROUNDUP(E578*F578,0)</f>
        <v>36400</v>
      </c>
    </row>
    <row r="579" spans="1:7" s="4" customFormat="1" ht="15">
      <c r="A579" s="913" t="s">
        <v>111</v>
      </c>
      <c r="B579" s="913"/>
      <c r="C579" s="913"/>
      <c r="D579" s="53" t="s">
        <v>78</v>
      </c>
      <c r="E579" s="123">
        <v>435000</v>
      </c>
      <c r="F579" s="132">
        <v>3.7999999999999999E-2</v>
      </c>
      <c r="G579" s="260">
        <f>ROUNDUP(E579*F579,0)</f>
        <v>16530</v>
      </c>
    </row>
    <row r="580" spans="1:7" s="4" customFormat="1" ht="14">
      <c r="A580" s="913"/>
      <c r="B580" s="913"/>
      <c r="C580" s="913"/>
      <c r="D580" s="136"/>
      <c r="E580" s="123"/>
      <c r="F580" s="124"/>
      <c r="G580" s="133"/>
    </row>
    <row r="581" spans="1:7" s="4" customFormat="1" ht="14">
      <c r="A581" s="913"/>
      <c r="B581" s="913"/>
      <c r="C581" s="913"/>
      <c r="D581" s="136"/>
      <c r="E581" s="123"/>
      <c r="F581" s="124"/>
      <c r="G581" s="133"/>
    </row>
    <row r="582" spans="1:7" s="4" customFormat="1" ht="14">
      <c r="A582" s="27"/>
      <c r="B582" s="28"/>
      <c r="C582" s="27"/>
      <c r="D582" s="29"/>
      <c r="E582" s="30"/>
      <c r="F582" s="31" t="s">
        <v>55</v>
      </c>
      <c r="G582" s="32">
        <f>SUM(G578:G581)</f>
        <v>52930</v>
      </c>
    </row>
    <row r="583" spans="1:7" s="4" customFormat="1" ht="14">
      <c r="A583" s="33"/>
      <c r="B583" s="34"/>
      <c r="C583" s="34"/>
      <c r="D583" s="35"/>
      <c r="E583" s="36"/>
      <c r="F583" s="37"/>
      <c r="G583" s="38"/>
    </row>
    <row r="584" spans="1:7" s="4" customFormat="1" ht="14">
      <c r="A584" s="929" t="s">
        <v>56</v>
      </c>
      <c r="B584" s="935"/>
      <c r="C584" s="935"/>
      <c r="D584" s="935"/>
      <c r="E584" s="935"/>
      <c r="F584" s="935"/>
      <c r="G584" s="936"/>
    </row>
    <row r="585" spans="1:7" s="4" customFormat="1" ht="14">
      <c r="A585" s="932" t="s">
        <v>50</v>
      </c>
      <c r="B585" s="933"/>
      <c r="C585" s="934"/>
      <c r="D585" s="21" t="s">
        <v>51</v>
      </c>
      <c r="E585" s="22" t="s">
        <v>57</v>
      </c>
      <c r="F585" s="23" t="s">
        <v>58</v>
      </c>
      <c r="G585" s="22" t="s">
        <v>54</v>
      </c>
    </row>
    <row r="586" spans="1:7" s="4" customFormat="1" ht="15">
      <c r="A586" s="903" t="s">
        <v>74</v>
      </c>
      <c r="B586" s="904"/>
      <c r="C586" s="905"/>
      <c r="D586" s="128" t="s">
        <v>87</v>
      </c>
      <c r="E586" s="134">
        <f>+G595</f>
        <v>24368</v>
      </c>
      <c r="F586" s="110">
        <v>0.05</v>
      </c>
      <c r="G586" s="260">
        <f>ROUNDUP(E586*F586,0)</f>
        <v>1219</v>
      </c>
    </row>
    <row r="587" spans="1:7" s="4" customFormat="1" ht="15">
      <c r="A587" s="875" t="s">
        <v>90</v>
      </c>
      <c r="B587" s="876"/>
      <c r="C587" s="877"/>
      <c r="D587" s="42" t="s">
        <v>88</v>
      </c>
      <c r="E587" s="40">
        <v>28000</v>
      </c>
      <c r="F587" s="41">
        <v>0.03</v>
      </c>
      <c r="G587" s="260">
        <f>ROUNDUP(E587*F587,0)</f>
        <v>840</v>
      </c>
    </row>
    <row r="588" spans="1:7" s="4" customFormat="1" ht="14">
      <c r="A588" s="875"/>
      <c r="B588" s="876"/>
      <c r="C588" s="877"/>
      <c r="D588" s="42"/>
      <c r="E588" s="40"/>
      <c r="F588" s="41"/>
      <c r="G588" s="39"/>
    </row>
    <row r="589" spans="1:7" s="4" customFormat="1" ht="14">
      <c r="A589" s="43"/>
      <c r="B589" s="44"/>
      <c r="C589" s="44"/>
      <c r="D589" s="45"/>
      <c r="E589" s="46"/>
      <c r="F589" s="31" t="s">
        <v>63</v>
      </c>
      <c r="G589" s="32">
        <f>G586+G587</f>
        <v>2059</v>
      </c>
    </row>
    <row r="590" spans="1:7" s="4" customFormat="1" ht="14">
      <c r="A590" s="47"/>
      <c r="B590" s="48"/>
      <c r="C590" s="48"/>
      <c r="D590" s="49"/>
      <c r="E590" s="50"/>
      <c r="F590" s="37"/>
      <c r="G590" s="38"/>
    </row>
    <row r="591" spans="1:7" s="4" customFormat="1" ht="14">
      <c r="A591" s="929" t="s">
        <v>64</v>
      </c>
      <c r="B591" s="935"/>
      <c r="C591" s="935"/>
      <c r="D591" s="935"/>
      <c r="E591" s="935"/>
      <c r="F591" s="935"/>
      <c r="G591" s="936"/>
    </row>
    <row r="592" spans="1:7" s="4" customFormat="1" ht="14">
      <c r="A592" s="21" t="s">
        <v>15</v>
      </c>
      <c r="B592" s="21" t="s">
        <v>65</v>
      </c>
      <c r="C592" s="21" t="s">
        <v>66</v>
      </c>
      <c r="D592" s="21" t="s">
        <v>67</v>
      </c>
      <c r="E592" s="21" t="s">
        <v>68</v>
      </c>
      <c r="F592" s="21" t="s">
        <v>69</v>
      </c>
      <c r="G592" s="51"/>
    </row>
    <row r="593" spans="1:7" s="4" customFormat="1" ht="15">
      <c r="A593" s="275" t="s">
        <v>70</v>
      </c>
      <c r="B593" s="275">
        <v>107213.33333333299</v>
      </c>
      <c r="C593" s="276">
        <v>0.875</v>
      </c>
      <c r="D593" s="276">
        <v>25128.125</v>
      </c>
      <c r="E593" s="276">
        <v>1.5</v>
      </c>
      <c r="F593" s="260">
        <f>ROUNDUP(D593/E593,0)</f>
        <v>16753</v>
      </c>
      <c r="G593" s="274"/>
    </row>
    <row r="594" spans="1:7" s="4" customFormat="1" ht="15">
      <c r="A594" s="275" t="s">
        <v>71</v>
      </c>
      <c r="B594" s="275">
        <v>48733.333333333299</v>
      </c>
      <c r="C594" s="276">
        <v>0.875</v>
      </c>
      <c r="D594" s="276">
        <v>11421.875</v>
      </c>
      <c r="E594" s="276">
        <v>1.5</v>
      </c>
      <c r="F594" s="260">
        <f>ROUNDUP(D594/E594,0)</f>
        <v>7615</v>
      </c>
      <c r="G594" s="274"/>
    </row>
    <row r="595" spans="1:7" s="4" customFormat="1" ht="14">
      <c r="A595" s="27"/>
      <c r="B595" s="54"/>
      <c r="C595" s="55"/>
      <c r="D595" s="56"/>
      <c r="E595" s="57"/>
      <c r="F595" s="31" t="s">
        <v>72</v>
      </c>
      <c r="G595" s="32">
        <f>SUM(F593:F594)</f>
        <v>24368</v>
      </c>
    </row>
    <row r="596" spans="1:7" s="4" customFormat="1" ht="14">
      <c r="A596" s="33"/>
      <c r="B596" s="58"/>
      <c r="C596" s="59"/>
      <c r="D596" s="60"/>
      <c r="E596" s="61"/>
      <c r="F596" s="37"/>
      <c r="G596" s="38"/>
    </row>
    <row r="597" spans="1:7" s="4" customFormat="1" ht="15" thickBot="1">
      <c r="A597" s="33"/>
      <c r="B597" s="33"/>
      <c r="C597" s="33"/>
      <c r="D597" s="62"/>
      <c r="E597" s="63"/>
      <c r="F597" s="64"/>
      <c r="G597" s="63"/>
    </row>
    <row r="598" spans="1:7" s="4" customFormat="1" ht="15" thickBot="1">
      <c r="A598" s="65"/>
      <c r="B598" s="66"/>
      <c r="C598" s="67"/>
      <c r="D598" s="68"/>
      <c r="E598" s="937" t="s">
        <v>73</v>
      </c>
      <c r="F598" s="938"/>
      <c r="G598" s="69">
        <f>G582+G589+G595</f>
        <v>79357</v>
      </c>
    </row>
    <row r="599" spans="1:7" s="4" customFormat="1" ht="14">
      <c r="A599" s="77"/>
      <c r="B599" s="78"/>
      <c r="C599" s="79"/>
      <c r="D599" s="80"/>
      <c r="E599" s="81"/>
      <c r="F599" s="81"/>
      <c r="G599" s="82"/>
    </row>
    <row r="600" spans="1:7" s="4" customFormat="1" ht="15" thickBot="1">
      <c r="A600" s="557"/>
      <c r="B600" s="557"/>
      <c r="C600" s="557"/>
      <c r="D600" s="557"/>
      <c r="E600" s="557"/>
      <c r="F600" s="557"/>
      <c r="G600" s="557"/>
    </row>
    <row r="601" spans="1:7" ht="16" thickBot="1">
      <c r="A601" s="11" t="s">
        <v>14</v>
      </c>
      <c r="B601" s="860" t="s">
        <v>15</v>
      </c>
      <c r="C601" s="861"/>
      <c r="D601" s="861"/>
      <c r="E601" s="862"/>
      <c r="F601" s="83" t="s">
        <v>47</v>
      </c>
      <c r="G601" s="84" t="s">
        <v>48</v>
      </c>
    </row>
    <row r="602" spans="1:7" s="557" customFormat="1" ht="15">
      <c r="A602" s="14">
        <f>+'PRESUPUESTO OFICIAL'!B42</f>
        <v>4.0999999999999996</v>
      </c>
      <c r="B602" s="863" t="str">
        <f>+'PRESUPUESTO OFICIAL'!C42</f>
        <v>Reposición de piso en  Baldosa Granito De Mármol Blanco  30x30cm, uso institucional, de primera calidad Color blanco. Utilizar .  (Suministro e instalación) incluye destronque, pulimiento de la superficie y acabado</v>
      </c>
      <c r="C602" s="863"/>
      <c r="D602" s="863"/>
      <c r="E602" s="863"/>
      <c r="F602" s="15" t="str">
        <f>+'PRESUPUESTO OFICIAL'!D42</f>
        <v>M2</v>
      </c>
      <c r="G602" s="76">
        <f>+G627</f>
        <v>144762</v>
      </c>
    </row>
    <row r="603" spans="1:7" ht="14">
      <c r="A603" s="16"/>
      <c r="B603" s="16"/>
      <c r="C603" s="16"/>
      <c r="D603" s="17"/>
      <c r="E603" s="18"/>
      <c r="F603" s="19"/>
      <c r="G603" s="20"/>
    </row>
    <row r="604" spans="1:7" s="4" customFormat="1" ht="14">
      <c r="A604" s="864" t="s">
        <v>49</v>
      </c>
      <c r="B604" s="865"/>
      <c r="C604" s="865"/>
      <c r="D604" s="865"/>
      <c r="E604" s="865"/>
      <c r="F604" s="865"/>
      <c r="G604" s="866"/>
    </row>
    <row r="605" spans="1:7" s="4" customFormat="1" ht="14">
      <c r="A605" s="867" t="s">
        <v>50</v>
      </c>
      <c r="B605" s="868"/>
      <c r="C605" s="869"/>
      <c r="D605" s="85" t="s">
        <v>51</v>
      </c>
      <c r="E605" s="86" t="s">
        <v>52</v>
      </c>
      <c r="F605" s="87" t="s">
        <v>53</v>
      </c>
      <c r="G605" s="86" t="s">
        <v>54</v>
      </c>
    </row>
    <row r="606" spans="1:7" s="4" customFormat="1" ht="15">
      <c r="A606" s="940" t="s">
        <v>112</v>
      </c>
      <c r="B606" s="940"/>
      <c r="C606" s="940"/>
      <c r="D606" s="143" t="s">
        <v>21</v>
      </c>
      <c r="E606" s="144">
        <v>98500</v>
      </c>
      <c r="F606" s="143">
        <v>1.05</v>
      </c>
      <c r="G606" s="260">
        <f>ROUNDUP(E606*F606,0)</f>
        <v>103425</v>
      </c>
    </row>
    <row r="607" spans="1:7" s="4" customFormat="1" ht="15">
      <c r="A607" s="940" t="s">
        <v>113</v>
      </c>
      <c r="B607" s="940"/>
      <c r="C607" s="940"/>
      <c r="D607" s="143" t="s">
        <v>82</v>
      </c>
      <c r="E607" s="144">
        <v>3508</v>
      </c>
      <c r="F607" s="143">
        <v>5.25</v>
      </c>
      <c r="G607" s="260">
        <f>ROUNDUP(E607*F607,0)</f>
        <v>18417</v>
      </c>
    </row>
    <row r="608" spans="1:7" s="4" customFormat="1" ht="15">
      <c r="A608" s="940" t="s">
        <v>114</v>
      </c>
      <c r="B608" s="940"/>
      <c r="C608" s="940"/>
      <c r="D608" s="143" t="s">
        <v>82</v>
      </c>
      <c r="E608" s="144">
        <v>7800</v>
      </c>
      <c r="F608" s="143">
        <v>0.22</v>
      </c>
      <c r="G608" s="260">
        <f>ROUNDUP(E608*F608,0)</f>
        <v>1716</v>
      </c>
    </row>
    <row r="609" spans="1:7" s="4" customFormat="1" ht="14">
      <c r="A609" s="941"/>
      <c r="B609" s="942"/>
      <c r="C609" s="943"/>
      <c r="D609" s="145"/>
      <c r="E609" s="146"/>
      <c r="F609" s="26"/>
      <c r="G609" s="86"/>
    </row>
    <row r="610" spans="1:7" s="4" customFormat="1" ht="13.75" customHeight="1">
      <c r="A610" s="870"/>
      <c r="B610" s="871"/>
      <c r="C610" s="872"/>
      <c r="D610" s="24"/>
      <c r="E610" s="25"/>
      <c r="F610" s="26"/>
      <c r="G610" s="86"/>
    </row>
    <row r="611" spans="1:7" s="4" customFormat="1" ht="14">
      <c r="A611" s="88"/>
      <c r="B611" s="89"/>
      <c r="C611" s="88"/>
      <c r="D611" s="90"/>
      <c r="E611" s="30"/>
      <c r="F611" s="91" t="s">
        <v>55</v>
      </c>
      <c r="G611" s="92">
        <f>SUM(G606:G610)</f>
        <v>123558</v>
      </c>
    </row>
    <row r="612" spans="1:7" s="4" customFormat="1" ht="14">
      <c r="A612" s="93"/>
      <c r="B612" s="94"/>
      <c r="C612" s="94"/>
      <c r="D612" s="95"/>
      <c r="E612" s="36"/>
      <c r="F612" s="96"/>
      <c r="G612" s="97"/>
    </row>
    <row r="613" spans="1:7" s="4" customFormat="1" ht="14">
      <c r="A613" s="864" t="s">
        <v>56</v>
      </c>
      <c r="B613" s="873"/>
      <c r="C613" s="873"/>
      <c r="D613" s="873"/>
      <c r="E613" s="873"/>
      <c r="F613" s="873"/>
      <c r="G613" s="874"/>
    </row>
    <row r="614" spans="1:7" s="4" customFormat="1" ht="14">
      <c r="A614" s="867" t="s">
        <v>50</v>
      </c>
      <c r="B614" s="868"/>
      <c r="C614" s="869"/>
      <c r="D614" s="85" t="s">
        <v>51</v>
      </c>
      <c r="E614" s="86" t="s">
        <v>57</v>
      </c>
      <c r="F614" s="87" t="s">
        <v>58</v>
      </c>
      <c r="G614" s="86" t="s">
        <v>54</v>
      </c>
    </row>
    <row r="615" spans="1:7" s="4" customFormat="1" ht="15">
      <c r="A615" s="875" t="s">
        <v>74</v>
      </c>
      <c r="B615" s="876"/>
      <c r="C615" s="877"/>
      <c r="D615" s="42" t="s">
        <v>75</v>
      </c>
      <c r="E615" s="40">
        <f>G624</f>
        <v>20194</v>
      </c>
      <c r="F615" s="41">
        <v>0.05</v>
      </c>
      <c r="G615" s="260">
        <f>ROUNDUP(E615*F615,0)</f>
        <v>1010</v>
      </c>
    </row>
    <row r="616" spans="1:7" s="4" customFormat="1" ht="14">
      <c r="A616" s="875"/>
      <c r="B616" s="876"/>
      <c r="C616" s="877"/>
      <c r="D616" s="42"/>
      <c r="E616" s="40"/>
      <c r="F616" s="41"/>
      <c r="G616" s="98"/>
    </row>
    <row r="617" spans="1:7" s="4" customFormat="1" ht="14">
      <c r="A617" s="875"/>
      <c r="B617" s="876"/>
      <c r="C617" s="877"/>
      <c r="D617" s="42"/>
      <c r="E617" s="40"/>
      <c r="F617" s="41"/>
      <c r="G617" s="98"/>
    </row>
    <row r="618" spans="1:7" s="4" customFormat="1" ht="14">
      <c r="A618" s="99"/>
      <c r="B618" s="44"/>
      <c r="C618" s="44"/>
      <c r="D618" s="45"/>
      <c r="E618" s="46"/>
      <c r="F618" s="91" t="s">
        <v>63</v>
      </c>
      <c r="G618" s="92">
        <f>G615+G616+G617</f>
        <v>1010</v>
      </c>
    </row>
    <row r="619" spans="1:7" s="4" customFormat="1" ht="14">
      <c r="A619" s="100"/>
      <c r="B619" s="48"/>
      <c r="C619" s="48"/>
      <c r="D619" s="49"/>
      <c r="E619" s="50"/>
      <c r="F619" s="96"/>
      <c r="G619" s="97"/>
    </row>
    <row r="620" spans="1:7" s="4" customFormat="1" ht="14">
      <c r="A620" s="864" t="s">
        <v>64</v>
      </c>
      <c r="B620" s="873"/>
      <c r="C620" s="873"/>
      <c r="D620" s="873"/>
      <c r="E620" s="873"/>
      <c r="F620" s="873"/>
      <c r="G620" s="874"/>
    </row>
    <row r="621" spans="1:7" s="4" customFormat="1" ht="14">
      <c r="A621" s="85" t="s">
        <v>15</v>
      </c>
      <c r="B621" s="85" t="s">
        <v>65</v>
      </c>
      <c r="C621" s="85" t="s">
        <v>66</v>
      </c>
      <c r="D621" s="85" t="s">
        <v>67</v>
      </c>
      <c r="E621" s="85" t="s">
        <v>68</v>
      </c>
      <c r="F621" s="85" t="s">
        <v>69</v>
      </c>
      <c r="G621" s="51"/>
    </row>
    <row r="622" spans="1:7" s="4" customFormat="1" ht="15">
      <c r="A622" s="52" t="s">
        <v>70</v>
      </c>
      <c r="B622" s="52">
        <v>107213.33333333299</v>
      </c>
      <c r="C622" s="53">
        <v>0.875</v>
      </c>
      <c r="D622" s="53">
        <v>25128.125</v>
      </c>
      <c r="E622" s="276">
        <v>1.81</v>
      </c>
      <c r="F622" s="260">
        <f>ROUNDUP(D622/E622,0)</f>
        <v>13883</v>
      </c>
      <c r="G622" s="51"/>
    </row>
    <row r="623" spans="1:7" s="4" customFormat="1" ht="15">
      <c r="A623" s="52" t="s">
        <v>71</v>
      </c>
      <c r="B623" s="52">
        <v>48733.333333333299</v>
      </c>
      <c r="C623" s="53">
        <v>0.875</v>
      </c>
      <c r="D623" s="53">
        <v>11421.875</v>
      </c>
      <c r="E623" s="276">
        <v>1.81</v>
      </c>
      <c r="F623" s="260">
        <f>ROUNDUP(D623/E623,0)</f>
        <v>6311</v>
      </c>
      <c r="G623" s="51"/>
    </row>
    <row r="624" spans="1:7" s="4" customFormat="1" ht="14">
      <c r="A624" s="88"/>
      <c r="B624" s="54"/>
      <c r="C624" s="55"/>
      <c r="D624" s="56"/>
      <c r="E624" s="57"/>
      <c r="F624" s="31" t="s">
        <v>72</v>
      </c>
      <c r="G624" s="32">
        <f>F622+F623</f>
        <v>20194</v>
      </c>
    </row>
    <row r="625" spans="1:7" s="4" customFormat="1" ht="14">
      <c r="A625" s="93"/>
      <c r="B625" s="58"/>
      <c r="C625" s="59"/>
      <c r="D625" s="60"/>
      <c r="E625" s="61"/>
      <c r="F625" s="96"/>
      <c r="G625" s="97"/>
    </row>
    <row r="626" spans="1:7" s="4" customFormat="1" ht="15" thickBot="1">
      <c r="A626" s="93"/>
      <c r="B626" s="93"/>
      <c r="C626" s="93"/>
      <c r="D626" s="101"/>
      <c r="E626" s="102"/>
      <c r="F626" s="103"/>
      <c r="G626" s="102"/>
    </row>
    <row r="627" spans="1:7" s="4" customFormat="1" ht="15" thickBot="1">
      <c r="A627" s="104"/>
      <c r="B627" s="105"/>
      <c r="C627" s="106"/>
      <c r="D627" s="107"/>
      <c r="E627" s="878" t="s">
        <v>73</v>
      </c>
      <c r="F627" s="879"/>
      <c r="G627" s="108">
        <f>G611+G618+G624</f>
        <v>144762</v>
      </c>
    </row>
    <row r="628" spans="1:7" s="4" customFormat="1" ht="14">
      <c r="A628"/>
      <c r="B628"/>
      <c r="C628"/>
      <c r="D628"/>
      <c r="E628"/>
      <c r="F628"/>
      <c r="G628"/>
    </row>
    <row r="629" spans="1:7" s="4" customFormat="1" ht="15" thickBot="1">
      <c r="A629" s="557"/>
      <c r="B629" s="557"/>
      <c r="C629" s="557"/>
      <c r="D629" s="557"/>
      <c r="E629" s="557"/>
      <c r="F629" s="557"/>
      <c r="G629" s="557"/>
    </row>
    <row r="630" spans="1:7" s="4" customFormat="1" ht="16" thickBot="1">
      <c r="A630" s="574">
        <f>+'PRESUPUESTO OFICIAL'!B44</f>
        <v>5.0999999999999996</v>
      </c>
      <c r="B630" s="939" t="str">
        <f>+'PRESUPUESTO OFICIAL'!C44</f>
        <v xml:space="preserve"> Cielorraso tipo lámina panel (PVC-FOIL ALUM), compuesto por láminas de PVC reforzadas con lámina de aluminio, diseñado para garantizar una mayor resistencia térmica y actuar como barrera contra la humedad. El sistema incluirá perfil de ensamble para asegurar una unión firme entre los elementos y su fijación a la estructura principal. Las láminas tendrán módulos con una longitud entre 3 m y 4 m, un ancho de 0.25 m, y un espesor de 1 cm.
La instalación incluirá perfilería galvanizada para la estructura, junto con todos los accesorios de montaje necesarios, tales como: omegas, ángulos, viguetas, tornillos, chazos, clavos, alambre galvanizado de refuerzo, varillas roscadas, guayas de acero y cualquier otro accesorio complementario y de remate para los bordes, asegurando tanto su correcta instalación como su estética final.
Las láminas deben contar con una superficie de acabado liso y estar compuestas en un 80% de PVC de primera calidad. El proceso incluirá el uso de andamios certificados y personal capacitado con equipos de protección personal (EPP), así como la correspondiente certificación vigente en trabajo seguro en alturas. (suministro e instalación de todos los materiales).(Suministro e instalación)</v>
      </c>
      <c r="C630" s="939"/>
      <c r="D630" s="939"/>
      <c r="E630" s="939"/>
      <c r="F630" s="575" t="str">
        <f>+'PRESUPUESTO OFICIAL'!D44</f>
        <v>M2</v>
      </c>
      <c r="G630" s="302">
        <f>+G661</f>
        <v>131207</v>
      </c>
    </row>
    <row r="631" spans="1:7" s="4" customFormat="1" ht="14">
      <c r="A631" s="771" t="s">
        <v>49</v>
      </c>
      <c r="B631" s="772"/>
      <c r="C631" s="772"/>
      <c r="D631" s="772"/>
      <c r="E631" s="772"/>
      <c r="F631" s="772"/>
      <c r="G631" s="773"/>
    </row>
    <row r="632" spans="1:7" s="4" customFormat="1" ht="14">
      <c r="A632" s="774" t="s">
        <v>50</v>
      </c>
      <c r="B632" s="775"/>
      <c r="C632" s="776"/>
      <c r="D632" s="461" t="s">
        <v>51</v>
      </c>
      <c r="E632" s="462" t="s">
        <v>52</v>
      </c>
      <c r="F632" s="463" t="s">
        <v>53</v>
      </c>
      <c r="G632" s="462" t="s">
        <v>54</v>
      </c>
    </row>
    <row r="633" spans="1:7" s="4" customFormat="1" ht="14">
      <c r="A633" s="777" t="s">
        <v>115</v>
      </c>
      <c r="B633" s="777"/>
      <c r="C633" s="777"/>
      <c r="D633" s="464" t="s">
        <v>16</v>
      </c>
      <c r="E633" s="465">
        <v>2300</v>
      </c>
      <c r="F633" s="466">
        <v>0.42</v>
      </c>
      <c r="G633" s="467">
        <f t="shared" ref="G633:G642" si="2">ROUNDUP(E633*F633,0)</f>
        <v>966</v>
      </c>
    </row>
    <row r="634" spans="1:7" s="4" customFormat="1" ht="14">
      <c r="A634" s="777" t="s">
        <v>116</v>
      </c>
      <c r="B634" s="777"/>
      <c r="C634" s="777"/>
      <c r="D634" s="464" t="s">
        <v>21</v>
      </c>
      <c r="E634" s="465">
        <v>31000</v>
      </c>
      <c r="F634" s="466">
        <v>1.5</v>
      </c>
      <c r="G634" s="467">
        <f t="shared" si="2"/>
        <v>46500</v>
      </c>
    </row>
    <row r="635" spans="1:7" s="4" customFormat="1" ht="14">
      <c r="A635" s="777" t="s">
        <v>117</v>
      </c>
      <c r="B635" s="777"/>
      <c r="C635" s="777"/>
      <c r="D635" s="464" t="s">
        <v>16</v>
      </c>
      <c r="E635" s="465">
        <v>24000</v>
      </c>
      <c r="F635" s="466">
        <v>0.33600000000000002</v>
      </c>
      <c r="G635" s="467">
        <f t="shared" si="2"/>
        <v>8064</v>
      </c>
    </row>
    <row r="636" spans="1:7" s="6" customFormat="1" ht="14">
      <c r="A636" s="777" t="s">
        <v>118</v>
      </c>
      <c r="B636" s="777"/>
      <c r="C636" s="777"/>
      <c r="D636" s="464" t="s">
        <v>16</v>
      </c>
      <c r="E636" s="465">
        <v>4000</v>
      </c>
      <c r="F636" s="466">
        <v>5</v>
      </c>
      <c r="G636" s="467">
        <f t="shared" si="2"/>
        <v>20000</v>
      </c>
    </row>
    <row r="637" spans="1:7" s="4" customFormat="1" ht="14">
      <c r="A637" s="777" t="s">
        <v>119</v>
      </c>
      <c r="B637" s="777"/>
      <c r="C637" s="777"/>
      <c r="D637" s="464" t="s">
        <v>16</v>
      </c>
      <c r="E637" s="465">
        <v>21000</v>
      </c>
      <c r="F637" s="466">
        <v>0.7</v>
      </c>
      <c r="G637" s="467">
        <f t="shared" si="2"/>
        <v>14700</v>
      </c>
    </row>
    <row r="638" spans="1:7" s="4" customFormat="1" ht="13.75" customHeight="1">
      <c r="A638" s="777" t="s">
        <v>120</v>
      </c>
      <c r="B638" s="777"/>
      <c r="C638" s="777"/>
      <c r="D638" s="464" t="s">
        <v>16</v>
      </c>
      <c r="E638" s="465">
        <v>320</v>
      </c>
      <c r="F638" s="466">
        <v>15</v>
      </c>
      <c r="G638" s="467">
        <f t="shared" si="2"/>
        <v>4800</v>
      </c>
    </row>
    <row r="639" spans="1:7" s="4" customFormat="1" ht="14">
      <c r="A639" s="777" t="s">
        <v>121</v>
      </c>
      <c r="B639" s="777"/>
      <c r="C639" s="777"/>
      <c r="D639" s="464" t="s">
        <v>16</v>
      </c>
      <c r="E639" s="465">
        <v>120</v>
      </c>
      <c r="F639" s="466">
        <v>10</v>
      </c>
      <c r="G639" s="467">
        <f t="shared" si="2"/>
        <v>1200</v>
      </c>
    </row>
    <row r="640" spans="1:7" s="4" customFormat="1" ht="14">
      <c r="A640" s="777" t="s">
        <v>122</v>
      </c>
      <c r="B640" s="777"/>
      <c r="C640" s="777"/>
      <c r="D640" s="464" t="s">
        <v>97</v>
      </c>
      <c r="E640" s="465">
        <v>56</v>
      </c>
      <c r="F640" s="466">
        <v>12</v>
      </c>
      <c r="G640" s="467">
        <f t="shared" si="2"/>
        <v>672</v>
      </c>
    </row>
    <row r="641" spans="1:7" s="4" customFormat="1" ht="14">
      <c r="A641" s="944" t="s">
        <v>123</v>
      </c>
      <c r="B641" s="945"/>
      <c r="C641" s="946"/>
      <c r="D641" s="464" t="s">
        <v>97</v>
      </c>
      <c r="E641" s="465">
        <v>11000</v>
      </c>
      <c r="F641" s="466">
        <v>0.33600000000000002</v>
      </c>
      <c r="G641" s="467">
        <f t="shared" si="2"/>
        <v>3696</v>
      </c>
    </row>
    <row r="642" spans="1:7" s="4" customFormat="1" ht="14">
      <c r="A642" s="944" t="s">
        <v>124</v>
      </c>
      <c r="B642" s="945"/>
      <c r="C642" s="946"/>
      <c r="D642" s="464" t="s">
        <v>97</v>
      </c>
      <c r="E642" s="465">
        <v>4900</v>
      </c>
      <c r="F642" s="466">
        <v>0.65</v>
      </c>
      <c r="G642" s="467">
        <f t="shared" si="2"/>
        <v>3185</v>
      </c>
    </row>
    <row r="643" spans="1:7" s="4" customFormat="1" ht="14">
      <c r="A643" s="468"/>
      <c r="B643" s="469"/>
      <c r="C643" s="468"/>
      <c r="D643" s="470"/>
      <c r="E643" s="471"/>
      <c r="F643" s="472" t="s">
        <v>125</v>
      </c>
      <c r="G643" s="473">
        <f>SUM(G633:G642)</f>
        <v>103783</v>
      </c>
    </row>
    <row r="644" spans="1:7" s="4" customFormat="1" ht="14">
      <c r="A644" s="474"/>
      <c r="B644" s="475"/>
      <c r="C644" s="475"/>
      <c r="D644" s="476"/>
      <c r="E644" s="477"/>
      <c r="F644" s="478"/>
      <c r="G644" s="479"/>
    </row>
    <row r="645" spans="1:7" s="4" customFormat="1" ht="21" customHeight="1">
      <c r="A645" s="474"/>
      <c r="B645" s="475"/>
      <c r="C645" s="475"/>
      <c r="D645" s="476"/>
      <c r="E645" s="477"/>
      <c r="F645" s="478"/>
      <c r="G645" s="479"/>
    </row>
    <row r="646" spans="1:7" s="4" customFormat="1" ht="14">
      <c r="A646" s="771" t="s">
        <v>56</v>
      </c>
      <c r="B646" s="778"/>
      <c r="C646" s="778"/>
      <c r="D646" s="778"/>
      <c r="E646" s="778"/>
      <c r="F646" s="778"/>
      <c r="G646" s="779"/>
    </row>
    <row r="647" spans="1:7" s="4" customFormat="1" ht="14">
      <c r="A647" s="774" t="s">
        <v>50</v>
      </c>
      <c r="B647" s="775"/>
      <c r="C647" s="776"/>
      <c r="D647" s="461" t="s">
        <v>51</v>
      </c>
      <c r="E647" s="462" t="s">
        <v>57</v>
      </c>
      <c r="F647" s="463" t="s">
        <v>58</v>
      </c>
      <c r="G647" s="462" t="s">
        <v>54</v>
      </c>
    </row>
    <row r="648" spans="1:7" s="4" customFormat="1" ht="14">
      <c r="A648" s="780" t="s">
        <v>74</v>
      </c>
      <c r="B648" s="781"/>
      <c r="C648" s="782"/>
      <c r="D648" s="480" t="s">
        <v>60</v>
      </c>
      <c r="E648" s="465">
        <f>+G657</f>
        <v>25561</v>
      </c>
      <c r="F648" s="481">
        <v>0.04</v>
      </c>
      <c r="G648" s="467">
        <f>ROUNDUP(E648*F648,0)</f>
        <v>1023</v>
      </c>
    </row>
    <row r="649" spans="1:7" s="4" customFormat="1" ht="14">
      <c r="A649" s="852" t="s">
        <v>90</v>
      </c>
      <c r="B649" s="914"/>
      <c r="C649" s="915"/>
      <c r="D649" s="482" t="s">
        <v>88</v>
      </c>
      <c r="E649" s="465">
        <v>28000</v>
      </c>
      <c r="F649" s="483">
        <v>0.03</v>
      </c>
      <c r="G649" s="467">
        <f>ROUNDUP(E649*F649,0)</f>
        <v>840</v>
      </c>
    </row>
    <row r="650" spans="1:7" s="4" customFormat="1" ht="14">
      <c r="A650" s="484"/>
      <c r="B650" s="485"/>
      <c r="C650" s="485"/>
      <c r="D650" s="486"/>
      <c r="E650" s="487"/>
      <c r="F650" s="472">
        <v>3</v>
      </c>
      <c r="G650" s="473">
        <f>G648+G649</f>
        <v>1863</v>
      </c>
    </row>
    <row r="651" spans="1:7" s="4" customFormat="1" ht="14">
      <c r="A651" s="488"/>
      <c r="B651" s="489"/>
      <c r="C651" s="489"/>
      <c r="D651" s="490"/>
      <c r="E651" s="491"/>
      <c r="F651" s="478"/>
      <c r="G651" s="479"/>
    </row>
    <row r="652" spans="1:7" s="4" customFormat="1" ht="14">
      <c r="A652" s="488"/>
      <c r="B652" s="489"/>
      <c r="C652" s="489"/>
      <c r="D652" s="490"/>
      <c r="E652" s="491"/>
      <c r="F652" s="478"/>
      <c r="G652" s="479"/>
    </row>
    <row r="653" spans="1:7" s="4" customFormat="1" ht="14">
      <c r="A653" s="771" t="s">
        <v>64</v>
      </c>
      <c r="B653" s="778"/>
      <c r="C653" s="778"/>
      <c r="D653" s="778"/>
      <c r="E653" s="778"/>
      <c r="F653" s="778"/>
      <c r="G653" s="779"/>
    </row>
    <row r="654" spans="1:7" s="4" customFormat="1" ht="14">
      <c r="A654" s="461" t="s">
        <v>15</v>
      </c>
      <c r="B654" s="461" t="s">
        <v>65</v>
      </c>
      <c r="C654" s="461" t="s">
        <v>66</v>
      </c>
      <c r="D654" s="461" t="s">
        <v>150</v>
      </c>
      <c r="E654" s="461" t="s">
        <v>68</v>
      </c>
      <c r="F654" s="461" t="s">
        <v>69</v>
      </c>
      <c r="G654" s="492"/>
    </row>
    <row r="655" spans="1:7" s="4" customFormat="1" ht="14">
      <c r="A655" s="493" t="s">
        <v>70</v>
      </c>
      <c r="B655" s="493">
        <v>107213.33333333299</v>
      </c>
      <c r="C655" s="494">
        <v>0.875</v>
      </c>
      <c r="D655" s="494">
        <v>25128.125</v>
      </c>
      <c r="E655" s="495">
        <v>1.43</v>
      </c>
      <c r="F655" s="467">
        <f>ROUNDUP(D655/E655,0)</f>
        <v>17573</v>
      </c>
      <c r="G655" s="492"/>
    </row>
    <row r="656" spans="1:7" s="4" customFormat="1" ht="14">
      <c r="A656" s="493" t="s">
        <v>71</v>
      </c>
      <c r="B656" s="493">
        <v>48733.333333333299</v>
      </c>
      <c r="C656" s="494">
        <v>0.875</v>
      </c>
      <c r="D656" s="494">
        <v>11421.875</v>
      </c>
      <c r="E656" s="495">
        <v>1.43</v>
      </c>
      <c r="F656" s="467">
        <f>ROUNDUP(D656/E656,0)</f>
        <v>7988</v>
      </c>
      <c r="G656" s="492"/>
    </row>
    <row r="657" spans="1:7" s="4" customFormat="1" ht="14">
      <c r="A657" s="468"/>
      <c r="B657" s="496"/>
      <c r="C657" s="497"/>
      <c r="D657" s="498"/>
      <c r="E657" s="499"/>
      <c r="F657" s="472" t="s">
        <v>126</v>
      </c>
      <c r="G657" s="473">
        <f>F655+F656</f>
        <v>25561</v>
      </c>
    </row>
    <row r="658" spans="1:7" s="4" customFormat="1" ht="14">
      <c r="A658" s="474"/>
      <c r="B658" s="475"/>
      <c r="C658" s="474"/>
      <c r="D658" s="476"/>
      <c r="E658" s="479"/>
      <c r="F658" s="478"/>
      <c r="G658" s="479"/>
    </row>
    <row r="659" spans="1:7" s="4" customFormat="1" ht="14">
      <c r="A659" s="474"/>
      <c r="B659" s="500"/>
      <c r="C659" s="501"/>
      <c r="D659" s="502"/>
      <c r="E659" s="503"/>
      <c r="F659" s="478"/>
      <c r="G659" s="479"/>
    </row>
    <row r="660" spans="1:7" s="4" customFormat="1" ht="14">
      <c r="A660" s="474"/>
      <c r="B660" s="474"/>
      <c r="C660" s="474"/>
      <c r="D660" s="504"/>
      <c r="E660" s="505"/>
      <c r="F660" s="506"/>
      <c r="G660" s="505"/>
    </row>
    <row r="661" spans="1:7" s="4" customFormat="1" ht="14">
      <c r="A661" s="507"/>
      <c r="B661" s="508"/>
      <c r="C661" s="509"/>
      <c r="D661" s="510"/>
      <c r="E661" s="783" t="s">
        <v>73</v>
      </c>
      <c r="F661" s="784"/>
      <c r="G661" s="511">
        <f>G643+G650+G657</f>
        <v>131207</v>
      </c>
    </row>
    <row r="662" spans="1:7" s="4" customFormat="1" ht="14"/>
    <row r="663" spans="1:7" s="4" customFormat="1" ht="15" thickBot="1">
      <c r="A663" s="6"/>
      <c r="B663" s="6"/>
      <c r="C663" s="6"/>
      <c r="D663" s="6"/>
      <c r="E663" s="6"/>
      <c r="F663" s="6"/>
      <c r="G663" s="6"/>
    </row>
    <row r="664" spans="1:7" s="4" customFormat="1" ht="16" thickBot="1">
      <c r="A664" s="297" t="s">
        <v>14</v>
      </c>
      <c r="B664" s="785" t="s">
        <v>15</v>
      </c>
      <c r="C664" s="786"/>
      <c r="D664" s="786"/>
      <c r="E664" s="787"/>
      <c r="F664" s="298" t="s">
        <v>47</v>
      </c>
      <c r="G664" s="299" t="s">
        <v>48</v>
      </c>
    </row>
    <row r="665" spans="1:7" s="4" customFormat="1" ht="16" thickBot="1">
      <c r="A665" s="300">
        <f>+'PRESUPUESTO OFICIAL'!B46</f>
        <v>6.1</v>
      </c>
      <c r="B665" s="820" t="str">
        <f>+'PRESUPUESTO OFICIAL'!C46</f>
        <v>Reubicación de punto hidráulico con tubería de PVC presión 1/2" RDE 21 para el servicio de  lavamanos. La actividad incluye la instalación de accesorios y tubería adicional de 1/2" para asegurar su correcto funcionamiento. Además, se suministrará y utilizará limpiador, soldadura de PVC y todos los accesorios necesarios para la correcta instalación y puesta en funcionamiento del sistema. (suministro e instalación de todos los materiales).</v>
      </c>
      <c r="C665" s="820"/>
      <c r="D665" s="820"/>
      <c r="E665" s="820"/>
      <c r="F665" s="301" t="str">
        <f>+'PRESUPUESTO OFICIAL'!D46</f>
        <v>UND</v>
      </c>
      <c r="G665" s="302">
        <f>ROUND(G692,2)</f>
        <v>32517</v>
      </c>
    </row>
    <row r="666" spans="1:7" s="4" customFormat="1" ht="14">
      <c r="A666" s="303"/>
      <c r="B666" s="303"/>
      <c r="C666" s="303"/>
      <c r="D666" s="304"/>
      <c r="E666" s="305"/>
      <c r="F666" s="306"/>
      <c r="G666" s="307"/>
    </row>
    <row r="667" spans="1:7" s="6" customFormat="1" ht="15">
      <c r="A667" s="766" t="s">
        <v>49</v>
      </c>
      <c r="B667" s="788"/>
      <c r="C667" s="788"/>
      <c r="D667" s="788"/>
      <c r="E667" s="788"/>
      <c r="F667" s="788"/>
      <c r="G667" s="789"/>
    </row>
    <row r="668" spans="1:7" s="4" customFormat="1" ht="15">
      <c r="A668" s="790" t="s">
        <v>50</v>
      </c>
      <c r="B668" s="791"/>
      <c r="C668" s="792"/>
      <c r="D668" s="239" t="s">
        <v>51</v>
      </c>
      <c r="E668" s="240" t="s">
        <v>52</v>
      </c>
      <c r="F668" s="241" t="s">
        <v>53</v>
      </c>
      <c r="G668" s="240" t="s">
        <v>54</v>
      </c>
    </row>
    <row r="669" spans="1:7" s="4" customFormat="1" ht="13.75" customHeight="1">
      <c r="A669" s="947" t="s">
        <v>127</v>
      </c>
      <c r="B669" s="947"/>
      <c r="C669" s="947"/>
      <c r="D669" s="539" t="s">
        <v>46</v>
      </c>
      <c r="E669" s="540">
        <v>443</v>
      </c>
      <c r="F669" s="541">
        <v>1</v>
      </c>
      <c r="G669" s="260">
        <f t="shared" ref="G669:G675" si="3">ROUNDUP(E669*F669,0)</f>
        <v>443</v>
      </c>
    </row>
    <row r="670" spans="1:7" s="4" customFormat="1" ht="15">
      <c r="A670" s="947" t="s">
        <v>128</v>
      </c>
      <c r="B670" s="947"/>
      <c r="C670" s="947"/>
      <c r="D670" s="539" t="s">
        <v>46</v>
      </c>
      <c r="E670" s="540">
        <v>568</v>
      </c>
      <c r="F670" s="541">
        <v>3</v>
      </c>
      <c r="G670" s="260">
        <f t="shared" si="3"/>
        <v>1704</v>
      </c>
    </row>
    <row r="671" spans="1:7" s="4" customFormat="1" ht="15">
      <c r="A671" s="948" t="s">
        <v>129</v>
      </c>
      <c r="B671" s="948"/>
      <c r="C671" s="948"/>
      <c r="D671" s="539" t="s">
        <v>130</v>
      </c>
      <c r="E671" s="540">
        <v>2600</v>
      </c>
      <c r="F671" s="541">
        <v>2</v>
      </c>
      <c r="G671" s="260">
        <f t="shared" si="3"/>
        <v>5200</v>
      </c>
    </row>
    <row r="672" spans="1:7" s="4" customFormat="1" ht="15">
      <c r="A672" s="947" t="s">
        <v>131</v>
      </c>
      <c r="B672" s="947"/>
      <c r="C672" s="947"/>
      <c r="D672" s="539" t="s">
        <v>46</v>
      </c>
      <c r="E672" s="540">
        <v>393</v>
      </c>
      <c r="F672" s="541">
        <v>2</v>
      </c>
      <c r="G672" s="260">
        <f t="shared" si="3"/>
        <v>786</v>
      </c>
    </row>
    <row r="673" spans="1:7" s="4" customFormat="1" ht="13.75" customHeight="1">
      <c r="A673" s="947" t="s">
        <v>219</v>
      </c>
      <c r="B673" s="947"/>
      <c r="C673" s="947"/>
      <c r="D673" s="539" t="s">
        <v>46</v>
      </c>
      <c r="E673" s="540">
        <v>60900</v>
      </c>
      <c r="F673" s="541">
        <v>8.0000000000000002E-3</v>
      </c>
      <c r="G673" s="260">
        <f t="shared" si="3"/>
        <v>488</v>
      </c>
    </row>
    <row r="674" spans="1:7" s="4" customFormat="1" ht="13.75" customHeight="1">
      <c r="A674" s="947" t="s">
        <v>132</v>
      </c>
      <c r="B674" s="947"/>
      <c r="C674" s="947"/>
      <c r="D674" s="539" t="s">
        <v>46</v>
      </c>
      <c r="E674" s="540">
        <v>6000</v>
      </c>
      <c r="F674" s="541">
        <v>0.1</v>
      </c>
      <c r="G674" s="260">
        <f t="shared" si="3"/>
        <v>600</v>
      </c>
    </row>
    <row r="675" spans="1:7" s="4" customFormat="1" ht="13.75" customHeight="1">
      <c r="A675" s="948" t="s">
        <v>220</v>
      </c>
      <c r="B675" s="948"/>
      <c r="C675" s="948"/>
      <c r="D675" s="539" t="s">
        <v>46</v>
      </c>
      <c r="E675" s="540">
        <v>58000</v>
      </c>
      <c r="F675" s="541">
        <v>8.0000000000000002E-3</v>
      </c>
      <c r="G675" s="260">
        <f t="shared" si="3"/>
        <v>464</v>
      </c>
    </row>
    <row r="676" spans="1:7" s="4" customFormat="1" ht="13.75" customHeight="1">
      <c r="A676" s="245"/>
      <c r="B676" s="246"/>
      <c r="C676" s="245"/>
      <c r="D676" s="247"/>
      <c r="E676" s="248"/>
      <c r="F676" s="249" t="s">
        <v>55</v>
      </c>
      <c r="G676" s="250">
        <f>SUM(G669:G675)</f>
        <v>9685</v>
      </c>
    </row>
    <row r="677" spans="1:7" s="4" customFormat="1" ht="15">
      <c r="A677" s="251"/>
      <c r="B677" s="252"/>
      <c r="C677" s="252"/>
      <c r="D677" s="253"/>
      <c r="E677" s="254"/>
      <c r="F677" s="255"/>
      <c r="G677" s="256"/>
    </row>
    <row r="678" spans="1:7" s="4" customFormat="1" ht="15">
      <c r="A678" s="766" t="s">
        <v>56</v>
      </c>
      <c r="B678" s="767"/>
      <c r="C678" s="767"/>
      <c r="D678" s="767"/>
      <c r="E678" s="767"/>
      <c r="F678" s="767"/>
      <c r="G678" s="768"/>
    </row>
    <row r="679" spans="1:7" s="4" customFormat="1" ht="15">
      <c r="A679" s="790" t="s">
        <v>50</v>
      </c>
      <c r="B679" s="791"/>
      <c r="C679" s="792"/>
      <c r="D679" s="239" t="s">
        <v>51</v>
      </c>
      <c r="E679" s="240" t="s">
        <v>57</v>
      </c>
      <c r="F679" s="241" t="s">
        <v>58</v>
      </c>
      <c r="G679" s="240" t="s">
        <v>54</v>
      </c>
    </row>
    <row r="680" spans="1:7" s="4" customFormat="1" ht="15">
      <c r="A680" s="916" t="s">
        <v>74</v>
      </c>
      <c r="B680" s="917"/>
      <c r="C680" s="918"/>
      <c r="D680" s="532" t="s">
        <v>60</v>
      </c>
      <c r="E680" s="258">
        <f>+G689</f>
        <v>21438</v>
      </c>
      <c r="F680" s="533">
        <v>6.5000000000000002E-2</v>
      </c>
      <c r="G680" s="260">
        <f>ROUNDUP(E680*F680,0)</f>
        <v>1394</v>
      </c>
    </row>
    <row r="681" spans="1:7" s="4" customFormat="1" ht="15">
      <c r="A681" s="763"/>
      <c r="B681" s="764"/>
      <c r="C681" s="765"/>
      <c r="D681" s="262"/>
      <c r="E681" s="263"/>
      <c r="F681" s="264"/>
      <c r="G681" s="265"/>
    </row>
    <row r="682" spans="1:7" s="4" customFormat="1" ht="15">
      <c r="A682" s="763"/>
      <c r="B682" s="764"/>
      <c r="C682" s="765"/>
      <c r="D682" s="262"/>
      <c r="E682" s="263"/>
      <c r="F682" s="264"/>
      <c r="G682" s="265"/>
    </row>
    <row r="683" spans="1:7" s="4" customFormat="1" ht="15">
      <c r="A683" s="266"/>
      <c r="B683" s="267"/>
      <c r="C683" s="267"/>
      <c r="D683" s="268"/>
      <c r="E683" s="269"/>
      <c r="F683" s="249" t="s">
        <v>63</v>
      </c>
      <c r="G683" s="250">
        <f>G680+G681+G682</f>
        <v>1394</v>
      </c>
    </row>
    <row r="684" spans="1:7" s="4" customFormat="1" ht="15">
      <c r="A684" s="270"/>
      <c r="B684" s="271"/>
      <c r="C684" s="271"/>
      <c r="D684" s="272"/>
      <c r="E684" s="273"/>
      <c r="F684" s="255"/>
      <c r="G684" s="256"/>
    </row>
    <row r="685" spans="1:7" s="4" customFormat="1" ht="15">
      <c r="A685" s="882" t="s">
        <v>64</v>
      </c>
      <c r="B685" s="883"/>
      <c r="C685" s="883"/>
      <c r="D685" s="883"/>
      <c r="E685" s="883"/>
      <c r="F685" s="883"/>
      <c r="G685" s="884"/>
    </row>
    <row r="686" spans="1:7" s="4" customFormat="1" ht="15">
      <c r="A686" s="324" t="s">
        <v>15</v>
      </c>
      <c r="B686" s="324" t="s">
        <v>65</v>
      </c>
      <c r="C686" s="324" t="s">
        <v>66</v>
      </c>
      <c r="D686" s="324" t="s">
        <v>67</v>
      </c>
      <c r="E686" s="324" t="s">
        <v>68</v>
      </c>
      <c r="F686" s="324" t="s">
        <v>69</v>
      </c>
      <c r="G686" s="325"/>
    </row>
    <row r="687" spans="1:7" s="4" customFormat="1" ht="15">
      <c r="A687" s="275" t="s">
        <v>70</v>
      </c>
      <c r="B687" s="275">
        <v>107213.33333333299</v>
      </c>
      <c r="C687" s="276">
        <v>0.875</v>
      </c>
      <c r="D687" s="276">
        <v>25128.125</v>
      </c>
      <c r="E687" s="276">
        <v>1.7050000000000001</v>
      </c>
      <c r="F687" s="260">
        <f>ROUNDUP(D687/E687,0)</f>
        <v>14738</v>
      </c>
      <c r="G687" s="325"/>
    </row>
    <row r="688" spans="1:7" s="4" customFormat="1" ht="15">
      <c r="A688" s="275" t="s">
        <v>71</v>
      </c>
      <c r="B688" s="275">
        <v>48733.333333333299</v>
      </c>
      <c r="C688" s="276">
        <v>0.875</v>
      </c>
      <c r="D688" s="276">
        <v>11421.875</v>
      </c>
      <c r="E688" s="276">
        <v>1.7050000000000001</v>
      </c>
      <c r="F688" s="260">
        <f>ROUNDUP(D688/E688,0)</f>
        <v>6700</v>
      </c>
      <c r="G688" s="325"/>
    </row>
    <row r="689" spans="1:7" s="4" customFormat="1" ht="15">
      <c r="A689" s="326"/>
      <c r="B689" s="277"/>
      <c r="C689" s="278"/>
      <c r="D689" s="279"/>
      <c r="E689" s="280"/>
      <c r="F689" s="327" t="s">
        <v>72</v>
      </c>
      <c r="G689" s="281">
        <f>SUM(F687:F688)</f>
        <v>21438</v>
      </c>
    </row>
    <row r="690" spans="1:7" s="4" customFormat="1" ht="15">
      <c r="A690" s="251"/>
      <c r="B690" s="282"/>
      <c r="C690" s="283"/>
      <c r="D690" s="284"/>
      <c r="E690" s="285"/>
      <c r="F690" s="255"/>
      <c r="G690" s="256"/>
    </row>
    <row r="691" spans="1:7" s="4" customFormat="1" ht="16" thickBot="1">
      <c r="A691" s="251"/>
      <c r="B691" s="251"/>
      <c r="C691" s="251"/>
      <c r="D691" s="286"/>
      <c r="E691" s="287"/>
      <c r="F691" s="288"/>
      <c r="G691" s="287"/>
    </row>
    <row r="692" spans="1:7" s="4" customFormat="1" ht="16" thickBot="1">
      <c r="A692" s="289"/>
      <c r="B692" s="290"/>
      <c r="C692" s="291"/>
      <c r="D692" s="292"/>
      <c r="E692" s="769" t="s">
        <v>73</v>
      </c>
      <c r="F692" s="770"/>
      <c r="G692" s="296">
        <f>G676+G683+G689</f>
        <v>32517</v>
      </c>
    </row>
    <row r="693" spans="1:7" s="4" customFormat="1" ht="14">
      <c r="A693" s="33"/>
      <c r="B693" s="33"/>
      <c r="C693" s="33"/>
      <c r="D693" s="62"/>
      <c r="E693" s="63"/>
      <c r="F693" s="64"/>
      <c r="G693" s="63"/>
    </row>
    <row r="694" spans="1:7" s="4" customFormat="1" ht="15" thickBot="1">
      <c r="A694" s="6"/>
      <c r="B694" s="6"/>
      <c r="C694" s="6"/>
      <c r="D694" s="6"/>
      <c r="E694" s="6"/>
      <c r="F694" s="6"/>
      <c r="G694" s="6"/>
    </row>
    <row r="695" spans="1:7" s="4" customFormat="1" ht="16" thickBot="1">
      <c r="A695" s="297" t="s">
        <v>14</v>
      </c>
      <c r="B695" s="785" t="s">
        <v>15</v>
      </c>
      <c r="C695" s="786"/>
      <c r="D695" s="786"/>
      <c r="E695" s="787"/>
      <c r="F695" s="298" t="s">
        <v>47</v>
      </c>
      <c r="G695" s="299" t="s">
        <v>48</v>
      </c>
    </row>
    <row r="696" spans="1:7" s="4" customFormat="1" ht="16" thickBot="1">
      <c r="A696" s="300">
        <f>+'PRESUPUESTO OFICIAL'!B47</f>
        <v>6.2</v>
      </c>
      <c r="B696" s="820" t="str">
        <f>+'PRESUPUESTO OFICIAL'!C47</f>
        <v>Suministro e instalación de  punto hidráulico con tubería de PVC presión 1" RDE 21 para el servicio de  lavamanos. La actividad incluye la instalación de accesorios y tubería adicional de 1" para asegurar su correcto funcionamiento. Además, se suministrará y utilizará limpiador, soldadura de PVC y todos los accesorios necesarios para la correcta instalación y puesta en funcionamiento del sistema. (suministro e instalación de todos los materiales).</v>
      </c>
      <c r="C696" s="820"/>
      <c r="D696" s="820"/>
      <c r="E696" s="820"/>
      <c r="F696" s="301" t="str">
        <f>+'PRESUPUESTO OFICIAL'!D47</f>
        <v>UND</v>
      </c>
      <c r="G696" s="302">
        <f>ROUND(G722,2)</f>
        <v>32984</v>
      </c>
    </row>
    <row r="697" spans="1:7" s="6" customFormat="1" ht="14">
      <c r="A697" s="303"/>
      <c r="B697" s="303"/>
      <c r="C697" s="303"/>
      <c r="D697" s="304"/>
      <c r="E697" s="305"/>
      <c r="F697" s="306"/>
      <c r="G697" s="307"/>
    </row>
    <row r="698" spans="1:7" s="4" customFormat="1" ht="15">
      <c r="A698" s="766" t="s">
        <v>49</v>
      </c>
      <c r="B698" s="788"/>
      <c r="C698" s="788"/>
      <c r="D698" s="788"/>
      <c r="E698" s="788"/>
      <c r="F698" s="788"/>
      <c r="G698" s="789"/>
    </row>
    <row r="699" spans="1:7" s="4" customFormat="1" ht="13.75" customHeight="1">
      <c r="A699" s="790" t="s">
        <v>50</v>
      </c>
      <c r="B699" s="791"/>
      <c r="C699" s="792"/>
      <c r="D699" s="239" t="s">
        <v>51</v>
      </c>
      <c r="E699" s="240" t="s">
        <v>52</v>
      </c>
      <c r="F699" s="241" t="s">
        <v>53</v>
      </c>
      <c r="G699" s="240" t="s">
        <v>54</v>
      </c>
    </row>
    <row r="700" spans="1:7" s="4" customFormat="1" ht="14.5" customHeight="1">
      <c r="A700" s="949" t="s">
        <v>221</v>
      </c>
      <c r="B700" s="949"/>
      <c r="C700" s="949"/>
      <c r="D700" s="542" t="s">
        <v>46</v>
      </c>
      <c r="E700" s="258">
        <v>1400</v>
      </c>
      <c r="F700" s="533">
        <v>2</v>
      </c>
      <c r="G700" s="260">
        <f t="shared" ref="G700:G705" si="4">ROUNDUP(E700*F700,0)</f>
        <v>2800</v>
      </c>
    </row>
    <row r="701" spans="1:7" s="4" customFormat="1" ht="15">
      <c r="A701" s="949" t="s">
        <v>222</v>
      </c>
      <c r="B701" s="949"/>
      <c r="C701" s="949"/>
      <c r="D701" s="542" t="s">
        <v>46</v>
      </c>
      <c r="E701" s="258">
        <v>60900</v>
      </c>
      <c r="F701" s="533">
        <v>3.5000000000000001E-3</v>
      </c>
      <c r="G701" s="260">
        <f t="shared" si="4"/>
        <v>214</v>
      </c>
    </row>
    <row r="702" spans="1:7" s="4" customFormat="1" ht="15">
      <c r="A702" s="949" t="s">
        <v>223</v>
      </c>
      <c r="B702" s="949"/>
      <c r="C702" s="949"/>
      <c r="D702" s="542" t="s">
        <v>133</v>
      </c>
      <c r="E702" s="258">
        <v>4600</v>
      </c>
      <c r="F702" s="533">
        <f>1*1.05</f>
        <v>1.05</v>
      </c>
      <c r="G702" s="260">
        <f t="shared" si="4"/>
        <v>4830</v>
      </c>
    </row>
    <row r="703" spans="1:7" s="4" customFormat="1" ht="13.75" customHeight="1">
      <c r="A703" s="949" t="s">
        <v>224</v>
      </c>
      <c r="B703" s="949"/>
      <c r="C703" s="949"/>
      <c r="D703" s="542" t="s">
        <v>225</v>
      </c>
      <c r="E703" s="258">
        <v>58000</v>
      </c>
      <c r="F703" s="533">
        <v>3.5000000000000001E-3</v>
      </c>
      <c r="G703" s="260">
        <f t="shared" si="4"/>
        <v>203</v>
      </c>
    </row>
    <row r="704" spans="1:7" s="4" customFormat="1" ht="13.75" customHeight="1">
      <c r="A704" s="950" t="s">
        <v>134</v>
      </c>
      <c r="B704" s="950"/>
      <c r="C704" s="950"/>
      <c r="D704" s="542" t="s">
        <v>46</v>
      </c>
      <c r="E704" s="258">
        <v>3400</v>
      </c>
      <c r="F704" s="533">
        <v>1</v>
      </c>
      <c r="G704" s="260">
        <f t="shared" si="4"/>
        <v>3400</v>
      </c>
    </row>
    <row r="705" spans="1:7" s="4" customFormat="1" ht="13.75" customHeight="1">
      <c r="A705" s="951" t="s">
        <v>226</v>
      </c>
      <c r="B705" s="951"/>
      <c r="C705" s="951"/>
      <c r="D705" s="542" t="s">
        <v>46</v>
      </c>
      <c r="E705" s="258">
        <v>1200</v>
      </c>
      <c r="F705" s="533">
        <v>1</v>
      </c>
      <c r="G705" s="260">
        <f t="shared" si="4"/>
        <v>1200</v>
      </c>
    </row>
    <row r="706" spans="1:7" s="4" customFormat="1" ht="14.5" customHeight="1">
      <c r="A706" s="245"/>
      <c r="B706" s="246"/>
      <c r="C706" s="245"/>
      <c r="D706" s="247"/>
      <c r="E706" s="248"/>
      <c r="F706" s="249" t="s">
        <v>55</v>
      </c>
      <c r="G706" s="250">
        <f>G700+G701+G702+G703+G705</f>
        <v>9247</v>
      </c>
    </row>
    <row r="707" spans="1:7" s="4" customFormat="1" ht="15">
      <c r="A707" s="251"/>
      <c r="B707" s="252"/>
      <c r="C707" s="252"/>
      <c r="D707" s="253"/>
      <c r="E707" s="254"/>
      <c r="F707" s="255"/>
      <c r="G707" s="256"/>
    </row>
    <row r="708" spans="1:7" s="4" customFormat="1" ht="15">
      <c r="A708" s="766" t="s">
        <v>56</v>
      </c>
      <c r="B708" s="767"/>
      <c r="C708" s="767"/>
      <c r="D708" s="767"/>
      <c r="E708" s="767"/>
      <c r="F708" s="767"/>
      <c r="G708" s="768"/>
    </row>
    <row r="709" spans="1:7" s="4" customFormat="1" ht="15">
      <c r="A709" s="790" t="s">
        <v>50</v>
      </c>
      <c r="B709" s="791"/>
      <c r="C709" s="792"/>
      <c r="D709" s="239" t="s">
        <v>51</v>
      </c>
      <c r="E709" s="240" t="s">
        <v>57</v>
      </c>
      <c r="F709" s="241" t="s">
        <v>58</v>
      </c>
      <c r="G709" s="240" t="s">
        <v>54</v>
      </c>
    </row>
    <row r="710" spans="1:7" s="4" customFormat="1" ht="15">
      <c r="A710" s="916" t="s">
        <v>74</v>
      </c>
      <c r="B710" s="917"/>
      <c r="C710" s="918"/>
      <c r="D710" s="532" t="s">
        <v>60</v>
      </c>
      <c r="E710" s="543">
        <f>+G719</f>
        <v>22288</v>
      </c>
      <c r="F710" s="533">
        <v>6.5000000000000002E-2</v>
      </c>
      <c r="G710" s="260">
        <f>ROUNDUP(E710*F710,0)</f>
        <v>1449</v>
      </c>
    </row>
    <row r="711" spans="1:7" s="4" customFormat="1" ht="15">
      <c r="A711" s="763"/>
      <c r="B711" s="764"/>
      <c r="C711" s="765"/>
      <c r="D711" s="262"/>
      <c r="E711" s="263"/>
      <c r="F711" s="264"/>
      <c r="G711" s="265"/>
    </row>
    <row r="712" spans="1:7" s="4" customFormat="1" ht="15">
      <c r="A712" s="763"/>
      <c r="B712" s="764"/>
      <c r="C712" s="765"/>
      <c r="D712" s="262"/>
      <c r="E712" s="263"/>
      <c r="F712" s="264"/>
      <c r="G712" s="265"/>
    </row>
    <row r="713" spans="1:7" s="4" customFormat="1" ht="15">
      <c r="A713" s="266"/>
      <c r="B713" s="267"/>
      <c r="C713" s="267"/>
      <c r="D713" s="268"/>
      <c r="E713" s="269"/>
      <c r="F713" s="249" t="s">
        <v>63</v>
      </c>
      <c r="G713" s="250">
        <f>G710+G711+G712</f>
        <v>1449</v>
      </c>
    </row>
    <row r="714" spans="1:7" s="4" customFormat="1" ht="15">
      <c r="A714" s="270"/>
      <c r="B714" s="271"/>
      <c r="C714" s="271"/>
      <c r="D714" s="272"/>
      <c r="E714" s="273"/>
      <c r="F714" s="255"/>
      <c r="G714" s="256"/>
    </row>
    <row r="715" spans="1:7" s="4" customFormat="1" ht="15">
      <c r="A715" s="882" t="s">
        <v>64</v>
      </c>
      <c r="B715" s="883"/>
      <c r="C715" s="883"/>
      <c r="D715" s="883"/>
      <c r="E715" s="883"/>
      <c r="F715" s="883"/>
      <c r="G715" s="884"/>
    </row>
    <row r="716" spans="1:7" s="4" customFormat="1" ht="15">
      <c r="A716" s="324" t="s">
        <v>15</v>
      </c>
      <c r="B716" s="324" t="s">
        <v>65</v>
      </c>
      <c r="C716" s="324" t="s">
        <v>66</v>
      </c>
      <c r="D716" s="324" t="s">
        <v>67</v>
      </c>
      <c r="E716" s="324" t="s">
        <v>68</v>
      </c>
      <c r="F716" s="324" t="s">
        <v>69</v>
      </c>
      <c r="G716" s="325"/>
    </row>
    <row r="717" spans="1:7" s="4" customFormat="1" ht="15">
      <c r="A717" s="275" t="s">
        <v>70</v>
      </c>
      <c r="B717" s="275">
        <v>107213.33333333299</v>
      </c>
      <c r="C717" s="276">
        <v>0.875</v>
      </c>
      <c r="D717" s="276">
        <v>25128.125</v>
      </c>
      <c r="E717" s="276">
        <v>1.64</v>
      </c>
      <c r="F717" s="260">
        <f>ROUNDUP(D717/E717,0)</f>
        <v>15323</v>
      </c>
      <c r="G717" s="325"/>
    </row>
    <row r="718" spans="1:7" s="4" customFormat="1" ht="15">
      <c r="A718" s="275" t="s">
        <v>71</v>
      </c>
      <c r="B718" s="275">
        <v>48733.333333333299</v>
      </c>
      <c r="C718" s="276">
        <v>0.875</v>
      </c>
      <c r="D718" s="276">
        <v>11421.875</v>
      </c>
      <c r="E718" s="276">
        <v>1.64</v>
      </c>
      <c r="F718" s="260">
        <f>ROUNDUP(D718/E718,0)</f>
        <v>6965</v>
      </c>
      <c r="G718" s="325"/>
    </row>
    <row r="719" spans="1:7" s="4" customFormat="1" ht="15">
      <c r="A719" s="326"/>
      <c r="B719" s="277"/>
      <c r="C719" s="278"/>
      <c r="D719" s="279"/>
      <c r="E719" s="280"/>
      <c r="F719" s="327" t="s">
        <v>72</v>
      </c>
      <c r="G719" s="281">
        <f>SUM(F717:F718)</f>
        <v>22288</v>
      </c>
    </row>
    <row r="720" spans="1:7" s="4" customFormat="1" ht="15">
      <c r="A720" s="251"/>
      <c r="B720" s="282"/>
      <c r="C720" s="283"/>
      <c r="D720" s="284"/>
      <c r="E720" s="285"/>
      <c r="F720" s="255"/>
      <c r="G720" s="256"/>
    </row>
    <row r="721" spans="1:7" s="4" customFormat="1" ht="16" thickBot="1">
      <c r="A721" s="251"/>
      <c r="B721" s="251"/>
      <c r="C721" s="251"/>
      <c r="D721" s="286"/>
      <c r="E721" s="287"/>
      <c r="F721" s="288"/>
      <c r="G721" s="287"/>
    </row>
    <row r="722" spans="1:7" s="557" customFormat="1" ht="16" thickBot="1">
      <c r="A722" s="289"/>
      <c r="B722" s="290"/>
      <c r="C722" s="291"/>
      <c r="D722" s="292"/>
      <c r="E722" s="769" t="s">
        <v>73</v>
      </c>
      <c r="F722" s="770"/>
      <c r="G722" s="296">
        <f>G706+G713+G719</f>
        <v>32984</v>
      </c>
    </row>
    <row r="723" spans="1:7" s="4" customFormat="1" ht="14">
      <c r="A723" s="33"/>
      <c r="B723" s="33"/>
      <c r="C723" s="33"/>
      <c r="D723" s="62"/>
      <c r="E723" s="63"/>
      <c r="F723" s="64"/>
      <c r="G723" s="63"/>
    </row>
    <row r="724" spans="1:7" s="5" customFormat="1" ht="15" thickBot="1">
      <c r="A724" s="6"/>
      <c r="B724" s="6"/>
      <c r="C724" s="6"/>
      <c r="D724" s="6"/>
      <c r="E724" s="6"/>
      <c r="F724" s="6"/>
      <c r="G724" s="6"/>
    </row>
    <row r="725" spans="1:7" s="4" customFormat="1" ht="16" thickBot="1">
      <c r="A725" s="297" t="s">
        <v>14</v>
      </c>
      <c r="B725" s="785" t="s">
        <v>15</v>
      </c>
      <c r="C725" s="786"/>
      <c r="D725" s="786"/>
      <c r="E725" s="787"/>
      <c r="F725" s="298" t="s">
        <v>47</v>
      </c>
      <c r="G725" s="299" t="s">
        <v>48</v>
      </c>
    </row>
    <row r="726" spans="1:7" s="4" customFormat="1" ht="13.75" customHeight="1" thickBot="1">
      <c r="A726" s="300">
        <f>+'PRESUPUESTO OFICIAL'!B48</f>
        <v>6.3</v>
      </c>
      <c r="B726" s="820" t="str">
        <f>+'PRESUPUESTO OFICIAL'!C48</f>
        <v>Reposición de tubería PVC presión de 1/2", que incluye todos los accesorios, limpiador y soldadura necesarios para su instalación. La actividad contempla la realización de regatas y los resanes y/o reparaciones pertinentes, garantizando que el acabado final en la zona afectada sea del mismo tipo, con materiales de calidad igual o superior a los existentes, y en colores y modelos similares. (suministro e instalación de todos los materiales).</v>
      </c>
      <c r="C726" s="820"/>
      <c r="D726" s="820"/>
      <c r="E726" s="820"/>
      <c r="F726" s="301" t="str">
        <f>+'PRESUPUESTO OFICIAL'!D48</f>
        <v>ML</v>
      </c>
      <c r="G726" s="302">
        <f>+G748</f>
        <v>4293</v>
      </c>
    </row>
    <row r="727" spans="1:7" s="4" customFormat="1" ht="14">
      <c r="A727" s="303"/>
      <c r="B727" s="303"/>
      <c r="C727" s="303"/>
      <c r="D727" s="304"/>
      <c r="E727" s="305"/>
      <c r="F727" s="306"/>
      <c r="G727" s="307"/>
    </row>
    <row r="728" spans="1:7" s="4" customFormat="1" ht="15">
      <c r="A728" s="766" t="s">
        <v>49</v>
      </c>
      <c r="B728" s="767"/>
      <c r="C728" s="767"/>
      <c r="D728" s="767"/>
      <c r="E728" s="767"/>
      <c r="F728" s="767"/>
      <c r="G728" s="768"/>
    </row>
    <row r="729" spans="1:7" s="4" customFormat="1" ht="15">
      <c r="A729" s="790" t="s">
        <v>50</v>
      </c>
      <c r="B729" s="812"/>
      <c r="C729" s="813"/>
      <c r="D729" s="239" t="s">
        <v>51</v>
      </c>
      <c r="E729" s="240" t="s">
        <v>52</v>
      </c>
      <c r="F729" s="241" t="s">
        <v>53</v>
      </c>
      <c r="G729" s="240" t="s">
        <v>54</v>
      </c>
    </row>
    <row r="730" spans="1:7" s="4" customFormat="1" ht="13.75" customHeight="1">
      <c r="A730" s="952" t="s">
        <v>222</v>
      </c>
      <c r="B730" s="953"/>
      <c r="C730" s="954"/>
      <c r="D730" s="542" t="s">
        <v>46</v>
      </c>
      <c r="E730" s="258">
        <v>60900</v>
      </c>
      <c r="F730" s="533">
        <v>1E-3</v>
      </c>
      <c r="G730" s="260">
        <f>ROUNDUP(E730*F730,0)</f>
        <v>61</v>
      </c>
    </row>
    <row r="731" spans="1:7" s="4" customFormat="1" ht="13.75" customHeight="1">
      <c r="A731" s="952" t="s">
        <v>129</v>
      </c>
      <c r="B731" s="953"/>
      <c r="C731" s="954"/>
      <c r="D731" s="542" t="s">
        <v>133</v>
      </c>
      <c r="E731" s="258">
        <v>2600</v>
      </c>
      <c r="F731" s="533">
        <f>1*1.05</f>
        <v>1.05</v>
      </c>
      <c r="G731" s="260">
        <f>ROUNDUP(E731*F731,0)</f>
        <v>2730</v>
      </c>
    </row>
    <row r="732" spans="1:7" s="4" customFormat="1" ht="13.75" customHeight="1">
      <c r="A732" s="952" t="s">
        <v>227</v>
      </c>
      <c r="B732" s="953"/>
      <c r="C732" s="954"/>
      <c r="D732" s="542" t="s">
        <v>46</v>
      </c>
      <c r="E732" s="258">
        <v>58000</v>
      </c>
      <c r="F732" s="533">
        <v>1E-3</v>
      </c>
      <c r="G732" s="260">
        <f>ROUNDUP(E732*F732,0)</f>
        <v>58</v>
      </c>
    </row>
    <row r="733" spans="1:7" s="4" customFormat="1" ht="13.75" customHeight="1">
      <c r="A733" s="245"/>
      <c r="B733" s="246"/>
      <c r="C733" s="245"/>
      <c r="D733" s="247"/>
      <c r="E733" s="248"/>
      <c r="F733" s="249" t="s">
        <v>55</v>
      </c>
      <c r="G733" s="250">
        <f>SUM(G730:G732)</f>
        <v>2849</v>
      </c>
    </row>
    <row r="734" spans="1:7" s="4" customFormat="1" ht="15">
      <c r="A734" s="251"/>
      <c r="B734" s="252"/>
      <c r="C734" s="252"/>
      <c r="D734" s="253"/>
      <c r="E734" s="254"/>
      <c r="F734" s="255"/>
      <c r="G734" s="256"/>
    </row>
    <row r="735" spans="1:7" s="4" customFormat="1" ht="15">
      <c r="A735" s="766" t="s">
        <v>56</v>
      </c>
      <c r="B735" s="767"/>
      <c r="C735" s="767"/>
      <c r="D735" s="767"/>
      <c r="E735" s="767"/>
      <c r="F735" s="767"/>
      <c r="G735" s="768"/>
    </row>
    <row r="736" spans="1:7" s="4" customFormat="1" ht="15">
      <c r="A736" s="790" t="s">
        <v>50</v>
      </c>
      <c r="B736" s="812"/>
      <c r="C736" s="813"/>
      <c r="D736" s="239" t="s">
        <v>51</v>
      </c>
      <c r="E736" s="240" t="s">
        <v>57</v>
      </c>
      <c r="F736" s="241" t="s">
        <v>58</v>
      </c>
      <c r="G736" s="240" t="s">
        <v>54</v>
      </c>
    </row>
    <row r="737" spans="1:7" s="4" customFormat="1" ht="15">
      <c r="A737" s="916" t="s">
        <v>74</v>
      </c>
      <c r="B737" s="917"/>
      <c r="C737" s="918"/>
      <c r="D737" s="532" t="s">
        <v>60</v>
      </c>
      <c r="E737" s="543">
        <f>+G746</f>
        <v>1355</v>
      </c>
      <c r="F737" s="533">
        <v>6.5000000000000002E-2</v>
      </c>
      <c r="G737" s="260">
        <f>ROUNDUP(E737*F737,0)</f>
        <v>89</v>
      </c>
    </row>
    <row r="738" spans="1:7" s="4" customFormat="1" ht="15">
      <c r="A738" s="955"/>
      <c r="B738" s="956"/>
      <c r="C738" s="957"/>
      <c r="D738" s="262"/>
      <c r="E738" s="263"/>
      <c r="F738" s="264"/>
      <c r="G738" s="265"/>
    </row>
    <row r="739" spans="1:7" s="4" customFormat="1" ht="13.75" customHeight="1">
      <c r="A739" s="840"/>
      <c r="B739" s="841"/>
      <c r="C739" s="842"/>
      <c r="D739" s="262"/>
      <c r="E739" s="263"/>
      <c r="F739" s="264"/>
      <c r="G739" s="265"/>
    </row>
    <row r="740" spans="1:7" s="4" customFormat="1" ht="15">
      <c r="A740" s="266"/>
      <c r="B740" s="267"/>
      <c r="C740" s="267"/>
      <c r="D740" s="268"/>
      <c r="E740" s="269"/>
      <c r="F740" s="249" t="s">
        <v>63</v>
      </c>
      <c r="G740" s="250">
        <f>G737+G738+G739</f>
        <v>89</v>
      </c>
    </row>
    <row r="741" spans="1:7" s="4" customFormat="1" ht="15">
      <c r="A741" s="270"/>
      <c r="B741" s="271"/>
      <c r="C741" s="271"/>
      <c r="D741" s="272"/>
      <c r="E741" s="273"/>
      <c r="F741" s="255"/>
      <c r="G741" s="256"/>
    </row>
    <row r="742" spans="1:7" s="4" customFormat="1" ht="15">
      <c r="A742" s="882" t="s">
        <v>64</v>
      </c>
      <c r="B742" s="883"/>
      <c r="C742" s="883"/>
      <c r="D742" s="883"/>
      <c r="E742" s="883"/>
      <c r="F742" s="883"/>
      <c r="G742" s="884"/>
    </row>
    <row r="743" spans="1:7" s="4" customFormat="1" ht="15">
      <c r="A743" s="324" t="s">
        <v>15</v>
      </c>
      <c r="B743" s="324" t="s">
        <v>65</v>
      </c>
      <c r="C743" s="324" t="s">
        <v>66</v>
      </c>
      <c r="D743" s="324" t="s">
        <v>67</v>
      </c>
      <c r="E743" s="324" t="s">
        <v>68</v>
      </c>
      <c r="F743" s="324" t="s">
        <v>69</v>
      </c>
      <c r="G743" s="325"/>
    </row>
    <row r="744" spans="1:7" s="4" customFormat="1" ht="15">
      <c r="A744" s="275" t="s">
        <v>70</v>
      </c>
      <c r="B744" s="275">
        <v>107213.33333333299</v>
      </c>
      <c r="C744" s="276">
        <v>0.875</v>
      </c>
      <c r="D744" s="276">
        <v>25128.125</v>
      </c>
      <c r="E744" s="276">
        <v>27</v>
      </c>
      <c r="F744" s="260">
        <f>ROUNDUP(D744/E744,0)</f>
        <v>931</v>
      </c>
      <c r="G744" s="325"/>
    </row>
    <row r="745" spans="1:7" s="4" customFormat="1" ht="15">
      <c r="A745" s="275" t="s">
        <v>71</v>
      </c>
      <c r="B745" s="275">
        <v>48733.333333333299</v>
      </c>
      <c r="C745" s="276">
        <v>0.875</v>
      </c>
      <c r="D745" s="276">
        <v>11421.875</v>
      </c>
      <c r="E745" s="276">
        <v>27</v>
      </c>
      <c r="F745" s="260">
        <f>ROUNDUP(D745/E745,0)</f>
        <v>424</v>
      </c>
      <c r="G745" s="325"/>
    </row>
    <row r="746" spans="1:7" s="4" customFormat="1" ht="15">
      <c r="A746" s="326"/>
      <c r="B746" s="277"/>
      <c r="C746" s="278"/>
      <c r="D746" s="279"/>
      <c r="E746" s="280"/>
      <c r="F746" s="327" t="s">
        <v>72</v>
      </c>
      <c r="G746" s="281">
        <f>SUM(F744:F745)</f>
        <v>1355</v>
      </c>
    </row>
    <row r="747" spans="1:7" s="4" customFormat="1" ht="16" thickBot="1">
      <c r="A747" s="251"/>
      <c r="B747" s="251"/>
      <c r="C747" s="251"/>
      <c r="D747" s="286"/>
      <c r="E747" s="287"/>
      <c r="F747" s="288"/>
      <c r="G747" s="287"/>
    </row>
    <row r="748" spans="1:7" s="4" customFormat="1" ht="16" thickBot="1">
      <c r="A748" s="289"/>
      <c r="B748" s="290"/>
      <c r="C748" s="291"/>
      <c r="D748" s="292"/>
      <c r="E748" s="769" t="s">
        <v>73</v>
      </c>
      <c r="F748" s="770"/>
      <c r="G748" s="296">
        <f>G733+G740+G746</f>
        <v>4293</v>
      </c>
    </row>
    <row r="749" spans="1:7" s="4" customFormat="1" ht="15" thickBot="1">
      <c r="A749" s="583"/>
      <c r="B749" s="583"/>
      <c r="C749" s="583"/>
      <c r="D749" s="584"/>
      <c r="E749" s="585"/>
      <c r="F749" s="586"/>
      <c r="G749" s="585"/>
    </row>
    <row r="750" spans="1:7" s="4" customFormat="1" ht="17" thickBot="1">
      <c r="A750" s="228" t="s">
        <v>14</v>
      </c>
      <c r="B750" s="808" t="s">
        <v>15</v>
      </c>
      <c r="C750" s="809"/>
      <c r="D750" s="809"/>
      <c r="E750" s="810"/>
      <c r="F750" s="229" t="s">
        <v>47</v>
      </c>
      <c r="G750" s="230" t="s">
        <v>48</v>
      </c>
    </row>
    <row r="751" spans="1:7" s="4" customFormat="1" ht="15" customHeight="1" thickBot="1">
      <c r="A751" s="231">
        <f>+'PRESUPUESTO OFICIAL'!B49</f>
        <v>6.4</v>
      </c>
      <c r="B751" s="921" t="str">
        <f>+'PRESUPUESTO OFICIAL'!C49</f>
        <v>Suministro e instalación  tubería PVC presión de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751" s="922"/>
      <c r="D751" s="922"/>
      <c r="E751" s="923"/>
      <c r="F751" s="232" t="str">
        <f>+'PRESUPUESTO OFICIAL'!D49</f>
        <v>ML</v>
      </c>
      <c r="G751" s="582">
        <f>ROUND(G773,2)</f>
        <v>7944</v>
      </c>
    </row>
    <row r="752" spans="1:7" s="4" customFormat="1" ht="15">
      <c r="A752" s="234"/>
      <c r="B752" s="234"/>
      <c r="C752" s="234"/>
      <c r="D752" s="235"/>
      <c r="E752" s="236"/>
      <c r="F752" s="237"/>
      <c r="G752" s="238"/>
    </row>
    <row r="753" spans="1:7" s="6" customFormat="1" ht="15">
      <c r="A753" s="766" t="s">
        <v>49</v>
      </c>
      <c r="B753" s="788"/>
      <c r="C753" s="788"/>
      <c r="D753" s="788"/>
      <c r="E753" s="788"/>
      <c r="F753" s="788"/>
      <c r="G753" s="789"/>
    </row>
    <row r="754" spans="1:7" s="4" customFormat="1" ht="15">
      <c r="A754" s="790" t="s">
        <v>50</v>
      </c>
      <c r="B754" s="791"/>
      <c r="C754" s="792"/>
      <c r="D754" s="239" t="s">
        <v>51</v>
      </c>
      <c r="E754" s="240" t="s">
        <v>52</v>
      </c>
      <c r="F754" s="241" t="s">
        <v>53</v>
      </c>
      <c r="G754" s="240" t="s">
        <v>54</v>
      </c>
    </row>
    <row r="755" spans="1:7" s="4" customFormat="1" ht="13.75" customHeight="1">
      <c r="A755" s="949" t="s">
        <v>222</v>
      </c>
      <c r="B755" s="949"/>
      <c r="C755" s="949"/>
      <c r="D755" s="542" t="s">
        <v>225</v>
      </c>
      <c r="E755" s="258">
        <v>60900</v>
      </c>
      <c r="F755" s="533">
        <v>1E-3</v>
      </c>
      <c r="G755" s="260">
        <f>ROUNDUP(E755*F755,0)</f>
        <v>61</v>
      </c>
    </row>
    <row r="756" spans="1:7" s="4" customFormat="1" ht="15">
      <c r="A756" s="949" t="s">
        <v>223</v>
      </c>
      <c r="B756" s="949"/>
      <c r="C756" s="949"/>
      <c r="D756" s="542" t="s">
        <v>133</v>
      </c>
      <c r="E756" s="258">
        <v>4600</v>
      </c>
      <c r="F756" s="533">
        <f>1*1.05</f>
        <v>1.05</v>
      </c>
      <c r="G756" s="260">
        <f>ROUNDUP(E756*F756,0)</f>
        <v>4830</v>
      </c>
    </row>
    <row r="757" spans="1:7" s="4" customFormat="1" ht="15">
      <c r="A757" s="949" t="s">
        <v>227</v>
      </c>
      <c r="B757" s="949"/>
      <c r="C757" s="949"/>
      <c r="D757" s="542" t="s">
        <v>46</v>
      </c>
      <c r="E757" s="258">
        <v>58000</v>
      </c>
      <c r="F757" s="533">
        <v>1E-3</v>
      </c>
      <c r="G757" s="260">
        <f>ROUNDUP(E757*F757,0)</f>
        <v>58</v>
      </c>
    </row>
    <row r="758" spans="1:7" s="4" customFormat="1" ht="15">
      <c r="A758" s="245"/>
      <c r="B758" s="246"/>
      <c r="C758" s="245"/>
      <c r="D758" s="247"/>
      <c r="E758" s="248"/>
      <c r="F758" s="249" t="s">
        <v>55</v>
      </c>
      <c r="G758" s="250">
        <f>SUM(G755:G757)</f>
        <v>4949</v>
      </c>
    </row>
    <row r="759" spans="1:7" s="4" customFormat="1" ht="13.75" customHeight="1">
      <c r="A759" s="251"/>
      <c r="B759" s="252"/>
      <c r="C759" s="252"/>
      <c r="D759" s="253"/>
      <c r="E759" s="254"/>
      <c r="F759" s="255"/>
      <c r="G759" s="256"/>
    </row>
    <row r="760" spans="1:7" s="4" customFormat="1" ht="13.75" customHeight="1">
      <c r="A760" s="766" t="s">
        <v>56</v>
      </c>
      <c r="B760" s="767"/>
      <c r="C760" s="767"/>
      <c r="D760" s="767"/>
      <c r="E760" s="767"/>
      <c r="F760" s="767"/>
      <c r="G760" s="768"/>
    </row>
    <row r="761" spans="1:7" s="4" customFormat="1" ht="13.75" customHeight="1">
      <c r="A761" s="790" t="s">
        <v>50</v>
      </c>
      <c r="B761" s="791"/>
      <c r="C761" s="792"/>
      <c r="D761" s="239" t="s">
        <v>51</v>
      </c>
      <c r="E761" s="240" t="s">
        <v>57</v>
      </c>
      <c r="F761" s="241" t="s">
        <v>58</v>
      </c>
      <c r="G761" s="240" t="s">
        <v>54</v>
      </c>
    </row>
    <row r="762" spans="1:7" s="4" customFormat="1" ht="13.75" customHeight="1">
      <c r="A762" s="916" t="s">
        <v>74</v>
      </c>
      <c r="B762" s="917"/>
      <c r="C762" s="918"/>
      <c r="D762" s="532" t="s">
        <v>60</v>
      </c>
      <c r="E762" s="258">
        <f>+G771</f>
        <v>2812</v>
      </c>
      <c r="F762" s="533">
        <v>6.5000000000000002E-2</v>
      </c>
      <c r="G762" s="260">
        <f>ROUNDUP(E762*F762,0)</f>
        <v>183</v>
      </c>
    </row>
    <row r="763" spans="1:7" s="4" customFormat="1" ht="15">
      <c r="A763" s="763"/>
      <c r="B763" s="764"/>
      <c r="C763" s="765"/>
      <c r="D763" s="262"/>
      <c r="E763" s="263"/>
      <c r="F763" s="264"/>
      <c r="G763" s="265"/>
    </row>
    <row r="764" spans="1:7" s="4" customFormat="1" ht="15">
      <c r="A764" s="763"/>
      <c r="B764" s="764"/>
      <c r="C764" s="765"/>
      <c r="D764" s="262"/>
      <c r="E764" s="263"/>
      <c r="F764" s="264"/>
      <c r="G764" s="265"/>
    </row>
    <row r="765" spans="1:7" s="4" customFormat="1" ht="15">
      <c r="A765" s="266"/>
      <c r="B765" s="267"/>
      <c r="C765" s="267"/>
      <c r="D765" s="268"/>
      <c r="E765" s="269"/>
      <c r="F765" s="249" t="s">
        <v>63</v>
      </c>
      <c r="G765" s="250">
        <f>G762+G763+G764</f>
        <v>183</v>
      </c>
    </row>
    <row r="766" spans="1:7" s="4" customFormat="1" ht="15">
      <c r="A766" s="270"/>
      <c r="B766" s="271"/>
      <c r="C766" s="271"/>
      <c r="D766" s="272"/>
      <c r="E766" s="273"/>
      <c r="F766" s="255"/>
      <c r="G766" s="256"/>
    </row>
    <row r="767" spans="1:7" s="4" customFormat="1" ht="15">
      <c r="A767" s="882" t="s">
        <v>64</v>
      </c>
      <c r="B767" s="883"/>
      <c r="C767" s="883"/>
      <c r="D767" s="883"/>
      <c r="E767" s="883"/>
      <c r="F767" s="883"/>
      <c r="G767" s="884"/>
    </row>
    <row r="768" spans="1:7" s="4" customFormat="1" ht="13.75" customHeight="1">
      <c r="A768" s="324" t="s">
        <v>15</v>
      </c>
      <c r="B768" s="324" t="s">
        <v>65</v>
      </c>
      <c r="C768" s="324" t="s">
        <v>66</v>
      </c>
      <c r="D768" s="324" t="s">
        <v>150</v>
      </c>
      <c r="E768" s="324" t="s">
        <v>68</v>
      </c>
      <c r="F768" s="324" t="s">
        <v>69</v>
      </c>
      <c r="G768" s="325"/>
    </row>
    <row r="769" spans="1:7" s="4" customFormat="1" ht="15">
      <c r="A769" s="275" t="s">
        <v>70</v>
      </c>
      <c r="B769" s="275">
        <v>107213.33333333299</v>
      </c>
      <c r="C769" s="276">
        <v>0.875</v>
      </c>
      <c r="D769" s="276">
        <v>25128.125</v>
      </c>
      <c r="E769" s="276">
        <v>13</v>
      </c>
      <c r="F769" s="260">
        <f>ROUNDUP(D769/E769,0)</f>
        <v>1933</v>
      </c>
      <c r="G769" s="325"/>
    </row>
    <row r="770" spans="1:7" s="4" customFormat="1" ht="15">
      <c r="A770" s="275" t="s">
        <v>71</v>
      </c>
      <c r="B770" s="275">
        <v>48733.333333333299</v>
      </c>
      <c r="C770" s="276">
        <v>0.875</v>
      </c>
      <c r="D770" s="276">
        <v>11421.875</v>
      </c>
      <c r="E770" s="276">
        <v>13</v>
      </c>
      <c r="F770" s="260">
        <f>ROUNDUP(D770/E770,0)</f>
        <v>879</v>
      </c>
      <c r="G770" s="325"/>
    </row>
    <row r="771" spans="1:7" s="4" customFormat="1" ht="15">
      <c r="A771" s="326"/>
      <c r="B771" s="277"/>
      <c r="C771" s="278"/>
      <c r="D771" s="279"/>
      <c r="E771" s="280"/>
      <c r="F771" s="327" t="s">
        <v>72</v>
      </c>
      <c r="G771" s="281">
        <f>SUM(F769:F770)</f>
        <v>2812</v>
      </c>
    </row>
    <row r="772" spans="1:7" s="4" customFormat="1" ht="16" thickBot="1">
      <c r="A772" s="251"/>
      <c r="B772" s="251"/>
      <c r="C772" s="251"/>
      <c r="D772" s="286"/>
      <c r="E772" s="287"/>
      <c r="F772" s="288"/>
      <c r="G772" s="287"/>
    </row>
    <row r="773" spans="1:7" s="4" customFormat="1" ht="16" thickBot="1">
      <c r="A773" s="289"/>
      <c r="B773" s="290"/>
      <c r="C773" s="291"/>
      <c r="D773" s="292"/>
      <c r="E773" s="769" t="s">
        <v>73</v>
      </c>
      <c r="F773" s="770"/>
      <c r="G773" s="296">
        <f>G758+G765+G771</f>
        <v>7944</v>
      </c>
    </row>
    <row r="774" spans="1:7" s="4" customFormat="1" ht="14">
      <c r="A774" s="33"/>
      <c r="B774" s="58"/>
      <c r="C774" s="59"/>
      <c r="D774" s="60"/>
      <c r="E774" s="61"/>
      <c r="F774" s="37"/>
      <c r="G774" s="38"/>
    </row>
    <row r="775" spans="1:7" s="4" customFormat="1" ht="15" thickBot="1">
      <c r="A775" s="6"/>
      <c r="B775" s="6"/>
      <c r="C775" s="6"/>
      <c r="D775" s="6"/>
      <c r="E775" s="6"/>
      <c r="F775" s="6"/>
      <c r="G775" s="6"/>
    </row>
    <row r="776" spans="1:7" s="4" customFormat="1" ht="16" thickBot="1">
      <c r="A776" s="297" t="s">
        <v>14</v>
      </c>
      <c r="B776" s="785" t="s">
        <v>15</v>
      </c>
      <c r="C776" s="786"/>
      <c r="D776" s="786"/>
      <c r="E776" s="787"/>
      <c r="F776" s="298" t="s">
        <v>47</v>
      </c>
      <c r="G776" s="299" t="s">
        <v>48</v>
      </c>
    </row>
    <row r="777" spans="1:7" s="4" customFormat="1" ht="16" thickBot="1">
      <c r="A777" s="300">
        <f>+'PRESUPUESTO OFICIAL'!B50</f>
        <v>6.5</v>
      </c>
      <c r="B777" s="958" t="str">
        <f>+'PRESUPUESTO OFICIAL'!C50</f>
        <v>Suministro e instalación punto Sanitario de 2". La actividad incluye la instalación de accesorios y tubería adicional de 2" (hasta 1 m), para asegurar su correcto funcionamiento. Además, se suministrará y utilizará limpiador, soldadura de PVC y todos los accesorios necesarios para la correcta instalación y puesta en funcionamiento del sistema sanitario. (suministro e instalación de todos los materiales).</v>
      </c>
      <c r="C777" s="959"/>
      <c r="D777" s="959"/>
      <c r="E777" s="960"/>
      <c r="F777" s="301" t="str">
        <f>+'PRESUPUESTO OFICIAL'!D50</f>
        <v>UND</v>
      </c>
      <c r="G777" s="302">
        <f>ROUND(G802,2)</f>
        <v>39517</v>
      </c>
    </row>
    <row r="778" spans="1:7" s="4" customFormat="1" ht="14">
      <c r="A778" s="303"/>
      <c r="B778" s="303"/>
      <c r="C778" s="303"/>
      <c r="D778" s="304"/>
      <c r="E778" s="305"/>
      <c r="F778" s="306"/>
      <c r="G778" s="307"/>
    </row>
    <row r="779" spans="1:7" s="4" customFormat="1" ht="15">
      <c r="A779" s="766" t="s">
        <v>49</v>
      </c>
      <c r="B779" s="788"/>
      <c r="C779" s="788"/>
      <c r="D779" s="788"/>
      <c r="E779" s="788"/>
      <c r="F779" s="788"/>
      <c r="G779" s="789"/>
    </row>
    <row r="780" spans="1:7" s="4" customFormat="1" ht="15">
      <c r="A780" s="790" t="s">
        <v>50</v>
      </c>
      <c r="B780" s="791"/>
      <c r="C780" s="792"/>
      <c r="D780" s="239" t="s">
        <v>51</v>
      </c>
      <c r="E780" s="240" t="s">
        <v>52</v>
      </c>
      <c r="F780" s="241" t="s">
        <v>53</v>
      </c>
      <c r="G780" s="240" t="s">
        <v>54</v>
      </c>
    </row>
    <row r="781" spans="1:7" s="4" customFormat="1" ht="15">
      <c r="A781" s="817" t="s">
        <v>135</v>
      </c>
      <c r="B781" s="836"/>
      <c r="C781" s="837"/>
      <c r="D781" s="242" t="s">
        <v>51</v>
      </c>
      <c r="E781" s="258">
        <v>2000</v>
      </c>
      <c r="F781" s="244">
        <v>2</v>
      </c>
      <c r="G781" s="260">
        <f>ROUNDUP(E781*F781,0)</f>
        <v>4000</v>
      </c>
    </row>
    <row r="782" spans="1:7" s="6" customFormat="1" ht="15">
      <c r="A782" s="817" t="s">
        <v>228</v>
      </c>
      <c r="B782" s="836"/>
      <c r="C782" s="837"/>
      <c r="D782" s="242" t="s">
        <v>46</v>
      </c>
      <c r="E782" s="258">
        <v>58000</v>
      </c>
      <c r="F782" s="244">
        <v>6.0000000000000001E-3</v>
      </c>
      <c r="G782" s="260">
        <f>ROUNDUP(E782*F782,0)</f>
        <v>348</v>
      </c>
    </row>
    <row r="783" spans="1:7" s="4" customFormat="1" ht="15">
      <c r="A783" s="817" t="s">
        <v>229</v>
      </c>
      <c r="B783" s="836"/>
      <c r="C783" s="837"/>
      <c r="D783" s="242" t="s">
        <v>46</v>
      </c>
      <c r="E783" s="258">
        <v>60900</v>
      </c>
      <c r="F783" s="244">
        <v>6.0000000000000001E-3</v>
      </c>
      <c r="G783" s="260">
        <f>ROUNDUP(E783*F783,0)</f>
        <v>366</v>
      </c>
    </row>
    <row r="784" spans="1:7" s="4" customFormat="1" ht="13.75" customHeight="1">
      <c r="A784" s="817" t="s">
        <v>136</v>
      </c>
      <c r="B784" s="836"/>
      <c r="C784" s="837"/>
      <c r="D784" s="242" t="s">
        <v>51</v>
      </c>
      <c r="E784" s="258">
        <v>7200</v>
      </c>
      <c r="F784" s="244">
        <v>2.1</v>
      </c>
      <c r="G784" s="260">
        <f>ROUNDUP(E784*F784,0)</f>
        <v>15120</v>
      </c>
    </row>
    <row r="785" spans="1:7" s="4" customFormat="1" ht="15">
      <c r="A785" s="817"/>
      <c r="B785" s="836"/>
      <c r="C785" s="837"/>
      <c r="D785" s="242"/>
      <c r="E785" s="243"/>
      <c r="F785" s="244"/>
      <c r="G785" s="240"/>
    </row>
    <row r="786" spans="1:7" s="4" customFormat="1" ht="15">
      <c r="A786" s="245"/>
      <c r="B786" s="246"/>
      <c r="C786" s="245"/>
      <c r="D786" s="247"/>
      <c r="E786" s="248"/>
      <c r="F786" s="249" t="s">
        <v>55</v>
      </c>
      <c r="G786" s="250">
        <f>G781+G782+G783+G784+G785</f>
        <v>19834</v>
      </c>
    </row>
    <row r="787" spans="1:7" s="4" customFormat="1" ht="15">
      <c r="A787" s="251"/>
      <c r="B787" s="252"/>
      <c r="C787" s="252"/>
      <c r="D787" s="253"/>
      <c r="E787" s="254"/>
      <c r="F787" s="255"/>
      <c r="G787" s="256"/>
    </row>
    <row r="788" spans="1:7" s="4" customFormat="1" ht="13.75" customHeight="1">
      <c r="A788" s="766" t="s">
        <v>56</v>
      </c>
      <c r="B788" s="767"/>
      <c r="C788" s="767"/>
      <c r="D788" s="767"/>
      <c r="E788" s="767"/>
      <c r="F788" s="767"/>
      <c r="G788" s="768"/>
    </row>
    <row r="789" spans="1:7" s="4" customFormat="1" ht="13.75" customHeight="1">
      <c r="A789" s="790" t="s">
        <v>50</v>
      </c>
      <c r="B789" s="791"/>
      <c r="C789" s="792"/>
      <c r="D789" s="239" t="s">
        <v>51</v>
      </c>
      <c r="E789" s="240" t="s">
        <v>57</v>
      </c>
      <c r="F789" s="241" t="s">
        <v>58</v>
      </c>
      <c r="G789" s="240" t="s">
        <v>54</v>
      </c>
    </row>
    <row r="790" spans="1:7" s="4" customFormat="1" ht="13.75" customHeight="1">
      <c r="A790" s="817" t="s">
        <v>74</v>
      </c>
      <c r="B790" s="836"/>
      <c r="C790" s="837"/>
      <c r="D790" s="532" t="s">
        <v>60</v>
      </c>
      <c r="E790" s="263">
        <f>G799</f>
        <v>18745</v>
      </c>
      <c r="F790" s="264">
        <v>0.05</v>
      </c>
      <c r="G790" s="260">
        <f>ROUNDUP(E790*F790,0)</f>
        <v>938</v>
      </c>
    </row>
    <row r="791" spans="1:7" s="4" customFormat="1" ht="13.75" customHeight="1">
      <c r="A791" s="763"/>
      <c r="B791" s="764"/>
      <c r="C791" s="765"/>
      <c r="D791" s="262"/>
      <c r="E791" s="263"/>
      <c r="F791" s="264"/>
      <c r="G791" s="265"/>
    </row>
    <row r="792" spans="1:7" s="4" customFormat="1" ht="15">
      <c r="A792" s="763"/>
      <c r="B792" s="764"/>
      <c r="C792" s="765"/>
      <c r="D792" s="262"/>
      <c r="E792" s="263"/>
      <c r="F792" s="264"/>
      <c r="G792" s="265"/>
    </row>
    <row r="793" spans="1:7" s="4" customFormat="1" ht="15">
      <c r="A793" s="266"/>
      <c r="B793" s="267"/>
      <c r="C793" s="267"/>
      <c r="D793" s="268"/>
      <c r="E793" s="269"/>
      <c r="F793" s="249" t="s">
        <v>63</v>
      </c>
      <c r="G793" s="250">
        <f>G790+G791+G792</f>
        <v>938</v>
      </c>
    </row>
    <row r="794" spans="1:7" s="4" customFormat="1" ht="15">
      <c r="A794" s="270"/>
      <c r="B794" s="271"/>
      <c r="C794" s="271"/>
      <c r="D794" s="272"/>
      <c r="E794" s="273"/>
      <c r="F794" s="255"/>
      <c r="G794" s="256"/>
    </row>
    <row r="795" spans="1:7" s="4" customFormat="1" ht="15">
      <c r="A795" s="882" t="s">
        <v>64</v>
      </c>
      <c r="B795" s="883"/>
      <c r="C795" s="883"/>
      <c r="D795" s="883"/>
      <c r="E795" s="883"/>
      <c r="F795" s="883"/>
      <c r="G795" s="884"/>
    </row>
    <row r="796" spans="1:7" s="4" customFormat="1" ht="15">
      <c r="A796" s="324" t="s">
        <v>15</v>
      </c>
      <c r="B796" s="324" t="s">
        <v>65</v>
      </c>
      <c r="C796" s="324" t="s">
        <v>66</v>
      </c>
      <c r="D796" s="324" t="s">
        <v>67</v>
      </c>
      <c r="E796" s="324" t="s">
        <v>68</v>
      </c>
      <c r="F796" s="324" t="s">
        <v>69</v>
      </c>
      <c r="G796" s="325"/>
    </row>
    <row r="797" spans="1:7" s="4" customFormat="1" ht="13.75" customHeight="1">
      <c r="A797" s="275" t="s">
        <v>70</v>
      </c>
      <c r="B797" s="275">
        <v>107213.33333333299</v>
      </c>
      <c r="C797" s="276">
        <v>0.875</v>
      </c>
      <c r="D797" s="276">
        <v>25128.125</v>
      </c>
      <c r="E797" s="276">
        <v>1.95</v>
      </c>
      <c r="F797" s="260">
        <f>ROUNDUP(D797/E797,0)</f>
        <v>12887</v>
      </c>
      <c r="G797" s="325"/>
    </row>
    <row r="798" spans="1:7" s="4" customFormat="1" ht="15">
      <c r="A798" s="275" t="s">
        <v>71</v>
      </c>
      <c r="B798" s="275">
        <v>48733.333333333299</v>
      </c>
      <c r="C798" s="276">
        <v>0.875</v>
      </c>
      <c r="D798" s="276">
        <v>11421.875</v>
      </c>
      <c r="E798" s="276">
        <v>1.95</v>
      </c>
      <c r="F798" s="260">
        <f>ROUNDUP(D798/E798,0)</f>
        <v>5858</v>
      </c>
      <c r="G798" s="325"/>
    </row>
    <row r="799" spans="1:7" s="4" customFormat="1" ht="15">
      <c r="A799" s="326"/>
      <c r="B799" s="277"/>
      <c r="C799" s="278"/>
      <c r="D799" s="279"/>
      <c r="E799" s="280"/>
      <c r="F799" s="327" t="s">
        <v>72</v>
      </c>
      <c r="G799" s="281">
        <f>SUM(F797:F798)</f>
        <v>18745</v>
      </c>
    </row>
    <row r="800" spans="1:7" s="4" customFormat="1" ht="15">
      <c r="A800" s="251"/>
      <c r="B800" s="282"/>
      <c r="C800" s="283"/>
      <c r="D800" s="284"/>
      <c r="E800" s="285"/>
      <c r="F800" s="255"/>
      <c r="G800" s="256"/>
    </row>
    <row r="801" spans="1:7" s="4" customFormat="1" ht="16" thickBot="1">
      <c r="A801" s="251"/>
      <c r="B801" s="251"/>
      <c r="C801" s="251"/>
      <c r="D801" s="286"/>
      <c r="E801" s="287"/>
      <c r="F801" s="288"/>
      <c r="G801" s="287"/>
    </row>
    <row r="802" spans="1:7" s="4" customFormat="1" ht="16" thickBot="1">
      <c r="A802" s="289"/>
      <c r="B802" s="290"/>
      <c r="C802" s="291"/>
      <c r="D802" s="292"/>
      <c r="E802" s="293" t="s">
        <v>73</v>
      </c>
      <c r="F802" s="294"/>
      <c r="G802" s="296">
        <f>G786+G793+G799</f>
        <v>39517</v>
      </c>
    </row>
    <row r="803" spans="1:7" s="4" customFormat="1" ht="14">
      <c r="A803" s="33"/>
      <c r="B803" s="33"/>
      <c r="C803" s="33"/>
      <c r="D803" s="62"/>
      <c r="E803" s="63"/>
      <c r="F803" s="64"/>
      <c r="G803" s="63"/>
    </row>
    <row r="804" spans="1:7" s="4" customFormat="1" ht="15" thickBot="1">
      <c r="A804" s="6"/>
      <c r="B804" s="6"/>
      <c r="C804" s="6"/>
      <c r="D804" s="6"/>
      <c r="E804" s="6"/>
      <c r="F804" s="6"/>
      <c r="G804" s="6"/>
    </row>
    <row r="805" spans="1:7" s="4" customFormat="1" ht="16" thickBot="1">
      <c r="A805" s="297" t="s">
        <v>14</v>
      </c>
      <c r="B805" s="785" t="s">
        <v>15</v>
      </c>
      <c r="C805" s="786"/>
      <c r="D805" s="786"/>
      <c r="E805" s="787"/>
      <c r="F805" s="298" t="s">
        <v>47</v>
      </c>
      <c r="G805" s="299" t="s">
        <v>48</v>
      </c>
    </row>
    <row r="806" spans="1:7" s="4" customFormat="1" ht="16" thickBot="1">
      <c r="A806" s="300">
        <f>+'PRESUPUESTO OFICIAL'!B51</f>
        <v>6.6</v>
      </c>
      <c r="B806" s="820" t="str">
        <f>+'PRESUPUESTO OFICIAL'!C51</f>
        <v>Suministro e instalación tubería sanitaria de 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806" s="820"/>
      <c r="D806" s="820"/>
      <c r="E806" s="820"/>
      <c r="F806" s="301" t="str">
        <f>+'PRESUPUESTO OFICIAL'!D51</f>
        <v>ML</v>
      </c>
      <c r="G806" s="302">
        <f>ROUND(G831,2)</f>
        <v>19027</v>
      </c>
    </row>
    <row r="807" spans="1:7" s="4" customFormat="1" ht="14">
      <c r="A807" s="303"/>
      <c r="B807" s="303"/>
      <c r="C807" s="303"/>
      <c r="D807" s="304"/>
      <c r="E807" s="305"/>
      <c r="F807" s="306"/>
      <c r="G807" s="307"/>
    </row>
    <row r="808" spans="1:7" s="4" customFormat="1" ht="15">
      <c r="A808" s="766" t="s">
        <v>49</v>
      </c>
      <c r="B808" s="788"/>
      <c r="C808" s="788"/>
      <c r="D808" s="788"/>
      <c r="E808" s="788"/>
      <c r="F808" s="788"/>
      <c r="G808" s="789"/>
    </row>
    <row r="809" spans="1:7" s="4" customFormat="1" ht="15">
      <c r="A809" s="790" t="s">
        <v>50</v>
      </c>
      <c r="B809" s="791"/>
      <c r="C809" s="792"/>
      <c r="D809" s="239" t="s">
        <v>51</v>
      </c>
      <c r="E809" s="240" t="s">
        <v>52</v>
      </c>
      <c r="F809" s="241" t="s">
        <v>53</v>
      </c>
      <c r="G809" s="240" t="s">
        <v>54</v>
      </c>
    </row>
    <row r="810" spans="1:7" s="4" customFormat="1" ht="16">
      <c r="A810" s="817" t="s">
        <v>230</v>
      </c>
      <c r="B810" s="836"/>
      <c r="C810" s="837"/>
      <c r="D810" s="323" t="s">
        <v>46</v>
      </c>
      <c r="E810" s="258">
        <v>60900</v>
      </c>
      <c r="F810" s="544">
        <v>6.0000000000000001E-3</v>
      </c>
      <c r="G810" s="260">
        <f>ROUNDUP(E810*F810,0)</f>
        <v>366</v>
      </c>
    </row>
    <row r="811" spans="1:7" s="6" customFormat="1" ht="16">
      <c r="A811" s="817" t="s">
        <v>231</v>
      </c>
      <c r="B811" s="836"/>
      <c r="C811" s="837"/>
      <c r="D811" s="323" t="s">
        <v>46</v>
      </c>
      <c r="E811" s="258">
        <v>58000</v>
      </c>
      <c r="F811" s="544">
        <v>6.0000000000000001E-3</v>
      </c>
      <c r="G811" s="260">
        <f>ROUNDUP(E811*F811,0)</f>
        <v>348</v>
      </c>
    </row>
    <row r="812" spans="1:7" s="4" customFormat="1" ht="16">
      <c r="A812" s="817" t="s">
        <v>232</v>
      </c>
      <c r="B812" s="836"/>
      <c r="C812" s="837"/>
      <c r="D812" s="323" t="s">
        <v>130</v>
      </c>
      <c r="E812" s="258">
        <v>10983</v>
      </c>
      <c r="F812" s="544">
        <v>1.03</v>
      </c>
      <c r="G812" s="260">
        <f>ROUNDUP(E812*F812,0)</f>
        <v>11313</v>
      </c>
    </row>
    <row r="813" spans="1:7" s="4" customFormat="1" ht="13.75" customHeight="1">
      <c r="A813" s="817" t="s">
        <v>233</v>
      </c>
      <c r="B813" s="836"/>
      <c r="C813" s="837"/>
      <c r="D813" s="323" t="s">
        <v>46</v>
      </c>
      <c r="E813" s="258">
        <v>3600</v>
      </c>
      <c r="F813" s="544">
        <v>0.16700000000000001</v>
      </c>
      <c r="G813" s="260">
        <f>ROUNDUP(E813*F813,0)</f>
        <v>602</v>
      </c>
    </row>
    <row r="814" spans="1:7" s="4" customFormat="1" ht="15">
      <c r="A814" s="817"/>
      <c r="B814" s="836"/>
      <c r="C814" s="837"/>
      <c r="D814" s="242"/>
      <c r="E814" s="243"/>
      <c r="F814" s="244"/>
      <c r="G814" s="240"/>
    </row>
    <row r="815" spans="1:7" s="4" customFormat="1" ht="15">
      <c r="A815" s="245"/>
      <c r="B815" s="246"/>
      <c r="C815" s="245"/>
      <c r="D815" s="247"/>
      <c r="E815" s="248"/>
      <c r="F815" s="249" t="s">
        <v>55</v>
      </c>
      <c r="G815" s="250">
        <f>G810+G811+G812+G813+G814</f>
        <v>12629</v>
      </c>
    </row>
    <row r="816" spans="1:7" s="4" customFormat="1" ht="15">
      <c r="A816" s="251"/>
      <c r="B816" s="252"/>
      <c r="C816" s="252"/>
      <c r="D816" s="253"/>
      <c r="E816" s="254"/>
      <c r="F816" s="255"/>
      <c r="G816" s="256"/>
    </row>
    <row r="817" spans="1:7" s="4" customFormat="1" ht="13.75" customHeight="1">
      <c r="A817" s="766" t="s">
        <v>56</v>
      </c>
      <c r="B817" s="767"/>
      <c r="C817" s="767"/>
      <c r="D817" s="767"/>
      <c r="E817" s="767"/>
      <c r="F817" s="767"/>
      <c r="G817" s="768"/>
    </row>
    <row r="818" spans="1:7" s="4" customFormat="1" ht="13.75" customHeight="1">
      <c r="A818" s="790" t="s">
        <v>50</v>
      </c>
      <c r="B818" s="791"/>
      <c r="C818" s="792"/>
      <c r="D818" s="239" t="s">
        <v>51</v>
      </c>
      <c r="E818" s="240" t="s">
        <v>57</v>
      </c>
      <c r="F818" s="241" t="s">
        <v>58</v>
      </c>
      <c r="G818" s="240" t="s">
        <v>54</v>
      </c>
    </row>
    <row r="819" spans="1:7" s="4" customFormat="1" ht="13.75" customHeight="1">
      <c r="A819" s="817" t="s">
        <v>74</v>
      </c>
      <c r="B819" s="836"/>
      <c r="C819" s="837"/>
      <c r="D819" s="532" t="s">
        <v>60</v>
      </c>
      <c r="E819" s="263">
        <f>G828</f>
        <v>6093</v>
      </c>
      <c r="F819" s="264">
        <v>0.05</v>
      </c>
      <c r="G819" s="260">
        <f>ROUNDUP(E819*F819,0)</f>
        <v>305</v>
      </c>
    </row>
    <row r="820" spans="1:7" s="4" customFormat="1" ht="13.75" customHeight="1">
      <c r="A820" s="763"/>
      <c r="B820" s="764"/>
      <c r="C820" s="765"/>
      <c r="D820" s="262"/>
      <c r="E820" s="263"/>
      <c r="F820" s="264"/>
      <c r="G820" s="265"/>
    </row>
    <row r="821" spans="1:7" s="4" customFormat="1" ht="15">
      <c r="A821" s="763"/>
      <c r="B821" s="764"/>
      <c r="C821" s="765"/>
      <c r="D821" s="262"/>
      <c r="E821" s="263"/>
      <c r="F821" s="264"/>
      <c r="G821" s="265"/>
    </row>
    <row r="822" spans="1:7" s="4" customFormat="1" ht="15">
      <c r="A822" s="266"/>
      <c r="B822" s="267"/>
      <c r="C822" s="267"/>
      <c r="D822" s="268"/>
      <c r="E822" s="269"/>
      <c r="F822" s="249" t="s">
        <v>63</v>
      </c>
      <c r="G822" s="250">
        <f>G819+G820+G821</f>
        <v>305</v>
      </c>
    </row>
    <row r="823" spans="1:7" s="4" customFormat="1" ht="15">
      <c r="A823" s="270"/>
      <c r="B823" s="271"/>
      <c r="C823" s="271"/>
      <c r="D823" s="272"/>
      <c r="E823" s="273"/>
      <c r="F823" s="255"/>
      <c r="G823" s="256"/>
    </row>
    <row r="824" spans="1:7" s="4" customFormat="1" ht="15">
      <c r="A824" s="882" t="s">
        <v>64</v>
      </c>
      <c r="B824" s="883"/>
      <c r="C824" s="883"/>
      <c r="D824" s="883"/>
      <c r="E824" s="883"/>
      <c r="F824" s="883"/>
      <c r="G824" s="884"/>
    </row>
    <row r="825" spans="1:7" s="4" customFormat="1" ht="15">
      <c r="A825" s="324" t="s">
        <v>15</v>
      </c>
      <c r="B825" s="324" t="s">
        <v>65</v>
      </c>
      <c r="C825" s="324" t="s">
        <v>66</v>
      </c>
      <c r="D825" s="324" t="s">
        <v>67</v>
      </c>
      <c r="E825" s="324" t="s">
        <v>68</v>
      </c>
      <c r="F825" s="324" t="s">
        <v>69</v>
      </c>
      <c r="G825" s="325"/>
    </row>
    <row r="826" spans="1:7" s="4" customFormat="1" ht="13.75" customHeight="1">
      <c r="A826" s="275" t="s">
        <v>70</v>
      </c>
      <c r="B826" s="275">
        <v>107213.33333333299</v>
      </c>
      <c r="C826" s="276">
        <v>0.875</v>
      </c>
      <c r="D826" s="276">
        <v>25128.125</v>
      </c>
      <c r="E826" s="276">
        <v>6</v>
      </c>
      <c r="F826" s="260">
        <f>ROUNDUP(D826/E826,0)</f>
        <v>4189</v>
      </c>
      <c r="G826" s="325"/>
    </row>
    <row r="827" spans="1:7" s="4" customFormat="1" ht="15">
      <c r="A827" s="275" t="s">
        <v>71</v>
      </c>
      <c r="B827" s="275">
        <v>48733.333333333299</v>
      </c>
      <c r="C827" s="276">
        <v>0.875</v>
      </c>
      <c r="D827" s="276">
        <v>11421.875</v>
      </c>
      <c r="E827" s="276">
        <v>6</v>
      </c>
      <c r="F827" s="260">
        <f>ROUNDUP(D827/E827,0)</f>
        <v>1904</v>
      </c>
      <c r="G827" s="325"/>
    </row>
    <row r="828" spans="1:7" s="4" customFormat="1" ht="15">
      <c r="A828" s="326"/>
      <c r="B828" s="277"/>
      <c r="C828" s="278"/>
      <c r="D828" s="279"/>
      <c r="E828" s="280"/>
      <c r="F828" s="327" t="s">
        <v>72</v>
      </c>
      <c r="G828" s="281">
        <f>SUM(F826:F827)</f>
        <v>6093</v>
      </c>
    </row>
    <row r="829" spans="1:7" s="4" customFormat="1" ht="15">
      <c r="A829" s="251"/>
      <c r="B829" s="282"/>
      <c r="C829" s="283"/>
      <c r="D829" s="284"/>
      <c r="E829" s="285"/>
      <c r="F829" s="255"/>
      <c r="G829" s="256"/>
    </row>
    <row r="830" spans="1:7" s="4" customFormat="1" ht="16" thickBot="1">
      <c r="A830" s="251"/>
      <c r="B830" s="251"/>
      <c r="C830" s="251"/>
      <c r="D830" s="286"/>
      <c r="E830" s="287"/>
      <c r="F830" s="288"/>
      <c r="G830" s="287"/>
    </row>
    <row r="831" spans="1:7" s="4" customFormat="1" ht="16" thickBot="1">
      <c r="A831" s="289"/>
      <c r="B831" s="290"/>
      <c r="C831" s="291"/>
      <c r="D831" s="292"/>
      <c r="E831" s="769" t="s">
        <v>73</v>
      </c>
      <c r="F831" s="770"/>
      <c r="G831" s="296">
        <f>G815+G822+G828</f>
        <v>19027</v>
      </c>
    </row>
    <row r="832" spans="1:7" s="4" customFormat="1" ht="14">
      <c r="A832" s="33"/>
      <c r="B832" s="33"/>
      <c r="C832" s="33"/>
      <c r="D832" s="62"/>
      <c r="E832" s="63"/>
      <c r="F832" s="64"/>
      <c r="G832" s="63"/>
    </row>
    <row r="833" spans="1:7" s="4" customFormat="1" ht="15" thickBot="1">
      <c r="A833" s="6"/>
      <c r="B833" s="6"/>
      <c r="C833" s="6"/>
      <c r="D833" s="6"/>
      <c r="E833" s="6"/>
      <c r="F833" s="6"/>
      <c r="G833" s="6"/>
    </row>
    <row r="834" spans="1:7" s="4" customFormat="1" ht="17" thickBot="1">
      <c r="A834" s="228" t="s">
        <v>14</v>
      </c>
      <c r="B834" s="808" t="s">
        <v>15</v>
      </c>
      <c r="C834" s="809"/>
      <c r="D834" s="809"/>
      <c r="E834" s="810"/>
      <c r="F834" s="229" t="s">
        <v>47</v>
      </c>
      <c r="G834" s="230" t="s">
        <v>48</v>
      </c>
    </row>
    <row r="835" spans="1:7" s="4" customFormat="1" ht="17" thickBot="1">
      <c r="A835" s="231">
        <f>+'PRESUPUESTO OFICIAL'!B52</f>
        <v>6.7</v>
      </c>
      <c r="B835" s="811" t="str">
        <f>+'PRESUPUESTO OFICIAL'!C52</f>
        <v>Suministro e instalación tubería sanitaria de 3".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835" s="811"/>
      <c r="D835" s="811"/>
      <c r="E835" s="811"/>
      <c r="F835" s="232" t="str">
        <f>+'PRESUPUESTO OFICIAL'!D52</f>
        <v>ML</v>
      </c>
      <c r="G835" s="233">
        <f>ROUND(G860,2)</f>
        <v>20799</v>
      </c>
    </row>
    <row r="836" spans="1:7" s="4" customFormat="1" ht="15">
      <c r="A836" s="234"/>
      <c r="B836" s="234"/>
      <c r="C836" s="234"/>
      <c r="D836" s="235"/>
      <c r="E836" s="236"/>
      <c r="F836" s="237"/>
      <c r="G836" s="238"/>
    </row>
    <row r="837" spans="1:7" s="4" customFormat="1" ht="15">
      <c r="A837" s="766" t="s">
        <v>49</v>
      </c>
      <c r="B837" s="788"/>
      <c r="C837" s="788"/>
      <c r="D837" s="788"/>
      <c r="E837" s="788"/>
      <c r="F837" s="788"/>
      <c r="G837" s="789"/>
    </row>
    <row r="838" spans="1:7" s="4" customFormat="1" ht="15">
      <c r="A838" s="790" t="s">
        <v>50</v>
      </c>
      <c r="B838" s="791"/>
      <c r="C838" s="792"/>
      <c r="D838" s="239" t="s">
        <v>51</v>
      </c>
      <c r="E838" s="240" t="s">
        <v>52</v>
      </c>
      <c r="F838" s="241" t="s">
        <v>53</v>
      </c>
      <c r="G838" s="240" t="s">
        <v>54</v>
      </c>
    </row>
    <row r="839" spans="1:7" s="4" customFormat="1" ht="16">
      <c r="A839" s="817" t="s">
        <v>230</v>
      </c>
      <c r="B839" s="836"/>
      <c r="C839" s="837"/>
      <c r="D839" s="323" t="s">
        <v>46</v>
      </c>
      <c r="E839" s="258">
        <v>60900</v>
      </c>
      <c r="F839" s="544">
        <v>6.0000000000000001E-3</v>
      </c>
      <c r="G839" s="260">
        <f>ROUNDUP(E839*F839,0)</f>
        <v>366</v>
      </c>
    </row>
    <row r="840" spans="1:7" s="6" customFormat="1" ht="16">
      <c r="A840" s="817" t="s">
        <v>231</v>
      </c>
      <c r="B840" s="836"/>
      <c r="C840" s="837"/>
      <c r="D840" s="323" t="s">
        <v>46</v>
      </c>
      <c r="E840" s="258">
        <v>58000</v>
      </c>
      <c r="F840" s="544">
        <v>6.0000000000000001E-3</v>
      </c>
      <c r="G840" s="260">
        <f>ROUNDUP(E840*F840,0)</f>
        <v>348</v>
      </c>
    </row>
    <row r="841" spans="1:7" s="4" customFormat="1" ht="16">
      <c r="A841" s="817" t="s">
        <v>234</v>
      </c>
      <c r="B841" s="836"/>
      <c r="C841" s="837"/>
      <c r="D841" s="323" t="s">
        <v>130</v>
      </c>
      <c r="E841" s="258">
        <v>12000</v>
      </c>
      <c r="F841" s="544">
        <v>1.03</v>
      </c>
      <c r="G841" s="260">
        <f>ROUNDUP(E841*F841,0)</f>
        <v>12360</v>
      </c>
    </row>
    <row r="842" spans="1:7" s="4" customFormat="1" ht="16">
      <c r="A842" s="817" t="s">
        <v>235</v>
      </c>
      <c r="B842" s="836"/>
      <c r="C842" s="837"/>
      <c r="D842" s="323" t="s">
        <v>46</v>
      </c>
      <c r="E842" s="258">
        <v>2800</v>
      </c>
      <c r="F842" s="544">
        <v>0.16700000000000001</v>
      </c>
      <c r="G842" s="260">
        <f>ROUNDUP(E842*F842,0)</f>
        <v>468</v>
      </c>
    </row>
    <row r="843" spans="1:7" s="4" customFormat="1" ht="15">
      <c r="A843" s="817"/>
      <c r="B843" s="836"/>
      <c r="C843" s="837"/>
      <c r="D843" s="242"/>
      <c r="E843" s="243"/>
      <c r="F843" s="244"/>
      <c r="G843" s="240"/>
    </row>
    <row r="844" spans="1:7" s="4" customFormat="1" ht="15">
      <c r="A844" s="245"/>
      <c r="B844" s="246"/>
      <c r="C844" s="245"/>
      <c r="D844" s="247"/>
      <c r="E844" s="248"/>
      <c r="F844" s="249" t="s">
        <v>55</v>
      </c>
      <c r="G844" s="250">
        <f>G839+G840+G841+G842+G843</f>
        <v>13542</v>
      </c>
    </row>
    <row r="845" spans="1:7" s="4" customFormat="1" ht="15">
      <c r="A845" s="251"/>
      <c r="B845" s="252"/>
      <c r="C845" s="252"/>
      <c r="D845" s="253"/>
      <c r="E845" s="254"/>
      <c r="F845" s="255"/>
      <c r="G845" s="256"/>
    </row>
    <row r="846" spans="1:7" s="4" customFormat="1" ht="15">
      <c r="A846" s="766" t="s">
        <v>56</v>
      </c>
      <c r="B846" s="767"/>
      <c r="C846" s="767"/>
      <c r="D846" s="767"/>
      <c r="E846" s="767"/>
      <c r="F846" s="767"/>
      <c r="G846" s="768"/>
    </row>
    <row r="847" spans="1:7" s="4" customFormat="1" ht="13.75" customHeight="1">
      <c r="A847" s="790" t="s">
        <v>50</v>
      </c>
      <c r="B847" s="791"/>
      <c r="C847" s="792"/>
      <c r="D847" s="239" t="s">
        <v>51</v>
      </c>
      <c r="E847" s="240" t="s">
        <v>57</v>
      </c>
      <c r="F847" s="241" t="s">
        <v>58</v>
      </c>
      <c r="G847" s="240" t="s">
        <v>54</v>
      </c>
    </row>
    <row r="848" spans="1:7" s="4" customFormat="1" ht="13.75" customHeight="1">
      <c r="A848" s="817" t="s">
        <v>74</v>
      </c>
      <c r="B848" s="836"/>
      <c r="C848" s="837"/>
      <c r="D848" s="532" t="s">
        <v>60</v>
      </c>
      <c r="E848" s="258">
        <f>G857</f>
        <v>6911</v>
      </c>
      <c r="F848" s="264">
        <v>0.05</v>
      </c>
      <c r="G848" s="260">
        <f>ROUNDUP(E848*F848,0)</f>
        <v>346</v>
      </c>
    </row>
    <row r="849" spans="1:7" s="4" customFormat="1" ht="13.75" customHeight="1">
      <c r="A849" s="763"/>
      <c r="B849" s="764"/>
      <c r="C849" s="765"/>
      <c r="D849" s="262"/>
      <c r="E849" s="263"/>
      <c r="F849" s="264"/>
      <c r="G849" s="265"/>
    </row>
    <row r="850" spans="1:7" s="4" customFormat="1" ht="13.75" customHeight="1">
      <c r="A850" s="763"/>
      <c r="B850" s="764"/>
      <c r="C850" s="765"/>
      <c r="D850" s="262"/>
      <c r="E850" s="263"/>
      <c r="F850" s="264"/>
      <c r="G850" s="265"/>
    </row>
    <row r="851" spans="1:7" s="4" customFormat="1" ht="13.75" customHeight="1">
      <c r="A851" s="266"/>
      <c r="B851" s="267"/>
      <c r="C851" s="267"/>
      <c r="D851" s="268"/>
      <c r="E851" s="269"/>
      <c r="F851" s="249" t="s">
        <v>63</v>
      </c>
      <c r="G851" s="250">
        <f>G848+G849+G850</f>
        <v>346</v>
      </c>
    </row>
    <row r="852" spans="1:7" s="4" customFormat="1" ht="15">
      <c r="A852" s="270"/>
      <c r="B852" s="271"/>
      <c r="C852" s="271"/>
      <c r="D852" s="272"/>
      <c r="E852" s="273"/>
      <c r="F852" s="255"/>
      <c r="G852" s="256"/>
    </row>
    <row r="853" spans="1:7" s="4" customFormat="1" ht="15">
      <c r="A853" s="882" t="s">
        <v>64</v>
      </c>
      <c r="B853" s="883"/>
      <c r="C853" s="883"/>
      <c r="D853" s="883"/>
      <c r="E853" s="883"/>
      <c r="F853" s="883"/>
      <c r="G853" s="884"/>
    </row>
    <row r="854" spans="1:7" s="4" customFormat="1" ht="15">
      <c r="A854" s="324" t="s">
        <v>15</v>
      </c>
      <c r="B854" s="324" t="s">
        <v>65</v>
      </c>
      <c r="C854" s="324" t="s">
        <v>66</v>
      </c>
      <c r="D854" s="324" t="s">
        <v>150</v>
      </c>
      <c r="E854" s="324" t="s">
        <v>68</v>
      </c>
      <c r="F854" s="324" t="s">
        <v>69</v>
      </c>
      <c r="G854" s="325"/>
    </row>
    <row r="855" spans="1:7" s="4" customFormat="1" ht="15">
      <c r="A855" s="275" t="s">
        <v>70</v>
      </c>
      <c r="B855" s="275">
        <v>107213.33333333299</v>
      </c>
      <c r="C855" s="276">
        <v>0.875</v>
      </c>
      <c r="D855" s="276">
        <v>25128.125</v>
      </c>
      <c r="E855" s="276">
        <v>5.29</v>
      </c>
      <c r="F855" s="260">
        <f>ROUNDUP(D855/E855,0)</f>
        <v>4751</v>
      </c>
      <c r="G855" s="325"/>
    </row>
    <row r="856" spans="1:7" s="4" customFormat="1" ht="15">
      <c r="A856" s="275" t="s">
        <v>71</v>
      </c>
      <c r="B856" s="275">
        <v>48733.333333333299</v>
      </c>
      <c r="C856" s="276">
        <v>0.875</v>
      </c>
      <c r="D856" s="276">
        <v>11421.875</v>
      </c>
      <c r="E856" s="276">
        <v>5.29</v>
      </c>
      <c r="F856" s="260">
        <f>ROUNDUP(D856/E856,0)</f>
        <v>2160</v>
      </c>
      <c r="G856" s="325"/>
    </row>
    <row r="857" spans="1:7" s="4" customFormat="1" ht="13.75" customHeight="1">
      <c r="A857" s="326"/>
      <c r="B857" s="277"/>
      <c r="C857" s="278"/>
      <c r="D857" s="279"/>
      <c r="E857" s="280"/>
      <c r="F857" s="327" t="s">
        <v>72</v>
      </c>
      <c r="G857" s="281">
        <f>SUM(F855:F856)</f>
        <v>6911</v>
      </c>
    </row>
    <row r="858" spans="1:7" s="4" customFormat="1" ht="15">
      <c r="A858" s="251"/>
      <c r="B858" s="282"/>
      <c r="C858" s="283"/>
      <c r="D858" s="284"/>
      <c r="E858" s="285"/>
      <c r="F858" s="255"/>
      <c r="G858" s="256"/>
    </row>
    <row r="859" spans="1:7" s="4" customFormat="1" ht="16" thickBot="1">
      <c r="A859" s="251"/>
      <c r="B859" s="251"/>
      <c r="C859" s="251"/>
      <c r="D859" s="286"/>
      <c r="E859" s="287"/>
      <c r="F859" s="288"/>
      <c r="G859" s="287"/>
    </row>
    <row r="860" spans="1:7" s="4" customFormat="1" ht="16" thickBot="1">
      <c r="A860" s="289"/>
      <c r="B860" s="290"/>
      <c r="C860" s="291"/>
      <c r="D860" s="292"/>
      <c r="E860" s="769" t="s">
        <v>73</v>
      </c>
      <c r="F860" s="770"/>
      <c r="G860" s="296">
        <f>G844+G851+G857</f>
        <v>20799</v>
      </c>
    </row>
    <row r="861" spans="1:7" s="4" customFormat="1" ht="14">
      <c r="A861" s="33"/>
      <c r="B861" s="33"/>
      <c r="C861" s="33"/>
      <c r="D861" s="62"/>
      <c r="E861" s="63"/>
      <c r="F861" s="64"/>
      <c r="G861" s="63"/>
    </row>
    <row r="862" spans="1:7" s="4" customFormat="1" ht="15" thickBot="1">
      <c r="A862" s="6"/>
      <c r="B862" s="6"/>
      <c r="C862" s="6"/>
      <c r="D862" s="6"/>
      <c r="E862" s="6"/>
      <c r="F862" s="6"/>
      <c r="G862" s="6"/>
    </row>
    <row r="863" spans="1:7" s="4" customFormat="1" ht="17" thickBot="1">
      <c r="A863" s="228" t="s">
        <v>14</v>
      </c>
      <c r="B863" s="808" t="s">
        <v>15</v>
      </c>
      <c r="C863" s="809"/>
      <c r="D863" s="809"/>
      <c r="E863" s="810"/>
      <c r="F863" s="229" t="s">
        <v>47</v>
      </c>
      <c r="G863" s="230" t="s">
        <v>48</v>
      </c>
    </row>
    <row r="864" spans="1:7" s="4" customFormat="1" ht="17" thickBot="1">
      <c r="A864" s="231">
        <f>+'PRESUPUESTO OFICIAL'!B53</f>
        <v>6.8</v>
      </c>
      <c r="B864" s="811" t="str">
        <f>+'PRESUPUESTO OFICIAL'!C53</f>
        <v>Suministro e instalación punto sanitario de 3”,  incluye la instalación de tubería adicional de 3" (hasta 1 m), suministro e instalación de rejilla con sosco anty olores y anty cucaracha ,con  reducción de 4” a 3”, sifón de 3”, limpiador, soldadura de PVC, y todos los accesorios y elementos necesarios para asegurar la correcta instalación y puesta en funcionamiento del sistema sanitario. (suministro e instalación de todos los materiales).</v>
      </c>
      <c r="C864" s="811"/>
      <c r="D864" s="811"/>
      <c r="E864" s="811"/>
      <c r="F864" s="232" t="str">
        <f>+'PRESUPUESTO OFICIAL'!D53</f>
        <v>UND</v>
      </c>
      <c r="G864" s="233">
        <f>ROUND(G889,2)</f>
        <v>67497</v>
      </c>
    </row>
    <row r="865" spans="1:7" s="4" customFormat="1" ht="15">
      <c r="A865" s="234"/>
      <c r="B865" s="234"/>
      <c r="C865" s="234"/>
      <c r="D865" s="235"/>
      <c r="E865" s="236"/>
      <c r="F865" s="237"/>
      <c r="G865" s="238"/>
    </row>
    <row r="866" spans="1:7" s="4" customFormat="1" ht="15">
      <c r="A866" s="766" t="s">
        <v>49</v>
      </c>
      <c r="B866" s="788"/>
      <c r="C866" s="788"/>
      <c r="D866" s="788"/>
      <c r="E866" s="788"/>
      <c r="F866" s="788"/>
      <c r="G866" s="789"/>
    </row>
    <row r="867" spans="1:7" s="4" customFormat="1" ht="15">
      <c r="A867" s="790" t="s">
        <v>50</v>
      </c>
      <c r="B867" s="791"/>
      <c r="C867" s="792"/>
      <c r="D867" s="239" t="s">
        <v>51</v>
      </c>
      <c r="E867" s="240" t="s">
        <v>52</v>
      </c>
      <c r="F867" s="241" t="s">
        <v>53</v>
      </c>
      <c r="G867" s="240" t="s">
        <v>54</v>
      </c>
    </row>
    <row r="868" spans="1:7" s="4" customFormat="1" ht="15">
      <c r="A868" s="817" t="s">
        <v>236</v>
      </c>
      <c r="B868" s="836"/>
      <c r="C868" s="837"/>
      <c r="D868" s="242" t="s">
        <v>46</v>
      </c>
      <c r="E868" s="258">
        <v>8700</v>
      </c>
      <c r="F868" s="244">
        <v>1</v>
      </c>
      <c r="G868" s="260">
        <f>ROUNDUP(E868*F868,0)</f>
        <v>8700</v>
      </c>
    </row>
    <row r="869" spans="1:7" s="4" customFormat="1" ht="15">
      <c r="A869" s="817" t="s">
        <v>228</v>
      </c>
      <c r="B869" s="836"/>
      <c r="C869" s="837"/>
      <c r="D869" s="242" t="s">
        <v>46</v>
      </c>
      <c r="E869" s="258">
        <v>58000</v>
      </c>
      <c r="F869" s="244">
        <v>0.09</v>
      </c>
      <c r="G869" s="260">
        <f>ROUNDUP(E869*F869,0)</f>
        <v>5220</v>
      </c>
    </row>
    <row r="870" spans="1:7" s="6" customFormat="1" ht="15">
      <c r="A870" s="817" t="s">
        <v>237</v>
      </c>
      <c r="B870" s="836"/>
      <c r="C870" s="837"/>
      <c r="D870" s="242" t="s">
        <v>46</v>
      </c>
      <c r="E870" s="258">
        <v>60900</v>
      </c>
      <c r="F870" s="244">
        <v>0.09</v>
      </c>
      <c r="G870" s="260">
        <f>ROUNDUP(E870*F870,0)</f>
        <v>5481</v>
      </c>
    </row>
    <row r="871" spans="1:7" s="4" customFormat="1" ht="15">
      <c r="A871" s="817" t="s">
        <v>137</v>
      </c>
      <c r="B871" s="836"/>
      <c r="C871" s="837"/>
      <c r="D871" s="242" t="s">
        <v>46</v>
      </c>
      <c r="E871" s="258">
        <v>26000</v>
      </c>
      <c r="F871" s="244">
        <v>1</v>
      </c>
      <c r="G871" s="260">
        <f>ROUNDUP(E871*F871,0)</f>
        <v>26000</v>
      </c>
    </row>
    <row r="872" spans="1:7" s="4" customFormat="1" ht="15">
      <c r="A872" s="817"/>
      <c r="B872" s="836"/>
      <c r="C872" s="837"/>
      <c r="D872" s="242"/>
      <c r="E872" s="243"/>
      <c r="F872" s="244"/>
      <c r="G872" s="240"/>
    </row>
    <row r="873" spans="1:7" s="4" customFormat="1" ht="15">
      <c r="A873" s="245"/>
      <c r="B873" s="246"/>
      <c r="C873" s="245"/>
      <c r="D873" s="247"/>
      <c r="E873" s="248"/>
      <c r="F873" s="249" t="s">
        <v>55</v>
      </c>
      <c r="G873" s="250">
        <f>G868+G869+G870+G871+G872</f>
        <v>45401</v>
      </c>
    </row>
    <row r="874" spans="1:7" s="4" customFormat="1" ht="15">
      <c r="A874" s="251"/>
      <c r="B874" s="252"/>
      <c r="C874" s="252"/>
      <c r="D874" s="253"/>
      <c r="E874" s="254"/>
      <c r="F874" s="255"/>
      <c r="G874" s="256"/>
    </row>
    <row r="875" spans="1:7" s="4" customFormat="1" ht="15">
      <c r="A875" s="766" t="s">
        <v>56</v>
      </c>
      <c r="B875" s="767"/>
      <c r="C875" s="767"/>
      <c r="D875" s="767"/>
      <c r="E875" s="767"/>
      <c r="F875" s="767"/>
      <c r="G875" s="768"/>
    </row>
    <row r="876" spans="1:7" s="4" customFormat="1" ht="15">
      <c r="A876" s="790" t="s">
        <v>50</v>
      </c>
      <c r="B876" s="791"/>
      <c r="C876" s="792"/>
      <c r="D876" s="239" t="s">
        <v>51</v>
      </c>
      <c r="E876" s="240" t="s">
        <v>57</v>
      </c>
      <c r="F876" s="241" t="s">
        <v>58</v>
      </c>
      <c r="G876" s="240" t="s">
        <v>54</v>
      </c>
    </row>
    <row r="877" spans="1:7" s="4" customFormat="1" ht="15">
      <c r="A877" s="817" t="s">
        <v>74</v>
      </c>
      <c r="B877" s="836"/>
      <c r="C877" s="837"/>
      <c r="D877" s="532" t="s">
        <v>60</v>
      </c>
      <c r="E877" s="258">
        <f>G886</f>
        <v>21043</v>
      </c>
      <c r="F877" s="264">
        <v>0.05</v>
      </c>
      <c r="G877" s="260">
        <f>ROUNDUP(E877*F877,0)</f>
        <v>1053</v>
      </c>
    </row>
    <row r="878" spans="1:7" s="4" customFormat="1" ht="15">
      <c r="A878" s="763"/>
      <c r="B878" s="764"/>
      <c r="C878" s="765"/>
      <c r="D878" s="262"/>
      <c r="E878" s="263"/>
      <c r="F878" s="264"/>
      <c r="G878" s="265"/>
    </row>
    <row r="879" spans="1:7" s="4" customFormat="1" ht="15">
      <c r="A879" s="763"/>
      <c r="B879" s="764"/>
      <c r="C879" s="765"/>
      <c r="D879" s="262"/>
      <c r="E879" s="263"/>
      <c r="F879" s="264"/>
      <c r="G879" s="265"/>
    </row>
    <row r="880" spans="1:7" s="4" customFormat="1" ht="16.75" customHeight="1">
      <c r="A880" s="266"/>
      <c r="B880" s="267"/>
      <c r="C880" s="267"/>
      <c r="D880" s="268"/>
      <c r="E880" s="269"/>
      <c r="F880" s="249" t="s">
        <v>63</v>
      </c>
      <c r="G880" s="250">
        <f>G877+G878+G879</f>
        <v>1053</v>
      </c>
    </row>
    <row r="881" spans="1:7" s="4" customFormat="1" ht="15">
      <c r="A881" s="270"/>
      <c r="B881" s="271"/>
      <c r="C881" s="271"/>
      <c r="D881" s="272"/>
      <c r="E881" s="273"/>
      <c r="F881" s="255"/>
      <c r="G881" s="256"/>
    </row>
    <row r="882" spans="1:7" s="4" customFormat="1" ht="15">
      <c r="A882" s="766" t="s">
        <v>64</v>
      </c>
      <c r="B882" s="767"/>
      <c r="C882" s="767"/>
      <c r="D882" s="767"/>
      <c r="E882" s="767"/>
      <c r="F882" s="767"/>
      <c r="G882" s="768"/>
    </row>
    <row r="883" spans="1:7" s="4" customFormat="1" ht="15">
      <c r="A883" s="239" t="s">
        <v>15</v>
      </c>
      <c r="B883" s="239" t="s">
        <v>65</v>
      </c>
      <c r="C883" s="239" t="s">
        <v>66</v>
      </c>
      <c r="D883" s="239" t="s">
        <v>150</v>
      </c>
      <c r="E883" s="239" t="s">
        <v>68</v>
      </c>
      <c r="F883" s="239" t="s">
        <v>69</v>
      </c>
      <c r="G883" s="274"/>
    </row>
    <row r="884" spans="1:7" s="4" customFormat="1" ht="15">
      <c r="A884" s="275" t="s">
        <v>70</v>
      </c>
      <c r="B884" s="275">
        <v>107213.33333333299</v>
      </c>
      <c r="C884" s="276">
        <v>0.875</v>
      </c>
      <c r="D884" s="276">
        <v>25128.125</v>
      </c>
      <c r="E884" s="276">
        <v>1.7370000000000001</v>
      </c>
      <c r="F884" s="260">
        <f>ROUNDUP(D884/E884,0)</f>
        <v>14467</v>
      </c>
      <c r="G884" s="274"/>
    </row>
    <row r="885" spans="1:7" s="4" customFormat="1" ht="15">
      <c r="A885" s="275" t="s">
        <v>71</v>
      </c>
      <c r="B885" s="275">
        <v>48733.333333333299</v>
      </c>
      <c r="C885" s="276">
        <v>0.875</v>
      </c>
      <c r="D885" s="276">
        <v>11421.875</v>
      </c>
      <c r="E885" s="276">
        <v>1.7370000000000001</v>
      </c>
      <c r="F885" s="260">
        <f>ROUNDUP(D885/E885,0)</f>
        <v>6576</v>
      </c>
      <c r="G885" s="274"/>
    </row>
    <row r="886" spans="1:7" s="4" customFormat="1" ht="15">
      <c r="A886" s="245"/>
      <c r="B886" s="277"/>
      <c r="C886" s="278"/>
      <c r="D886" s="279"/>
      <c r="E886" s="280"/>
      <c r="F886" s="249" t="s">
        <v>72</v>
      </c>
      <c r="G886" s="250">
        <f>F884+F885</f>
        <v>21043</v>
      </c>
    </row>
    <row r="887" spans="1:7" s="4" customFormat="1" ht="15">
      <c r="A887" s="251"/>
      <c r="B887" s="282"/>
      <c r="C887" s="283"/>
      <c r="D887" s="284"/>
      <c r="E887" s="285"/>
      <c r="F887" s="255"/>
      <c r="G887" s="256"/>
    </row>
    <row r="888" spans="1:7" s="4" customFormat="1" ht="16" thickBot="1">
      <c r="A888" s="251"/>
      <c r="B888" s="251"/>
      <c r="C888" s="251"/>
      <c r="D888" s="286"/>
      <c r="E888" s="287"/>
      <c r="F888" s="288"/>
      <c r="G888" s="287"/>
    </row>
    <row r="889" spans="1:7" s="4" customFormat="1" ht="16" thickBot="1">
      <c r="A889" s="289"/>
      <c r="B889" s="290"/>
      <c r="C889" s="291"/>
      <c r="D889" s="292"/>
      <c r="E889" s="769" t="s">
        <v>73</v>
      </c>
      <c r="F889" s="770"/>
      <c r="G889" s="296">
        <f>G873+G880+G886</f>
        <v>67497</v>
      </c>
    </row>
    <row r="890" spans="1:7" s="4" customFormat="1" ht="14">
      <c r="A890" s="33"/>
      <c r="B890" s="33"/>
      <c r="C890" s="33"/>
      <c r="D890" s="62"/>
      <c r="E890" s="63"/>
      <c r="F890" s="64"/>
      <c r="G890" s="63"/>
    </row>
    <row r="891" spans="1:7" s="4" customFormat="1" ht="15" thickBot="1">
      <c r="A891" s="6"/>
      <c r="B891" s="6"/>
      <c r="C891" s="6"/>
      <c r="D891" s="6"/>
      <c r="E891" s="6"/>
      <c r="F891" s="6"/>
      <c r="G891" s="6"/>
    </row>
    <row r="892" spans="1:7" s="4" customFormat="1" ht="16" thickBot="1">
      <c r="A892" s="297" t="s">
        <v>14</v>
      </c>
      <c r="B892" s="785" t="s">
        <v>15</v>
      </c>
      <c r="C892" s="786"/>
      <c r="D892" s="786"/>
      <c r="E892" s="787"/>
      <c r="F892" s="298" t="s">
        <v>47</v>
      </c>
      <c r="G892" s="299" t="s">
        <v>48</v>
      </c>
    </row>
    <row r="893" spans="1:7" s="4" customFormat="1" ht="16" thickBot="1">
      <c r="A893" s="300">
        <f>+'PRESUPUESTO OFICIAL'!B54</f>
        <v>6.9</v>
      </c>
      <c r="B893" s="820" t="str">
        <f>+'PRESUPUESTO OFICIAL'!C54</f>
        <v>Suministro e instalación de Llave de paso 1".  Incluye accesorios, limpiador y soldadura, regatas, resanes y/o reparaciones garantizando el mismo tipo de acabado de la zona afectada, con materiales de la misma calidad o superiores a los existentes y en colores y modelos similares. (suministro e instalación de todos los materiales).</v>
      </c>
      <c r="C893" s="820"/>
      <c r="D893" s="820"/>
      <c r="E893" s="820"/>
      <c r="F893" s="301" t="str">
        <f>+'PRESUPUESTO OFICIAL'!D54</f>
        <v>UND</v>
      </c>
      <c r="G893" s="302">
        <f>+G917</f>
        <v>224196</v>
      </c>
    </row>
    <row r="894" spans="1:7" s="4" customFormat="1" ht="14">
      <c r="A894" s="303"/>
      <c r="B894" s="303"/>
      <c r="C894" s="303"/>
      <c r="D894" s="304"/>
      <c r="E894" s="305"/>
      <c r="F894" s="306"/>
      <c r="G894" s="307"/>
    </row>
    <row r="895" spans="1:7" s="4" customFormat="1" ht="15">
      <c r="A895" s="766" t="s">
        <v>49</v>
      </c>
      <c r="B895" s="788"/>
      <c r="C895" s="788"/>
      <c r="D895" s="788"/>
      <c r="E895" s="788"/>
      <c r="F895" s="788"/>
      <c r="G895" s="789"/>
    </row>
    <row r="896" spans="1:7" s="4" customFormat="1" ht="15">
      <c r="A896" s="790" t="s">
        <v>50</v>
      </c>
      <c r="B896" s="791"/>
      <c r="C896" s="792"/>
      <c r="D896" s="239" t="s">
        <v>51</v>
      </c>
      <c r="E896" s="240" t="s">
        <v>52</v>
      </c>
      <c r="F896" s="241" t="s">
        <v>53</v>
      </c>
      <c r="G896" s="240" t="s">
        <v>54</v>
      </c>
    </row>
    <row r="897" spans="1:7" s="4" customFormat="1" ht="14.5" customHeight="1">
      <c r="A897" s="949" t="s">
        <v>238</v>
      </c>
      <c r="B897" s="949"/>
      <c r="C897" s="949"/>
      <c r="D897" s="542" t="s">
        <v>46</v>
      </c>
      <c r="E897" s="712">
        <v>170000</v>
      </c>
      <c r="F897" s="533">
        <v>1</v>
      </c>
      <c r="G897" s="260">
        <f>ROUNDUP(E897*F897,0)</f>
        <v>170000</v>
      </c>
    </row>
    <row r="898" spans="1:7" s="4" customFormat="1" ht="14.5" customHeight="1">
      <c r="A898" s="949" t="s">
        <v>239</v>
      </c>
      <c r="B898" s="949"/>
      <c r="C898" s="949"/>
      <c r="D898" s="542" t="s">
        <v>46</v>
      </c>
      <c r="E898" s="712">
        <v>6000</v>
      </c>
      <c r="F898" s="533">
        <v>0.1</v>
      </c>
      <c r="G898" s="260">
        <f>ROUNDUP(E898*F898,0)</f>
        <v>600</v>
      </c>
    </row>
    <row r="899" spans="1:7" s="6" customFormat="1" ht="14.5" customHeight="1">
      <c r="A899" s="949" t="s">
        <v>240</v>
      </c>
      <c r="B899" s="949"/>
      <c r="C899" s="949"/>
      <c r="D899" s="542" t="s">
        <v>46</v>
      </c>
      <c r="E899" s="712">
        <v>5800</v>
      </c>
      <c r="F899" s="533">
        <v>2</v>
      </c>
      <c r="G899" s="260">
        <f>ROUNDUP(E899*F899,0)</f>
        <v>11600</v>
      </c>
    </row>
    <row r="900" spans="1:7" ht="14.5" customHeight="1">
      <c r="A900" s="949" t="s">
        <v>191</v>
      </c>
      <c r="B900" s="949"/>
      <c r="C900" s="949"/>
      <c r="D900" s="542" t="s">
        <v>46</v>
      </c>
      <c r="E900" s="712">
        <v>8600</v>
      </c>
      <c r="F900" s="533">
        <v>2</v>
      </c>
      <c r="G900" s="260">
        <f>ROUNDUP(E900*F900,0)</f>
        <v>17200</v>
      </c>
    </row>
    <row r="901" spans="1:7" s="4" customFormat="1" ht="14.5" customHeight="1">
      <c r="A901" s="245"/>
      <c r="B901" s="246"/>
      <c r="C901" s="245"/>
      <c r="D901" s="247"/>
      <c r="E901" s="248"/>
      <c r="F901" s="249" t="s">
        <v>55</v>
      </c>
      <c r="G901" s="250">
        <f>SUM(G897:G900)</f>
        <v>199400</v>
      </c>
    </row>
    <row r="902" spans="1:7" s="4" customFormat="1" ht="49.5" customHeight="1">
      <c r="A902" s="251"/>
      <c r="B902" s="252"/>
      <c r="C902" s="252"/>
      <c r="D902" s="253"/>
      <c r="E902" s="254"/>
      <c r="F902" s="255"/>
      <c r="G902" s="256"/>
    </row>
    <row r="903" spans="1:7" s="4" customFormat="1" ht="15">
      <c r="A903" s="766" t="s">
        <v>56</v>
      </c>
      <c r="B903" s="767"/>
      <c r="C903" s="767"/>
      <c r="D903" s="767"/>
      <c r="E903" s="767"/>
      <c r="F903" s="767"/>
      <c r="G903" s="768"/>
    </row>
    <row r="904" spans="1:7" s="4" customFormat="1" ht="15">
      <c r="A904" s="790" t="s">
        <v>50</v>
      </c>
      <c r="B904" s="791"/>
      <c r="C904" s="792"/>
      <c r="D904" s="239" t="s">
        <v>51</v>
      </c>
      <c r="E904" s="240" t="s">
        <v>57</v>
      </c>
      <c r="F904" s="241" t="s">
        <v>58</v>
      </c>
      <c r="G904" s="240" t="s">
        <v>54</v>
      </c>
    </row>
    <row r="905" spans="1:7" s="4" customFormat="1" ht="15">
      <c r="A905" s="962" t="s">
        <v>74</v>
      </c>
      <c r="B905" s="963"/>
      <c r="C905" s="964"/>
      <c r="D905" s="692" t="s">
        <v>60</v>
      </c>
      <c r="E905" s="712">
        <f>+G914</f>
        <v>23282</v>
      </c>
      <c r="F905" s="533">
        <v>6.5000000000000002E-2</v>
      </c>
      <c r="G905" s="260">
        <f>ROUNDUP(E905*F905,0)</f>
        <v>1514</v>
      </c>
    </row>
    <row r="906" spans="1:7" s="4" customFormat="1" ht="15">
      <c r="A906" s="763"/>
      <c r="B906" s="764"/>
      <c r="C906" s="765"/>
      <c r="D906" s="262"/>
      <c r="E906" s="263"/>
      <c r="F906" s="264"/>
      <c r="G906" s="265"/>
    </row>
    <row r="907" spans="1:7" s="4" customFormat="1" ht="15">
      <c r="A907" s="763"/>
      <c r="B907" s="764"/>
      <c r="C907" s="765"/>
      <c r="D907" s="262"/>
      <c r="E907" s="263"/>
      <c r="F907" s="264"/>
      <c r="G907" s="265"/>
    </row>
    <row r="908" spans="1:7" s="4" customFormat="1" ht="15">
      <c r="A908" s="266"/>
      <c r="B908" s="697"/>
      <c r="C908" s="697"/>
      <c r="D908" s="698"/>
      <c r="E908" s="699"/>
      <c r="F908" s="249" t="s">
        <v>63</v>
      </c>
      <c r="G908" s="250">
        <f>G905+G906+G907</f>
        <v>1514</v>
      </c>
    </row>
    <row r="909" spans="1:7" s="4" customFormat="1" ht="12.75" customHeight="1">
      <c r="A909" s="270"/>
      <c r="B909" s="700"/>
      <c r="C909" s="700"/>
      <c r="D909" s="701"/>
      <c r="E909" s="702"/>
      <c r="F909" s="255"/>
      <c r="G909" s="256"/>
    </row>
    <row r="910" spans="1:7" s="4" customFormat="1" ht="15">
      <c r="A910" s="882" t="s">
        <v>64</v>
      </c>
      <c r="B910" s="883"/>
      <c r="C910" s="883"/>
      <c r="D910" s="883"/>
      <c r="E910" s="883"/>
      <c r="F910" s="883"/>
      <c r="G910" s="884"/>
    </row>
    <row r="911" spans="1:7" s="4" customFormat="1" ht="12.75" customHeight="1">
      <c r="A911" s="324" t="s">
        <v>15</v>
      </c>
      <c r="B911" s="324" t="s">
        <v>65</v>
      </c>
      <c r="C911" s="324" t="s">
        <v>66</v>
      </c>
      <c r="D911" s="324" t="s">
        <v>150</v>
      </c>
      <c r="E911" s="324" t="s">
        <v>68</v>
      </c>
      <c r="F911" s="324" t="s">
        <v>69</v>
      </c>
      <c r="G911" s="703"/>
    </row>
    <row r="912" spans="1:7" s="4" customFormat="1" ht="15">
      <c r="A912" s="275" t="s">
        <v>70</v>
      </c>
      <c r="B912" s="275">
        <v>107213.33333333299</v>
      </c>
      <c r="C912" s="276">
        <v>0.875</v>
      </c>
      <c r="D912" s="276">
        <v>25128.125</v>
      </c>
      <c r="E912" s="276">
        <v>1.57</v>
      </c>
      <c r="F912" s="260">
        <f>ROUNDUP(D912/E912,0)</f>
        <v>16006</v>
      </c>
      <c r="G912" s="703"/>
    </row>
    <row r="913" spans="1:7" s="4" customFormat="1" ht="15">
      <c r="A913" s="275" t="s">
        <v>71</v>
      </c>
      <c r="B913" s="275">
        <v>48733.333333333299</v>
      </c>
      <c r="C913" s="276">
        <v>0.875</v>
      </c>
      <c r="D913" s="276">
        <v>11421.875</v>
      </c>
      <c r="E913" s="276">
        <v>1.57</v>
      </c>
      <c r="F913" s="260">
        <f>ROUNDUP(D913/E913,0)</f>
        <v>7276</v>
      </c>
      <c r="G913" s="703"/>
    </row>
    <row r="914" spans="1:7" s="4" customFormat="1" ht="15">
      <c r="A914" s="326"/>
      <c r="B914" s="704"/>
      <c r="C914" s="705"/>
      <c r="D914" s="706"/>
      <c r="E914" s="707"/>
      <c r="F914" s="327" t="s">
        <v>72</v>
      </c>
      <c r="G914" s="281">
        <f>SUM(F912:F913)</f>
        <v>23282</v>
      </c>
    </row>
    <row r="915" spans="1:7" s="4" customFormat="1" ht="15">
      <c r="A915" s="251"/>
      <c r="B915" s="708"/>
      <c r="C915" s="709"/>
      <c r="D915" s="710"/>
      <c r="E915" s="711"/>
      <c r="F915" s="255"/>
      <c r="G915" s="256"/>
    </row>
    <row r="916" spans="1:7" s="4" customFormat="1" ht="16" thickBot="1">
      <c r="A916" s="251"/>
      <c r="B916" s="251"/>
      <c r="C916" s="251"/>
      <c r="D916" s="286"/>
      <c r="E916" s="287"/>
      <c r="F916" s="288"/>
      <c r="G916" s="287"/>
    </row>
    <row r="917" spans="1:7" s="4" customFormat="1" ht="16" thickBot="1">
      <c r="A917" s="289"/>
      <c r="B917" s="290"/>
      <c r="C917" s="291"/>
      <c r="D917" s="292"/>
      <c r="E917" s="293" t="s">
        <v>73</v>
      </c>
      <c r="F917" s="294"/>
      <c r="G917" s="296">
        <f>G901+G908+G914</f>
        <v>224196</v>
      </c>
    </row>
    <row r="918" spans="1:7" s="4" customFormat="1" ht="14">
      <c r="A918" s="33"/>
      <c r="B918" s="33"/>
      <c r="C918" s="33"/>
      <c r="D918" s="62"/>
      <c r="E918" s="63"/>
      <c r="F918" s="64"/>
      <c r="G918" s="63"/>
    </row>
    <row r="919" spans="1:7" s="4" customFormat="1" ht="14">
      <c r="A919" s="33"/>
      <c r="B919" s="33"/>
      <c r="C919" s="33"/>
      <c r="D919" s="62"/>
      <c r="E919" s="63"/>
      <c r="F919" s="64"/>
      <c r="G919" s="63"/>
    </row>
    <row r="920" spans="1:7" s="4" customFormat="1" ht="15" thickBot="1">
      <c r="A920" s="6"/>
      <c r="B920" s="6"/>
      <c r="C920" s="6"/>
      <c r="D920" s="6"/>
      <c r="E920" s="6"/>
      <c r="F920" s="6"/>
      <c r="G920" s="6"/>
    </row>
    <row r="921" spans="1:7" s="4" customFormat="1" ht="16" thickBot="1">
      <c r="A921" s="11" t="s">
        <v>14</v>
      </c>
      <c r="B921" s="860" t="s">
        <v>15</v>
      </c>
      <c r="C921" s="861"/>
      <c r="D921" s="861"/>
      <c r="E921" s="862"/>
      <c r="F921" s="12" t="s">
        <v>47</v>
      </c>
      <c r="G921" s="13" t="s">
        <v>48</v>
      </c>
    </row>
    <row r="922" spans="1:7" s="4" customFormat="1" ht="15">
      <c r="A922" s="14" t="str">
        <f>+'PRESUPUESTO OFICIAL'!B55</f>
        <v>6,9,1</v>
      </c>
      <c r="B922" s="863" t="str">
        <f>+'PRESUPUESTO OFICIAL'!C55</f>
        <v>Suministro e instalación Llave de paso 1/2".  Incluye accesorios, limpiador y soldadura, regatas, resanes y/o reparaciones garantizando el mismo tipo de acabado de la zona afectada, con materiales de la misma calidad o superiores a los existentes y en colores y modelos similares. (suministro e instalación de todos los materiales).incluye Tapa registro 15x15 cm</v>
      </c>
      <c r="C922" s="863"/>
      <c r="D922" s="863"/>
      <c r="E922" s="863"/>
      <c r="F922" s="15" t="str">
        <f>+'PRESUPUESTO OFICIAL'!D55</f>
        <v>UND</v>
      </c>
      <c r="G922" s="630">
        <f>+G946</f>
        <v>82647</v>
      </c>
    </row>
    <row r="923" spans="1:7" s="4" customFormat="1" ht="14">
      <c r="A923" s="16"/>
      <c r="B923" s="16"/>
      <c r="C923" s="16"/>
      <c r="D923" s="17"/>
      <c r="E923" s="18"/>
      <c r="F923" s="19"/>
      <c r="G923" s="20"/>
    </row>
    <row r="924" spans="1:7" s="4" customFormat="1" ht="14">
      <c r="A924" s="929" t="s">
        <v>49</v>
      </c>
      <c r="B924" s="930"/>
      <c r="C924" s="930"/>
      <c r="D924" s="930"/>
      <c r="E924" s="930"/>
      <c r="F924" s="930"/>
      <c r="G924" s="931"/>
    </row>
    <row r="925" spans="1:7" s="4" customFormat="1" ht="14">
      <c r="A925" s="932" t="s">
        <v>50</v>
      </c>
      <c r="B925" s="933"/>
      <c r="C925" s="934"/>
      <c r="D925" s="21" t="s">
        <v>51</v>
      </c>
      <c r="E925" s="22" t="s">
        <v>52</v>
      </c>
      <c r="F925" s="23" t="s">
        <v>53</v>
      </c>
      <c r="G925" s="22" t="s">
        <v>54</v>
      </c>
    </row>
    <row r="926" spans="1:7" s="4" customFormat="1" ht="15">
      <c r="A926" s="961" t="s">
        <v>192</v>
      </c>
      <c r="B926" s="961"/>
      <c r="C926" s="961"/>
      <c r="D926" s="109" t="s">
        <v>46</v>
      </c>
      <c r="E926" s="147">
        <v>32900</v>
      </c>
      <c r="F926" s="110">
        <v>1</v>
      </c>
      <c r="G926" s="260">
        <f>ROUNDUP(E926*F926,0)</f>
        <v>32900</v>
      </c>
    </row>
    <row r="927" spans="1:7" s="4" customFormat="1" ht="15">
      <c r="A927" s="961" t="s">
        <v>239</v>
      </c>
      <c r="B927" s="961"/>
      <c r="C927" s="961"/>
      <c r="D927" s="109" t="s">
        <v>46</v>
      </c>
      <c r="E927" s="147">
        <v>6000</v>
      </c>
      <c r="F927" s="110">
        <v>0.05</v>
      </c>
      <c r="G927" s="260">
        <f>ROUNDUP(E927*F927,0)</f>
        <v>300</v>
      </c>
    </row>
    <row r="928" spans="1:7" s="4" customFormat="1" ht="15">
      <c r="A928" s="961" t="s">
        <v>138</v>
      </c>
      <c r="B928" s="961"/>
      <c r="C928" s="961"/>
      <c r="D928" s="109" t="s">
        <v>46</v>
      </c>
      <c r="E928" s="147">
        <v>20000</v>
      </c>
      <c r="F928" s="110">
        <v>1</v>
      </c>
      <c r="G928" s="260">
        <f>ROUNDUP(E928*F928,0)</f>
        <v>20000</v>
      </c>
    </row>
    <row r="929" spans="1:7" s="4" customFormat="1" ht="15">
      <c r="A929" s="961" t="s">
        <v>241</v>
      </c>
      <c r="B929" s="961"/>
      <c r="C929" s="961"/>
      <c r="D929" s="109" t="s">
        <v>46</v>
      </c>
      <c r="E929" s="147">
        <v>2500</v>
      </c>
      <c r="F929" s="110">
        <v>2</v>
      </c>
      <c r="G929" s="260">
        <f>ROUNDUP(E929*F929,0)</f>
        <v>5000</v>
      </c>
    </row>
    <row r="930" spans="1:7" s="6" customFormat="1" ht="14">
      <c r="A930" s="27"/>
      <c r="B930" s="28"/>
      <c r="C930" s="27"/>
      <c r="D930" s="29"/>
      <c r="E930" s="30"/>
      <c r="F930" s="31" t="s">
        <v>55</v>
      </c>
      <c r="G930" s="32">
        <f>SUM(G926:G929)</f>
        <v>58200</v>
      </c>
    </row>
    <row r="931" spans="1:7" ht="14">
      <c r="A931" s="33"/>
      <c r="B931" s="34"/>
      <c r="C931" s="34"/>
      <c r="D931" s="35"/>
      <c r="E931" s="36"/>
      <c r="F931" s="37"/>
      <c r="G931" s="38"/>
    </row>
    <row r="932" spans="1:7" s="4" customFormat="1" ht="14">
      <c r="A932" s="929" t="s">
        <v>56</v>
      </c>
      <c r="B932" s="935"/>
      <c r="C932" s="935"/>
      <c r="D932" s="935"/>
      <c r="E932" s="935"/>
      <c r="F932" s="935"/>
      <c r="G932" s="936"/>
    </row>
    <row r="933" spans="1:7" s="4" customFormat="1" ht="49.5" customHeight="1">
      <c r="A933" s="932" t="s">
        <v>50</v>
      </c>
      <c r="B933" s="933"/>
      <c r="C933" s="934"/>
      <c r="D933" s="21" t="s">
        <v>51</v>
      </c>
      <c r="E933" s="22" t="s">
        <v>57</v>
      </c>
      <c r="F933" s="23" t="s">
        <v>58</v>
      </c>
      <c r="G933" s="22" t="s">
        <v>54</v>
      </c>
    </row>
    <row r="934" spans="1:7" s="4" customFormat="1" ht="15">
      <c r="A934" s="903" t="s">
        <v>74</v>
      </c>
      <c r="B934" s="904"/>
      <c r="C934" s="905"/>
      <c r="D934" s="128" t="s">
        <v>87</v>
      </c>
      <c r="E934" s="134">
        <f>+G943</f>
        <v>23282</v>
      </c>
      <c r="F934" s="110">
        <v>0.05</v>
      </c>
      <c r="G934" s="260">
        <f>ROUNDUP(E934*F934,0)</f>
        <v>1165</v>
      </c>
    </row>
    <row r="935" spans="1:7" s="4" customFormat="1" ht="14">
      <c r="A935" s="875"/>
      <c r="B935" s="876"/>
      <c r="C935" s="877"/>
      <c r="D935" s="42"/>
      <c r="E935" s="40"/>
      <c r="F935" s="41"/>
      <c r="G935" s="39"/>
    </row>
    <row r="936" spans="1:7" s="4" customFormat="1" ht="14">
      <c r="A936" s="875"/>
      <c r="B936" s="876"/>
      <c r="C936" s="877"/>
      <c r="D936" s="42"/>
      <c r="E936" s="40"/>
      <c r="F936" s="41"/>
      <c r="G936" s="39"/>
    </row>
    <row r="937" spans="1:7" s="4" customFormat="1" ht="14">
      <c r="A937" s="43"/>
      <c r="B937" s="44"/>
      <c r="C937" s="44"/>
      <c r="D937" s="45"/>
      <c r="E937" s="46"/>
      <c r="F937" s="31" t="s">
        <v>63</v>
      </c>
      <c r="G937" s="32">
        <f>G934+G935+G936</f>
        <v>1165</v>
      </c>
    </row>
    <row r="938" spans="1:7" s="4" customFormat="1" ht="14">
      <c r="A938" s="47"/>
      <c r="B938" s="48"/>
      <c r="C938" s="48"/>
      <c r="D938" s="49"/>
      <c r="E938" s="50"/>
      <c r="F938" s="37"/>
      <c r="G938" s="38"/>
    </row>
    <row r="939" spans="1:7" s="4" customFormat="1" ht="14">
      <c r="A939" s="929" t="s">
        <v>64</v>
      </c>
      <c r="B939" s="935"/>
      <c r="C939" s="935"/>
      <c r="D939" s="935"/>
      <c r="E939" s="935"/>
      <c r="F939" s="935"/>
      <c r="G939" s="936"/>
    </row>
    <row r="940" spans="1:7" s="4" customFormat="1" ht="12.75" customHeight="1">
      <c r="A940" s="21" t="s">
        <v>15</v>
      </c>
      <c r="B940" s="21" t="s">
        <v>65</v>
      </c>
      <c r="C940" s="21" t="s">
        <v>66</v>
      </c>
      <c r="D940" s="21" t="s">
        <v>67</v>
      </c>
      <c r="E940" s="21" t="s">
        <v>68</v>
      </c>
      <c r="F940" s="21" t="s">
        <v>69</v>
      </c>
      <c r="G940" s="113"/>
    </row>
    <row r="941" spans="1:7" s="4" customFormat="1" ht="15">
      <c r="A941" s="275" t="s">
        <v>70</v>
      </c>
      <c r="B941" s="275">
        <v>107213.33333333299</v>
      </c>
      <c r="C941" s="276">
        <v>0.875</v>
      </c>
      <c r="D941" s="276">
        <v>25128.125</v>
      </c>
      <c r="E941" s="276">
        <v>1.57</v>
      </c>
      <c r="F941" s="260">
        <f>ROUNDUP(D941/E941,0)</f>
        <v>16006</v>
      </c>
      <c r="G941" s="113"/>
    </row>
    <row r="942" spans="1:7" s="4" customFormat="1" ht="12.75" customHeight="1">
      <c r="A942" s="275" t="s">
        <v>71</v>
      </c>
      <c r="B942" s="275">
        <v>48733.333333333299</v>
      </c>
      <c r="C942" s="276">
        <v>0.875</v>
      </c>
      <c r="D942" s="276">
        <v>11421.875</v>
      </c>
      <c r="E942" s="276">
        <v>1.57</v>
      </c>
      <c r="F942" s="260">
        <f>ROUNDUP(D942/E942,0)</f>
        <v>7276</v>
      </c>
      <c r="G942" s="113"/>
    </row>
    <row r="943" spans="1:7" s="4" customFormat="1" ht="14">
      <c r="A943" s="27"/>
      <c r="B943" s="54"/>
      <c r="C943" s="55"/>
      <c r="D943" s="56"/>
      <c r="E943" s="57"/>
      <c r="F943" s="31" t="s">
        <v>72</v>
      </c>
      <c r="G943" s="32">
        <f>SUM(F941:F942)</f>
        <v>23282</v>
      </c>
    </row>
    <row r="944" spans="1:7" s="4" customFormat="1" ht="14">
      <c r="A944" s="33"/>
      <c r="B944" s="58"/>
      <c r="C944" s="59"/>
      <c r="D944" s="60"/>
      <c r="E944" s="61"/>
      <c r="F944" s="37"/>
      <c r="G944" s="38"/>
    </row>
    <row r="945" spans="1:7" s="4" customFormat="1" ht="15" thickBot="1">
      <c r="A945" s="33"/>
      <c r="B945" s="33"/>
      <c r="C945" s="33"/>
      <c r="D945" s="62"/>
      <c r="E945" s="63"/>
      <c r="F945" s="64"/>
      <c r="G945" s="63"/>
    </row>
    <row r="946" spans="1:7" s="4" customFormat="1" ht="15" thickBot="1">
      <c r="A946" s="65"/>
      <c r="B946" s="66"/>
      <c r="C946" s="67"/>
      <c r="D946" s="68"/>
      <c r="E946" s="937" t="s">
        <v>73</v>
      </c>
      <c r="F946" s="938"/>
      <c r="G946" s="69">
        <f>G930+G937+G943</f>
        <v>82647</v>
      </c>
    </row>
    <row r="947" spans="1:7" s="4" customFormat="1" ht="14">
      <c r="A947" s="33"/>
      <c r="B947" s="33"/>
      <c r="C947" s="33"/>
      <c r="D947" s="62"/>
      <c r="E947" s="63"/>
      <c r="F947" s="64"/>
      <c r="G947" s="63"/>
    </row>
    <row r="948" spans="1:7" s="557" customFormat="1" ht="14"/>
    <row r="949" spans="1:7" s="4" customFormat="1" ht="15" thickBot="1">
      <c r="A949"/>
      <c r="B949"/>
      <c r="C949"/>
      <c r="D949"/>
      <c r="E949"/>
      <c r="F949"/>
      <c r="G949"/>
    </row>
    <row r="950" spans="1:7" s="4" customFormat="1" ht="16" thickBot="1">
      <c r="A950" s="11" t="s">
        <v>14</v>
      </c>
      <c r="B950" s="860" t="s">
        <v>15</v>
      </c>
      <c r="C950" s="861"/>
      <c r="D950" s="861"/>
      <c r="E950" s="862"/>
      <c r="F950" s="12" t="s">
        <v>47</v>
      </c>
      <c r="G950" s="13" t="s">
        <v>48</v>
      </c>
    </row>
    <row r="951" spans="1:7" s="4" customFormat="1" ht="15">
      <c r="A951" s="14">
        <f>+'PRESUPUESTO OFICIAL'!B57</f>
        <v>7.1</v>
      </c>
      <c r="B951" s="863" t="str">
        <f>+'PRESUPUESTO OFICIAL'!C57</f>
        <v>Reposición de puerta de 1,10 m de ancho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v>
      </c>
      <c r="C951" s="863"/>
      <c r="D951" s="863"/>
      <c r="E951" s="863"/>
      <c r="F951" s="15" t="str">
        <f>+'PRESUPUESTO OFICIAL'!D57</f>
        <v>UND</v>
      </c>
      <c r="G951" s="630">
        <f>+G978</f>
        <v>1103127</v>
      </c>
    </row>
    <row r="952" spans="1:7" s="4" customFormat="1" ht="14">
      <c r="A952" s="16"/>
      <c r="B952" s="16"/>
      <c r="C952" s="16"/>
      <c r="D952" s="17"/>
      <c r="E952" s="18"/>
      <c r="F952" s="19"/>
      <c r="G952" s="20"/>
    </row>
    <row r="953" spans="1:7" s="4" customFormat="1" ht="14">
      <c r="A953" s="16"/>
      <c r="B953" s="16"/>
      <c r="C953" s="16"/>
      <c r="D953" s="17"/>
      <c r="E953" s="18"/>
      <c r="F953" s="19"/>
      <c r="G953" s="20"/>
    </row>
    <row r="954" spans="1:7" s="4" customFormat="1" ht="14">
      <c r="A954" s="929" t="s">
        <v>49</v>
      </c>
      <c r="B954" s="930"/>
      <c r="C954" s="930"/>
      <c r="D954" s="930"/>
      <c r="E954" s="930"/>
      <c r="F954" s="930"/>
      <c r="G954" s="931"/>
    </row>
    <row r="955" spans="1:7" s="4" customFormat="1" ht="14">
      <c r="A955" s="932" t="s">
        <v>50</v>
      </c>
      <c r="B955" s="965"/>
      <c r="C955" s="966"/>
      <c r="D955" s="21" t="s">
        <v>51</v>
      </c>
      <c r="E955" s="22" t="s">
        <v>52</v>
      </c>
      <c r="F955" s="23" t="s">
        <v>53</v>
      </c>
      <c r="G955" s="22" t="s">
        <v>54</v>
      </c>
    </row>
    <row r="956" spans="1:7" s="4" customFormat="1" ht="39.5" customHeight="1">
      <c r="A956" s="967" t="s">
        <v>277</v>
      </c>
      <c r="B956" s="968"/>
      <c r="C956" s="969"/>
      <c r="D956" s="21" t="s">
        <v>46</v>
      </c>
      <c r="E956" s="22">
        <v>1024805</v>
      </c>
      <c r="F956" s="23">
        <v>1</v>
      </c>
      <c r="G956" s="260">
        <f>ROUNDUP(E956*F956,0)</f>
        <v>1024805</v>
      </c>
    </row>
    <row r="957" spans="1:7" s="4" customFormat="1" ht="14">
      <c r="A957" s="913"/>
      <c r="B957" s="913"/>
      <c r="C957" s="913"/>
      <c r="D957" s="132"/>
      <c r="E957" s="123"/>
      <c r="F957" s="124"/>
      <c r="G957" s="133"/>
    </row>
    <row r="958" spans="1:7" s="4" customFormat="1" ht="14">
      <c r="A958" s="913"/>
      <c r="B958" s="913"/>
      <c r="C958" s="913"/>
      <c r="D958" s="132"/>
      <c r="E958" s="123"/>
      <c r="F958" s="124"/>
      <c r="G958" s="133"/>
    </row>
    <row r="959" spans="1:7" s="4" customFormat="1" ht="14">
      <c r="A959" s="913"/>
      <c r="B959" s="913"/>
      <c r="C959" s="913"/>
      <c r="D959" s="132"/>
      <c r="E959" s="123"/>
      <c r="F959" s="124"/>
      <c r="G959" s="133"/>
    </row>
    <row r="960" spans="1:7" s="4" customFormat="1" ht="14">
      <c r="A960" s="913"/>
      <c r="B960" s="913"/>
      <c r="C960" s="913"/>
      <c r="D960" s="132"/>
      <c r="E960" s="123"/>
      <c r="F960" s="124"/>
      <c r="G960" s="133">
        <f t="shared" ref="G960" si="5">E960*F960</f>
        <v>0</v>
      </c>
    </row>
    <row r="961" spans="1:7" s="4" customFormat="1" ht="14">
      <c r="A961" s="27"/>
      <c r="B961" s="28"/>
      <c r="C961" s="27"/>
      <c r="D961" s="29"/>
      <c r="E961" s="111"/>
      <c r="F961" s="31" t="s">
        <v>55</v>
      </c>
      <c r="G961" s="32">
        <f>SUM(G956:G960)</f>
        <v>1024805</v>
      </c>
    </row>
    <row r="962" spans="1:7" s="4" customFormat="1" ht="14">
      <c r="A962" s="33"/>
      <c r="B962" s="34"/>
      <c r="C962" s="34"/>
      <c r="D962" s="35"/>
      <c r="E962" s="112"/>
      <c r="F962" s="37"/>
      <c r="G962" s="38"/>
    </row>
    <row r="963" spans="1:7" s="4" customFormat="1" ht="14">
      <c r="A963" s="33"/>
      <c r="B963" s="34"/>
      <c r="C963" s="34"/>
      <c r="D963" s="35"/>
      <c r="E963" s="112"/>
      <c r="F963" s="37"/>
      <c r="G963" s="38"/>
    </row>
    <row r="964" spans="1:7" s="4" customFormat="1" ht="14">
      <c r="A964" s="929" t="s">
        <v>56</v>
      </c>
      <c r="B964" s="935"/>
      <c r="C964" s="935"/>
      <c r="D964" s="935"/>
      <c r="E964" s="935"/>
      <c r="F964" s="935"/>
      <c r="G964" s="936"/>
    </row>
    <row r="965" spans="1:7" s="4" customFormat="1" ht="14">
      <c r="A965" s="932" t="s">
        <v>50</v>
      </c>
      <c r="B965" s="965"/>
      <c r="C965" s="966"/>
      <c r="D965" s="21" t="s">
        <v>51</v>
      </c>
      <c r="E965" s="22" t="s">
        <v>57</v>
      </c>
      <c r="F965" s="23" t="s">
        <v>58</v>
      </c>
      <c r="G965" s="22" t="s">
        <v>54</v>
      </c>
    </row>
    <row r="966" spans="1:7" s="4" customFormat="1" ht="15">
      <c r="A966" s="903" t="s">
        <v>74</v>
      </c>
      <c r="B966" s="904"/>
      <c r="C966" s="905"/>
      <c r="D966" s="128" t="s">
        <v>87</v>
      </c>
      <c r="E966" s="134">
        <f>+G974</f>
        <v>74592</v>
      </c>
      <c r="F966" s="110">
        <v>0.05</v>
      </c>
      <c r="G966" s="260">
        <f>ROUNDUP(E966*F966,0)</f>
        <v>3730</v>
      </c>
    </row>
    <row r="967" spans="1:7" s="4" customFormat="1" ht="14">
      <c r="A967" s="43"/>
      <c r="B967" s="44"/>
      <c r="C967" s="44"/>
      <c r="D967" s="45"/>
      <c r="E967" s="46"/>
      <c r="F967" s="31" t="s">
        <v>63</v>
      </c>
      <c r="G967" s="651">
        <f>SUM(G966)</f>
        <v>3730</v>
      </c>
    </row>
    <row r="968" spans="1:7" s="4" customFormat="1" ht="14">
      <c r="A968" s="47"/>
      <c r="B968" s="48"/>
      <c r="C968" s="48"/>
      <c r="D968" s="49"/>
      <c r="E968" s="50"/>
      <c r="F968" s="37"/>
      <c r="G968" s="38"/>
    </row>
    <row r="969" spans="1:7" s="4" customFormat="1" ht="14">
      <c r="A969" s="47"/>
      <c r="B969" s="48"/>
      <c r="C969" s="48"/>
      <c r="D969" s="49"/>
      <c r="E969" s="50"/>
      <c r="F969" s="37"/>
      <c r="G969" s="38"/>
    </row>
    <row r="970" spans="1:7" s="4" customFormat="1" ht="14">
      <c r="A970" s="929" t="s">
        <v>64</v>
      </c>
      <c r="B970" s="935"/>
      <c r="C970" s="935"/>
      <c r="D970" s="935"/>
      <c r="E970" s="935"/>
      <c r="F970" s="935"/>
      <c r="G970" s="936"/>
    </row>
    <row r="971" spans="1:7" s="4" customFormat="1" ht="12.75" customHeight="1">
      <c r="A971" s="21" t="s">
        <v>15</v>
      </c>
      <c r="B971" s="21" t="s">
        <v>65</v>
      </c>
      <c r="C971" s="21" t="s">
        <v>66</v>
      </c>
      <c r="D971" s="21" t="s">
        <v>67</v>
      </c>
      <c r="E971" s="21" t="s">
        <v>68</v>
      </c>
      <c r="F971" s="21" t="s">
        <v>69</v>
      </c>
      <c r="G971" s="51"/>
    </row>
    <row r="972" spans="1:7" s="4" customFormat="1" ht="15">
      <c r="A972" s="52" t="s">
        <v>70</v>
      </c>
      <c r="B972" s="52">
        <v>107213.33333333299</v>
      </c>
      <c r="C972" s="53">
        <v>0.875</v>
      </c>
      <c r="D972" s="53">
        <v>25128.125</v>
      </c>
      <c r="E972" s="53">
        <v>0.49</v>
      </c>
      <c r="F972" s="260">
        <f>ROUNDUP(D972/E972,0)</f>
        <v>51282</v>
      </c>
      <c r="G972" s="51"/>
    </row>
    <row r="973" spans="1:7" s="4" customFormat="1" ht="12.75" customHeight="1">
      <c r="A973" s="52" t="s">
        <v>71</v>
      </c>
      <c r="B973" s="52">
        <v>48733.333333333299</v>
      </c>
      <c r="C973" s="53">
        <v>0.875</v>
      </c>
      <c r="D973" s="53">
        <v>11421.875</v>
      </c>
      <c r="E973" s="53">
        <v>0.49</v>
      </c>
      <c r="F973" s="260">
        <f>ROUNDUP(D973/E973,0)</f>
        <v>23310</v>
      </c>
      <c r="G973" s="51"/>
    </row>
    <row r="974" spans="1:7" s="4" customFormat="1" ht="14">
      <c r="A974" s="27"/>
      <c r="B974" s="54"/>
      <c r="C974" s="55"/>
      <c r="D974" s="56"/>
      <c r="E974" s="57"/>
      <c r="F974" s="31" t="s">
        <v>72</v>
      </c>
      <c r="G974" s="32">
        <f>F972+F973</f>
        <v>74592</v>
      </c>
    </row>
    <row r="975" spans="1:7" s="4" customFormat="1" ht="14">
      <c r="A975" s="33"/>
      <c r="B975" s="34"/>
      <c r="C975" s="33"/>
      <c r="D975" s="35"/>
      <c r="E975" s="38"/>
      <c r="F975" s="37"/>
      <c r="G975" s="38"/>
    </row>
    <row r="976" spans="1:7" s="4" customFormat="1" ht="14">
      <c r="A976" s="33"/>
      <c r="B976" s="58"/>
      <c r="C976" s="59"/>
      <c r="D976" s="60"/>
      <c r="E976" s="61"/>
      <c r="F976" s="37"/>
      <c r="G976" s="38"/>
    </row>
    <row r="977" spans="1:7" s="4" customFormat="1" ht="14">
      <c r="A977" s="33"/>
      <c r="B977" s="33"/>
      <c r="C977" s="33"/>
      <c r="D977" s="62"/>
      <c r="E977" s="63"/>
      <c r="F977" s="64"/>
      <c r="G977" s="63"/>
    </row>
    <row r="978" spans="1:7" s="4" customFormat="1" ht="14">
      <c r="A978" s="65"/>
      <c r="B978" s="66"/>
      <c r="C978" s="67"/>
      <c r="D978" s="68"/>
      <c r="E978" s="970" t="s">
        <v>73</v>
      </c>
      <c r="F978" s="971"/>
      <c r="G978" s="135">
        <f>G961+G967+G974</f>
        <v>1103127</v>
      </c>
    </row>
    <row r="979" spans="1:7" s="4" customFormat="1" ht="14"/>
    <row r="980" spans="1:7" s="4" customFormat="1" ht="14">
      <c r="A980" s="6"/>
      <c r="B980" s="6"/>
      <c r="C980" s="6"/>
      <c r="D980" s="6"/>
      <c r="E980" s="6"/>
      <c r="F980" s="6"/>
      <c r="G980" s="6"/>
    </row>
    <row r="981" spans="1:7" s="4" customFormat="1" ht="15" thickBot="1">
      <c r="A981"/>
      <c r="B981"/>
      <c r="C981"/>
      <c r="D981"/>
      <c r="E981"/>
      <c r="F981"/>
      <c r="G981"/>
    </row>
    <row r="982" spans="1:7" s="4" customFormat="1" ht="16" thickBot="1">
      <c r="A982" s="11" t="s">
        <v>14</v>
      </c>
      <c r="B982" s="860" t="s">
        <v>15</v>
      </c>
      <c r="C982" s="861"/>
      <c r="D982" s="861"/>
      <c r="E982" s="862"/>
      <c r="F982" s="12" t="s">
        <v>47</v>
      </c>
      <c r="G982" s="13" t="s">
        <v>48</v>
      </c>
    </row>
    <row r="983" spans="1:7" s="4" customFormat="1" ht="15">
      <c r="A983" s="14">
        <f>+'PRESUPUESTO OFICIAL'!B58</f>
        <v>7.2</v>
      </c>
      <c r="B983" s="863" t="str">
        <f>+'PRESUPUESTO OFICIAL'!C58</f>
        <v>Reposición de puerta de 0,65 m de largo x 2.10 m de alto, con apertura hacia la izquierda. Tanto el marco como la hoja serán fabricados en lámina galvanizada calibre 20, se deberá utilizar pintura en poliuretano color blanco para su acabado final. El marco deberá cumplir con las mismas especificaciones técnicas de la puerta. Se incluye bisagras Armillar tipo cápsula (aptas para uso exterior), manija y chapa de alta calidad con tres pasadores, la cual deberá entregarse con tres copias de llaves.</v>
      </c>
      <c r="C983" s="863"/>
      <c r="D983" s="863"/>
      <c r="E983" s="863"/>
      <c r="F983" s="15" t="str">
        <f>+'PRESUPUESTO OFICIAL'!D58</f>
        <v>UND</v>
      </c>
      <c r="G983" s="630">
        <f>+G1010</f>
        <v>786757</v>
      </c>
    </row>
    <row r="984" spans="1:7" s="4" customFormat="1" ht="14">
      <c r="A984" s="16"/>
      <c r="B984" s="16"/>
      <c r="C984" s="16"/>
      <c r="D984" s="17"/>
      <c r="E984" s="18"/>
      <c r="F984" s="19"/>
      <c r="G984" s="20"/>
    </row>
    <row r="985" spans="1:7" s="4" customFormat="1" ht="14">
      <c r="A985" s="16"/>
      <c r="B985" s="16"/>
      <c r="C985" s="16"/>
      <c r="D985" s="17"/>
      <c r="E985" s="18"/>
      <c r="F985" s="19"/>
      <c r="G985" s="20"/>
    </row>
    <row r="986" spans="1:7" s="4" customFormat="1" ht="14">
      <c r="A986" s="929" t="s">
        <v>49</v>
      </c>
      <c r="B986" s="930"/>
      <c r="C986" s="930"/>
      <c r="D986" s="930"/>
      <c r="E986" s="930"/>
      <c r="F986" s="930"/>
      <c r="G986" s="931"/>
    </row>
    <row r="987" spans="1:7" s="4" customFormat="1" ht="14">
      <c r="A987" s="932" t="s">
        <v>50</v>
      </c>
      <c r="B987" s="965"/>
      <c r="C987" s="966"/>
      <c r="D987" s="21" t="s">
        <v>51</v>
      </c>
      <c r="E987" s="22" t="s">
        <v>52</v>
      </c>
      <c r="F987" s="23" t="s">
        <v>53</v>
      </c>
      <c r="G987" s="22" t="s">
        <v>54</v>
      </c>
    </row>
    <row r="988" spans="1:7" s="4" customFormat="1" ht="45" customHeight="1">
      <c r="A988" s="932" t="s">
        <v>255</v>
      </c>
      <c r="B988" s="965"/>
      <c r="C988" s="966"/>
      <c r="D988" s="21" t="s">
        <v>46</v>
      </c>
      <c r="E988" s="22">
        <v>710000</v>
      </c>
      <c r="F988" s="23">
        <v>1</v>
      </c>
      <c r="G988" s="260">
        <f>ROUNDUP(E988*F988,0)</f>
        <v>710000</v>
      </c>
    </row>
    <row r="989" spans="1:7" s="4" customFormat="1" ht="14">
      <c r="A989" s="913"/>
      <c r="B989" s="913"/>
      <c r="C989" s="913"/>
      <c r="D989" s="132"/>
      <c r="E989" s="123"/>
      <c r="F989" s="124"/>
      <c r="G989" s="133"/>
    </row>
    <row r="990" spans="1:7" s="4" customFormat="1" ht="14">
      <c r="A990" s="913"/>
      <c r="B990" s="913"/>
      <c r="C990" s="913"/>
      <c r="D990" s="132"/>
      <c r="E990" s="123"/>
      <c r="F990" s="124"/>
      <c r="G990" s="133"/>
    </row>
    <row r="991" spans="1:7" s="4" customFormat="1" ht="14">
      <c r="A991" s="913"/>
      <c r="B991" s="913"/>
      <c r="C991" s="913"/>
      <c r="D991" s="132"/>
      <c r="E991" s="123"/>
      <c r="F991" s="124"/>
      <c r="G991" s="133"/>
    </row>
    <row r="992" spans="1:7" s="4" customFormat="1" ht="14">
      <c r="A992" s="913"/>
      <c r="B992" s="913"/>
      <c r="C992" s="913"/>
      <c r="D992" s="132"/>
      <c r="E992" s="123"/>
      <c r="F992" s="124"/>
      <c r="G992" s="133">
        <f t="shared" ref="G992" si="6">E992*F992</f>
        <v>0</v>
      </c>
    </row>
    <row r="993" spans="1:7" s="4" customFormat="1" ht="14">
      <c r="A993" s="27"/>
      <c r="B993" s="28"/>
      <c r="C993" s="27"/>
      <c r="D993" s="29"/>
      <c r="E993" s="111"/>
      <c r="F993" s="31" t="s">
        <v>55</v>
      </c>
      <c r="G993" s="32">
        <f>SUM(G988:G992)</f>
        <v>710000</v>
      </c>
    </row>
    <row r="994" spans="1:7" s="5" customFormat="1" ht="14">
      <c r="A994" s="33"/>
      <c r="B994" s="34"/>
      <c r="C994" s="34"/>
      <c r="D994" s="35"/>
      <c r="E994" s="112"/>
      <c r="F994" s="37"/>
      <c r="G994" s="38"/>
    </row>
    <row r="995" spans="1:7" s="6" customFormat="1" ht="14">
      <c r="A995" s="33"/>
      <c r="B995" s="34"/>
      <c r="C995" s="34"/>
      <c r="D995" s="35"/>
      <c r="E995" s="112"/>
      <c r="F995" s="37"/>
      <c r="G995" s="38"/>
    </row>
    <row r="996" spans="1:7" s="4" customFormat="1" ht="14">
      <c r="A996" s="929" t="s">
        <v>56</v>
      </c>
      <c r="B996" s="935"/>
      <c r="C996" s="935"/>
      <c r="D996" s="935"/>
      <c r="E996" s="935"/>
      <c r="F996" s="935"/>
      <c r="G996" s="936"/>
    </row>
    <row r="997" spans="1:7" s="4" customFormat="1" ht="14">
      <c r="A997" s="932" t="s">
        <v>50</v>
      </c>
      <c r="B997" s="965"/>
      <c r="C997" s="966"/>
      <c r="D997" s="21" t="s">
        <v>51</v>
      </c>
      <c r="E997" s="22" t="s">
        <v>57</v>
      </c>
      <c r="F997" s="23" t="s">
        <v>58</v>
      </c>
      <c r="G997" s="22" t="s">
        <v>54</v>
      </c>
    </row>
    <row r="998" spans="1:7" s="4" customFormat="1" ht="15">
      <c r="A998" s="903" t="s">
        <v>74</v>
      </c>
      <c r="B998" s="904"/>
      <c r="C998" s="905"/>
      <c r="D998" s="128" t="s">
        <v>87</v>
      </c>
      <c r="E998" s="134">
        <f>+G1006</f>
        <v>73101</v>
      </c>
      <c r="F998" s="110">
        <v>0.05</v>
      </c>
      <c r="G998" s="260">
        <f>ROUNDUP(E998*F998,0)</f>
        <v>3656</v>
      </c>
    </row>
    <row r="999" spans="1:7" s="4" customFormat="1" ht="14">
      <c r="A999" s="43"/>
      <c r="B999" s="44"/>
      <c r="C999" s="44"/>
      <c r="D999" s="45"/>
      <c r="E999" s="46"/>
      <c r="F999" s="31" t="s">
        <v>63</v>
      </c>
      <c r="G999" s="651">
        <f>SUM(G998)</f>
        <v>3656</v>
      </c>
    </row>
    <row r="1000" spans="1:7" s="4" customFormat="1" ht="14">
      <c r="A1000" s="47"/>
      <c r="B1000" s="48"/>
      <c r="C1000" s="48"/>
      <c r="D1000" s="49"/>
      <c r="E1000" s="50"/>
      <c r="F1000" s="37"/>
      <c r="G1000" s="38"/>
    </row>
    <row r="1001" spans="1:7" s="4" customFormat="1" ht="14">
      <c r="A1001" s="47"/>
      <c r="B1001" s="48"/>
      <c r="C1001" s="48"/>
      <c r="D1001" s="49"/>
      <c r="E1001" s="50"/>
      <c r="F1001" s="37"/>
      <c r="G1001" s="38"/>
    </row>
    <row r="1002" spans="1:7" s="4" customFormat="1" ht="18.5" customHeight="1">
      <c r="A1002" s="929" t="s">
        <v>64</v>
      </c>
      <c r="B1002" s="935"/>
      <c r="C1002" s="935"/>
      <c r="D1002" s="935"/>
      <c r="E1002" s="935"/>
      <c r="F1002" s="935"/>
      <c r="G1002" s="936"/>
    </row>
    <row r="1003" spans="1:7" s="4" customFormat="1" ht="14">
      <c r="A1003" s="21" t="s">
        <v>15</v>
      </c>
      <c r="B1003" s="21" t="s">
        <v>65</v>
      </c>
      <c r="C1003" s="21" t="s">
        <v>66</v>
      </c>
      <c r="D1003" s="21" t="s">
        <v>67</v>
      </c>
      <c r="E1003" s="21" t="s">
        <v>68</v>
      </c>
      <c r="F1003" s="21" t="s">
        <v>69</v>
      </c>
      <c r="G1003" s="51"/>
    </row>
    <row r="1004" spans="1:7" s="4" customFormat="1" ht="15">
      <c r="A1004" s="52" t="s">
        <v>70</v>
      </c>
      <c r="B1004" s="52">
        <v>107213.33333333299</v>
      </c>
      <c r="C1004" s="53">
        <v>0.875</v>
      </c>
      <c r="D1004" s="53">
        <v>25128.125</v>
      </c>
      <c r="E1004" s="53">
        <v>0.5</v>
      </c>
      <c r="F1004" s="260">
        <f>ROUNDUP(D1004/E1004,0)</f>
        <v>50257</v>
      </c>
      <c r="G1004" s="51"/>
    </row>
    <row r="1005" spans="1:7" s="4" customFormat="1" ht="15">
      <c r="A1005" s="52" t="s">
        <v>71</v>
      </c>
      <c r="B1005" s="52">
        <v>48733.333333333299</v>
      </c>
      <c r="C1005" s="53">
        <v>0.875</v>
      </c>
      <c r="D1005" s="53">
        <v>11421.875</v>
      </c>
      <c r="E1005" s="53">
        <v>0.5</v>
      </c>
      <c r="F1005" s="260">
        <f>ROUNDUP(D1005/E1005,0)</f>
        <v>22844</v>
      </c>
      <c r="G1005" s="51"/>
    </row>
    <row r="1006" spans="1:7" s="4" customFormat="1" ht="14">
      <c r="A1006" s="27"/>
      <c r="B1006" s="54"/>
      <c r="C1006" s="55"/>
      <c r="D1006" s="56"/>
      <c r="E1006" s="57"/>
      <c r="F1006" s="31" t="s">
        <v>72</v>
      </c>
      <c r="G1006" s="32">
        <f>F1004+F1005</f>
        <v>73101</v>
      </c>
    </row>
    <row r="1007" spans="1:7" s="4" customFormat="1" ht="14">
      <c r="A1007" s="33"/>
      <c r="B1007" s="34"/>
      <c r="C1007" s="33"/>
      <c r="D1007" s="35"/>
      <c r="E1007" s="38"/>
      <c r="F1007" s="37"/>
      <c r="G1007" s="38"/>
    </row>
    <row r="1008" spans="1:7" s="4" customFormat="1" ht="14">
      <c r="A1008" s="33"/>
      <c r="B1008" s="58"/>
      <c r="C1008" s="59"/>
      <c r="D1008" s="60"/>
      <c r="E1008" s="61"/>
      <c r="F1008" s="37"/>
      <c r="G1008" s="38"/>
    </row>
    <row r="1009" spans="1:7" s="4" customFormat="1" ht="14">
      <c r="A1009" s="33"/>
      <c r="B1009" s="33"/>
      <c r="C1009" s="33"/>
      <c r="D1009" s="62"/>
      <c r="E1009" s="63"/>
      <c r="F1009" s="64"/>
      <c r="G1009" s="63"/>
    </row>
    <row r="1010" spans="1:7" s="4" customFormat="1" ht="14">
      <c r="A1010" s="65"/>
      <c r="B1010" s="66"/>
      <c r="C1010" s="67"/>
      <c r="D1010" s="68"/>
      <c r="E1010" s="970" t="s">
        <v>73</v>
      </c>
      <c r="F1010" s="971"/>
      <c r="G1010" s="135">
        <f>G993+G999+G1006</f>
        <v>786757</v>
      </c>
    </row>
    <row r="1011" spans="1:7" s="4" customFormat="1" ht="14"/>
    <row r="1012" spans="1:7" s="4" customFormat="1" ht="14"/>
    <row r="1013" spans="1:7" s="4" customFormat="1" ht="15" thickBot="1">
      <c r="A1013" s="70"/>
      <c r="B1013" s="71"/>
      <c r="C1013" s="72"/>
      <c r="D1013" s="73"/>
      <c r="E1013" s="74"/>
      <c r="F1013" s="75"/>
      <c r="G1013" s="74"/>
    </row>
    <row r="1014" spans="1:7" s="4" customFormat="1" ht="16" thickBot="1">
      <c r="A1014" s="11" t="s">
        <v>14</v>
      </c>
      <c r="B1014" s="860" t="s">
        <v>15</v>
      </c>
      <c r="C1014" s="861"/>
      <c r="D1014" s="861"/>
      <c r="E1014" s="862"/>
      <c r="F1014" s="12" t="s">
        <v>47</v>
      </c>
      <c r="G1014" s="13" t="s">
        <v>48</v>
      </c>
    </row>
    <row r="1015" spans="1:7" s="4" customFormat="1" ht="15">
      <c r="A1015" s="14">
        <f>+'PRESUPUESTO OFICIAL'!B59</f>
        <v>7.3</v>
      </c>
      <c r="B1015" s="863" t="str">
        <f>+'PRESUPUESTO OFICIAL'!C59</f>
        <v>Adecuación de las ventanas existentes y sus rejas de seguridad. El trabajo incluye el alistamiento de la superficie, aplicación de masilla, anticorrosivo y pintura blanca como acabado final.
Se suministrará e instalará vidrio de 4 mm, con sellado perimetral utilizando silicona antihongos.</v>
      </c>
      <c r="C1015" s="863"/>
      <c r="D1015" s="863"/>
      <c r="E1015" s="863"/>
      <c r="F1015" s="15" t="str">
        <f>+'PRESUPUESTO OFICIAL'!D59</f>
        <v>M2</v>
      </c>
      <c r="G1015" s="630">
        <f>+G1042</f>
        <v>97041</v>
      </c>
    </row>
    <row r="1016" spans="1:7" s="4" customFormat="1" ht="14">
      <c r="A1016" s="16"/>
      <c r="B1016" s="16"/>
      <c r="C1016" s="16"/>
      <c r="D1016" s="17"/>
      <c r="E1016" s="18"/>
      <c r="F1016" s="19"/>
      <c r="G1016" s="20"/>
    </row>
    <row r="1017" spans="1:7" s="4" customFormat="1" ht="14">
      <c r="A1017" s="16"/>
      <c r="B1017" s="16"/>
      <c r="C1017" s="16"/>
      <c r="D1017" s="17"/>
      <c r="E1017" s="18"/>
      <c r="F1017" s="19"/>
      <c r="G1017" s="20"/>
    </row>
    <row r="1018" spans="1:7" s="4" customFormat="1" ht="14">
      <c r="A1018" s="929" t="s">
        <v>49</v>
      </c>
      <c r="B1018" s="930"/>
      <c r="C1018" s="930"/>
      <c r="D1018" s="930"/>
      <c r="E1018" s="930"/>
      <c r="F1018" s="930"/>
      <c r="G1018" s="931"/>
    </row>
    <row r="1019" spans="1:7" s="4" customFormat="1" ht="14">
      <c r="A1019" s="932" t="s">
        <v>50</v>
      </c>
      <c r="B1019" s="965"/>
      <c r="C1019" s="966"/>
      <c r="D1019" s="21" t="s">
        <v>51</v>
      </c>
      <c r="E1019" s="22" t="s">
        <v>52</v>
      </c>
      <c r="F1019" s="23" t="s">
        <v>53</v>
      </c>
      <c r="G1019" s="22" t="s">
        <v>54</v>
      </c>
    </row>
    <row r="1020" spans="1:7" s="4" customFormat="1" ht="14.5" customHeight="1">
      <c r="A1020" s="972" t="s">
        <v>256</v>
      </c>
      <c r="B1020" s="973"/>
      <c r="C1020" s="974"/>
      <c r="D1020" s="442" t="s">
        <v>257</v>
      </c>
      <c r="E1020" s="443">
        <v>80000</v>
      </c>
      <c r="F1020" s="445">
        <v>0.03</v>
      </c>
      <c r="G1020" s="260">
        <f>ROUNDUP(E1020*F1020,0)</f>
        <v>2400</v>
      </c>
    </row>
    <row r="1021" spans="1:7" s="4" customFormat="1" ht="15">
      <c r="A1021" s="972" t="s">
        <v>258</v>
      </c>
      <c r="B1021" s="973"/>
      <c r="C1021" s="974"/>
      <c r="D1021" s="442" t="s">
        <v>257</v>
      </c>
      <c r="E1021" s="443">
        <v>79000</v>
      </c>
      <c r="F1021" s="445">
        <v>0.03</v>
      </c>
      <c r="G1021" s="260">
        <f t="shared" ref="G1021:G1023" si="7">ROUNDUP(E1021*F1021,0)</f>
        <v>2370</v>
      </c>
    </row>
    <row r="1022" spans="1:7" s="4" customFormat="1" ht="15">
      <c r="A1022" s="972" t="s">
        <v>259</v>
      </c>
      <c r="B1022" s="973"/>
      <c r="C1022" s="974"/>
      <c r="D1022" s="442" t="s">
        <v>257</v>
      </c>
      <c r="E1022" s="443">
        <v>26000</v>
      </c>
      <c r="F1022" s="445">
        <v>2.4E-2</v>
      </c>
      <c r="G1022" s="260">
        <f t="shared" si="7"/>
        <v>624</v>
      </c>
    </row>
    <row r="1023" spans="1:7" s="4" customFormat="1" ht="15">
      <c r="A1023" s="975" t="s">
        <v>260</v>
      </c>
      <c r="B1023" s="975"/>
      <c r="C1023" s="975"/>
      <c r="D1023" s="517" t="s">
        <v>200</v>
      </c>
      <c r="E1023" s="608">
        <v>64000</v>
      </c>
      <c r="F1023" s="716">
        <v>1.05</v>
      </c>
      <c r="G1023" s="260">
        <f t="shared" si="7"/>
        <v>67200</v>
      </c>
    </row>
    <row r="1024" spans="1:7" s="4" customFormat="1" ht="14">
      <c r="A1024" s="913"/>
      <c r="B1024" s="913"/>
      <c r="C1024" s="913"/>
      <c r="D1024" s="132"/>
      <c r="E1024" s="123"/>
      <c r="F1024" s="124"/>
      <c r="G1024" s="133">
        <f t="shared" ref="G1024" si="8">E1024*F1024</f>
        <v>0</v>
      </c>
    </row>
    <row r="1025" spans="1:7" s="4" customFormat="1" ht="14">
      <c r="A1025" s="27"/>
      <c r="B1025" s="28"/>
      <c r="C1025" s="27"/>
      <c r="D1025" s="29"/>
      <c r="E1025" s="111"/>
      <c r="F1025" s="31" t="s">
        <v>55</v>
      </c>
      <c r="G1025" s="32">
        <f>SUM(G1020:G1024)</f>
        <v>72594</v>
      </c>
    </row>
    <row r="1026" spans="1:7" s="4" customFormat="1" ht="14">
      <c r="A1026" s="33"/>
      <c r="B1026" s="34"/>
      <c r="C1026" s="34"/>
      <c r="D1026" s="35"/>
      <c r="E1026" s="112"/>
      <c r="F1026" s="37"/>
      <c r="G1026" s="38"/>
    </row>
    <row r="1027" spans="1:7" s="4" customFormat="1" ht="14">
      <c r="A1027" s="33"/>
      <c r="B1027" s="34"/>
      <c r="C1027" s="34"/>
      <c r="D1027" s="35"/>
      <c r="E1027" s="112"/>
      <c r="F1027" s="37"/>
      <c r="G1027" s="38"/>
    </row>
    <row r="1028" spans="1:7" s="4" customFormat="1" ht="14">
      <c r="A1028" s="929" t="s">
        <v>56</v>
      </c>
      <c r="B1028" s="935"/>
      <c r="C1028" s="935"/>
      <c r="D1028" s="935"/>
      <c r="E1028" s="935"/>
      <c r="F1028" s="935"/>
      <c r="G1028" s="936"/>
    </row>
    <row r="1029" spans="1:7" s="4" customFormat="1" ht="14">
      <c r="A1029" s="932" t="s">
        <v>50</v>
      </c>
      <c r="B1029" s="965"/>
      <c r="C1029" s="966"/>
      <c r="D1029" s="21" t="s">
        <v>51</v>
      </c>
      <c r="E1029" s="22" t="s">
        <v>57</v>
      </c>
      <c r="F1029" s="23" t="s">
        <v>58</v>
      </c>
      <c r="G1029" s="22" t="s">
        <v>54</v>
      </c>
    </row>
    <row r="1030" spans="1:7" s="4" customFormat="1" ht="15">
      <c r="A1030" s="903" t="s">
        <v>74</v>
      </c>
      <c r="B1030" s="904"/>
      <c r="C1030" s="905"/>
      <c r="D1030" s="128" t="s">
        <v>87</v>
      </c>
      <c r="E1030" s="134">
        <f>+G1038</f>
        <v>23282</v>
      </c>
      <c r="F1030" s="110">
        <v>0.05</v>
      </c>
      <c r="G1030" s="260">
        <f>ROUNDUP(E1030*F1030,0)</f>
        <v>1165</v>
      </c>
    </row>
    <row r="1031" spans="1:7" s="6" customFormat="1" ht="14">
      <c r="A1031" s="43"/>
      <c r="B1031" s="44"/>
      <c r="C1031" s="44"/>
      <c r="D1031" s="45"/>
      <c r="E1031" s="46"/>
      <c r="F1031" s="31" t="s">
        <v>63</v>
      </c>
      <c r="G1031" s="32">
        <f>SUM(G1030)</f>
        <v>1165</v>
      </c>
    </row>
    <row r="1032" spans="1:7" s="366" customFormat="1" ht="14">
      <c r="A1032" s="47"/>
      <c r="B1032" s="48"/>
      <c r="C1032" s="48"/>
      <c r="D1032" s="49"/>
      <c r="E1032" s="50"/>
      <c r="F1032" s="37"/>
      <c r="G1032" s="38"/>
    </row>
    <row r="1033" spans="1:7" ht="7.75" customHeight="1">
      <c r="A1033" s="47"/>
      <c r="B1033" s="48"/>
      <c r="C1033" s="48"/>
      <c r="D1033" s="49"/>
      <c r="E1033" s="50"/>
      <c r="F1033" s="37"/>
      <c r="G1033" s="38"/>
    </row>
    <row r="1034" spans="1:7" s="370" customFormat="1" ht="14">
      <c r="A1034" s="929" t="s">
        <v>64</v>
      </c>
      <c r="B1034" s="935"/>
      <c r="C1034" s="935"/>
      <c r="D1034" s="935"/>
      <c r="E1034" s="935"/>
      <c r="F1034" s="935"/>
      <c r="G1034" s="936"/>
    </row>
    <row r="1035" spans="1:7" s="370" customFormat="1" ht="37.5" customHeight="1">
      <c r="A1035" s="21" t="s">
        <v>15</v>
      </c>
      <c r="B1035" s="21" t="s">
        <v>65</v>
      </c>
      <c r="C1035" s="21" t="s">
        <v>66</v>
      </c>
      <c r="D1035" s="21" t="s">
        <v>67</v>
      </c>
      <c r="E1035" s="21" t="s">
        <v>68</v>
      </c>
      <c r="F1035" s="21" t="s">
        <v>69</v>
      </c>
      <c r="G1035" s="113"/>
    </row>
    <row r="1036" spans="1:7" s="370" customFormat="1" ht="15">
      <c r="A1036" s="275" t="s">
        <v>70</v>
      </c>
      <c r="B1036" s="275">
        <v>107213.33333333299</v>
      </c>
      <c r="C1036" s="276">
        <v>0.875</v>
      </c>
      <c r="D1036" s="276">
        <v>25128.125</v>
      </c>
      <c r="E1036" s="276">
        <v>1.57</v>
      </c>
      <c r="F1036" s="260">
        <f>ROUNDUP(D1036/E1036,0)</f>
        <v>16006</v>
      </c>
      <c r="G1036" s="113"/>
    </row>
    <row r="1037" spans="1:7" s="370" customFormat="1" ht="15">
      <c r="A1037" s="275" t="s">
        <v>71</v>
      </c>
      <c r="B1037" s="275">
        <v>48733.333333333299</v>
      </c>
      <c r="C1037" s="276">
        <v>0.875</v>
      </c>
      <c r="D1037" s="276">
        <v>11421.875</v>
      </c>
      <c r="E1037" s="276">
        <v>1.57</v>
      </c>
      <c r="F1037" s="260">
        <f>ROUNDUP(D1037/E1037,0)</f>
        <v>7276</v>
      </c>
      <c r="G1037" s="113"/>
    </row>
    <row r="1038" spans="1:7" s="370" customFormat="1" ht="14">
      <c r="A1038" s="27"/>
      <c r="B1038" s="54"/>
      <c r="C1038" s="55"/>
      <c r="D1038" s="56"/>
      <c r="E1038" s="57"/>
      <c r="F1038" s="31" t="s">
        <v>72</v>
      </c>
      <c r="G1038" s="32">
        <f>SUM(F1036:F1037)</f>
        <v>23282</v>
      </c>
    </row>
    <row r="1039" spans="1:7" s="370" customFormat="1" ht="14">
      <c r="A1039" s="33"/>
      <c r="B1039" s="34"/>
      <c r="C1039" s="33"/>
      <c r="D1039" s="35"/>
      <c r="E1039" s="38"/>
      <c r="F1039" s="37"/>
      <c r="G1039" s="38"/>
    </row>
    <row r="1040" spans="1:7" s="370" customFormat="1" ht="30.5" customHeight="1">
      <c r="A1040" s="33"/>
      <c r="B1040" s="58"/>
      <c r="C1040" s="59"/>
      <c r="D1040" s="60"/>
      <c r="E1040" s="61"/>
      <c r="F1040" s="37"/>
      <c r="G1040" s="38"/>
    </row>
    <row r="1041" spans="1:7" s="370" customFormat="1" ht="13.75" customHeight="1">
      <c r="A1041" s="33"/>
      <c r="B1041" s="33"/>
      <c r="C1041" s="33"/>
      <c r="D1041" s="62"/>
      <c r="E1041" s="63"/>
      <c r="F1041" s="64"/>
      <c r="G1041" s="63"/>
    </row>
    <row r="1042" spans="1:7" s="370" customFormat="1" ht="21" customHeight="1">
      <c r="A1042" s="65"/>
      <c r="B1042" s="66"/>
      <c r="C1042" s="67"/>
      <c r="D1042" s="68"/>
      <c r="E1042" s="970" t="s">
        <v>73</v>
      </c>
      <c r="F1042" s="971"/>
      <c r="G1042" s="135">
        <f>G1025+G1031+G1038</f>
        <v>97041</v>
      </c>
    </row>
    <row r="1043" spans="1:7" s="370" customFormat="1" ht="13.75" customHeight="1">
      <c r="A1043" s="4"/>
      <c r="B1043" s="4"/>
      <c r="C1043" s="4"/>
      <c r="D1043" s="4"/>
      <c r="E1043" s="4"/>
      <c r="F1043" s="4"/>
      <c r="G1043" s="4"/>
    </row>
    <row r="1044" spans="1:7" s="370" customFormat="1" ht="13.75" customHeight="1">
      <c r="A1044" s="77"/>
      <c r="B1044" s="78"/>
      <c r="C1044" s="79"/>
      <c r="D1044" s="80"/>
      <c r="E1044" s="81"/>
      <c r="F1044" s="81"/>
      <c r="G1044" s="82"/>
    </row>
    <row r="1045" spans="1:7" s="370" customFormat="1" ht="13.75" customHeight="1">
      <c r="A1045" s="6"/>
      <c r="B1045" s="6"/>
      <c r="C1045" s="6"/>
      <c r="D1045" s="6"/>
      <c r="E1045" s="6"/>
      <c r="F1045" s="6"/>
      <c r="G1045" s="6"/>
    </row>
    <row r="1046" spans="1:7" s="370" customFormat="1" ht="13.75" customHeight="1" thickBot="1">
      <c r="A1046" s="137"/>
      <c r="B1046" s="138"/>
      <c r="C1046" s="139"/>
      <c r="D1046" s="140"/>
      <c r="E1046" s="141"/>
      <c r="F1046" s="142"/>
      <c r="G1046" s="141"/>
    </row>
    <row r="1047" spans="1:7" s="370" customFormat="1" ht="16" thickBot="1">
      <c r="A1047" s="11" t="s">
        <v>14</v>
      </c>
      <c r="B1047" s="860" t="s">
        <v>15</v>
      </c>
      <c r="C1047" s="861"/>
      <c r="D1047" s="861"/>
      <c r="E1047" s="862"/>
      <c r="F1047" s="83" t="s">
        <v>47</v>
      </c>
      <c r="G1047" s="84" t="s">
        <v>48</v>
      </c>
    </row>
    <row r="1048" spans="1:7" s="370" customFormat="1" ht="15">
      <c r="A1048" s="14">
        <f>+'PRESUPUESTO OFICIAL'!B60</f>
        <v>7.4</v>
      </c>
      <c r="B1048" s="863" t="str">
        <f>+'PRESUPUESTO OFICIAL'!C60</f>
        <v>Mesón empotrado en acero inoxidable  con 1 poceta, Frente: 120 cm, Fondo: 60 cm, Alto: 90 cm,1 Entrepaño, acero inoxidable 430 brillante, 4 Patas en tubo cuadrado de 2 pulgadas, 4 Niveladores o protectores plásticos, incluye grifería . (Suministro e instalación)</v>
      </c>
      <c r="C1048" s="863"/>
      <c r="D1048" s="863"/>
      <c r="E1048" s="863"/>
      <c r="F1048" s="15" t="str">
        <f>+'PRESUPUESTO OFICIAL'!D60</f>
        <v>UND</v>
      </c>
      <c r="G1048" s="615">
        <f>+G1073</f>
        <v>2830967</v>
      </c>
    </row>
    <row r="1049" spans="1:7" s="370" customFormat="1" ht="14">
      <c r="A1049" s="16"/>
      <c r="B1049" s="16"/>
      <c r="C1049" s="16"/>
      <c r="D1049" s="17"/>
      <c r="E1049" s="18"/>
      <c r="F1049" s="19"/>
      <c r="G1049" s="20"/>
    </row>
    <row r="1050" spans="1:7" s="370" customFormat="1" ht="14">
      <c r="A1050" s="864" t="s">
        <v>49</v>
      </c>
      <c r="B1050" s="865"/>
      <c r="C1050" s="865"/>
      <c r="D1050" s="865"/>
      <c r="E1050" s="865"/>
      <c r="F1050" s="865"/>
      <c r="G1050" s="866"/>
    </row>
    <row r="1051" spans="1:7" s="370" customFormat="1" ht="14">
      <c r="A1051" s="867" t="s">
        <v>50</v>
      </c>
      <c r="B1051" s="868"/>
      <c r="C1051" s="869"/>
      <c r="D1051" s="85" t="s">
        <v>51</v>
      </c>
      <c r="E1051" s="86" t="s">
        <v>52</v>
      </c>
      <c r="F1051" s="87" t="s">
        <v>53</v>
      </c>
      <c r="G1051" s="86" t="s">
        <v>54</v>
      </c>
    </row>
    <row r="1052" spans="1:7" s="370" customFormat="1" ht="15">
      <c r="A1052" s="940" t="s">
        <v>139</v>
      </c>
      <c r="B1052" s="976"/>
      <c r="C1052" s="976"/>
      <c r="D1052" s="148" t="s">
        <v>46</v>
      </c>
      <c r="E1052" s="149">
        <v>2600000</v>
      </c>
      <c r="F1052" s="150">
        <v>1</v>
      </c>
      <c r="G1052" s="260">
        <f>ROUNDUP(E1052*F1052,0)</f>
        <v>2600000</v>
      </c>
    </row>
    <row r="1053" spans="1:7" s="370" customFormat="1" ht="15">
      <c r="A1053" s="940" t="s">
        <v>242</v>
      </c>
      <c r="B1053" s="976"/>
      <c r="C1053" s="976"/>
      <c r="D1053" s="148" t="s">
        <v>46</v>
      </c>
      <c r="E1053" s="149">
        <v>180000</v>
      </c>
      <c r="F1053" s="150">
        <v>1</v>
      </c>
      <c r="G1053" s="260">
        <f>ROUNDUP(E1053*F1053,0)</f>
        <v>180000</v>
      </c>
    </row>
    <row r="1054" spans="1:7" s="370" customFormat="1" ht="14">
      <c r="A1054" s="940"/>
      <c r="B1054" s="976"/>
      <c r="C1054" s="976"/>
      <c r="D1054" s="148"/>
      <c r="E1054" s="149"/>
      <c r="F1054" s="150"/>
      <c r="G1054" s="86"/>
    </row>
    <row r="1055" spans="1:7" s="370" customFormat="1" ht="14">
      <c r="A1055" s="940"/>
      <c r="B1055" s="976"/>
      <c r="C1055" s="976"/>
      <c r="D1055" s="148"/>
      <c r="E1055" s="149"/>
      <c r="F1055" s="150"/>
      <c r="G1055" s="86"/>
    </row>
    <row r="1056" spans="1:7" s="370" customFormat="1" ht="14">
      <c r="A1056" s="941"/>
      <c r="B1056" s="942"/>
      <c r="C1056" s="943"/>
      <c r="D1056" s="145"/>
      <c r="E1056" s="146"/>
      <c r="F1056" s="151"/>
      <c r="G1056" s="152"/>
    </row>
    <row r="1057" spans="1:7" s="370" customFormat="1" ht="14">
      <c r="A1057" s="88"/>
      <c r="B1057" s="89"/>
      <c r="C1057" s="88"/>
      <c r="D1057" s="90"/>
      <c r="E1057" s="30"/>
      <c r="F1057" s="91" t="s">
        <v>55</v>
      </c>
      <c r="G1057" s="92">
        <f>G1052+G1053+G1054+G1055+G1056</f>
        <v>2780000</v>
      </c>
    </row>
    <row r="1058" spans="1:7" s="370" customFormat="1" ht="14">
      <c r="A1058" s="93"/>
      <c r="B1058" s="94"/>
      <c r="C1058" s="94"/>
      <c r="D1058" s="95"/>
      <c r="E1058" s="36"/>
      <c r="F1058" s="96"/>
      <c r="G1058" s="97"/>
    </row>
    <row r="1059" spans="1:7" s="370" customFormat="1" ht="14">
      <c r="A1059" s="864" t="s">
        <v>56</v>
      </c>
      <c r="B1059" s="873"/>
      <c r="C1059" s="873"/>
      <c r="D1059" s="873"/>
      <c r="E1059" s="873"/>
      <c r="F1059" s="873"/>
      <c r="G1059" s="874"/>
    </row>
    <row r="1060" spans="1:7" s="370" customFormat="1" ht="14">
      <c r="A1060" s="867" t="s">
        <v>50</v>
      </c>
      <c r="B1060" s="868"/>
      <c r="C1060" s="869"/>
      <c r="D1060" s="85" t="s">
        <v>51</v>
      </c>
      <c r="E1060" s="86" t="s">
        <v>57</v>
      </c>
      <c r="F1060" s="87" t="s">
        <v>58</v>
      </c>
      <c r="G1060" s="86" t="s">
        <v>54</v>
      </c>
    </row>
    <row r="1061" spans="1:7" s="4" customFormat="1" ht="15">
      <c r="A1061" s="875" t="s">
        <v>74</v>
      </c>
      <c r="B1061" s="876"/>
      <c r="C1061" s="877"/>
      <c r="D1061" s="42" t="s">
        <v>75</v>
      </c>
      <c r="E1061" s="40">
        <f>G1070</f>
        <v>48540</v>
      </c>
      <c r="F1061" s="41">
        <v>0.05</v>
      </c>
      <c r="G1061" s="260">
        <f>ROUNDUP(E1061*F1061,0)</f>
        <v>2427</v>
      </c>
    </row>
    <row r="1062" spans="1:7" s="4" customFormat="1" ht="14">
      <c r="A1062" s="875"/>
      <c r="B1062" s="876"/>
      <c r="C1062" s="877"/>
      <c r="D1062" s="42"/>
      <c r="E1062" s="40"/>
      <c r="F1062" s="41"/>
      <c r="G1062" s="98"/>
    </row>
    <row r="1063" spans="1:7" s="4" customFormat="1" ht="14">
      <c r="A1063" s="875"/>
      <c r="B1063" s="876"/>
      <c r="C1063" s="877"/>
      <c r="D1063" s="42"/>
      <c r="E1063" s="40"/>
      <c r="F1063" s="41"/>
      <c r="G1063" s="98"/>
    </row>
    <row r="1064" spans="1:7" s="370" customFormat="1" ht="14">
      <c r="A1064" s="99"/>
      <c r="B1064" s="44"/>
      <c r="C1064" s="44"/>
      <c r="D1064" s="45"/>
      <c r="E1064" s="46"/>
      <c r="F1064" s="91" t="s">
        <v>63</v>
      </c>
      <c r="G1064" s="92">
        <f>G1061+G1062+G1063</f>
        <v>2427</v>
      </c>
    </row>
    <row r="1065" spans="1:7" s="370" customFormat="1" ht="14">
      <c r="A1065" s="100"/>
      <c r="B1065" s="48"/>
      <c r="C1065" s="48"/>
      <c r="D1065" s="49"/>
      <c r="E1065" s="50"/>
      <c r="F1065" s="96"/>
      <c r="G1065" s="97"/>
    </row>
    <row r="1066" spans="1:7" s="370" customFormat="1" ht="14">
      <c r="A1066" s="864" t="s">
        <v>64</v>
      </c>
      <c r="B1066" s="873"/>
      <c r="C1066" s="873"/>
      <c r="D1066" s="873"/>
      <c r="E1066" s="873"/>
      <c r="F1066" s="873"/>
      <c r="G1066" s="874"/>
    </row>
    <row r="1067" spans="1:7" s="370" customFormat="1" ht="14">
      <c r="A1067" s="85" t="s">
        <v>15</v>
      </c>
      <c r="B1067" s="85" t="s">
        <v>65</v>
      </c>
      <c r="C1067" s="85" t="s">
        <v>66</v>
      </c>
      <c r="D1067" s="85" t="s">
        <v>67</v>
      </c>
      <c r="E1067" s="85" t="s">
        <v>68</v>
      </c>
      <c r="F1067" s="85" t="s">
        <v>69</v>
      </c>
      <c r="G1067" s="51"/>
    </row>
    <row r="1068" spans="1:7" s="366" customFormat="1" ht="15">
      <c r="A1068" s="52" t="s">
        <v>70</v>
      </c>
      <c r="B1068" s="52">
        <v>107213.33333333299</v>
      </c>
      <c r="C1068" s="53">
        <v>0.875</v>
      </c>
      <c r="D1068" s="53">
        <v>25128.125</v>
      </c>
      <c r="E1068" s="53">
        <v>0.753</v>
      </c>
      <c r="F1068" s="260">
        <f>ROUNDUP(D1068/E1068,0)</f>
        <v>33371</v>
      </c>
      <c r="G1068" s="51"/>
    </row>
    <row r="1069" spans="1:7" s="432" customFormat="1" ht="15">
      <c r="A1069" s="52" t="s">
        <v>71</v>
      </c>
      <c r="B1069" s="52">
        <v>48733.333333333299</v>
      </c>
      <c r="C1069" s="53">
        <v>0.875</v>
      </c>
      <c r="D1069" s="53">
        <v>11421.875</v>
      </c>
      <c r="E1069" s="53">
        <v>0.753</v>
      </c>
      <c r="F1069" s="260">
        <f>ROUNDUP(D1069/E1069,0)</f>
        <v>15169</v>
      </c>
      <c r="G1069" s="51"/>
    </row>
    <row r="1070" spans="1:7" ht="14.5" customHeight="1">
      <c r="A1070" s="88"/>
      <c r="B1070" s="54"/>
      <c r="C1070" s="55"/>
      <c r="D1070" s="56"/>
      <c r="E1070" s="57"/>
      <c r="F1070" s="91" t="s">
        <v>72</v>
      </c>
      <c r="G1070" s="153">
        <f>F1068+F1069</f>
        <v>48540</v>
      </c>
    </row>
    <row r="1071" spans="1:7" s="370" customFormat="1" ht="14">
      <c r="A1071" s="93"/>
      <c r="B1071" s="58"/>
      <c r="C1071" s="59"/>
      <c r="D1071" s="60"/>
      <c r="E1071" s="61"/>
      <c r="F1071" s="96"/>
      <c r="G1071" s="97"/>
    </row>
    <row r="1072" spans="1:7" s="370" customFormat="1" ht="21.5" customHeight="1" thickBot="1">
      <c r="A1072" s="93"/>
      <c r="B1072" s="93"/>
      <c r="C1072" s="93"/>
      <c r="D1072" s="101"/>
      <c r="E1072" s="102"/>
      <c r="F1072" s="103"/>
      <c r="G1072" s="102"/>
    </row>
    <row r="1073" spans="1:7" s="370" customFormat="1" ht="15" thickBot="1">
      <c r="A1073" s="104"/>
      <c r="B1073" s="105"/>
      <c r="C1073" s="106"/>
      <c r="D1073" s="107"/>
      <c r="E1073" s="878" t="s">
        <v>73</v>
      </c>
      <c r="F1073" s="879"/>
      <c r="G1073" s="108">
        <f>G1057+G1064+G1070</f>
        <v>2830967</v>
      </c>
    </row>
    <row r="1074" spans="1:7" s="370" customFormat="1" ht="13.75" customHeight="1">
      <c r="A1074" s="6"/>
      <c r="B1074" s="6"/>
      <c r="C1074" s="6"/>
      <c r="D1074" s="6"/>
      <c r="E1074" s="6"/>
      <c r="F1074" s="6"/>
      <c r="G1074" s="6"/>
    </row>
    <row r="1075" spans="1:7" s="370" customFormat="1" ht="14">
      <c r="A1075" s="360"/>
      <c r="B1075" s="361"/>
      <c r="C1075" s="362"/>
      <c r="D1075" s="363"/>
      <c r="E1075" s="364"/>
      <c r="F1075" s="364"/>
      <c r="G1075" s="365"/>
    </row>
    <row r="1076" spans="1:7" s="370" customFormat="1" ht="15" thickBot="1">
      <c r="A1076"/>
      <c r="B1076"/>
      <c r="C1076"/>
      <c r="D1076"/>
      <c r="E1076"/>
      <c r="F1076"/>
      <c r="G1076"/>
    </row>
    <row r="1077" spans="1:7" s="370" customFormat="1" ht="16" thickBot="1">
      <c r="A1077" s="367" t="s">
        <v>14</v>
      </c>
      <c r="B1077" s="979" t="s">
        <v>15</v>
      </c>
      <c r="C1077" s="980"/>
      <c r="D1077" s="980"/>
      <c r="E1077" s="981"/>
      <c r="F1077" s="368" t="s">
        <v>47</v>
      </c>
      <c r="G1077" s="369" t="s">
        <v>48</v>
      </c>
    </row>
    <row r="1078" spans="1:7" s="370" customFormat="1" ht="16" thickBot="1">
      <c r="A1078" s="371">
        <f>+'PRESUPUESTO OFICIAL'!B62</f>
        <v>8.1</v>
      </c>
      <c r="B1078" s="982" t="str">
        <f>+'PRESUPUESTO OFICIAL'!C62</f>
        <v>Suministro e instalación de tablero Bifásico de 8 circuitos incluye puerta y chapa,  breakers y red acometida cable #8 AWG, Tubería EMT 3/4" hasta 60 metros lineales desde punto de conexión de subestación hasta tablero.</v>
      </c>
      <c r="C1078" s="982"/>
      <c r="D1078" s="982"/>
      <c r="E1078" s="982"/>
      <c r="F1078" s="372" t="s">
        <v>16</v>
      </c>
      <c r="G1078" s="652">
        <f>+G1108</f>
        <v>1742767</v>
      </c>
    </row>
    <row r="1079" spans="1:7" s="370" customFormat="1" ht="14">
      <c r="A1079" s="373"/>
      <c r="B1079" s="373"/>
      <c r="C1079" s="373"/>
      <c r="D1079" s="374"/>
      <c r="E1079" s="375"/>
      <c r="F1079" s="376"/>
      <c r="G1079" s="377"/>
    </row>
    <row r="1080" spans="1:7" s="370" customFormat="1" ht="14">
      <c r="A1080" s="373"/>
      <c r="B1080" s="373"/>
      <c r="C1080" s="373"/>
      <c r="D1080" s="374"/>
      <c r="E1080" s="375"/>
      <c r="F1080" s="376"/>
      <c r="G1080" s="377"/>
    </row>
    <row r="1081" spans="1:7" s="370" customFormat="1" ht="14">
      <c r="A1081" s="799" t="s">
        <v>49</v>
      </c>
      <c r="B1081" s="977"/>
      <c r="C1081" s="977"/>
      <c r="D1081" s="977"/>
      <c r="E1081" s="977"/>
      <c r="F1081" s="977"/>
      <c r="G1081" s="978"/>
    </row>
    <row r="1082" spans="1:7" s="370" customFormat="1" ht="14">
      <c r="A1082" s="757" t="s">
        <v>50</v>
      </c>
      <c r="B1082" s="758"/>
      <c r="C1082" s="759"/>
      <c r="D1082" s="378" t="s">
        <v>51</v>
      </c>
      <c r="E1082" s="379" t="s">
        <v>52</v>
      </c>
      <c r="F1082" s="380" t="s">
        <v>53</v>
      </c>
      <c r="G1082" s="379" t="s">
        <v>54</v>
      </c>
    </row>
    <row r="1083" spans="1:7" s="370" customFormat="1" ht="14.5" customHeight="1">
      <c r="A1083" s="793" t="s">
        <v>243</v>
      </c>
      <c r="B1083" s="796"/>
      <c r="C1083" s="797"/>
      <c r="D1083" s="576" t="s">
        <v>51</v>
      </c>
      <c r="E1083" s="577">
        <v>122000</v>
      </c>
      <c r="F1083" s="386">
        <v>1</v>
      </c>
      <c r="G1083" s="260">
        <f t="shared" ref="G1083:G1089" si="9">ROUNDUP(E1083*F1083,0)</f>
        <v>122000</v>
      </c>
    </row>
    <row r="1084" spans="1:7" s="370" customFormat="1" ht="14.5" customHeight="1">
      <c r="A1084" s="793" t="s">
        <v>163</v>
      </c>
      <c r="B1084" s="794"/>
      <c r="C1084" s="795"/>
      <c r="D1084" s="576" t="s">
        <v>51</v>
      </c>
      <c r="E1084" s="577">
        <v>17000</v>
      </c>
      <c r="F1084" s="386">
        <v>4</v>
      </c>
      <c r="G1084" s="260">
        <f t="shared" si="9"/>
        <v>68000</v>
      </c>
    </row>
    <row r="1085" spans="1:7" s="370" customFormat="1" ht="14.5" customHeight="1">
      <c r="A1085" s="793" t="s">
        <v>213</v>
      </c>
      <c r="B1085" s="796"/>
      <c r="C1085" s="797"/>
      <c r="D1085" s="576" t="s">
        <v>133</v>
      </c>
      <c r="E1085" s="577">
        <v>6000</v>
      </c>
      <c r="F1085" s="386">
        <v>60</v>
      </c>
      <c r="G1085" s="260">
        <f t="shared" si="9"/>
        <v>360000</v>
      </c>
    </row>
    <row r="1086" spans="1:7" s="370" customFormat="1" ht="14.5" customHeight="1">
      <c r="A1086" s="793" t="s">
        <v>209</v>
      </c>
      <c r="B1086" s="796"/>
      <c r="C1086" s="797"/>
      <c r="D1086" s="576" t="s">
        <v>51</v>
      </c>
      <c r="E1086" s="577">
        <v>1300</v>
      </c>
      <c r="F1086" s="386">
        <v>6</v>
      </c>
      <c r="G1086" s="260">
        <f t="shared" si="9"/>
        <v>7800</v>
      </c>
    </row>
    <row r="1087" spans="1:7" s="370" customFormat="1" ht="14.5" customHeight="1">
      <c r="A1087" s="793" t="s">
        <v>164</v>
      </c>
      <c r="B1087" s="796"/>
      <c r="C1087" s="797"/>
      <c r="D1087" s="576" t="s">
        <v>133</v>
      </c>
      <c r="E1087" s="577">
        <v>6300</v>
      </c>
      <c r="F1087" s="386">
        <v>60</v>
      </c>
      <c r="G1087" s="260">
        <f t="shared" si="9"/>
        <v>378000</v>
      </c>
    </row>
    <row r="1088" spans="1:7" s="4" customFormat="1" ht="14.5" customHeight="1">
      <c r="A1088" s="793" t="s">
        <v>165</v>
      </c>
      <c r="B1088" s="796"/>
      <c r="C1088" s="797"/>
      <c r="D1088" s="576" t="s">
        <v>133</v>
      </c>
      <c r="E1088" s="577">
        <v>6300</v>
      </c>
      <c r="F1088" s="386">
        <v>60</v>
      </c>
      <c r="G1088" s="260">
        <f t="shared" si="9"/>
        <v>378000</v>
      </c>
    </row>
    <row r="1089" spans="1:7" s="4" customFormat="1" ht="14.5" customHeight="1">
      <c r="A1089" s="793" t="s">
        <v>166</v>
      </c>
      <c r="B1089" s="796"/>
      <c r="C1089" s="797"/>
      <c r="D1089" s="576" t="s">
        <v>133</v>
      </c>
      <c r="E1089" s="577">
        <v>6300</v>
      </c>
      <c r="F1089" s="386">
        <v>60</v>
      </c>
      <c r="G1089" s="260">
        <f t="shared" si="9"/>
        <v>378000</v>
      </c>
    </row>
    <row r="1090" spans="1:7" s="370" customFormat="1" ht="14">
      <c r="A1090" s="793"/>
      <c r="B1090" s="794"/>
      <c r="C1090" s="795"/>
      <c r="D1090" s="576"/>
      <c r="E1090" s="577"/>
      <c r="F1090" s="383"/>
      <c r="G1090" s="384"/>
    </row>
    <row r="1091" spans="1:7" s="370" customFormat="1" ht="14">
      <c r="A1091" s="798"/>
      <c r="B1091" s="798"/>
      <c r="C1091" s="798"/>
      <c r="D1091" s="385"/>
      <c r="E1091" s="386"/>
      <c r="F1091" s="383"/>
      <c r="G1091" s="384"/>
    </row>
    <row r="1092" spans="1:7" s="370" customFormat="1" ht="14">
      <c r="A1092" s="387"/>
      <c r="B1092" s="388"/>
      <c r="C1092" s="387"/>
      <c r="D1092" s="389"/>
      <c r="E1092" s="390"/>
      <c r="F1092" s="391" t="s">
        <v>125</v>
      </c>
      <c r="G1092" s="392">
        <f>SUM(G1083:G1091)</f>
        <v>1691800</v>
      </c>
    </row>
    <row r="1093" spans="1:7" s="370" customFormat="1" ht="14">
      <c r="A1093" s="393"/>
      <c r="B1093" s="394"/>
      <c r="C1093" s="394"/>
      <c r="D1093" s="395"/>
      <c r="E1093" s="396"/>
      <c r="F1093" s="397"/>
      <c r="G1093" s="398"/>
    </row>
    <row r="1094" spans="1:7" s="370" customFormat="1" ht="14">
      <c r="A1094" s="393"/>
      <c r="B1094" s="394"/>
      <c r="C1094" s="394"/>
      <c r="D1094" s="395"/>
      <c r="E1094" s="396"/>
      <c r="F1094" s="397"/>
      <c r="G1094" s="398"/>
    </row>
    <row r="1095" spans="1:7" s="370" customFormat="1" ht="14">
      <c r="A1095" s="799" t="s">
        <v>56</v>
      </c>
      <c r="B1095" s="800"/>
      <c r="C1095" s="800"/>
      <c r="D1095" s="800"/>
      <c r="E1095" s="800"/>
      <c r="F1095" s="800"/>
      <c r="G1095" s="801"/>
    </row>
    <row r="1096" spans="1:7" s="370" customFormat="1" ht="14">
      <c r="A1096" s="757" t="s">
        <v>50</v>
      </c>
      <c r="B1096" s="758"/>
      <c r="C1096" s="759"/>
      <c r="D1096" s="378" t="s">
        <v>51</v>
      </c>
      <c r="E1096" s="379" t="s">
        <v>57</v>
      </c>
      <c r="F1096" s="380" t="s">
        <v>58</v>
      </c>
      <c r="G1096" s="379" t="s">
        <v>54</v>
      </c>
    </row>
    <row r="1097" spans="1:7" s="370" customFormat="1" ht="15">
      <c r="A1097" s="760" t="s">
        <v>74</v>
      </c>
      <c r="B1097" s="761"/>
      <c r="C1097" s="762"/>
      <c r="D1097" s="399" t="s">
        <v>87</v>
      </c>
      <c r="E1097" s="400">
        <f>+G1106</f>
        <v>48540</v>
      </c>
      <c r="F1097" s="401">
        <v>0.05</v>
      </c>
      <c r="G1097" s="260">
        <f>ROUNDUP(E1097*F1097,0)</f>
        <v>2427</v>
      </c>
    </row>
    <row r="1098" spans="1:7" s="370" customFormat="1" ht="14">
      <c r="A1098" s="983"/>
      <c r="B1098" s="984"/>
      <c r="C1098" s="985"/>
      <c r="D1098" s="403"/>
      <c r="E1098" s="404"/>
      <c r="F1098" s="405"/>
      <c r="G1098" s="402"/>
    </row>
    <row r="1099" spans="1:7" s="370" customFormat="1" ht="14">
      <c r="A1099" s="406"/>
      <c r="B1099" s="407"/>
      <c r="C1099" s="407"/>
      <c r="D1099" s="408"/>
      <c r="E1099" s="409"/>
      <c r="F1099" s="391" t="s">
        <v>140</v>
      </c>
      <c r="G1099" s="392">
        <f>G1097+G1098</f>
        <v>2427</v>
      </c>
    </row>
    <row r="1100" spans="1:7" s="370" customFormat="1" ht="14">
      <c r="A1100" s="410"/>
      <c r="B1100" s="411"/>
      <c r="C1100" s="411"/>
      <c r="D1100" s="412"/>
      <c r="E1100" s="413"/>
      <c r="F1100" s="397"/>
      <c r="G1100" s="398"/>
    </row>
    <row r="1101" spans="1:7" s="370" customFormat="1" ht="14">
      <c r="A1101" s="393"/>
      <c r="B1101" s="394"/>
      <c r="C1101" s="393"/>
      <c r="D1101" s="395"/>
      <c r="E1101" s="398"/>
      <c r="F1101" s="397"/>
      <c r="G1101" s="398"/>
    </row>
    <row r="1102" spans="1:7" s="370" customFormat="1" ht="14">
      <c r="A1102" s="799" t="s">
        <v>64</v>
      </c>
      <c r="B1102" s="800"/>
      <c r="C1102" s="800"/>
      <c r="D1102" s="800"/>
      <c r="E1102" s="800"/>
      <c r="F1102" s="800"/>
      <c r="G1102" s="801"/>
    </row>
    <row r="1103" spans="1:7" s="370" customFormat="1" ht="15">
      <c r="A1103" s="239" t="s">
        <v>15</v>
      </c>
      <c r="B1103" s="239" t="s">
        <v>65</v>
      </c>
      <c r="C1103" s="239" t="s">
        <v>66</v>
      </c>
      <c r="D1103" s="239" t="s">
        <v>67</v>
      </c>
      <c r="E1103" s="239" t="s">
        <v>68</v>
      </c>
      <c r="F1103" s="239" t="s">
        <v>69</v>
      </c>
      <c r="G1103" s="274"/>
    </row>
    <row r="1104" spans="1:7" s="370" customFormat="1" ht="13.75" customHeight="1">
      <c r="A1104" s="52" t="s">
        <v>70</v>
      </c>
      <c r="B1104" s="52">
        <v>107213.33333333299</v>
      </c>
      <c r="C1104" s="53">
        <v>0.875</v>
      </c>
      <c r="D1104" s="53">
        <v>25128.125</v>
      </c>
      <c r="E1104" s="53">
        <v>0.753</v>
      </c>
      <c r="F1104" s="260">
        <f>ROUNDUP(D1104/E1104,0)</f>
        <v>33371</v>
      </c>
      <c r="G1104" s="274"/>
    </row>
    <row r="1105" spans="1:7" s="370" customFormat="1" ht="15">
      <c r="A1105" s="52" t="s">
        <v>71</v>
      </c>
      <c r="B1105" s="52">
        <v>48733.333333333299</v>
      </c>
      <c r="C1105" s="53">
        <v>0.875</v>
      </c>
      <c r="D1105" s="53">
        <v>11421.875</v>
      </c>
      <c r="E1105" s="53">
        <v>0.753</v>
      </c>
      <c r="F1105" s="260">
        <f>ROUNDUP(D1105/E1105,0)</f>
        <v>15169</v>
      </c>
      <c r="G1105" s="274"/>
    </row>
    <row r="1106" spans="1:7" s="370" customFormat="1" ht="14">
      <c r="A1106" s="387"/>
      <c r="B1106" s="415"/>
      <c r="C1106" s="416"/>
      <c r="D1106" s="417"/>
      <c r="E1106" s="418"/>
      <c r="F1106" s="391" t="s">
        <v>126</v>
      </c>
      <c r="G1106" s="392">
        <f>F1104+F1105</f>
        <v>48540</v>
      </c>
    </row>
    <row r="1107" spans="1:7" s="370" customFormat="1" ht="14">
      <c r="A1107" s="393"/>
      <c r="B1107" s="394"/>
      <c r="C1107" s="393"/>
      <c r="D1107" s="395"/>
      <c r="E1107" s="398"/>
      <c r="F1107" s="397"/>
      <c r="G1107" s="398"/>
    </row>
    <row r="1108" spans="1:7" s="370" customFormat="1" ht="14">
      <c r="A1108" s="426"/>
      <c r="B1108" s="427"/>
      <c r="C1108" s="428"/>
      <c r="D1108" s="429"/>
      <c r="E1108" s="986" t="s">
        <v>73</v>
      </c>
      <c r="F1108" s="987"/>
      <c r="G1108" s="430">
        <f>G1092+G1099+G1106</f>
        <v>1742767</v>
      </c>
    </row>
    <row r="1109" spans="1:7" s="370" customFormat="1" ht="14"/>
    <row r="1110" spans="1:7" s="370" customFormat="1" ht="14">
      <c r="A1110" s="432"/>
      <c r="B1110" s="432"/>
      <c r="C1110" s="432"/>
      <c r="D1110" s="432"/>
      <c r="E1110" s="432"/>
      <c r="F1110" s="432"/>
      <c r="G1110" s="432"/>
    </row>
    <row r="1111" spans="1:7" s="370" customFormat="1" ht="15" thickBot="1">
      <c r="A1111"/>
      <c r="B1111"/>
      <c r="C1111"/>
      <c r="D1111"/>
      <c r="E1111"/>
      <c r="F1111"/>
      <c r="G1111"/>
    </row>
    <row r="1112" spans="1:7" s="370" customFormat="1" ht="16" thickBot="1">
      <c r="A1112" s="433" t="s">
        <v>14</v>
      </c>
      <c r="B1112" s="979" t="s">
        <v>15</v>
      </c>
      <c r="C1112" s="980"/>
      <c r="D1112" s="980"/>
      <c r="E1112" s="981"/>
      <c r="F1112" s="368" t="s">
        <v>47</v>
      </c>
      <c r="G1112" s="369" t="s">
        <v>48</v>
      </c>
    </row>
    <row r="1113" spans="1:7" s="370" customFormat="1" ht="15">
      <c r="A1113" s="434">
        <f>+'PRESUPUESTO OFICIAL'!B63</f>
        <v>8.1999999999999993</v>
      </c>
      <c r="B1113" s="988" t="str">
        <f>+'PRESUPUESTO OFICIAL'!C63</f>
        <v>Suministro e instalación de tomacorriente doble 120V GFCI con tubería PVC Conduit  de 1/2"  Cableado THHWN N° 12 para  fase, neutro y  polo a tierra, hasta 3 metros lineales ,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113" s="988"/>
      <c r="D1113" s="988"/>
      <c r="E1113" s="988"/>
      <c r="F1113" s="435" t="str">
        <f>+'PRESUPUESTO OFICIAL'!D63</f>
        <v>UND</v>
      </c>
      <c r="G1113" s="436">
        <f>+G1142</f>
        <v>198377</v>
      </c>
    </row>
    <row r="1114" spans="1:7" s="370" customFormat="1" ht="14">
      <c r="A1114" s="437"/>
      <c r="B1114" s="437"/>
      <c r="C1114" s="437"/>
      <c r="D1114" s="438"/>
      <c r="E1114" s="439"/>
      <c r="F1114" s="440"/>
      <c r="G1114" s="441"/>
    </row>
    <row r="1115" spans="1:7" s="370" customFormat="1" ht="15">
      <c r="A1115" s="766" t="s">
        <v>49</v>
      </c>
      <c r="B1115" s="788"/>
      <c r="C1115" s="788"/>
      <c r="D1115" s="788"/>
      <c r="E1115" s="788"/>
      <c r="F1115" s="788"/>
      <c r="G1115" s="789"/>
    </row>
    <row r="1116" spans="1:7" s="370" customFormat="1" ht="15">
      <c r="A1116" s="790" t="s">
        <v>50</v>
      </c>
      <c r="B1116" s="791"/>
      <c r="C1116" s="792"/>
      <c r="D1116" s="239" t="s">
        <v>51</v>
      </c>
      <c r="E1116" s="240" t="s">
        <v>52</v>
      </c>
      <c r="F1116" s="241" t="s">
        <v>53</v>
      </c>
      <c r="G1116" s="240" t="s">
        <v>54</v>
      </c>
    </row>
    <row r="1117" spans="1:7" s="370" customFormat="1" ht="14.5" customHeight="1">
      <c r="A1117" s="817" t="s">
        <v>194</v>
      </c>
      <c r="B1117" s="836"/>
      <c r="C1117" s="837"/>
      <c r="D1117" s="242" t="s">
        <v>133</v>
      </c>
      <c r="E1117" s="577">
        <v>1930</v>
      </c>
      <c r="F1117" s="578">
        <v>9.0500000000000007</v>
      </c>
      <c r="G1117" s="260">
        <f t="shared" ref="G1117:G1124" si="10">ROUNDUP(E1117*F1117,0)</f>
        <v>17467</v>
      </c>
    </row>
    <row r="1118" spans="1:7" s="370" customFormat="1" ht="14.5" customHeight="1">
      <c r="A1118" s="817" t="s">
        <v>195</v>
      </c>
      <c r="B1118" s="836"/>
      <c r="C1118" s="837"/>
      <c r="D1118" s="242" t="s">
        <v>46</v>
      </c>
      <c r="E1118" s="258">
        <v>1103</v>
      </c>
      <c r="F1118" s="578">
        <v>2</v>
      </c>
      <c r="G1118" s="260">
        <f t="shared" si="10"/>
        <v>2206</v>
      </c>
    </row>
    <row r="1119" spans="1:7" s="370" customFormat="1" ht="14.5" customHeight="1">
      <c r="A1119" s="817" t="s">
        <v>214</v>
      </c>
      <c r="B1119" s="836"/>
      <c r="C1119" s="837"/>
      <c r="D1119" s="242" t="s">
        <v>46</v>
      </c>
      <c r="E1119" s="258">
        <v>4000</v>
      </c>
      <c r="F1119" s="578">
        <v>1</v>
      </c>
      <c r="G1119" s="260">
        <f t="shared" si="10"/>
        <v>4000</v>
      </c>
    </row>
    <row r="1120" spans="1:7" s="370" customFormat="1" ht="14.5" customHeight="1">
      <c r="A1120" s="817" t="s">
        <v>171</v>
      </c>
      <c r="B1120" s="836"/>
      <c r="C1120" s="837"/>
      <c r="D1120" s="242" t="s">
        <v>46</v>
      </c>
      <c r="E1120" s="258">
        <v>1200</v>
      </c>
      <c r="F1120" s="578">
        <v>1</v>
      </c>
      <c r="G1120" s="260">
        <f t="shared" si="10"/>
        <v>1200</v>
      </c>
    </row>
    <row r="1121" spans="1:7" s="370" customFormat="1" ht="14.5" customHeight="1">
      <c r="A1121" s="989" t="s">
        <v>141</v>
      </c>
      <c r="B1121" s="990"/>
      <c r="C1121" s="991"/>
      <c r="D1121" s="242" t="s">
        <v>46</v>
      </c>
      <c r="E1121" s="258">
        <v>230</v>
      </c>
      <c r="F1121" s="578">
        <v>3</v>
      </c>
      <c r="G1121" s="260">
        <f t="shared" si="10"/>
        <v>690</v>
      </c>
    </row>
    <row r="1122" spans="1:7" s="370" customFormat="1" ht="14.5" customHeight="1">
      <c r="A1122" s="989" t="s">
        <v>244</v>
      </c>
      <c r="B1122" s="990"/>
      <c r="C1122" s="991"/>
      <c r="D1122" s="242" t="s">
        <v>142</v>
      </c>
      <c r="E1122" s="258">
        <v>900</v>
      </c>
      <c r="F1122" s="578">
        <v>1</v>
      </c>
      <c r="G1122" s="260">
        <f t="shared" si="10"/>
        <v>900</v>
      </c>
    </row>
    <row r="1123" spans="1:7" s="370" customFormat="1" ht="14.5" customHeight="1">
      <c r="A1123" s="989" t="s">
        <v>196</v>
      </c>
      <c r="B1123" s="990"/>
      <c r="C1123" s="991"/>
      <c r="D1123" s="242" t="s">
        <v>46</v>
      </c>
      <c r="E1123" s="258">
        <v>142900</v>
      </c>
      <c r="F1123" s="578">
        <v>1</v>
      </c>
      <c r="G1123" s="260">
        <f t="shared" si="10"/>
        <v>142900</v>
      </c>
    </row>
    <row r="1124" spans="1:7" s="370" customFormat="1" ht="17.5" customHeight="1">
      <c r="A1124" s="989" t="s">
        <v>245</v>
      </c>
      <c r="B1124" s="990"/>
      <c r="C1124" s="991"/>
      <c r="D1124" s="242" t="s">
        <v>142</v>
      </c>
      <c r="E1124" s="258">
        <v>1000</v>
      </c>
      <c r="F1124" s="578">
        <v>1</v>
      </c>
      <c r="G1124" s="260">
        <f t="shared" si="10"/>
        <v>1000</v>
      </c>
    </row>
    <row r="1125" spans="1:7" s="370" customFormat="1" ht="19.75" customHeight="1">
      <c r="A1125" s="989"/>
      <c r="B1125" s="992"/>
      <c r="C1125" s="993"/>
      <c r="D1125" s="242"/>
      <c r="E1125" s="243"/>
      <c r="F1125" s="244"/>
      <c r="G1125" s="240"/>
    </row>
    <row r="1126" spans="1:7" s="370" customFormat="1" ht="19.25" customHeight="1">
      <c r="A1126" s="245"/>
      <c r="B1126" s="246"/>
      <c r="C1126" s="245"/>
      <c r="D1126" s="247"/>
      <c r="E1126" s="248"/>
      <c r="F1126" s="249" t="s">
        <v>55</v>
      </c>
      <c r="G1126" s="250">
        <f>SUM(G1117:G1125)</f>
        <v>170363</v>
      </c>
    </row>
    <row r="1127" spans="1:7" s="370" customFormat="1" ht="15">
      <c r="A1127" s="251"/>
      <c r="B1127" s="252"/>
      <c r="C1127" s="252"/>
      <c r="D1127" s="253"/>
      <c r="E1127" s="254"/>
      <c r="F1127" s="255"/>
      <c r="G1127" s="256"/>
    </row>
    <row r="1128" spans="1:7" s="370" customFormat="1" ht="15">
      <c r="A1128" s="766" t="s">
        <v>56</v>
      </c>
      <c r="B1128" s="767"/>
      <c r="C1128" s="767"/>
      <c r="D1128" s="767"/>
      <c r="E1128" s="767"/>
      <c r="F1128" s="767"/>
      <c r="G1128" s="768"/>
    </row>
    <row r="1129" spans="1:7" s="370" customFormat="1" ht="15">
      <c r="A1129" s="790" t="s">
        <v>50</v>
      </c>
      <c r="B1129" s="791"/>
      <c r="C1129" s="792"/>
      <c r="D1129" s="239" t="s">
        <v>51</v>
      </c>
      <c r="E1129" s="240" t="s">
        <v>57</v>
      </c>
      <c r="F1129" s="241" t="s">
        <v>58</v>
      </c>
      <c r="G1129" s="240" t="s">
        <v>54</v>
      </c>
    </row>
    <row r="1130" spans="1:7" s="370" customFormat="1" ht="15">
      <c r="A1130" s="763" t="s">
        <v>143</v>
      </c>
      <c r="B1130" s="764"/>
      <c r="C1130" s="765"/>
      <c r="D1130" s="532" t="s">
        <v>60</v>
      </c>
      <c r="E1130" s="258">
        <f>+G1139</f>
        <v>26680</v>
      </c>
      <c r="F1130" s="264">
        <v>0.05</v>
      </c>
      <c r="G1130" s="260">
        <f>ROUNDUP(E1130*F1130,0)</f>
        <v>1334</v>
      </c>
    </row>
    <row r="1131" spans="1:7" s="370" customFormat="1" ht="15">
      <c r="A1131" s="763"/>
      <c r="B1131" s="764"/>
      <c r="C1131" s="765"/>
      <c r="D1131" s="262"/>
      <c r="E1131" s="263"/>
      <c r="F1131" s="264"/>
      <c r="G1131" s="265"/>
    </row>
    <row r="1132" spans="1:7" s="370" customFormat="1" ht="15">
      <c r="A1132" s="763"/>
      <c r="B1132" s="764"/>
      <c r="C1132" s="765"/>
      <c r="D1132" s="262"/>
      <c r="E1132" s="263"/>
      <c r="F1132" s="264"/>
      <c r="G1132" s="265"/>
    </row>
    <row r="1133" spans="1:7" s="370" customFormat="1" ht="15">
      <c r="A1133" s="266"/>
      <c r="B1133" s="267"/>
      <c r="C1133" s="267"/>
      <c r="D1133" s="268"/>
      <c r="E1133" s="269"/>
      <c r="F1133" s="249" t="s">
        <v>63</v>
      </c>
      <c r="G1133" s="250">
        <f>G1130+G1131+G1132</f>
        <v>1334</v>
      </c>
    </row>
    <row r="1134" spans="1:7" s="370" customFormat="1" ht="15">
      <c r="A1134" s="270"/>
      <c r="B1134" s="271"/>
      <c r="C1134" s="271"/>
      <c r="D1134" s="272"/>
      <c r="E1134" s="273"/>
      <c r="F1134" s="255"/>
      <c r="G1134" s="256"/>
    </row>
    <row r="1135" spans="1:7" s="370" customFormat="1" ht="13.75" customHeight="1">
      <c r="A1135" s="766" t="s">
        <v>64</v>
      </c>
      <c r="B1135" s="767"/>
      <c r="C1135" s="767"/>
      <c r="D1135" s="767"/>
      <c r="E1135" s="767"/>
      <c r="F1135" s="767"/>
      <c r="G1135" s="768"/>
    </row>
    <row r="1136" spans="1:7" s="370" customFormat="1" ht="13.75" customHeight="1">
      <c r="A1136" s="239" t="s">
        <v>15</v>
      </c>
      <c r="B1136" s="239" t="s">
        <v>65</v>
      </c>
      <c r="C1136" s="239" t="s">
        <v>66</v>
      </c>
      <c r="D1136" s="239" t="s">
        <v>67</v>
      </c>
      <c r="E1136" s="239" t="s">
        <v>68</v>
      </c>
      <c r="F1136" s="239" t="s">
        <v>69</v>
      </c>
      <c r="G1136" s="274"/>
    </row>
    <row r="1137" spans="1:7" s="370" customFormat="1" ht="15">
      <c r="A1137" s="275" t="s">
        <v>70</v>
      </c>
      <c r="B1137" s="275">
        <v>107213.33333333299</v>
      </c>
      <c r="C1137" s="276">
        <v>0.875</v>
      </c>
      <c r="D1137" s="276">
        <v>25128.125</v>
      </c>
      <c r="E1137" s="276">
        <v>1.37</v>
      </c>
      <c r="F1137" s="260">
        <f>ROUNDUP(D1137/E1137,0)</f>
        <v>18342</v>
      </c>
      <c r="G1137" s="274"/>
    </row>
    <row r="1138" spans="1:7" s="370" customFormat="1" ht="15">
      <c r="A1138" s="275" t="s">
        <v>71</v>
      </c>
      <c r="B1138" s="275">
        <v>48733.333333333299</v>
      </c>
      <c r="C1138" s="276">
        <v>0.875</v>
      </c>
      <c r="D1138" s="276">
        <v>11421.875</v>
      </c>
      <c r="E1138" s="276">
        <v>1.37</v>
      </c>
      <c r="F1138" s="260">
        <f>ROUNDUP(D1138/E1138,0)</f>
        <v>8338</v>
      </c>
      <c r="G1138" s="274"/>
    </row>
    <row r="1139" spans="1:7" s="370" customFormat="1" ht="15">
      <c r="A1139" s="245"/>
      <c r="B1139" s="277"/>
      <c r="C1139" s="278"/>
      <c r="D1139" s="279"/>
      <c r="E1139" s="280"/>
      <c r="F1139" s="249" t="s">
        <v>72</v>
      </c>
      <c r="G1139" s="250">
        <f>SUM(F1137:F1138)</f>
        <v>26680</v>
      </c>
    </row>
    <row r="1140" spans="1:7" s="370" customFormat="1" ht="15">
      <c r="A1140" s="251"/>
      <c r="B1140" s="282"/>
      <c r="C1140" s="283"/>
      <c r="D1140" s="284"/>
      <c r="E1140" s="285"/>
      <c r="F1140" s="255"/>
      <c r="G1140" s="256"/>
    </row>
    <row r="1141" spans="1:7" s="370" customFormat="1" ht="16" thickBot="1">
      <c r="A1141" s="251"/>
      <c r="B1141" s="251"/>
      <c r="C1141" s="251"/>
      <c r="D1141" s="286"/>
      <c r="E1141" s="287"/>
      <c r="F1141" s="288"/>
      <c r="G1141" s="287"/>
    </row>
    <row r="1142" spans="1:7" s="370" customFormat="1" ht="16" thickBot="1">
      <c r="A1142" s="289"/>
      <c r="B1142" s="290"/>
      <c r="C1142" s="291"/>
      <c r="D1142" s="292"/>
      <c r="E1142" s="769" t="s">
        <v>73</v>
      </c>
      <c r="F1142" s="770"/>
      <c r="G1142" s="296">
        <f>G1126+G1133+G1139</f>
        <v>198377</v>
      </c>
    </row>
    <row r="1143" spans="1:7" s="366" customFormat="1" ht="14">
      <c r="A1143" s="360"/>
      <c r="B1143" s="361"/>
      <c r="C1143" s="362"/>
      <c r="D1143" s="363"/>
      <c r="E1143" s="364"/>
      <c r="F1143" s="364"/>
      <c r="G1143" s="653"/>
    </row>
    <row r="1144" spans="1:7" s="370" customFormat="1" ht="15" thickBot="1">
      <c r="A1144" s="432"/>
      <c r="B1144" s="432"/>
      <c r="C1144" s="432"/>
      <c r="D1144" s="432"/>
      <c r="E1144" s="432"/>
      <c r="F1144" s="432"/>
      <c r="G1144" s="432"/>
    </row>
    <row r="1145" spans="1:7" s="370" customFormat="1" ht="15" customHeight="1" thickBot="1">
      <c r="A1145" s="433" t="s">
        <v>14</v>
      </c>
      <c r="B1145" s="979" t="s">
        <v>15</v>
      </c>
      <c r="C1145" s="980"/>
      <c r="D1145" s="980"/>
      <c r="E1145" s="981"/>
      <c r="F1145" s="368" t="s">
        <v>47</v>
      </c>
      <c r="G1145" s="369" t="s">
        <v>48</v>
      </c>
    </row>
    <row r="1146" spans="1:7" s="370" customFormat="1" ht="15">
      <c r="A1146" s="434">
        <f>+'PRESUPUESTO OFICIAL'!B64</f>
        <v>8.3000000000000007</v>
      </c>
      <c r="B1146" s="988" t="str">
        <f>+'PRESUPUESTO OFICIAL'!C64</f>
        <v>Suministro e instalación de  tomacorriente industrial a 220 V con tubería PVC Conduit  de 1/2"  Cableado THHWN N° 12  para  fase R, fase S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146" s="988"/>
      <c r="D1146" s="988"/>
      <c r="E1146" s="988"/>
      <c r="F1146" s="435" t="str">
        <f>+'PRESUPUESTO OFICIAL'!D64</f>
        <v>UND</v>
      </c>
      <c r="G1146" s="645">
        <f>+G1174</f>
        <v>92821</v>
      </c>
    </row>
    <row r="1147" spans="1:7" s="370" customFormat="1" ht="14">
      <c r="A1147" s="437"/>
      <c r="B1147" s="437"/>
      <c r="C1147" s="437"/>
      <c r="D1147" s="438"/>
      <c r="E1147" s="439"/>
      <c r="F1147" s="440"/>
      <c r="G1147" s="441"/>
    </row>
    <row r="1148" spans="1:7" s="370" customFormat="1" ht="14">
      <c r="A1148" s="799" t="s">
        <v>49</v>
      </c>
      <c r="B1148" s="977"/>
      <c r="C1148" s="977"/>
      <c r="D1148" s="977"/>
      <c r="E1148" s="977"/>
      <c r="F1148" s="977"/>
      <c r="G1148" s="978"/>
    </row>
    <row r="1149" spans="1:7" s="370" customFormat="1" ht="14">
      <c r="A1149" s="757" t="s">
        <v>50</v>
      </c>
      <c r="B1149" s="994"/>
      <c r="C1149" s="995"/>
      <c r="D1149" s="378" t="s">
        <v>51</v>
      </c>
      <c r="E1149" s="379" t="s">
        <v>52</v>
      </c>
      <c r="F1149" s="380" t="s">
        <v>53</v>
      </c>
      <c r="G1149" s="379" t="s">
        <v>54</v>
      </c>
    </row>
    <row r="1150" spans="1:7" s="370" customFormat="1" ht="14.5" customHeight="1">
      <c r="A1150" s="972" t="s">
        <v>246</v>
      </c>
      <c r="B1150" s="973"/>
      <c r="C1150" s="974"/>
      <c r="D1150" s="442" t="s">
        <v>51</v>
      </c>
      <c r="E1150" s="443">
        <v>36000</v>
      </c>
      <c r="F1150" s="444">
        <v>1</v>
      </c>
      <c r="G1150" s="260">
        <f t="shared" ref="G1150:G1156" si="11">ROUNDUP(E1150*F1150,0)</f>
        <v>36000</v>
      </c>
    </row>
    <row r="1151" spans="1:7" s="370" customFormat="1" ht="15">
      <c r="A1151" s="972" t="s">
        <v>171</v>
      </c>
      <c r="B1151" s="973"/>
      <c r="C1151" s="974"/>
      <c r="D1151" s="442" t="s">
        <v>51</v>
      </c>
      <c r="E1151" s="443">
        <v>1200</v>
      </c>
      <c r="F1151" s="444">
        <v>1</v>
      </c>
      <c r="G1151" s="260">
        <f t="shared" si="11"/>
        <v>1200</v>
      </c>
    </row>
    <row r="1152" spans="1:7" s="370" customFormat="1" ht="14.5" customHeight="1">
      <c r="A1152" s="972" t="s">
        <v>169</v>
      </c>
      <c r="B1152" s="973"/>
      <c r="C1152" s="974"/>
      <c r="D1152" s="576" t="s">
        <v>133</v>
      </c>
      <c r="E1152" s="577">
        <v>1930</v>
      </c>
      <c r="F1152" s="444">
        <v>3</v>
      </c>
      <c r="G1152" s="260">
        <f t="shared" si="11"/>
        <v>5790</v>
      </c>
    </row>
    <row r="1153" spans="1:7" s="370" customFormat="1" ht="14.5" customHeight="1">
      <c r="A1153" s="972" t="s">
        <v>172</v>
      </c>
      <c r="B1153" s="973"/>
      <c r="C1153" s="974"/>
      <c r="D1153" s="576" t="s">
        <v>133</v>
      </c>
      <c r="E1153" s="577">
        <v>1930</v>
      </c>
      <c r="F1153" s="444">
        <v>3</v>
      </c>
      <c r="G1153" s="260">
        <f t="shared" si="11"/>
        <v>5790</v>
      </c>
    </row>
    <row r="1154" spans="1:7" s="370" customFormat="1" ht="14.5" customHeight="1">
      <c r="A1154" s="972" t="s">
        <v>167</v>
      </c>
      <c r="B1154" s="973"/>
      <c r="C1154" s="974"/>
      <c r="D1154" s="442" t="s">
        <v>133</v>
      </c>
      <c r="E1154" s="443">
        <v>4000</v>
      </c>
      <c r="F1154" s="444">
        <v>3</v>
      </c>
      <c r="G1154" s="260">
        <f t="shared" si="11"/>
        <v>12000</v>
      </c>
    </row>
    <row r="1155" spans="1:7" s="370" customFormat="1" ht="14.5" customHeight="1">
      <c r="A1155" s="972" t="s">
        <v>168</v>
      </c>
      <c r="B1155" s="973"/>
      <c r="C1155" s="974"/>
      <c r="D1155" s="442" t="s">
        <v>51</v>
      </c>
      <c r="E1155" s="443">
        <v>1103</v>
      </c>
      <c r="F1155" s="444">
        <v>2</v>
      </c>
      <c r="G1155" s="260">
        <f t="shared" si="11"/>
        <v>2206</v>
      </c>
    </row>
    <row r="1156" spans="1:7" s="370" customFormat="1" ht="14.5" customHeight="1">
      <c r="A1156" s="996" t="s">
        <v>170</v>
      </c>
      <c r="B1156" s="997"/>
      <c r="C1156" s="998"/>
      <c r="D1156" s="576" t="s">
        <v>133</v>
      </c>
      <c r="E1156" s="443">
        <v>1796</v>
      </c>
      <c r="F1156" s="444">
        <v>3</v>
      </c>
      <c r="G1156" s="260">
        <f t="shared" si="11"/>
        <v>5388</v>
      </c>
    </row>
    <row r="1157" spans="1:7" s="366" customFormat="1" ht="14">
      <c r="A1157" s="996"/>
      <c r="B1157" s="997"/>
      <c r="C1157" s="998"/>
      <c r="D1157" s="442"/>
      <c r="E1157" s="443"/>
      <c r="F1157" s="444"/>
      <c r="G1157" s="379"/>
    </row>
    <row r="1158" spans="1:7" s="366" customFormat="1" ht="14">
      <c r="A1158" s="999"/>
      <c r="B1158" s="1000"/>
      <c r="C1158" s="1001"/>
      <c r="D1158" s="579"/>
      <c r="E1158" s="580"/>
      <c r="F1158" s="647"/>
      <c r="G1158" s="648"/>
    </row>
    <row r="1159" spans="1:7" s="366" customFormat="1" ht="14">
      <c r="A1159" s="387"/>
      <c r="B1159" s="388"/>
      <c r="C1159" s="387"/>
      <c r="D1159" s="389"/>
      <c r="E1159" s="446"/>
      <c r="F1159" s="391" t="s">
        <v>55</v>
      </c>
      <c r="G1159" s="392">
        <f>SUM(G1150:G1158)</f>
        <v>68374</v>
      </c>
    </row>
    <row r="1160" spans="1:7" s="370" customFormat="1" ht="14">
      <c r="A1160" s="393"/>
      <c r="B1160" s="394"/>
      <c r="C1160" s="394"/>
      <c r="D1160" s="395"/>
      <c r="E1160" s="447"/>
      <c r="F1160" s="397"/>
      <c r="G1160" s="398"/>
    </row>
    <row r="1161" spans="1:7" s="370" customFormat="1" ht="37.5" customHeight="1">
      <c r="A1161" s="799" t="s">
        <v>56</v>
      </c>
      <c r="B1161" s="800"/>
      <c r="C1161" s="800"/>
      <c r="D1161" s="800"/>
      <c r="E1161" s="800"/>
      <c r="F1161" s="800"/>
      <c r="G1161" s="801"/>
    </row>
    <row r="1162" spans="1:7" s="370" customFormat="1" ht="14">
      <c r="A1162" s="757" t="s">
        <v>50</v>
      </c>
      <c r="B1162" s="994"/>
      <c r="C1162" s="995"/>
      <c r="D1162" s="378" t="s">
        <v>51</v>
      </c>
      <c r="E1162" s="379" t="s">
        <v>57</v>
      </c>
      <c r="F1162" s="380" t="s">
        <v>58</v>
      </c>
      <c r="G1162" s="379" t="s">
        <v>54</v>
      </c>
    </row>
    <row r="1163" spans="1:7" s="370" customFormat="1" ht="15">
      <c r="A1163" s="1002" t="s">
        <v>143</v>
      </c>
      <c r="B1163" s="1003"/>
      <c r="C1163" s="1004"/>
      <c r="D1163" s="404" t="s">
        <v>144</v>
      </c>
      <c r="E1163" s="646">
        <f>+G1172</f>
        <v>23282</v>
      </c>
      <c r="F1163" s="405">
        <v>0.05</v>
      </c>
      <c r="G1163" s="260">
        <f>ROUNDUP(E1163*F1163,0)</f>
        <v>1165</v>
      </c>
    </row>
    <row r="1164" spans="1:7" s="370" customFormat="1" ht="14">
      <c r="A1164" s="983"/>
      <c r="B1164" s="1005"/>
      <c r="C1164" s="1006"/>
      <c r="D1164" s="403"/>
      <c r="E1164" s="404"/>
      <c r="F1164" s="405"/>
      <c r="G1164" s="402"/>
    </row>
    <row r="1165" spans="1:7" s="370" customFormat="1" ht="14">
      <c r="A1165" s="1007"/>
      <c r="B1165" s="1008"/>
      <c r="C1165" s="1009"/>
      <c r="D1165" s="403"/>
      <c r="E1165" s="404"/>
      <c r="F1165" s="405"/>
      <c r="G1165" s="402"/>
    </row>
    <row r="1166" spans="1:7" s="370" customFormat="1" ht="14">
      <c r="A1166" s="406"/>
      <c r="B1166" s="407"/>
      <c r="C1166" s="407"/>
      <c r="D1166" s="408"/>
      <c r="E1166" s="409"/>
      <c r="F1166" s="391" t="s">
        <v>63</v>
      </c>
      <c r="G1166" s="392">
        <f>G1163+G1164+G1165</f>
        <v>1165</v>
      </c>
    </row>
    <row r="1167" spans="1:7" s="370" customFormat="1" ht="13.75" customHeight="1">
      <c r="A1167" s="410"/>
      <c r="B1167" s="411"/>
      <c r="C1167" s="411"/>
      <c r="D1167" s="412"/>
      <c r="E1167" s="413"/>
      <c r="F1167" s="397"/>
      <c r="G1167" s="398"/>
    </row>
    <row r="1168" spans="1:7" s="370" customFormat="1" ht="13.75" customHeight="1">
      <c r="A1168" s="799" t="s">
        <v>64</v>
      </c>
      <c r="B1168" s="800"/>
      <c r="C1168" s="800"/>
      <c r="D1168" s="800"/>
      <c r="E1168" s="800"/>
      <c r="F1168" s="800"/>
      <c r="G1168" s="801"/>
    </row>
    <row r="1169" spans="1:7" s="370" customFormat="1" ht="13.75" customHeight="1">
      <c r="A1169" s="378" t="s">
        <v>15</v>
      </c>
      <c r="B1169" s="378" t="s">
        <v>65</v>
      </c>
      <c r="C1169" s="378" t="s">
        <v>66</v>
      </c>
      <c r="D1169" s="378" t="s">
        <v>67</v>
      </c>
      <c r="E1169" s="378" t="s">
        <v>68</v>
      </c>
      <c r="F1169" s="378" t="s">
        <v>69</v>
      </c>
      <c r="G1169" s="414"/>
    </row>
    <row r="1170" spans="1:7" s="370" customFormat="1" ht="23.5" customHeight="1">
      <c r="A1170" s="275" t="s">
        <v>70</v>
      </c>
      <c r="B1170" s="275">
        <v>107213.33333333299</v>
      </c>
      <c r="C1170" s="276">
        <v>0.875</v>
      </c>
      <c r="D1170" s="276">
        <v>25128.125</v>
      </c>
      <c r="E1170" s="276">
        <v>1.57</v>
      </c>
      <c r="F1170" s="260">
        <f>ROUNDUP(D1170/E1170,0)</f>
        <v>16006</v>
      </c>
      <c r="G1170" s="274"/>
    </row>
    <row r="1171" spans="1:7" s="370" customFormat="1" ht="13.75" customHeight="1">
      <c r="A1171" s="275" t="s">
        <v>71</v>
      </c>
      <c r="B1171" s="275">
        <v>48733.333333333299</v>
      </c>
      <c r="C1171" s="276">
        <v>0.875</v>
      </c>
      <c r="D1171" s="276">
        <v>11421.875</v>
      </c>
      <c r="E1171" s="276">
        <v>1.57</v>
      </c>
      <c r="F1171" s="260">
        <f>ROUNDUP(D1171/E1171,0)</f>
        <v>7276</v>
      </c>
      <c r="G1171" s="274"/>
    </row>
    <row r="1172" spans="1:7" s="370" customFormat="1" ht="14">
      <c r="A1172" s="387"/>
      <c r="B1172" s="415"/>
      <c r="C1172" s="416"/>
      <c r="D1172" s="417"/>
      <c r="E1172" s="418"/>
      <c r="F1172" s="391" t="s">
        <v>126</v>
      </c>
      <c r="G1172" s="392">
        <f>F1170+F1171</f>
        <v>23282</v>
      </c>
    </row>
    <row r="1173" spans="1:7" s="370" customFormat="1" ht="15" thickBot="1">
      <c r="A1173" s="393"/>
      <c r="B1173" s="419"/>
      <c r="C1173" s="420"/>
      <c r="D1173" s="421"/>
      <c r="E1173" s="422"/>
      <c r="F1173" s="397"/>
      <c r="G1173" s="398"/>
    </row>
    <row r="1174" spans="1:7" s="370" customFormat="1" ht="15" thickBot="1">
      <c r="A1174" s="426"/>
      <c r="B1174" s="427"/>
      <c r="C1174" s="428"/>
      <c r="D1174" s="429"/>
      <c r="E1174" s="1010" t="s">
        <v>73</v>
      </c>
      <c r="F1174" s="1011"/>
      <c r="G1174" s="448">
        <f>G1159+G1166+G1172</f>
        <v>92821</v>
      </c>
    </row>
    <row r="1175" spans="1:7" s="366" customFormat="1" ht="14">
      <c r="A1175" s="360"/>
      <c r="B1175" s="361"/>
      <c r="C1175" s="362"/>
      <c r="D1175" s="363"/>
      <c r="E1175" s="364"/>
      <c r="F1175" s="364"/>
      <c r="G1175" s="365"/>
    </row>
    <row r="1176" spans="1:7" s="370" customFormat="1" ht="15" thickBot="1">
      <c r="A1176" s="432"/>
      <c r="B1176" s="432"/>
      <c r="C1176" s="432"/>
      <c r="D1176" s="432"/>
      <c r="E1176" s="432"/>
      <c r="F1176" s="432"/>
      <c r="G1176" s="432"/>
    </row>
    <row r="1177" spans="1:7" s="370" customFormat="1" ht="16" thickBot="1">
      <c r="A1177" s="433" t="s">
        <v>14</v>
      </c>
      <c r="B1177" s="979" t="s">
        <v>15</v>
      </c>
      <c r="C1177" s="980"/>
      <c r="D1177" s="980"/>
      <c r="E1177" s="981"/>
      <c r="F1177" s="368" t="s">
        <v>47</v>
      </c>
      <c r="G1177" s="369" t="s">
        <v>48</v>
      </c>
    </row>
    <row r="1178" spans="1:7" s="370" customFormat="1" ht="15">
      <c r="A1178" s="434">
        <f>+'PRESUPUESTO OFICIAL'!B65</f>
        <v>8.4</v>
      </c>
      <c r="B1178" s="988" t="str">
        <f>+'PRESUPUESTO OFICIAL'!C65</f>
        <v>Suministro e instalación de toma 120V con tubería Conduit PVC  de 1/2",  Cableado THHWN N° 12 para  fase, neutro y  polo a tierra hasta 3 metros lineales,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178" s="988"/>
      <c r="D1178" s="988"/>
      <c r="E1178" s="988"/>
      <c r="F1178" s="435" t="str">
        <f>+'PRESUPUESTO OFICIAL'!D65</f>
        <v>UND</v>
      </c>
      <c r="G1178" s="645">
        <f>+G1207</f>
        <v>70021</v>
      </c>
    </row>
    <row r="1179" spans="1:7" s="370" customFormat="1" ht="14">
      <c r="A1179" s="437"/>
      <c r="B1179" s="437"/>
      <c r="C1179" s="437"/>
      <c r="D1179" s="438"/>
      <c r="E1179" s="439"/>
      <c r="F1179" s="440"/>
      <c r="G1179" s="441"/>
    </row>
    <row r="1180" spans="1:7" s="370" customFormat="1" ht="14">
      <c r="A1180" s="799" t="s">
        <v>49</v>
      </c>
      <c r="B1180" s="977"/>
      <c r="C1180" s="977"/>
      <c r="D1180" s="977"/>
      <c r="E1180" s="977"/>
      <c r="F1180" s="977"/>
      <c r="G1180" s="978"/>
    </row>
    <row r="1181" spans="1:7" s="370" customFormat="1" ht="14">
      <c r="A1181" s="757" t="s">
        <v>50</v>
      </c>
      <c r="B1181" s="994"/>
      <c r="C1181" s="995"/>
      <c r="D1181" s="378" t="s">
        <v>51</v>
      </c>
      <c r="E1181" s="379" t="s">
        <v>52</v>
      </c>
      <c r="F1181" s="380" t="s">
        <v>53</v>
      </c>
      <c r="G1181" s="379" t="s">
        <v>54</v>
      </c>
    </row>
    <row r="1182" spans="1:7" s="370" customFormat="1" ht="14.5" customHeight="1">
      <c r="A1182" s="1012" t="s">
        <v>173</v>
      </c>
      <c r="B1182" s="1013"/>
      <c r="C1182" s="1014"/>
      <c r="D1182" s="579" t="s">
        <v>51</v>
      </c>
      <c r="E1182" s="580">
        <v>13200</v>
      </c>
      <c r="F1182" s="581">
        <v>1</v>
      </c>
      <c r="G1182" s="260">
        <f t="shared" ref="G1182:G1188" si="12">ROUNDUP(E1182*F1182,0)</f>
        <v>13200</v>
      </c>
    </row>
    <row r="1183" spans="1:7" s="370" customFormat="1" ht="15">
      <c r="A1183" s="972" t="s">
        <v>171</v>
      </c>
      <c r="B1183" s="973"/>
      <c r="C1183" s="974"/>
      <c r="D1183" s="442" t="s">
        <v>51</v>
      </c>
      <c r="E1183" s="443">
        <v>1200</v>
      </c>
      <c r="F1183" s="444">
        <v>1</v>
      </c>
      <c r="G1183" s="260">
        <f t="shared" si="12"/>
        <v>1200</v>
      </c>
    </row>
    <row r="1184" spans="1:7" s="370" customFormat="1" ht="14.5" customHeight="1">
      <c r="A1184" s="972" t="s">
        <v>169</v>
      </c>
      <c r="B1184" s="973"/>
      <c r="C1184" s="974"/>
      <c r="D1184" s="576" t="s">
        <v>133</v>
      </c>
      <c r="E1184" s="577">
        <v>1930</v>
      </c>
      <c r="F1184" s="444">
        <v>3</v>
      </c>
      <c r="G1184" s="260">
        <f t="shared" si="12"/>
        <v>5790</v>
      </c>
    </row>
    <row r="1185" spans="1:7" s="370" customFormat="1" ht="14.5" customHeight="1">
      <c r="A1185" s="972" t="s">
        <v>174</v>
      </c>
      <c r="B1185" s="973"/>
      <c r="C1185" s="974"/>
      <c r="D1185" s="576" t="s">
        <v>133</v>
      </c>
      <c r="E1185" s="577">
        <v>1930</v>
      </c>
      <c r="F1185" s="444">
        <v>3</v>
      </c>
      <c r="G1185" s="260">
        <f t="shared" si="12"/>
        <v>5790</v>
      </c>
    </row>
    <row r="1186" spans="1:7" s="370" customFormat="1" ht="14.5" customHeight="1">
      <c r="A1186" s="972" t="s">
        <v>167</v>
      </c>
      <c r="B1186" s="973"/>
      <c r="C1186" s="974"/>
      <c r="D1186" s="442" t="s">
        <v>133</v>
      </c>
      <c r="E1186" s="443">
        <v>4000</v>
      </c>
      <c r="F1186" s="444">
        <v>3</v>
      </c>
      <c r="G1186" s="260">
        <f t="shared" si="12"/>
        <v>12000</v>
      </c>
    </row>
    <row r="1187" spans="1:7" s="370" customFormat="1" ht="14.5" customHeight="1">
      <c r="A1187" s="972" t="s">
        <v>168</v>
      </c>
      <c r="B1187" s="973"/>
      <c r="C1187" s="974"/>
      <c r="D1187" s="442" t="s">
        <v>51</v>
      </c>
      <c r="E1187" s="443">
        <v>1103</v>
      </c>
      <c r="F1187" s="444">
        <v>2</v>
      </c>
      <c r="G1187" s="260">
        <f t="shared" si="12"/>
        <v>2206</v>
      </c>
    </row>
    <row r="1188" spans="1:7" s="370" customFormat="1" ht="14.5" customHeight="1">
      <c r="A1188" s="996" t="s">
        <v>170</v>
      </c>
      <c r="B1188" s="997"/>
      <c r="C1188" s="998"/>
      <c r="D1188" s="576" t="s">
        <v>133</v>
      </c>
      <c r="E1188" s="443">
        <v>1796</v>
      </c>
      <c r="F1188" s="444">
        <v>3</v>
      </c>
      <c r="G1188" s="260">
        <f t="shared" si="12"/>
        <v>5388</v>
      </c>
    </row>
    <row r="1189" spans="1:7" s="370" customFormat="1" ht="14">
      <c r="A1189" s="996"/>
      <c r="B1189" s="997"/>
      <c r="C1189" s="998"/>
      <c r="D1189" s="442"/>
      <c r="E1189" s="443"/>
      <c r="F1189" s="444"/>
      <c r="G1189" s="379"/>
    </row>
    <row r="1190" spans="1:7" s="370" customFormat="1" ht="14">
      <c r="A1190" s="996"/>
      <c r="B1190" s="1015"/>
      <c r="C1190" s="1016"/>
      <c r="D1190" s="442"/>
      <c r="E1190" s="443"/>
      <c r="F1190" s="445"/>
      <c r="G1190" s="379"/>
    </row>
    <row r="1191" spans="1:7" s="370" customFormat="1" ht="14">
      <c r="A1191" s="387"/>
      <c r="B1191" s="388"/>
      <c r="C1191" s="387"/>
      <c r="D1191" s="389"/>
      <c r="E1191" s="446"/>
      <c r="F1191" s="391" t="s">
        <v>55</v>
      </c>
      <c r="G1191" s="392">
        <f>SUM(G1182:G1190)</f>
        <v>45574</v>
      </c>
    </row>
    <row r="1192" spans="1:7" s="370" customFormat="1" ht="14">
      <c r="A1192" s="393"/>
      <c r="B1192" s="394"/>
      <c r="C1192" s="394"/>
      <c r="D1192" s="395"/>
      <c r="E1192" s="447"/>
      <c r="F1192" s="397"/>
      <c r="G1192" s="398"/>
    </row>
    <row r="1193" spans="1:7" s="370" customFormat="1" ht="14">
      <c r="A1193" s="799" t="s">
        <v>56</v>
      </c>
      <c r="B1193" s="800"/>
      <c r="C1193" s="800"/>
      <c r="D1193" s="800"/>
      <c r="E1193" s="800"/>
      <c r="F1193" s="800"/>
      <c r="G1193" s="801"/>
    </row>
    <row r="1194" spans="1:7" s="370" customFormat="1" ht="14">
      <c r="A1194" s="757" t="s">
        <v>50</v>
      </c>
      <c r="B1194" s="994"/>
      <c r="C1194" s="995"/>
      <c r="D1194" s="378" t="s">
        <v>51</v>
      </c>
      <c r="E1194" s="379" t="s">
        <v>57</v>
      </c>
      <c r="F1194" s="380" t="s">
        <v>58</v>
      </c>
      <c r="G1194" s="379" t="s">
        <v>54</v>
      </c>
    </row>
    <row r="1195" spans="1:7" s="370" customFormat="1" ht="15">
      <c r="A1195" s="983" t="s">
        <v>143</v>
      </c>
      <c r="B1195" s="984"/>
      <c r="C1195" s="985"/>
      <c r="D1195" s="404" t="s">
        <v>144</v>
      </c>
      <c r="E1195" s="646">
        <f>+G1204</f>
        <v>23282</v>
      </c>
      <c r="F1195" s="405">
        <v>0.05</v>
      </c>
      <c r="G1195" s="260">
        <f>ROUNDUP(E1195*F1195,0)</f>
        <v>1165</v>
      </c>
    </row>
    <row r="1196" spans="1:7" ht="14">
      <c r="A1196" s="983"/>
      <c r="B1196" s="1005"/>
      <c r="C1196" s="1006"/>
      <c r="D1196" s="403"/>
      <c r="E1196" s="404"/>
      <c r="F1196" s="405"/>
      <c r="G1196" s="402"/>
    </row>
    <row r="1197" spans="1:7" s="370" customFormat="1" ht="14">
      <c r="A1197" s="1007"/>
      <c r="B1197" s="1008"/>
      <c r="C1197" s="1009"/>
      <c r="D1197" s="403"/>
      <c r="E1197" s="404"/>
      <c r="F1197" s="405"/>
      <c r="G1197" s="402"/>
    </row>
    <row r="1198" spans="1:7" s="370" customFormat="1" ht="37.5" customHeight="1">
      <c r="A1198" s="406"/>
      <c r="B1198" s="407"/>
      <c r="C1198" s="407"/>
      <c r="D1198" s="408"/>
      <c r="E1198" s="409"/>
      <c r="F1198" s="391" t="s">
        <v>63</v>
      </c>
      <c r="G1198" s="392">
        <f>G1195+G1196+G1197</f>
        <v>1165</v>
      </c>
    </row>
    <row r="1199" spans="1:7" s="370" customFormat="1" ht="14">
      <c r="A1199" s="410"/>
      <c r="B1199" s="411"/>
      <c r="C1199" s="411"/>
      <c r="D1199" s="412"/>
      <c r="E1199" s="413"/>
      <c r="F1199" s="397"/>
      <c r="G1199" s="398"/>
    </row>
    <row r="1200" spans="1:7" s="370" customFormat="1" ht="14">
      <c r="A1200" s="799" t="s">
        <v>64</v>
      </c>
      <c r="B1200" s="800"/>
      <c r="C1200" s="800"/>
      <c r="D1200" s="800"/>
      <c r="E1200" s="800"/>
      <c r="F1200" s="800"/>
      <c r="G1200" s="801"/>
    </row>
    <row r="1201" spans="1:7" s="370" customFormat="1" ht="14">
      <c r="A1201" s="378" t="s">
        <v>15</v>
      </c>
      <c r="B1201" s="378" t="s">
        <v>65</v>
      </c>
      <c r="C1201" s="378" t="s">
        <v>66</v>
      </c>
      <c r="D1201" s="378" t="s">
        <v>67</v>
      </c>
      <c r="E1201" s="378" t="s">
        <v>68</v>
      </c>
      <c r="F1201" s="378" t="s">
        <v>69</v>
      </c>
      <c r="G1201" s="414"/>
    </row>
    <row r="1202" spans="1:7" s="370" customFormat="1" ht="15">
      <c r="A1202" s="275" t="s">
        <v>70</v>
      </c>
      <c r="B1202" s="275">
        <v>107213.33333333299</v>
      </c>
      <c r="C1202" s="276">
        <v>0.875</v>
      </c>
      <c r="D1202" s="276">
        <v>25128.125</v>
      </c>
      <c r="E1202" s="276">
        <v>1.57</v>
      </c>
      <c r="F1202" s="260">
        <f>ROUNDUP(D1202/E1202,0)</f>
        <v>16006</v>
      </c>
      <c r="G1202" s="414"/>
    </row>
    <row r="1203" spans="1:7" s="370" customFormat="1" ht="15">
      <c r="A1203" s="275" t="s">
        <v>71</v>
      </c>
      <c r="B1203" s="275">
        <v>48733.333333333299</v>
      </c>
      <c r="C1203" s="276">
        <v>0.875</v>
      </c>
      <c r="D1203" s="276">
        <v>11421.875</v>
      </c>
      <c r="E1203" s="276">
        <v>1.57</v>
      </c>
      <c r="F1203" s="260">
        <f>ROUNDUP(D1203/E1203,0)</f>
        <v>7276</v>
      </c>
      <c r="G1203" s="414"/>
    </row>
    <row r="1204" spans="1:7" s="370" customFormat="1" ht="14">
      <c r="A1204" s="387"/>
      <c r="B1204" s="415"/>
      <c r="C1204" s="416"/>
      <c r="D1204" s="417"/>
      <c r="E1204" s="418"/>
      <c r="F1204" s="391" t="s">
        <v>72</v>
      </c>
      <c r="G1204" s="392">
        <f>SUM(F1202:F1203)</f>
        <v>23282</v>
      </c>
    </row>
    <row r="1205" spans="1:7" s="370" customFormat="1" ht="13.75" customHeight="1">
      <c r="A1205" s="393"/>
      <c r="B1205" s="419"/>
      <c r="C1205" s="420"/>
      <c r="D1205" s="421"/>
      <c r="E1205" s="422"/>
      <c r="F1205" s="397"/>
      <c r="G1205" s="398"/>
    </row>
    <row r="1206" spans="1:7" s="370" customFormat="1" ht="13.75" customHeight="1" thickBot="1">
      <c r="A1206" s="393"/>
      <c r="B1206" s="393"/>
      <c r="C1206" s="393"/>
      <c r="D1206" s="423"/>
      <c r="E1206" s="424"/>
      <c r="F1206" s="425"/>
      <c r="G1206" s="424"/>
    </row>
    <row r="1207" spans="1:7" s="370" customFormat="1" ht="21" customHeight="1" thickBot="1">
      <c r="A1207" s="426"/>
      <c r="B1207" s="427"/>
      <c r="C1207" s="428"/>
      <c r="D1207" s="429"/>
      <c r="E1207" s="1010" t="s">
        <v>73</v>
      </c>
      <c r="F1207" s="1011"/>
      <c r="G1207" s="448">
        <f>G1191+G1198+G1204</f>
        <v>70021</v>
      </c>
    </row>
    <row r="1208" spans="1:7" s="370" customFormat="1" ht="13.75" customHeight="1">
      <c r="A1208" s="360"/>
      <c r="B1208" s="361"/>
      <c r="C1208" s="362"/>
      <c r="D1208" s="363"/>
      <c r="E1208" s="364"/>
      <c r="F1208" s="364"/>
      <c r="G1208" s="365"/>
    </row>
    <row r="1209" spans="1:7" s="370" customFormat="1" ht="14">
      <c r="A1209" s="432"/>
      <c r="B1209" s="432"/>
      <c r="C1209" s="432"/>
      <c r="D1209" s="432"/>
      <c r="E1209" s="432"/>
      <c r="F1209" s="432"/>
      <c r="G1209" s="432"/>
    </row>
    <row r="1210" spans="1:7" s="370" customFormat="1" ht="15" thickBot="1">
      <c r="A1210" s="366"/>
      <c r="B1210" s="366"/>
      <c r="C1210" s="366"/>
      <c r="D1210" s="366"/>
      <c r="E1210" s="366"/>
      <c r="F1210" s="366"/>
      <c r="G1210" s="366"/>
    </row>
    <row r="1211" spans="1:7" s="370" customFormat="1" ht="16" thickBot="1">
      <c r="A1211" s="367" t="s">
        <v>14</v>
      </c>
      <c r="B1211" s="979" t="s">
        <v>15</v>
      </c>
      <c r="C1211" s="980"/>
      <c r="D1211" s="980"/>
      <c r="E1211" s="981"/>
      <c r="F1211" s="368" t="s">
        <v>47</v>
      </c>
      <c r="G1211" s="369" t="s">
        <v>48</v>
      </c>
    </row>
    <row r="1212" spans="1:7" s="370" customFormat="1" ht="16" thickBot="1">
      <c r="A1212" s="371">
        <f>+'PRESUPUESTO OFICIAL'!B66</f>
        <v>8.5</v>
      </c>
      <c r="B1212" s="982" t="str">
        <f>+'PRESUPUESTO OFICIAL'!C66</f>
        <v>Adecuación Salida + interruptor sencillo - incluye caja PVC 2X4, tubería PVC 1/2", conductor de cobre #12 AWG hasta 3 metros lineales, Y demás accesorios para su correcta instalación se deben suministrar todo tipo de accesorios, realizar las regatas, resanes y/o reparaciones, garantizando el mismo tipo de acabado de la zona afectada, con materiales de la misma calidad o superiores a los existentes en colores y modelos similares. (suministro e instalación de todos los materiales)</v>
      </c>
      <c r="C1212" s="982"/>
      <c r="D1212" s="982"/>
      <c r="E1212" s="982"/>
      <c r="F1212" s="372" t="str">
        <f>+'PRESUPUESTO OFICIAL'!D66</f>
        <v>UND</v>
      </c>
      <c r="G1212" s="654">
        <f>+G1243</f>
        <v>58933</v>
      </c>
    </row>
    <row r="1213" spans="1:7" s="370" customFormat="1" ht="14">
      <c r="A1213" s="373"/>
      <c r="B1213" s="373"/>
      <c r="C1213" s="373"/>
      <c r="D1213" s="374"/>
      <c r="E1213" s="375"/>
      <c r="F1213" s="376"/>
      <c r="G1213" s="377"/>
    </row>
    <row r="1214" spans="1:7" s="370" customFormat="1" ht="14">
      <c r="A1214" s="373"/>
      <c r="B1214" s="373"/>
      <c r="C1214" s="373"/>
      <c r="D1214" s="374"/>
      <c r="E1214" s="375"/>
      <c r="F1214" s="376"/>
      <c r="G1214" s="377"/>
    </row>
    <row r="1215" spans="1:7" s="370" customFormat="1" ht="14">
      <c r="A1215" s="799" t="s">
        <v>49</v>
      </c>
      <c r="B1215" s="977"/>
      <c r="C1215" s="977"/>
      <c r="D1215" s="977"/>
      <c r="E1215" s="977"/>
      <c r="F1215" s="977"/>
      <c r="G1215" s="978"/>
    </row>
    <row r="1216" spans="1:7" s="370" customFormat="1" ht="14">
      <c r="A1216" s="757" t="s">
        <v>50</v>
      </c>
      <c r="B1216" s="758"/>
      <c r="C1216" s="759"/>
      <c r="D1216" s="378" t="s">
        <v>51</v>
      </c>
      <c r="E1216" s="379" t="s">
        <v>52</v>
      </c>
      <c r="F1216" s="380" t="s">
        <v>53</v>
      </c>
      <c r="G1216" s="379" t="s">
        <v>54</v>
      </c>
    </row>
    <row r="1217" spans="1:7" s="370" customFormat="1" ht="14.5" customHeight="1">
      <c r="A1217" s="793" t="s">
        <v>215</v>
      </c>
      <c r="B1217" s="796"/>
      <c r="C1217" s="797"/>
      <c r="D1217" s="576" t="s">
        <v>46</v>
      </c>
      <c r="E1217" s="577">
        <v>5700</v>
      </c>
      <c r="F1217" s="663">
        <v>1</v>
      </c>
      <c r="G1217" s="260">
        <f>ROUNDUP(E1217*F1217,0)</f>
        <v>5700</v>
      </c>
    </row>
    <row r="1218" spans="1:7" s="370" customFormat="1" ht="15">
      <c r="A1218" s="793" t="s">
        <v>171</v>
      </c>
      <c r="B1218" s="796"/>
      <c r="C1218" s="797"/>
      <c r="D1218" s="576" t="s">
        <v>51</v>
      </c>
      <c r="E1218" s="580">
        <v>1200</v>
      </c>
      <c r="F1218" s="663">
        <v>1</v>
      </c>
      <c r="G1218" s="260">
        <f>ROUNDUP(E1218*F1218,0)</f>
        <v>1200</v>
      </c>
    </row>
    <row r="1219" spans="1:7" s="370" customFormat="1" ht="14.5" customHeight="1">
      <c r="A1219" s="793" t="s">
        <v>169</v>
      </c>
      <c r="B1219" s="796"/>
      <c r="C1219" s="797"/>
      <c r="D1219" s="576" t="s">
        <v>133</v>
      </c>
      <c r="E1219" s="577">
        <v>1930</v>
      </c>
      <c r="F1219" s="663">
        <v>3</v>
      </c>
      <c r="G1219" s="260">
        <f>ROUNDUP(E1219*F1219,0)</f>
        <v>5790</v>
      </c>
    </row>
    <row r="1220" spans="1:7" s="370" customFormat="1" ht="14.5" customHeight="1">
      <c r="A1220" s="793" t="s">
        <v>275</v>
      </c>
      <c r="B1220" s="796"/>
      <c r="C1220" s="797"/>
      <c r="D1220" s="576" t="s">
        <v>133</v>
      </c>
      <c r="E1220" s="577">
        <v>1930</v>
      </c>
      <c r="F1220" s="663">
        <v>3</v>
      </c>
      <c r="G1220" s="260">
        <f t="shared" ref="G1220:G1223" si="13">ROUNDUP(E1220*F1220,0)</f>
        <v>5790</v>
      </c>
    </row>
    <row r="1221" spans="1:7" s="370" customFormat="1" ht="14.5" customHeight="1">
      <c r="A1221" s="793" t="s">
        <v>167</v>
      </c>
      <c r="B1221" s="796"/>
      <c r="C1221" s="797"/>
      <c r="D1221" s="576" t="s">
        <v>133</v>
      </c>
      <c r="E1221" s="580">
        <v>4000</v>
      </c>
      <c r="F1221" s="663">
        <v>3</v>
      </c>
      <c r="G1221" s="260">
        <f t="shared" si="13"/>
        <v>12000</v>
      </c>
    </row>
    <row r="1222" spans="1:7" s="370" customFormat="1" ht="14.5" customHeight="1">
      <c r="A1222" s="793" t="s">
        <v>168</v>
      </c>
      <c r="B1222" s="796"/>
      <c r="C1222" s="797"/>
      <c r="D1222" s="576" t="s">
        <v>51</v>
      </c>
      <c r="E1222" s="580">
        <v>1103</v>
      </c>
      <c r="F1222" s="663">
        <v>2</v>
      </c>
      <c r="G1222" s="260">
        <f t="shared" si="13"/>
        <v>2206</v>
      </c>
    </row>
    <row r="1223" spans="1:7" s="370" customFormat="1" ht="14.5" customHeight="1">
      <c r="A1223" s="1017" t="s">
        <v>175</v>
      </c>
      <c r="B1223" s="1018"/>
      <c r="C1223" s="1019"/>
      <c r="D1223" s="381" t="s">
        <v>51</v>
      </c>
      <c r="E1223" s="382">
        <v>900</v>
      </c>
      <c r="F1223" s="663">
        <v>2</v>
      </c>
      <c r="G1223" s="260">
        <f t="shared" si="13"/>
        <v>1800</v>
      </c>
    </row>
    <row r="1224" spans="1:7" s="370" customFormat="1" ht="14">
      <c r="A1224" s="1017"/>
      <c r="B1224" s="1018"/>
      <c r="C1224" s="1019"/>
      <c r="D1224" s="381"/>
      <c r="E1224" s="382"/>
      <c r="F1224" s="383"/>
      <c r="G1224" s="384">
        <f t="shared" ref="G1224:G1225" si="14">E1224*F1224</f>
        <v>0</v>
      </c>
    </row>
    <row r="1225" spans="1:7" s="370" customFormat="1" ht="14">
      <c r="A1225" s="798"/>
      <c r="B1225" s="798"/>
      <c r="C1225" s="798"/>
      <c r="D1225" s="385"/>
      <c r="E1225" s="386"/>
      <c r="F1225" s="383"/>
      <c r="G1225" s="384">
        <f t="shared" si="14"/>
        <v>0</v>
      </c>
    </row>
    <row r="1226" spans="1:7" s="370" customFormat="1" ht="14">
      <c r="A1226" s="387"/>
      <c r="B1226" s="388"/>
      <c r="C1226" s="387"/>
      <c r="D1226" s="389"/>
      <c r="E1226" s="390"/>
      <c r="F1226" s="391" t="s">
        <v>125</v>
      </c>
      <c r="G1226" s="392">
        <f>SUM(G1217:G1225)</f>
        <v>34486</v>
      </c>
    </row>
    <row r="1227" spans="1:7" s="370" customFormat="1" ht="14">
      <c r="A1227" s="393"/>
      <c r="B1227" s="394"/>
      <c r="C1227" s="394"/>
      <c r="D1227" s="395"/>
      <c r="E1227" s="396"/>
      <c r="F1227" s="397"/>
      <c r="G1227" s="398"/>
    </row>
    <row r="1228" spans="1:7" s="370" customFormat="1" ht="14">
      <c r="A1228" s="393"/>
      <c r="B1228" s="394"/>
      <c r="C1228" s="394"/>
      <c r="D1228" s="395"/>
      <c r="E1228" s="396"/>
      <c r="F1228" s="397"/>
      <c r="G1228" s="398"/>
    </row>
    <row r="1229" spans="1:7" s="370" customFormat="1" ht="14">
      <c r="A1229" s="799" t="s">
        <v>56</v>
      </c>
      <c r="B1229" s="800"/>
      <c r="C1229" s="800"/>
      <c r="D1229" s="800"/>
      <c r="E1229" s="800"/>
      <c r="F1229" s="800"/>
      <c r="G1229" s="801"/>
    </row>
    <row r="1230" spans="1:7" s="370" customFormat="1" ht="14">
      <c r="A1230" s="757" t="s">
        <v>50</v>
      </c>
      <c r="B1230" s="758"/>
      <c r="C1230" s="759"/>
      <c r="D1230" s="378" t="s">
        <v>51</v>
      </c>
      <c r="E1230" s="379" t="s">
        <v>57</v>
      </c>
      <c r="F1230" s="380" t="s">
        <v>58</v>
      </c>
      <c r="G1230" s="379" t="s">
        <v>54</v>
      </c>
    </row>
    <row r="1231" spans="1:7" s="370" customFormat="1" ht="15">
      <c r="A1231" s="983" t="s">
        <v>143</v>
      </c>
      <c r="B1231" s="984"/>
      <c r="C1231" s="985"/>
      <c r="D1231" s="404" t="s">
        <v>144</v>
      </c>
      <c r="E1231" s="646">
        <f>+G1240</f>
        <v>23282</v>
      </c>
      <c r="F1231" s="405">
        <v>0.05</v>
      </c>
      <c r="G1231" s="260">
        <f>ROUNDUP(E1231*F1231,0)</f>
        <v>1165</v>
      </c>
    </row>
    <row r="1232" spans="1:7" s="370" customFormat="1" ht="14">
      <c r="A1232" s="983"/>
      <c r="B1232" s="984"/>
      <c r="C1232" s="985"/>
      <c r="D1232" s="403"/>
      <c r="E1232" s="404"/>
      <c r="F1232" s="405"/>
      <c r="G1232" s="402"/>
    </row>
    <row r="1233" spans="1:7" s="370" customFormat="1" ht="14">
      <c r="A1233" s="406"/>
      <c r="B1233" s="407"/>
      <c r="C1233" s="407"/>
      <c r="D1233" s="408"/>
      <c r="E1233" s="409"/>
      <c r="F1233" s="391" t="s">
        <v>140</v>
      </c>
      <c r="G1233" s="392">
        <f>G1231+G1232</f>
        <v>1165</v>
      </c>
    </row>
    <row r="1234" spans="1:7" s="370" customFormat="1" ht="14">
      <c r="A1234" s="410"/>
      <c r="B1234" s="411"/>
      <c r="C1234" s="411"/>
      <c r="D1234" s="412"/>
      <c r="E1234" s="413"/>
      <c r="F1234" s="397"/>
      <c r="G1234" s="398"/>
    </row>
    <row r="1235" spans="1:7" ht="14">
      <c r="A1235" s="393"/>
      <c r="B1235" s="394"/>
      <c r="C1235" s="393"/>
      <c r="D1235" s="395"/>
      <c r="E1235" s="398"/>
      <c r="F1235" s="397"/>
      <c r="G1235" s="398"/>
    </row>
    <row r="1236" spans="1:7" ht="14">
      <c r="A1236" s="799" t="s">
        <v>64</v>
      </c>
      <c r="B1236" s="800"/>
      <c r="C1236" s="800"/>
      <c r="D1236" s="800"/>
      <c r="E1236" s="800"/>
      <c r="F1236" s="800"/>
      <c r="G1236" s="801"/>
    </row>
    <row r="1237" spans="1:7" s="370" customFormat="1" ht="14">
      <c r="A1237" s="378" t="s">
        <v>15</v>
      </c>
      <c r="B1237" s="378" t="s">
        <v>65</v>
      </c>
      <c r="C1237" s="378" t="s">
        <v>66</v>
      </c>
      <c r="D1237" s="378" t="s">
        <v>67</v>
      </c>
      <c r="E1237" s="378" t="s">
        <v>68</v>
      </c>
      <c r="F1237" s="378" t="s">
        <v>69</v>
      </c>
      <c r="G1237" s="414"/>
    </row>
    <row r="1238" spans="1:7" s="370" customFormat="1" ht="15">
      <c r="A1238" s="275" t="s">
        <v>70</v>
      </c>
      <c r="B1238" s="275">
        <v>107213.33333333299</v>
      </c>
      <c r="C1238" s="276">
        <v>0.875</v>
      </c>
      <c r="D1238" s="276">
        <v>25128.125</v>
      </c>
      <c r="E1238" s="276">
        <v>1.57</v>
      </c>
      <c r="F1238" s="260">
        <f>ROUNDUP(D1238/E1238,0)</f>
        <v>16006</v>
      </c>
      <c r="G1238" s="414"/>
    </row>
    <row r="1239" spans="1:7" s="370" customFormat="1" ht="13.75" customHeight="1">
      <c r="A1239" s="275" t="s">
        <v>71</v>
      </c>
      <c r="B1239" s="275">
        <v>48733.333333333299</v>
      </c>
      <c r="C1239" s="276">
        <v>0.875</v>
      </c>
      <c r="D1239" s="276">
        <v>11421.875</v>
      </c>
      <c r="E1239" s="276">
        <v>1.57</v>
      </c>
      <c r="F1239" s="260">
        <f>ROUNDUP(D1239/E1239,0)</f>
        <v>7276</v>
      </c>
      <c r="G1239" s="414"/>
    </row>
    <row r="1240" spans="1:7" s="370" customFormat="1" ht="13.75" customHeight="1">
      <c r="A1240" s="387"/>
      <c r="B1240" s="415"/>
      <c r="C1240" s="416"/>
      <c r="D1240" s="417"/>
      <c r="E1240" s="418"/>
      <c r="F1240" s="391" t="s">
        <v>126</v>
      </c>
      <c r="G1240" s="392">
        <f>F1238+F1239</f>
        <v>23282</v>
      </c>
    </row>
    <row r="1241" spans="1:7" s="370" customFormat="1" ht="14">
      <c r="A1241" s="393"/>
      <c r="B1241" s="394"/>
      <c r="C1241" s="393"/>
      <c r="D1241" s="395"/>
      <c r="E1241" s="398"/>
      <c r="F1241" s="397"/>
      <c r="G1241" s="398"/>
    </row>
    <row r="1242" spans="1:7" s="370" customFormat="1" ht="14">
      <c r="A1242" s="393"/>
      <c r="B1242" s="393"/>
      <c r="C1242" s="393"/>
      <c r="D1242" s="423"/>
      <c r="E1242" s="424"/>
      <c r="F1242" s="425"/>
      <c r="G1242" s="424"/>
    </row>
    <row r="1243" spans="1:7" s="370" customFormat="1" ht="14">
      <c r="A1243" s="426"/>
      <c r="B1243" s="427"/>
      <c r="C1243" s="428"/>
      <c r="D1243" s="429"/>
      <c r="E1243" s="986" t="s">
        <v>73</v>
      </c>
      <c r="F1243" s="987"/>
      <c r="G1243" s="430">
        <f>G1226+G1233+G1240</f>
        <v>58933</v>
      </c>
    </row>
    <row r="1244" spans="1:7" s="370" customFormat="1" ht="14">
      <c r="A1244" s="432"/>
      <c r="B1244" s="432"/>
      <c r="C1244" s="432"/>
      <c r="D1244" s="432"/>
      <c r="E1244" s="432"/>
      <c r="F1244" s="432"/>
      <c r="G1244" s="432"/>
    </row>
    <row r="1245" spans="1:7" s="370" customFormat="1" ht="15" thickBot="1">
      <c r="A1245"/>
      <c r="B1245"/>
      <c r="C1245"/>
      <c r="D1245"/>
      <c r="E1245"/>
      <c r="F1245"/>
      <c r="G1245"/>
    </row>
    <row r="1246" spans="1:7" s="370" customFormat="1" ht="16" thickBot="1">
      <c r="A1246" s="367" t="s">
        <v>14</v>
      </c>
      <c r="B1246" s="979" t="s">
        <v>15</v>
      </c>
      <c r="C1246" s="980"/>
      <c r="D1246" s="980"/>
      <c r="E1246" s="981"/>
      <c r="F1246" s="368" t="s">
        <v>47</v>
      </c>
      <c r="G1246" s="369" t="s">
        <v>48</v>
      </c>
    </row>
    <row r="1247" spans="1:7" s="370" customFormat="1" ht="16" thickBot="1">
      <c r="A1247" s="449">
        <f>+'PRESUPUESTO OFICIAL'!B67</f>
        <v>8.6</v>
      </c>
      <c r="B1247" s="982" t="str">
        <f>+'PRESUPUESTO OFICIAL'!C67</f>
        <v>Adecuación Salida + interruptor doble - incluye caja PVC 2X4, tubería PVC 1/2", conductor de cobre #12 AWG hasta 3 metros lineales, incluye accesorios para su correcta instalación, se realizan las regatas, resanes y/o reparaciones, garantizando el mismo tipo de acabado de la zona afectada, con materiales de la misma calidad o superiores a los existentes en colores y modelos similares. (suministro e instalación de todos los materiales).</v>
      </c>
      <c r="C1247" s="982"/>
      <c r="D1247" s="982"/>
      <c r="E1247" s="982"/>
      <c r="F1247" s="372" t="str">
        <f>+'PRESUPUESTO OFICIAL'!D67</f>
        <v>UND</v>
      </c>
      <c r="G1247" s="655">
        <f>+G1280</f>
        <v>62433</v>
      </c>
    </row>
    <row r="1248" spans="1:7" s="370" customFormat="1" ht="14">
      <c r="A1248" s="373"/>
      <c r="B1248" s="373"/>
      <c r="C1248" s="373"/>
      <c r="D1248" s="374"/>
      <c r="E1248" s="375"/>
      <c r="F1248" s="376"/>
      <c r="G1248" s="377"/>
    </row>
    <row r="1249" spans="1:7" s="370" customFormat="1" ht="14">
      <c r="A1249" s="373"/>
      <c r="B1249" s="373"/>
      <c r="C1249" s="373"/>
      <c r="D1249" s="374"/>
      <c r="E1249" s="375"/>
      <c r="F1249" s="376"/>
      <c r="G1249" s="377"/>
    </row>
    <row r="1250" spans="1:7" s="370" customFormat="1" ht="14">
      <c r="A1250" s="799" t="s">
        <v>49</v>
      </c>
      <c r="B1250" s="977"/>
      <c r="C1250" s="977"/>
      <c r="D1250" s="977"/>
      <c r="E1250" s="977"/>
      <c r="F1250" s="977"/>
      <c r="G1250" s="978"/>
    </row>
    <row r="1251" spans="1:7" s="370" customFormat="1" ht="14">
      <c r="A1251" s="757" t="s">
        <v>50</v>
      </c>
      <c r="B1251" s="758"/>
      <c r="C1251" s="759"/>
      <c r="D1251" s="378" t="s">
        <v>51</v>
      </c>
      <c r="E1251" s="379" t="s">
        <v>52</v>
      </c>
      <c r="F1251" s="380" t="s">
        <v>53</v>
      </c>
      <c r="G1251" s="379" t="s">
        <v>54</v>
      </c>
    </row>
    <row r="1252" spans="1:7" s="370" customFormat="1" ht="14.5" customHeight="1">
      <c r="A1252" s="793" t="s">
        <v>216</v>
      </c>
      <c r="B1252" s="796"/>
      <c r="C1252" s="797"/>
      <c r="D1252" s="576" t="s">
        <v>51</v>
      </c>
      <c r="E1252" s="577">
        <v>9200</v>
      </c>
      <c r="F1252" s="663">
        <v>1</v>
      </c>
      <c r="G1252" s="260">
        <f t="shared" ref="G1252:G1258" si="15">ROUNDUP(E1252*F1252,0)</f>
        <v>9200</v>
      </c>
    </row>
    <row r="1253" spans="1:7" s="370" customFormat="1" ht="15">
      <c r="A1253" s="793" t="s">
        <v>171</v>
      </c>
      <c r="B1253" s="794"/>
      <c r="C1253" s="795"/>
      <c r="D1253" s="576" t="s">
        <v>51</v>
      </c>
      <c r="E1253" s="580">
        <v>1200</v>
      </c>
      <c r="F1253" s="663">
        <v>1</v>
      </c>
      <c r="G1253" s="260">
        <f t="shared" si="15"/>
        <v>1200</v>
      </c>
    </row>
    <row r="1254" spans="1:7" s="370" customFormat="1" ht="14.5" customHeight="1">
      <c r="A1254" s="793" t="s">
        <v>169</v>
      </c>
      <c r="B1254" s="796"/>
      <c r="C1254" s="797"/>
      <c r="D1254" s="576" t="s">
        <v>133</v>
      </c>
      <c r="E1254" s="577">
        <v>1930</v>
      </c>
      <c r="F1254" s="663">
        <v>3</v>
      </c>
      <c r="G1254" s="260">
        <f t="shared" si="15"/>
        <v>5790</v>
      </c>
    </row>
    <row r="1255" spans="1:7" s="370" customFormat="1" ht="14.5" customHeight="1">
      <c r="A1255" s="793" t="s">
        <v>275</v>
      </c>
      <c r="B1255" s="796"/>
      <c r="C1255" s="797"/>
      <c r="D1255" s="576" t="s">
        <v>133</v>
      </c>
      <c r="E1255" s="577">
        <v>1930</v>
      </c>
      <c r="F1255" s="663">
        <v>3</v>
      </c>
      <c r="G1255" s="260">
        <f t="shared" si="15"/>
        <v>5790</v>
      </c>
    </row>
    <row r="1256" spans="1:7" s="370" customFormat="1" ht="14.5" customHeight="1">
      <c r="A1256" s="793" t="s">
        <v>167</v>
      </c>
      <c r="B1256" s="796"/>
      <c r="C1256" s="797"/>
      <c r="D1256" s="576" t="s">
        <v>133</v>
      </c>
      <c r="E1256" s="580">
        <v>4000</v>
      </c>
      <c r="F1256" s="664">
        <v>3</v>
      </c>
      <c r="G1256" s="260">
        <f t="shared" si="15"/>
        <v>12000</v>
      </c>
    </row>
    <row r="1257" spans="1:7" s="370" customFormat="1" ht="14.5" customHeight="1">
      <c r="A1257" s="1017" t="s">
        <v>168</v>
      </c>
      <c r="B1257" s="1020"/>
      <c r="C1257" s="1021"/>
      <c r="D1257" s="381" t="s">
        <v>51</v>
      </c>
      <c r="E1257" s="443">
        <v>1103</v>
      </c>
      <c r="F1257" s="665">
        <v>2</v>
      </c>
      <c r="G1257" s="260">
        <f t="shared" si="15"/>
        <v>2206</v>
      </c>
    </row>
    <row r="1258" spans="1:7" s="370" customFormat="1" ht="14.5" customHeight="1">
      <c r="A1258" s="1017" t="s">
        <v>175</v>
      </c>
      <c r="B1258" s="1018"/>
      <c r="C1258" s="1019"/>
      <c r="D1258" s="381" t="s">
        <v>51</v>
      </c>
      <c r="E1258" s="382">
        <v>900</v>
      </c>
      <c r="F1258" s="663">
        <v>2</v>
      </c>
      <c r="G1258" s="260">
        <f t="shared" si="15"/>
        <v>1800</v>
      </c>
    </row>
    <row r="1259" spans="1:7" s="370" customFormat="1" ht="14">
      <c r="A1259" s="798"/>
      <c r="B1259" s="798"/>
      <c r="C1259" s="798"/>
      <c r="D1259" s="385"/>
      <c r="E1259" s="386"/>
      <c r="F1259" s="383"/>
      <c r="G1259" s="384">
        <f t="shared" ref="G1259:G1262" si="16">E1259*F1259</f>
        <v>0</v>
      </c>
    </row>
    <row r="1260" spans="1:7" s="370" customFormat="1" ht="14">
      <c r="A1260" s="798"/>
      <c r="B1260" s="798"/>
      <c r="C1260" s="798"/>
      <c r="D1260" s="385"/>
      <c r="E1260" s="386"/>
      <c r="F1260" s="383"/>
      <c r="G1260" s="384">
        <f t="shared" si="16"/>
        <v>0</v>
      </c>
    </row>
    <row r="1261" spans="1:7" s="370" customFormat="1" ht="14">
      <c r="A1261" s="798"/>
      <c r="B1261" s="798"/>
      <c r="C1261" s="798"/>
      <c r="D1261" s="385"/>
      <c r="E1261" s="386"/>
      <c r="F1261" s="383"/>
      <c r="G1261" s="384">
        <f t="shared" si="16"/>
        <v>0</v>
      </c>
    </row>
    <row r="1262" spans="1:7" s="370" customFormat="1" ht="14">
      <c r="A1262" s="798"/>
      <c r="B1262" s="798"/>
      <c r="C1262" s="798"/>
      <c r="D1262" s="385"/>
      <c r="E1262" s="386"/>
      <c r="F1262" s="383"/>
      <c r="G1262" s="384">
        <f t="shared" si="16"/>
        <v>0</v>
      </c>
    </row>
    <row r="1263" spans="1:7" s="370" customFormat="1" ht="14">
      <c r="A1263" s="387"/>
      <c r="B1263" s="388"/>
      <c r="C1263" s="387"/>
      <c r="D1263" s="389"/>
      <c r="E1263" s="390"/>
      <c r="F1263" s="391" t="s">
        <v>125</v>
      </c>
      <c r="G1263" s="392">
        <f>SUM(G1252:G1262)</f>
        <v>37986</v>
      </c>
    </row>
    <row r="1264" spans="1:7" s="370" customFormat="1" ht="14">
      <c r="A1264" s="393"/>
      <c r="B1264" s="394"/>
      <c r="C1264" s="394"/>
      <c r="D1264" s="395"/>
      <c r="E1264" s="396"/>
      <c r="F1264" s="397"/>
      <c r="G1264" s="398"/>
    </row>
    <row r="1265" spans="1:7" s="370" customFormat="1" ht="14">
      <c r="A1265" s="393"/>
      <c r="B1265" s="394"/>
      <c r="C1265" s="394"/>
      <c r="D1265" s="395"/>
      <c r="E1265" s="396"/>
      <c r="F1265" s="397"/>
      <c r="G1265" s="398"/>
    </row>
    <row r="1266" spans="1:7" s="370" customFormat="1" ht="14">
      <c r="A1266" s="799" t="s">
        <v>56</v>
      </c>
      <c r="B1266" s="800"/>
      <c r="C1266" s="800"/>
      <c r="D1266" s="800"/>
      <c r="E1266" s="800"/>
      <c r="F1266" s="800"/>
      <c r="G1266" s="801"/>
    </row>
    <row r="1267" spans="1:7" s="370" customFormat="1" ht="14">
      <c r="A1267" s="757" t="s">
        <v>50</v>
      </c>
      <c r="B1267" s="758"/>
      <c r="C1267" s="759"/>
      <c r="D1267" s="378" t="s">
        <v>51</v>
      </c>
      <c r="E1267" s="379" t="s">
        <v>57</v>
      </c>
      <c r="F1267" s="380" t="s">
        <v>58</v>
      </c>
      <c r="G1267" s="379" t="s">
        <v>54</v>
      </c>
    </row>
    <row r="1268" spans="1:7" s="370" customFormat="1" ht="15.5" customHeight="1">
      <c r="A1268" s="983" t="s">
        <v>143</v>
      </c>
      <c r="B1268" s="984"/>
      <c r="C1268" s="985"/>
      <c r="D1268" s="404" t="s">
        <v>144</v>
      </c>
      <c r="E1268" s="646">
        <f>+G1277</f>
        <v>23282</v>
      </c>
      <c r="F1268" s="405">
        <v>0.05</v>
      </c>
      <c r="G1268" s="260">
        <f>ROUNDUP(E1268*F1268,0)</f>
        <v>1165</v>
      </c>
    </row>
    <row r="1269" spans="1:7" s="432" customFormat="1" ht="14">
      <c r="A1269" s="1025"/>
      <c r="B1269" s="1026"/>
      <c r="C1269" s="1027"/>
      <c r="D1269" s="666"/>
      <c r="E1269" s="667"/>
      <c r="F1269" s="668"/>
      <c r="G1269" s="384"/>
    </row>
    <row r="1270" spans="1:7" s="366" customFormat="1" ht="14">
      <c r="A1270" s="406"/>
      <c r="B1270" s="407"/>
      <c r="C1270" s="407"/>
      <c r="D1270" s="408"/>
      <c r="E1270" s="409"/>
      <c r="F1270" s="391" t="s">
        <v>140</v>
      </c>
      <c r="G1270" s="392">
        <f>G1268+G1269</f>
        <v>1165</v>
      </c>
    </row>
    <row r="1271" spans="1:7" s="370" customFormat="1" ht="14">
      <c r="A1271" s="410"/>
      <c r="B1271" s="411"/>
      <c r="C1271" s="411"/>
      <c r="D1271" s="412"/>
      <c r="E1271" s="413"/>
      <c r="F1271" s="397"/>
      <c r="G1271" s="398"/>
    </row>
    <row r="1272" spans="1:7" s="370" customFormat="1" ht="14">
      <c r="A1272" s="393"/>
      <c r="B1272" s="394"/>
      <c r="C1272" s="393"/>
      <c r="D1272" s="395"/>
      <c r="E1272" s="398"/>
      <c r="F1272" s="397"/>
      <c r="G1272" s="398"/>
    </row>
    <row r="1273" spans="1:7" s="370" customFormat="1" ht="14">
      <c r="A1273" s="799" t="s">
        <v>64</v>
      </c>
      <c r="B1273" s="800"/>
      <c r="C1273" s="800"/>
      <c r="D1273" s="800"/>
      <c r="E1273" s="800"/>
      <c r="F1273" s="800"/>
      <c r="G1273" s="801"/>
    </row>
    <row r="1274" spans="1:7" s="370" customFormat="1" ht="14">
      <c r="A1274" s="378" t="s">
        <v>15</v>
      </c>
      <c r="B1274" s="378" t="s">
        <v>65</v>
      </c>
      <c r="C1274" s="378" t="s">
        <v>66</v>
      </c>
      <c r="D1274" s="378" t="s">
        <v>67</v>
      </c>
      <c r="E1274" s="378" t="s">
        <v>68</v>
      </c>
      <c r="F1274" s="378" t="s">
        <v>69</v>
      </c>
      <c r="G1274" s="414"/>
    </row>
    <row r="1275" spans="1:7" s="370" customFormat="1" ht="15">
      <c r="A1275" s="275" t="s">
        <v>70</v>
      </c>
      <c r="B1275" s="275">
        <v>107213.33333333299</v>
      </c>
      <c r="C1275" s="276">
        <v>0.875</v>
      </c>
      <c r="D1275" s="276">
        <v>25128.125</v>
      </c>
      <c r="E1275" s="276">
        <v>1.57</v>
      </c>
      <c r="F1275" s="260">
        <f>ROUNDUP(D1275/E1275,0)</f>
        <v>16006</v>
      </c>
      <c r="G1275" s="414"/>
    </row>
    <row r="1276" spans="1:7" s="370" customFormat="1" ht="13.75" customHeight="1">
      <c r="A1276" s="275" t="s">
        <v>71</v>
      </c>
      <c r="B1276" s="275">
        <v>48733.333333333299</v>
      </c>
      <c r="C1276" s="276">
        <v>0.875</v>
      </c>
      <c r="D1276" s="276">
        <v>11421.875</v>
      </c>
      <c r="E1276" s="276">
        <v>1.57</v>
      </c>
      <c r="F1276" s="260">
        <f>ROUNDUP(D1276/E1276,0)</f>
        <v>7276</v>
      </c>
      <c r="G1276" s="414"/>
    </row>
    <row r="1277" spans="1:7" s="370" customFormat="1" ht="13.75" customHeight="1">
      <c r="A1277" s="387"/>
      <c r="B1277" s="415"/>
      <c r="C1277" s="416"/>
      <c r="D1277" s="417"/>
      <c r="E1277" s="418"/>
      <c r="F1277" s="391" t="s">
        <v>126</v>
      </c>
      <c r="G1277" s="392">
        <f>F1275+F1276</f>
        <v>23282</v>
      </c>
    </row>
    <row r="1278" spans="1:7" s="370" customFormat="1" ht="14">
      <c r="A1278" s="393"/>
      <c r="B1278" s="394"/>
      <c r="C1278" s="393"/>
      <c r="D1278" s="395"/>
      <c r="E1278" s="398"/>
      <c r="F1278" s="397"/>
      <c r="G1278" s="398"/>
    </row>
    <row r="1279" spans="1:7" s="370" customFormat="1" ht="14">
      <c r="A1279" s="393"/>
      <c r="B1279" s="393"/>
      <c r="C1279" s="393"/>
      <c r="D1279" s="423"/>
      <c r="E1279" s="424"/>
      <c r="F1279" s="425"/>
      <c r="G1279" s="424"/>
    </row>
    <row r="1280" spans="1:7" s="370" customFormat="1" ht="14">
      <c r="A1280" s="426"/>
      <c r="B1280" s="427"/>
      <c r="C1280" s="428"/>
      <c r="D1280" s="429"/>
      <c r="E1280" s="986" t="s">
        <v>73</v>
      </c>
      <c r="F1280" s="987"/>
      <c r="G1280" s="430">
        <f>G1263+G1270+G1277</f>
        <v>62433</v>
      </c>
    </row>
    <row r="1281" spans="1:7" s="370" customFormat="1" ht="14"/>
    <row r="1282" spans="1:7" s="370" customFormat="1" ht="14">
      <c r="A1282" s="432"/>
      <c r="B1282" s="432"/>
      <c r="C1282" s="432"/>
      <c r="D1282" s="432"/>
      <c r="E1282" s="432"/>
      <c r="F1282" s="432"/>
      <c r="G1282" s="432"/>
    </row>
    <row r="1283" spans="1:7" s="370" customFormat="1" ht="15" thickBot="1">
      <c r="A1283"/>
      <c r="B1283"/>
      <c r="C1283"/>
      <c r="D1283"/>
      <c r="E1283"/>
      <c r="F1283"/>
      <c r="G1283"/>
    </row>
    <row r="1284" spans="1:7" s="370" customFormat="1" ht="16" thickBot="1">
      <c r="A1284" s="367" t="s">
        <v>14</v>
      </c>
      <c r="B1284" s="979" t="s">
        <v>15</v>
      </c>
      <c r="C1284" s="980"/>
      <c r="D1284" s="980"/>
      <c r="E1284" s="981"/>
      <c r="F1284" s="368" t="s">
        <v>47</v>
      </c>
      <c r="G1284" s="369" t="s">
        <v>48</v>
      </c>
    </row>
    <row r="1285" spans="1:7" s="370" customFormat="1" ht="16" thickBot="1">
      <c r="A1285" s="449">
        <f>+'PRESUPUESTO OFICIAL'!B68</f>
        <v>8.6999999999999993</v>
      </c>
      <c r="B1285" s="1028" t="str">
        <f>+'PRESUPUESTO OFICIAL'!C68</f>
        <v>Reposición de panel LED cuadrado de 30x30 cm, 22W, luz blanca, empotrado.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v>
      </c>
      <c r="C1285" s="1029"/>
      <c r="D1285" s="1029"/>
      <c r="E1285" s="1030"/>
      <c r="F1285" s="372" t="str">
        <f>+'PRESUPUESTO OFICIAL'!D68</f>
        <v>UND</v>
      </c>
      <c r="G1285" s="655">
        <f>+G1313</f>
        <v>128827</v>
      </c>
    </row>
    <row r="1286" spans="1:7" s="370" customFormat="1" ht="14">
      <c r="A1286" s="373"/>
      <c r="B1286" s="373"/>
      <c r="C1286" s="373"/>
      <c r="D1286" s="374"/>
      <c r="E1286" s="375"/>
      <c r="F1286" s="376"/>
      <c r="G1286" s="377"/>
    </row>
    <row r="1287" spans="1:7" s="370" customFormat="1" ht="14">
      <c r="A1287" s="373"/>
      <c r="B1287" s="373"/>
      <c r="C1287" s="373"/>
      <c r="D1287" s="374"/>
      <c r="E1287" s="375"/>
      <c r="F1287" s="376"/>
      <c r="G1287" s="377"/>
    </row>
    <row r="1288" spans="1:7" s="370" customFormat="1" ht="14">
      <c r="A1288" s="799" t="s">
        <v>49</v>
      </c>
      <c r="B1288" s="977"/>
      <c r="C1288" s="977"/>
      <c r="D1288" s="977"/>
      <c r="E1288" s="977"/>
      <c r="F1288" s="977"/>
      <c r="G1288" s="978"/>
    </row>
    <row r="1289" spans="1:7" s="370" customFormat="1" ht="14">
      <c r="A1289" s="757" t="s">
        <v>50</v>
      </c>
      <c r="B1289" s="758"/>
      <c r="C1289" s="759"/>
      <c r="D1289" s="378" t="s">
        <v>51</v>
      </c>
      <c r="E1289" s="379" t="s">
        <v>52</v>
      </c>
      <c r="F1289" s="380" t="s">
        <v>53</v>
      </c>
      <c r="G1289" s="379" t="s">
        <v>54</v>
      </c>
    </row>
    <row r="1290" spans="1:7" s="370" customFormat="1" ht="14.5" customHeight="1">
      <c r="A1290" s="798" t="s">
        <v>176</v>
      </c>
      <c r="B1290" s="798"/>
      <c r="C1290" s="798"/>
      <c r="D1290" s="385" t="s">
        <v>145</v>
      </c>
      <c r="E1290" s="386">
        <v>65000</v>
      </c>
      <c r="F1290" s="383">
        <v>1</v>
      </c>
      <c r="G1290" s="669">
        <f t="shared" ref="G1290:G1295" si="17">ROUNDUP(E1290*F1290,0)</f>
        <v>65000</v>
      </c>
    </row>
    <row r="1291" spans="1:7" s="370" customFormat="1" ht="14.5" customHeight="1">
      <c r="A1291" s="798" t="s">
        <v>146</v>
      </c>
      <c r="B1291" s="798"/>
      <c r="C1291" s="798"/>
      <c r="D1291" s="385" t="s">
        <v>145</v>
      </c>
      <c r="E1291" s="386">
        <v>3800</v>
      </c>
      <c r="F1291" s="383">
        <v>1</v>
      </c>
      <c r="G1291" s="669">
        <f t="shared" si="17"/>
        <v>3800</v>
      </c>
    </row>
    <row r="1292" spans="1:7" s="370" customFormat="1" ht="14.5" customHeight="1">
      <c r="A1292" s="793" t="s">
        <v>169</v>
      </c>
      <c r="B1292" s="794"/>
      <c r="C1292" s="795"/>
      <c r="D1292" s="576" t="s">
        <v>133</v>
      </c>
      <c r="E1292" s="577">
        <v>1950</v>
      </c>
      <c r="F1292" s="383">
        <v>3</v>
      </c>
      <c r="G1292" s="669">
        <f t="shared" si="17"/>
        <v>5850</v>
      </c>
    </row>
    <row r="1293" spans="1:7" s="370" customFormat="1" ht="14.5" customHeight="1">
      <c r="A1293" s="793" t="s">
        <v>276</v>
      </c>
      <c r="B1293" s="794"/>
      <c r="C1293" s="795"/>
      <c r="D1293" s="576" t="s">
        <v>133</v>
      </c>
      <c r="E1293" s="577">
        <v>1950</v>
      </c>
      <c r="F1293" s="383">
        <v>3</v>
      </c>
      <c r="G1293" s="669">
        <f t="shared" si="17"/>
        <v>5850</v>
      </c>
    </row>
    <row r="1294" spans="1:7" s="370" customFormat="1" ht="14.5" customHeight="1">
      <c r="A1294" s="1033" t="s">
        <v>281</v>
      </c>
      <c r="B1294" s="1013"/>
      <c r="C1294" s="1014"/>
      <c r="D1294" s="579" t="s">
        <v>133</v>
      </c>
      <c r="E1294" s="580">
        <v>6000</v>
      </c>
      <c r="F1294" s="581">
        <v>3</v>
      </c>
      <c r="G1294" s="669">
        <f t="shared" si="17"/>
        <v>18000</v>
      </c>
    </row>
    <row r="1295" spans="1:7" s="370" customFormat="1" ht="14.5" customHeight="1">
      <c r="A1295" s="1012" t="s">
        <v>168</v>
      </c>
      <c r="B1295" s="1013"/>
      <c r="C1295" s="1014"/>
      <c r="D1295" s="579" t="s">
        <v>51</v>
      </c>
      <c r="E1295" s="580">
        <v>2800</v>
      </c>
      <c r="F1295" s="581">
        <v>2</v>
      </c>
      <c r="G1295" s="669">
        <f t="shared" si="17"/>
        <v>5600</v>
      </c>
    </row>
    <row r="1296" spans="1:7" s="370" customFormat="1" ht="14">
      <c r="A1296" s="387"/>
      <c r="B1296" s="388"/>
      <c r="C1296" s="387"/>
      <c r="D1296" s="389"/>
      <c r="E1296" s="390"/>
      <c r="F1296" s="391" t="s">
        <v>125</v>
      </c>
      <c r="G1296" s="392">
        <f>SUM(G1290:G1295)</f>
        <v>104100</v>
      </c>
    </row>
    <row r="1297" spans="1:7" s="370" customFormat="1" ht="14">
      <c r="A1297" s="393"/>
      <c r="B1297" s="394"/>
      <c r="C1297" s="394"/>
      <c r="D1297" s="395"/>
      <c r="E1297" s="396"/>
      <c r="F1297" s="397"/>
      <c r="G1297" s="398"/>
    </row>
    <row r="1298" spans="1:7" s="370" customFormat="1" ht="14">
      <c r="A1298" s="393"/>
      <c r="B1298" s="394"/>
      <c r="C1298" s="394"/>
      <c r="D1298" s="395"/>
      <c r="E1298" s="396"/>
      <c r="F1298" s="397"/>
      <c r="G1298" s="398"/>
    </row>
    <row r="1299" spans="1:7" s="370" customFormat="1" ht="14">
      <c r="A1299" s="799" t="s">
        <v>56</v>
      </c>
      <c r="B1299" s="800"/>
      <c r="C1299" s="800"/>
      <c r="D1299" s="800"/>
      <c r="E1299" s="800"/>
      <c r="F1299" s="800"/>
      <c r="G1299" s="801"/>
    </row>
    <row r="1300" spans="1:7" s="366" customFormat="1" ht="14">
      <c r="A1300" s="757" t="s">
        <v>50</v>
      </c>
      <c r="B1300" s="758"/>
      <c r="C1300" s="759"/>
      <c r="D1300" s="378" t="s">
        <v>51</v>
      </c>
      <c r="E1300" s="379" t="s">
        <v>57</v>
      </c>
      <c r="F1300" s="380" t="s">
        <v>58</v>
      </c>
      <c r="G1300" s="379" t="s">
        <v>54</v>
      </c>
    </row>
    <row r="1301" spans="1:7" s="366" customFormat="1" ht="15">
      <c r="A1301" s="1022" t="s">
        <v>74</v>
      </c>
      <c r="B1301" s="1023"/>
      <c r="C1301" s="1024"/>
      <c r="D1301" s="670" t="s">
        <v>87</v>
      </c>
      <c r="E1301" s="671">
        <f>+G1310</f>
        <v>23282</v>
      </c>
      <c r="F1301" s="672">
        <v>0.05</v>
      </c>
      <c r="G1301" s="669">
        <f>ROUNDUP(E1301*F1301,0)</f>
        <v>1165</v>
      </c>
    </row>
    <row r="1302" spans="1:7" s="370" customFormat="1" ht="22.25" customHeight="1">
      <c r="A1302" s="983" t="s">
        <v>90</v>
      </c>
      <c r="B1302" s="984"/>
      <c r="C1302" s="985"/>
      <c r="D1302" s="403" t="s">
        <v>88</v>
      </c>
      <c r="E1302" s="404">
        <v>28000</v>
      </c>
      <c r="F1302" s="405">
        <v>0.01</v>
      </c>
      <c r="G1302" s="260">
        <f>ROUNDUP(E1302*F1302,0)</f>
        <v>280</v>
      </c>
    </row>
    <row r="1303" spans="1:7" ht="14">
      <c r="A1303" s="406"/>
      <c r="B1303" s="407"/>
      <c r="C1303" s="407"/>
      <c r="D1303" s="408"/>
      <c r="E1303" s="409"/>
      <c r="F1303" s="391" t="s">
        <v>140</v>
      </c>
      <c r="G1303" s="392">
        <f>G1301+G1302</f>
        <v>1445</v>
      </c>
    </row>
    <row r="1304" spans="1:7" s="370" customFormat="1" ht="14">
      <c r="A1304" s="410"/>
      <c r="B1304" s="411"/>
      <c r="C1304" s="411"/>
      <c r="D1304" s="412"/>
      <c r="E1304" s="413"/>
      <c r="F1304" s="397"/>
      <c r="G1304" s="398"/>
    </row>
    <row r="1305" spans="1:7" s="370" customFormat="1" ht="14">
      <c r="A1305" s="393"/>
      <c r="B1305" s="394"/>
      <c r="C1305" s="393"/>
      <c r="D1305" s="395"/>
      <c r="E1305" s="398"/>
      <c r="F1305" s="397"/>
      <c r="G1305" s="398"/>
    </row>
    <row r="1306" spans="1:7" s="370" customFormat="1" ht="14">
      <c r="A1306" s="799" t="s">
        <v>64</v>
      </c>
      <c r="B1306" s="800"/>
      <c r="C1306" s="800"/>
      <c r="D1306" s="800"/>
      <c r="E1306" s="800"/>
      <c r="F1306" s="800"/>
      <c r="G1306" s="801"/>
    </row>
    <row r="1307" spans="1:7" s="370" customFormat="1" ht="14">
      <c r="A1307" s="378" t="s">
        <v>15</v>
      </c>
      <c r="B1307" s="378" t="s">
        <v>65</v>
      </c>
      <c r="C1307" s="378" t="s">
        <v>66</v>
      </c>
      <c r="D1307" s="378" t="s">
        <v>67</v>
      </c>
      <c r="E1307" s="378" t="s">
        <v>68</v>
      </c>
      <c r="F1307" s="378" t="s">
        <v>69</v>
      </c>
      <c r="G1307" s="414"/>
    </row>
    <row r="1308" spans="1:7" s="370" customFormat="1" ht="15">
      <c r="A1308" s="275" t="s">
        <v>70</v>
      </c>
      <c r="B1308" s="275">
        <v>107213.33333333299</v>
      </c>
      <c r="C1308" s="276">
        <v>0.875</v>
      </c>
      <c r="D1308" s="276">
        <v>25128.125</v>
      </c>
      <c r="E1308" s="276">
        <v>1.57</v>
      </c>
      <c r="F1308" s="260">
        <f>ROUNDUP(D1308/E1308,0)</f>
        <v>16006</v>
      </c>
      <c r="G1308" s="414"/>
    </row>
    <row r="1309" spans="1:7" s="370" customFormat="1" ht="15">
      <c r="A1309" s="275" t="s">
        <v>71</v>
      </c>
      <c r="B1309" s="275">
        <v>48733.333333333299</v>
      </c>
      <c r="C1309" s="276">
        <v>0.875</v>
      </c>
      <c r="D1309" s="276">
        <v>11421.875</v>
      </c>
      <c r="E1309" s="276">
        <v>1.57</v>
      </c>
      <c r="F1309" s="260">
        <f>ROUNDUP(D1309/E1309,0)</f>
        <v>7276</v>
      </c>
      <c r="G1309" s="414"/>
    </row>
    <row r="1310" spans="1:7" s="370" customFormat="1" ht="14">
      <c r="A1310" s="387"/>
      <c r="B1310" s="415"/>
      <c r="C1310" s="416"/>
      <c r="D1310" s="417"/>
      <c r="E1310" s="418"/>
      <c r="F1310" s="391" t="s">
        <v>126</v>
      </c>
      <c r="G1310" s="392">
        <f>F1308+F1309</f>
        <v>23282</v>
      </c>
    </row>
    <row r="1311" spans="1:7" s="370" customFormat="1" ht="14">
      <c r="A1311" s="393"/>
      <c r="B1311" s="394"/>
      <c r="C1311" s="393"/>
      <c r="D1311" s="395"/>
      <c r="E1311" s="398"/>
      <c r="F1311" s="397"/>
      <c r="G1311" s="398"/>
    </row>
    <row r="1312" spans="1:7" s="370" customFormat="1" ht="14">
      <c r="A1312" s="393"/>
      <c r="B1312" s="393"/>
      <c r="C1312" s="393"/>
      <c r="D1312" s="423"/>
      <c r="E1312" s="424"/>
      <c r="F1312" s="425"/>
      <c r="G1312" s="424"/>
    </row>
    <row r="1313" spans="1:7" s="370" customFormat="1" ht="14">
      <c r="A1313" s="426"/>
      <c r="B1313" s="427"/>
      <c r="C1313" s="428"/>
      <c r="D1313" s="429"/>
      <c r="E1313" s="986" t="s">
        <v>73</v>
      </c>
      <c r="F1313" s="987"/>
      <c r="G1313" s="430">
        <f>G1296+G1303+G1310</f>
        <v>128827</v>
      </c>
    </row>
    <row r="1314" spans="1:7" s="370" customFormat="1" ht="14"/>
    <row r="1315" spans="1:7" s="370" customFormat="1" ht="14">
      <c r="A1315" s="432"/>
      <c r="B1315" s="432"/>
      <c r="C1315" s="432"/>
      <c r="D1315" s="432"/>
      <c r="E1315" s="432"/>
      <c r="F1315" s="432"/>
      <c r="G1315" s="432"/>
    </row>
    <row r="1316" spans="1:7" s="370" customFormat="1" ht="15" thickBot="1">
      <c r="A1316" s="366"/>
      <c r="B1316" s="366"/>
      <c r="C1316" s="366"/>
      <c r="D1316" s="366"/>
      <c r="E1316" s="366"/>
      <c r="F1316" s="366"/>
      <c r="G1316" s="366"/>
    </row>
    <row r="1317" spans="1:7" s="370" customFormat="1" ht="16" thickBot="1">
      <c r="A1317" s="367" t="s">
        <v>14</v>
      </c>
      <c r="B1317" s="979" t="s">
        <v>15</v>
      </c>
      <c r="C1317" s="980"/>
      <c r="D1317" s="980"/>
      <c r="E1317" s="981"/>
      <c r="F1317" s="368" t="s">
        <v>47</v>
      </c>
      <c r="G1317" s="369" t="s">
        <v>48</v>
      </c>
    </row>
    <row r="1318" spans="1:7" s="370" customFormat="1" ht="16" thickBot="1">
      <c r="A1318" s="371">
        <f>+'PRESUPUESTO OFICIAL'!B69</f>
        <v>8.8000000000000007</v>
      </c>
      <c r="B1318" s="982" t="str">
        <f>+'PRESUPUESTO OFICIAL'!C69</f>
        <v>Suministro e instalación de Panel Led redondo 18w empotrado Luz Blanca. La actividad incluye el suministro y la instalación de tubería EMT galvanizada de ½", sistema de sujeción, y cableado THHWN N° 12 libre de halógenos para fase y neutro, con un alcance de hasta 3 metros lineales. También se suministrarán resorte de empalme y demás accesorios necesarios para su correcta instalación. (Suministro e instalación de todos los materiales).</v>
      </c>
      <c r="C1318" s="982"/>
      <c r="D1318" s="982"/>
      <c r="E1318" s="982"/>
      <c r="F1318" s="372" t="str">
        <f>+'PRESUPUESTO OFICIAL'!D69</f>
        <v>UND</v>
      </c>
      <c r="G1318" s="450">
        <f>+G1347</f>
        <v>81827</v>
      </c>
    </row>
    <row r="1319" spans="1:7" s="370" customFormat="1" ht="14">
      <c r="A1319" s="373"/>
      <c r="B1319" s="373"/>
      <c r="C1319" s="373"/>
      <c r="D1319" s="374"/>
      <c r="E1319" s="375"/>
      <c r="F1319" s="376"/>
      <c r="G1319" s="377"/>
    </row>
    <row r="1320" spans="1:7" s="370" customFormat="1" ht="14">
      <c r="A1320" s="373"/>
      <c r="B1320" s="373"/>
      <c r="C1320" s="373"/>
      <c r="D1320" s="374"/>
      <c r="E1320" s="375"/>
      <c r="F1320" s="376"/>
      <c r="G1320" s="377"/>
    </row>
    <row r="1321" spans="1:7" s="370" customFormat="1" ht="14">
      <c r="A1321" s="799" t="s">
        <v>49</v>
      </c>
      <c r="B1321" s="977"/>
      <c r="C1321" s="977"/>
      <c r="D1321" s="977"/>
      <c r="E1321" s="977"/>
      <c r="F1321" s="977"/>
      <c r="G1321" s="978"/>
    </row>
    <row r="1322" spans="1:7" s="370" customFormat="1" ht="14">
      <c r="A1322" s="757" t="s">
        <v>50</v>
      </c>
      <c r="B1322" s="758"/>
      <c r="C1322" s="759"/>
      <c r="D1322" s="378" t="s">
        <v>51</v>
      </c>
      <c r="E1322" s="379" t="s">
        <v>52</v>
      </c>
      <c r="F1322" s="380" t="s">
        <v>53</v>
      </c>
      <c r="G1322" s="379" t="s">
        <v>54</v>
      </c>
    </row>
    <row r="1323" spans="1:7" s="370" customFormat="1" ht="14.5" customHeight="1">
      <c r="A1323" s="798" t="s">
        <v>177</v>
      </c>
      <c r="B1323" s="798"/>
      <c r="C1323" s="798"/>
      <c r="D1323" s="385" t="s">
        <v>145</v>
      </c>
      <c r="E1323" s="577">
        <v>18000</v>
      </c>
      <c r="F1323" s="383">
        <v>1</v>
      </c>
      <c r="G1323" s="260">
        <f t="shared" ref="G1323:G1328" si="18">ROUNDUP(E1323*F1323,0)</f>
        <v>18000</v>
      </c>
    </row>
    <row r="1324" spans="1:7" s="370" customFormat="1" ht="14.5" customHeight="1">
      <c r="A1324" s="798" t="s">
        <v>146</v>
      </c>
      <c r="B1324" s="798"/>
      <c r="C1324" s="798"/>
      <c r="D1324" s="385" t="s">
        <v>145</v>
      </c>
      <c r="E1324" s="577">
        <v>3800</v>
      </c>
      <c r="F1324" s="383">
        <v>1</v>
      </c>
      <c r="G1324" s="260">
        <f t="shared" si="18"/>
        <v>3800</v>
      </c>
    </row>
    <row r="1325" spans="1:7" s="370" customFormat="1" ht="14.5" customHeight="1">
      <c r="A1325" s="793" t="s">
        <v>169</v>
      </c>
      <c r="B1325" s="794"/>
      <c r="C1325" s="795"/>
      <c r="D1325" s="576" t="s">
        <v>133</v>
      </c>
      <c r="E1325" s="577">
        <v>1950</v>
      </c>
      <c r="F1325" s="383">
        <v>3</v>
      </c>
      <c r="G1325" s="260">
        <f t="shared" si="18"/>
        <v>5850</v>
      </c>
    </row>
    <row r="1326" spans="1:7" s="370" customFormat="1" ht="14.5" customHeight="1">
      <c r="A1326" s="793" t="s">
        <v>276</v>
      </c>
      <c r="B1326" s="794"/>
      <c r="C1326" s="795"/>
      <c r="D1326" s="576" t="s">
        <v>133</v>
      </c>
      <c r="E1326" s="577">
        <v>1950</v>
      </c>
      <c r="F1326" s="383">
        <v>3</v>
      </c>
      <c r="G1326" s="260">
        <f t="shared" si="18"/>
        <v>5850</v>
      </c>
    </row>
    <row r="1327" spans="1:7" s="370" customFormat="1" ht="14.5" customHeight="1">
      <c r="A1327" s="1033" t="s">
        <v>281</v>
      </c>
      <c r="B1327" s="1013"/>
      <c r="C1327" s="1014"/>
      <c r="D1327" s="579" t="s">
        <v>133</v>
      </c>
      <c r="E1327" s="580">
        <v>6000</v>
      </c>
      <c r="F1327" s="581">
        <v>3</v>
      </c>
      <c r="G1327" s="260">
        <f t="shared" si="18"/>
        <v>18000</v>
      </c>
    </row>
    <row r="1328" spans="1:7" s="370" customFormat="1" ht="14.5" customHeight="1">
      <c r="A1328" s="1012" t="s">
        <v>168</v>
      </c>
      <c r="B1328" s="1013"/>
      <c r="C1328" s="1014"/>
      <c r="D1328" s="579" t="s">
        <v>51</v>
      </c>
      <c r="E1328" s="580">
        <v>2800</v>
      </c>
      <c r="F1328" s="581">
        <v>2</v>
      </c>
      <c r="G1328" s="260">
        <f t="shared" si="18"/>
        <v>5600</v>
      </c>
    </row>
    <row r="1329" spans="1:7" s="370" customFormat="1" ht="14">
      <c r="A1329" s="387"/>
      <c r="B1329" s="388"/>
      <c r="C1329" s="387"/>
      <c r="D1329" s="389"/>
      <c r="E1329" s="390"/>
      <c r="F1329" s="391" t="s">
        <v>125</v>
      </c>
      <c r="G1329" s="392">
        <f>SUM(G1323:G1328)</f>
        <v>57100</v>
      </c>
    </row>
    <row r="1330" spans="1:7" s="370" customFormat="1" ht="14">
      <c r="A1330" s="393"/>
      <c r="B1330" s="394"/>
      <c r="C1330" s="394"/>
      <c r="D1330" s="395"/>
      <c r="E1330" s="396"/>
      <c r="F1330" s="397"/>
      <c r="G1330" s="398"/>
    </row>
    <row r="1331" spans="1:7" s="370" customFormat="1" ht="14">
      <c r="A1331" s="393"/>
      <c r="B1331" s="394"/>
      <c r="C1331" s="394"/>
      <c r="D1331" s="395"/>
      <c r="E1331" s="396"/>
      <c r="F1331" s="397"/>
      <c r="G1331" s="398"/>
    </row>
    <row r="1332" spans="1:7" s="370" customFormat="1" ht="14">
      <c r="A1332" s="799" t="s">
        <v>56</v>
      </c>
      <c r="B1332" s="800"/>
      <c r="C1332" s="800"/>
      <c r="D1332" s="800"/>
      <c r="E1332" s="800"/>
      <c r="F1332" s="800"/>
      <c r="G1332" s="801"/>
    </row>
    <row r="1333" spans="1:7" s="370" customFormat="1" ht="14">
      <c r="A1333" s="757" t="s">
        <v>50</v>
      </c>
      <c r="B1333" s="758"/>
      <c r="C1333" s="759"/>
      <c r="D1333" s="378" t="s">
        <v>51</v>
      </c>
      <c r="E1333" s="379" t="s">
        <v>57</v>
      </c>
      <c r="F1333" s="380" t="s">
        <v>58</v>
      </c>
      <c r="G1333" s="379" t="s">
        <v>54</v>
      </c>
    </row>
    <row r="1334" spans="1:7" s="370" customFormat="1" ht="15">
      <c r="A1334" s="760" t="s">
        <v>74</v>
      </c>
      <c r="B1334" s="761"/>
      <c r="C1334" s="762"/>
      <c r="D1334" s="399" t="s">
        <v>87</v>
      </c>
      <c r="E1334" s="400">
        <f>+G1344</f>
        <v>23282</v>
      </c>
      <c r="F1334" s="401">
        <v>0.05</v>
      </c>
      <c r="G1334" s="260">
        <f>ROUNDUP(E1334*F1334,0)</f>
        <v>1165</v>
      </c>
    </row>
    <row r="1335" spans="1:7" s="370" customFormat="1" ht="15">
      <c r="A1335" s="983" t="s">
        <v>90</v>
      </c>
      <c r="B1335" s="984"/>
      <c r="C1335" s="985"/>
      <c r="D1335" s="403" t="s">
        <v>88</v>
      </c>
      <c r="E1335" s="404">
        <v>28000</v>
      </c>
      <c r="F1335" s="405">
        <v>0.01</v>
      </c>
      <c r="G1335" s="260">
        <f>ROUNDUP(E1335*F1335,0)</f>
        <v>280</v>
      </c>
    </row>
    <row r="1336" spans="1:7" s="370" customFormat="1" ht="14">
      <c r="A1336" s="406"/>
      <c r="B1336" s="407"/>
      <c r="C1336" s="407"/>
      <c r="D1336" s="408"/>
      <c r="E1336" s="409"/>
      <c r="F1336" s="391" t="s">
        <v>140</v>
      </c>
      <c r="G1336" s="392">
        <f>G1334+G1335</f>
        <v>1445</v>
      </c>
    </row>
    <row r="1337" spans="1:7" s="370" customFormat="1" ht="14">
      <c r="A1337" s="410"/>
      <c r="B1337" s="411"/>
      <c r="C1337" s="411"/>
      <c r="D1337" s="412"/>
      <c r="E1337" s="413"/>
      <c r="F1337" s="397"/>
      <c r="G1337" s="398"/>
    </row>
    <row r="1338" spans="1:7" s="4" customFormat="1" ht="14">
      <c r="A1338" s="410"/>
      <c r="B1338" s="411"/>
      <c r="C1338" s="411"/>
      <c r="D1338" s="412"/>
      <c r="E1338" s="413"/>
      <c r="F1338" s="397"/>
      <c r="G1338" s="398"/>
    </row>
    <row r="1339" spans="1:7" s="5" customFormat="1" ht="14">
      <c r="A1339" s="393"/>
      <c r="B1339" s="394"/>
      <c r="C1339" s="393"/>
      <c r="D1339" s="395"/>
      <c r="E1339" s="398"/>
      <c r="F1339" s="397"/>
      <c r="G1339" s="398"/>
    </row>
    <row r="1340" spans="1:7" s="4" customFormat="1" ht="14">
      <c r="A1340" s="799" t="s">
        <v>64</v>
      </c>
      <c r="B1340" s="800"/>
      <c r="C1340" s="800"/>
      <c r="D1340" s="800"/>
      <c r="E1340" s="800"/>
      <c r="F1340" s="800"/>
      <c r="G1340" s="801"/>
    </row>
    <row r="1341" spans="1:7" s="4" customFormat="1" ht="14">
      <c r="A1341" s="378" t="s">
        <v>15</v>
      </c>
      <c r="B1341" s="378" t="s">
        <v>65</v>
      </c>
      <c r="C1341" s="378" t="s">
        <v>66</v>
      </c>
      <c r="D1341" s="378" t="s">
        <v>67</v>
      </c>
      <c r="E1341" s="378" t="s">
        <v>68</v>
      </c>
      <c r="F1341" s="378" t="s">
        <v>69</v>
      </c>
      <c r="G1341" s="414"/>
    </row>
    <row r="1342" spans="1:7" s="4" customFormat="1" ht="15">
      <c r="A1342" s="275" t="s">
        <v>70</v>
      </c>
      <c r="B1342" s="275">
        <v>107213.33333333299</v>
      </c>
      <c r="C1342" s="276">
        <v>0.875</v>
      </c>
      <c r="D1342" s="276">
        <v>25128.125</v>
      </c>
      <c r="E1342" s="276">
        <v>1.57</v>
      </c>
      <c r="F1342" s="260">
        <f>ROUNDUP(D1342/E1342,0)</f>
        <v>16006</v>
      </c>
      <c r="G1342" s="414"/>
    </row>
    <row r="1343" spans="1:7" s="4" customFormat="1" ht="15">
      <c r="A1343" s="275" t="s">
        <v>71</v>
      </c>
      <c r="B1343" s="275">
        <v>48733.333333333299</v>
      </c>
      <c r="C1343" s="276">
        <v>0.875</v>
      </c>
      <c r="D1343" s="276">
        <v>11421.875</v>
      </c>
      <c r="E1343" s="276">
        <v>1.57</v>
      </c>
      <c r="F1343" s="260">
        <f>ROUNDUP(D1343/E1343,0)</f>
        <v>7276</v>
      </c>
      <c r="G1343" s="414"/>
    </row>
    <row r="1344" spans="1:7" s="4" customFormat="1" ht="14">
      <c r="A1344" s="387"/>
      <c r="B1344" s="415"/>
      <c r="C1344" s="416"/>
      <c r="D1344" s="417"/>
      <c r="E1344" s="418"/>
      <c r="F1344" s="391" t="s">
        <v>126</v>
      </c>
      <c r="G1344" s="392">
        <f>F1342+F1343</f>
        <v>23282</v>
      </c>
    </row>
    <row r="1345" spans="1:7" s="4" customFormat="1" ht="14">
      <c r="A1345" s="393"/>
      <c r="B1345" s="394"/>
      <c r="C1345" s="393"/>
      <c r="D1345" s="395"/>
      <c r="E1345" s="398"/>
      <c r="F1345" s="397"/>
      <c r="G1345" s="398"/>
    </row>
    <row r="1346" spans="1:7" s="4" customFormat="1" ht="14">
      <c r="A1346" s="393"/>
      <c r="B1346" s="393"/>
      <c r="C1346" s="393"/>
      <c r="D1346" s="423"/>
      <c r="E1346" s="424"/>
      <c r="F1346" s="425"/>
      <c r="G1346" s="424"/>
    </row>
    <row r="1347" spans="1:7" s="4" customFormat="1" ht="14">
      <c r="A1347" s="426"/>
      <c r="B1347" s="427"/>
      <c r="C1347" s="428"/>
      <c r="D1347" s="429"/>
      <c r="E1347" s="986" t="s">
        <v>73</v>
      </c>
      <c r="F1347" s="987"/>
      <c r="G1347" s="430">
        <f>G1329+G1336+G1344</f>
        <v>81827</v>
      </c>
    </row>
    <row r="1348" spans="1:7" s="4" customFormat="1" ht="14">
      <c r="A1348" s="360"/>
      <c r="B1348" s="361"/>
      <c r="C1348" s="362"/>
      <c r="D1348" s="363"/>
      <c r="E1348" s="364"/>
      <c r="F1348" s="431"/>
      <c r="G1348" s="365"/>
    </row>
    <row r="1349" spans="1:7" s="4" customFormat="1" ht="14">
      <c r="A1349" s="432"/>
      <c r="B1349" s="432"/>
      <c r="C1349" s="432"/>
      <c r="D1349" s="432"/>
      <c r="E1349" s="432"/>
      <c r="F1349" s="432"/>
      <c r="G1349" s="432"/>
    </row>
    <row r="1350" spans="1:7" s="4" customFormat="1" ht="15" thickBot="1">
      <c r="A1350"/>
      <c r="B1350"/>
      <c r="C1350"/>
      <c r="D1350"/>
      <c r="E1350"/>
      <c r="F1350"/>
      <c r="G1350"/>
    </row>
    <row r="1351" spans="1:7" s="4" customFormat="1" ht="16" thickBot="1">
      <c r="A1351" s="433" t="s">
        <v>14</v>
      </c>
      <c r="B1351" s="979" t="s">
        <v>15</v>
      </c>
      <c r="C1351" s="980"/>
      <c r="D1351" s="980"/>
      <c r="E1351" s="981"/>
      <c r="F1351" s="368" t="s">
        <v>47</v>
      </c>
      <c r="G1351" s="369" t="s">
        <v>48</v>
      </c>
    </row>
    <row r="1352" spans="1:7" s="4" customFormat="1" ht="12.75" customHeight="1">
      <c r="A1352" s="434">
        <f>+'PRESUPUESTO OFICIAL'!B70</f>
        <v>8.9</v>
      </c>
      <c r="B1352" s="1038" t="str">
        <f>+'PRESUPUESTO OFICIAL'!C70</f>
        <v>Suministro e instalación de sistema de puesta a tierra, desde el tablero en cable desnudo #8 AWG, hasta 6 metros lineales desde el tablero hasta el punto de conexión a la varilla de cobre. El sistema incluye conector de bronce, así como todos los elementos de fijación necesarios. Se debe utilizar tubería EMT de ¾” para el revestimiento hasta el punto de conexión. Además, se incluye el suministro e instalación de varilla COPERWELD de 5/8” de diámetro y 2,44 m de longitud, junto con la preparación del suelo para asegurar una correcta instalación.</v>
      </c>
      <c r="C1352" s="1038"/>
      <c r="D1352" s="1038"/>
      <c r="E1352" s="1038"/>
      <c r="F1352" s="435" t="str">
        <f>+'PRESUPUESTO OFICIAL'!D70</f>
        <v>UND</v>
      </c>
      <c r="G1352" s="645">
        <f>+G1383</f>
        <v>498539</v>
      </c>
    </row>
    <row r="1353" spans="1:7" s="4" customFormat="1" ht="12.75" customHeight="1">
      <c r="A1353" s="437"/>
      <c r="B1353" s="437"/>
      <c r="C1353" s="437"/>
      <c r="D1353" s="438"/>
      <c r="E1353" s="439"/>
      <c r="F1353" s="440"/>
      <c r="G1353" s="441"/>
    </row>
    <row r="1354" spans="1:7" s="4" customFormat="1" ht="14">
      <c r="A1354" s="799" t="s">
        <v>49</v>
      </c>
      <c r="B1354" s="800"/>
      <c r="C1354" s="800"/>
      <c r="D1354" s="800"/>
      <c r="E1354" s="800"/>
      <c r="F1354" s="800"/>
      <c r="G1354" s="801"/>
    </row>
    <row r="1355" spans="1:7" s="4" customFormat="1" ht="14">
      <c r="A1355" s="757" t="s">
        <v>50</v>
      </c>
      <c r="B1355" s="758"/>
      <c r="C1355" s="759"/>
      <c r="D1355" s="378" t="s">
        <v>51</v>
      </c>
      <c r="E1355" s="379" t="s">
        <v>52</v>
      </c>
      <c r="F1355" s="380" t="s">
        <v>53</v>
      </c>
      <c r="G1355" s="379" t="s">
        <v>54</v>
      </c>
    </row>
    <row r="1356" spans="1:7" s="4" customFormat="1" ht="14.5" customHeight="1">
      <c r="A1356" s="1034" t="s">
        <v>178</v>
      </c>
      <c r="B1356" s="1035"/>
      <c r="C1356" s="1036"/>
      <c r="D1356" s="673" t="s">
        <v>51</v>
      </c>
      <c r="E1356" s="577">
        <v>207150</v>
      </c>
      <c r="F1356" s="383">
        <v>1</v>
      </c>
      <c r="G1356" s="260">
        <f>ROUNDUP(E1356*F1356,0)</f>
        <v>207150</v>
      </c>
    </row>
    <row r="1357" spans="1:7" s="4" customFormat="1" ht="14.5" customHeight="1">
      <c r="A1357" s="1034" t="s">
        <v>179</v>
      </c>
      <c r="B1357" s="1035"/>
      <c r="C1357" s="1036"/>
      <c r="D1357" s="673" t="s">
        <v>51</v>
      </c>
      <c r="E1357" s="577">
        <v>3800</v>
      </c>
      <c r="F1357" s="383">
        <v>1</v>
      </c>
      <c r="G1357" s="260">
        <f>ROUNDUP(E1357*F1357,0)</f>
        <v>3800</v>
      </c>
    </row>
    <row r="1358" spans="1:7" s="4" customFormat="1" ht="14.5" customHeight="1">
      <c r="A1358" s="1034" t="s">
        <v>180</v>
      </c>
      <c r="B1358" s="1035"/>
      <c r="C1358" s="1036"/>
      <c r="D1358" s="673" t="s">
        <v>51</v>
      </c>
      <c r="E1358" s="577">
        <v>157100</v>
      </c>
      <c r="F1358" s="383">
        <v>1</v>
      </c>
      <c r="G1358" s="260">
        <f>ROUNDUP(E1358*F1358,0)</f>
        <v>157100</v>
      </c>
    </row>
    <row r="1359" spans="1:7" s="4" customFormat="1" ht="14.5" customHeight="1">
      <c r="A1359" s="1034" t="s">
        <v>181</v>
      </c>
      <c r="B1359" s="1035"/>
      <c r="C1359" s="1042"/>
      <c r="D1359" s="576" t="s">
        <v>133</v>
      </c>
      <c r="E1359" s="577">
        <v>5350</v>
      </c>
      <c r="F1359" s="383">
        <v>6</v>
      </c>
      <c r="G1359" s="260">
        <f>ROUNDUP(E1359*F1359,0)</f>
        <v>32100</v>
      </c>
    </row>
    <row r="1360" spans="1:7" s="4" customFormat="1" ht="14.5" customHeight="1">
      <c r="A1360" s="1034" t="s">
        <v>182</v>
      </c>
      <c r="B1360" s="1035"/>
      <c r="C1360" s="1036"/>
      <c r="D1360" s="673" t="s">
        <v>51</v>
      </c>
      <c r="E1360" s="577">
        <v>13600</v>
      </c>
      <c r="F1360" s="383">
        <v>1</v>
      </c>
      <c r="G1360" s="260">
        <f>ROUNDUP(E1360*F1360,0)</f>
        <v>13600</v>
      </c>
    </row>
    <row r="1361" spans="1:7" s="4" customFormat="1" ht="14.5" customHeight="1">
      <c r="A1361" s="1034"/>
      <c r="B1361" s="1035"/>
      <c r="C1361" s="1036"/>
      <c r="D1361" s="385"/>
      <c r="E1361" s="386"/>
      <c r="F1361" s="383"/>
      <c r="G1361" s="384"/>
    </row>
    <row r="1362" spans="1:7" s="4" customFormat="1" ht="14">
      <c r="A1362" s="1034"/>
      <c r="B1362" s="1035"/>
      <c r="C1362" s="1036"/>
      <c r="D1362" s="385"/>
      <c r="E1362" s="386"/>
      <c r="F1362" s="383"/>
      <c r="G1362" s="384"/>
    </row>
    <row r="1363" spans="1:7" s="4" customFormat="1" ht="15.75" customHeight="1">
      <c r="A1363" s="1034"/>
      <c r="B1363" s="1035"/>
      <c r="C1363" s="1036"/>
      <c r="D1363" s="385"/>
      <c r="E1363" s="386"/>
      <c r="F1363" s="383"/>
      <c r="G1363" s="384"/>
    </row>
    <row r="1364" spans="1:7" s="4" customFormat="1" ht="14">
      <c r="A1364" s="1034"/>
      <c r="B1364" s="1035"/>
      <c r="C1364" s="1036"/>
      <c r="D1364" s="385"/>
      <c r="E1364" s="386"/>
      <c r="F1364" s="383"/>
      <c r="G1364" s="384"/>
    </row>
    <row r="1365" spans="1:7" ht="14">
      <c r="A1365" s="387"/>
      <c r="B1365" s="388"/>
      <c r="C1365" s="387"/>
      <c r="D1365" s="389"/>
      <c r="E1365" s="451"/>
      <c r="F1365" s="391" t="s">
        <v>55</v>
      </c>
      <c r="G1365" s="392">
        <f>SUM(G1356:G1364)</f>
        <v>413750</v>
      </c>
    </row>
    <row r="1366" spans="1:7" s="4" customFormat="1" ht="14">
      <c r="A1366" s="393"/>
      <c r="B1366" s="394"/>
      <c r="C1366" s="394"/>
      <c r="D1366" s="395"/>
      <c r="E1366" s="452"/>
      <c r="F1366" s="397"/>
      <c r="G1366" s="398"/>
    </row>
    <row r="1367" spans="1:7" ht="14">
      <c r="A1367" s="393"/>
      <c r="B1367" s="394"/>
      <c r="C1367" s="394"/>
      <c r="D1367" s="395"/>
      <c r="E1367" s="452"/>
      <c r="F1367" s="397"/>
      <c r="G1367" s="398"/>
    </row>
    <row r="1368" spans="1:7" ht="14">
      <c r="A1368" s="799" t="s">
        <v>56</v>
      </c>
      <c r="B1368" s="800"/>
      <c r="C1368" s="800"/>
      <c r="D1368" s="800"/>
      <c r="E1368" s="800"/>
      <c r="F1368" s="800"/>
      <c r="G1368" s="801"/>
    </row>
    <row r="1369" spans="1:7" ht="14">
      <c r="A1369" s="757" t="s">
        <v>50</v>
      </c>
      <c r="B1369" s="758"/>
      <c r="C1369" s="759"/>
      <c r="D1369" s="378" t="s">
        <v>51</v>
      </c>
      <c r="E1369" s="379" t="s">
        <v>57</v>
      </c>
      <c r="F1369" s="380" t="s">
        <v>58</v>
      </c>
      <c r="G1369" s="379" t="s">
        <v>54</v>
      </c>
    </row>
    <row r="1370" spans="1:7" ht="15">
      <c r="A1370" s="1046" t="s">
        <v>74</v>
      </c>
      <c r="B1370" s="1047"/>
      <c r="C1370" s="1048"/>
      <c r="D1370" s="399" t="s">
        <v>87</v>
      </c>
      <c r="E1370" s="453">
        <v>10965</v>
      </c>
      <c r="F1370" s="401">
        <v>0.05</v>
      </c>
      <c r="G1370" s="260">
        <f>ROUNDUP(E1370*F1370,0)</f>
        <v>549</v>
      </c>
    </row>
    <row r="1371" spans="1:7" ht="15">
      <c r="A1371" s="1039" t="s">
        <v>147</v>
      </c>
      <c r="B1371" s="1040"/>
      <c r="C1371" s="1041"/>
      <c r="D1371" s="454" t="s">
        <v>148</v>
      </c>
      <c r="E1371" s="455">
        <v>210000</v>
      </c>
      <c r="F1371" s="456">
        <v>0.17</v>
      </c>
      <c r="G1371" s="260">
        <f>ROUNDUP(E1371*F1371,0)</f>
        <v>35700</v>
      </c>
    </row>
    <row r="1372" spans="1:7" ht="14">
      <c r="A1372" s="406"/>
      <c r="B1372" s="407"/>
      <c r="C1372" s="407"/>
      <c r="D1372" s="408"/>
      <c r="E1372" s="409"/>
      <c r="F1372" s="391" t="s">
        <v>63</v>
      </c>
      <c r="G1372" s="392">
        <f>G1370+G1371</f>
        <v>36249</v>
      </c>
    </row>
    <row r="1373" spans="1:7" ht="14">
      <c r="A1373" s="410"/>
      <c r="B1373" s="411"/>
      <c r="C1373" s="411"/>
      <c r="D1373" s="412"/>
      <c r="E1373" s="413"/>
      <c r="F1373" s="397"/>
      <c r="G1373" s="398"/>
    </row>
    <row r="1374" spans="1:7" ht="14">
      <c r="A1374" s="410"/>
      <c r="B1374" s="411"/>
      <c r="C1374" s="411"/>
      <c r="D1374" s="412"/>
      <c r="E1374" s="413"/>
      <c r="F1374" s="397"/>
      <c r="G1374" s="398"/>
    </row>
    <row r="1375" spans="1:7" ht="14">
      <c r="A1375" s="799" t="s">
        <v>64</v>
      </c>
      <c r="B1375" s="800"/>
      <c r="C1375" s="800"/>
      <c r="D1375" s="800"/>
      <c r="E1375" s="800"/>
      <c r="F1375" s="800"/>
      <c r="G1375" s="801"/>
    </row>
    <row r="1376" spans="1:7" ht="14">
      <c r="A1376" s="378" t="s">
        <v>15</v>
      </c>
      <c r="B1376" s="378" t="s">
        <v>65</v>
      </c>
      <c r="C1376" s="378" t="s">
        <v>66</v>
      </c>
      <c r="D1376" s="378" t="s">
        <v>67</v>
      </c>
      <c r="E1376" s="378" t="s">
        <v>68</v>
      </c>
      <c r="F1376" s="378" t="s">
        <v>69</v>
      </c>
      <c r="G1376" s="457"/>
    </row>
    <row r="1377" spans="1:7" ht="15">
      <c r="A1377" s="52" t="s">
        <v>70</v>
      </c>
      <c r="B1377" s="52">
        <v>107213.33333333299</v>
      </c>
      <c r="C1377" s="53">
        <v>0.875</v>
      </c>
      <c r="D1377" s="53">
        <v>25128.125</v>
      </c>
      <c r="E1377" s="53">
        <v>0.753</v>
      </c>
      <c r="F1377" s="260">
        <f>ROUNDUP(D1377/E1377,0)</f>
        <v>33371</v>
      </c>
      <c r="G1377" s="457"/>
    </row>
    <row r="1378" spans="1:7" ht="15">
      <c r="A1378" s="52" t="s">
        <v>71</v>
      </c>
      <c r="B1378" s="52">
        <v>48733.333333333299</v>
      </c>
      <c r="C1378" s="53">
        <v>0.875</v>
      </c>
      <c r="D1378" s="53">
        <v>11421.875</v>
      </c>
      <c r="E1378" s="53">
        <v>0.753</v>
      </c>
      <c r="F1378" s="260">
        <f>ROUNDUP(D1378/E1378,0)</f>
        <v>15169</v>
      </c>
      <c r="G1378" s="457"/>
    </row>
    <row r="1379" spans="1:7" ht="14">
      <c r="A1379" s="387"/>
      <c r="B1379" s="415"/>
      <c r="C1379" s="416"/>
      <c r="D1379" s="417"/>
      <c r="E1379" s="418"/>
      <c r="F1379" s="391" t="s">
        <v>72</v>
      </c>
      <c r="G1379" s="392">
        <f>F1377+F1378</f>
        <v>48540</v>
      </c>
    </row>
    <row r="1380" spans="1:7" ht="14">
      <c r="A1380" s="393"/>
      <c r="B1380" s="394"/>
      <c r="C1380" s="393"/>
      <c r="D1380" s="395"/>
      <c r="E1380" s="398"/>
      <c r="F1380" s="397"/>
      <c r="G1380" s="398"/>
    </row>
    <row r="1381" spans="1:7" ht="14">
      <c r="A1381" s="393"/>
      <c r="B1381" s="419"/>
      <c r="C1381" s="420"/>
      <c r="D1381" s="421"/>
      <c r="E1381" s="422"/>
      <c r="F1381" s="397"/>
      <c r="G1381" s="398"/>
    </row>
    <row r="1382" spans="1:7" ht="14">
      <c r="A1382" s="393"/>
      <c r="B1382" s="393"/>
      <c r="C1382" s="393"/>
      <c r="D1382" s="423"/>
      <c r="E1382" s="424"/>
      <c r="F1382" s="425"/>
      <c r="G1382" s="424"/>
    </row>
    <row r="1383" spans="1:7" ht="14">
      <c r="A1383" s="426"/>
      <c r="B1383" s="427"/>
      <c r="C1383" s="428"/>
      <c r="D1383" s="429"/>
      <c r="E1383" s="986" t="s">
        <v>73</v>
      </c>
      <c r="F1383" s="987"/>
      <c r="G1383" s="430">
        <f>G1372+G1379+G1365</f>
        <v>498539</v>
      </c>
    </row>
    <row r="1384" spans="1:7" ht="14">
      <c r="A1384" s="393"/>
      <c r="B1384" s="393"/>
      <c r="C1384" s="393"/>
      <c r="D1384" s="423"/>
      <c r="E1384" s="424"/>
      <c r="F1384" s="425"/>
      <c r="G1384" s="424"/>
    </row>
    <row r="1385" spans="1:7" ht="14">
      <c r="A1385" s="432"/>
      <c r="B1385" s="432"/>
      <c r="C1385" s="432"/>
      <c r="D1385" s="432"/>
      <c r="E1385" s="432"/>
      <c r="F1385" s="432"/>
      <c r="G1385" s="432"/>
    </row>
    <row r="1386" spans="1:7" ht="15" thickBot="1">
      <c r="A1386" s="5"/>
      <c r="B1386" s="5"/>
      <c r="C1386" s="5"/>
      <c r="D1386" s="5"/>
      <c r="E1386" s="5"/>
      <c r="F1386" s="5"/>
      <c r="G1386" s="5"/>
    </row>
    <row r="1387" spans="1:7" ht="16" thickBot="1">
      <c r="A1387" s="11" t="s">
        <v>14</v>
      </c>
      <c r="B1387" s="860" t="s">
        <v>15</v>
      </c>
      <c r="C1387" s="861"/>
      <c r="D1387" s="861"/>
      <c r="E1387" s="862"/>
      <c r="F1387" s="12" t="s">
        <v>47</v>
      </c>
      <c r="G1387" s="13" t="s">
        <v>48</v>
      </c>
    </row>
    <row r="1388" spans="1:7" ht="15">
      <c r="A1388" s="14">
        <f>+'PRESUPUESTO OFICIAL'!B72</f>
        <v>9.1</v>
      </c>
      <c r="B1388" s="863" t="str">
        <f>+'PRESUPUESTO OFICIAL'!C72</f>
        <v>Aseo general de las áreas intervenidas</v>
      </c>
      <c r="C1388" s="863"/>
      <c r="D1388" s="863"/>
      <c r="E1388" s="863"/>
      <c r="F1388" s="15" t="str">
        <f>+'PRESUPUESTO OFICIAL'!D72</f>
        <v>M2</v>
      </c>
      <c r="G1388" s="630">
        <f>+G1412</f>
        <v>1640</v>
      </c>
    </row>
    <row r="1389" spans="1:7" ht="14">
      <c r="A1389" s="16"/>
      <c r="B1389" s="16"/>
      <c r="C1389" s="16"/>
      <c r="D1389" s="17"/>
      <c r="E1389" s="18"/>
      <c r="F1389" s="19"/>
      <c r="G1389" s="20"/>
    </row>
    <row r="1390" spans="1:7" ht="15">
      <c r="A1390" s="766" t="s">
        <v>49</v>
      </c>
      <c r="B1390" s="788"/>
      <c r="C1390" s="788"/>
      <c r="D1390" s="788"/>
      <c r="E1390" s="788"/>
      <c r="F1390" s="788"/>
      <c r="G1390" s="789"/>
    </row>
    <row r="1391" spans="1:7" ht="15">
      <c r="A1391" s="790" t="s">
        <v>50</v>
      </c>
      <c r="B1391" s="812"/>
      <c r="C1391" s="813"/>
      <c r="D1391" s="239" t="s">
        <v>51</v>
      </c>
      <c r="E1391" s="240" t="s">
        <v>52</v>
      </c>
      <c r="F1391" s="241" t="s">
        <v>53</v>
      </c>
      <c r="G1391" s="240" t="s">
        <v>54</v>
      </c>
    </row>
    <row r="1392" spans="1:7" ht="15">
      <c r="A1392" s="1037"/>
      <c r="B1392" s="1037"/>
      <c r="C1392" s="1037"/>
      <c r="D1392" s="527"/>
      <c r="E1392" s="688"/>
      <c r="F1392" s="689"/>
      <c r="G1392" s="659"/>
    </row>
    <row r="1393" spans="1:7" ht="15">
      <c r="A1393" s="1037"/>
      <c r="B1393" s="1037"/>
      <c r="C1393" s="1037"/>
      <c r="D1393" s="527"/>
      <c r="E1393" s="688"/>
      <c r="F1393" s="689"/>
      <c r="G1393" s="659"/>
    </row>
    <row r="1394" spans="1:7" ht="15">
      <c r="A1394" s="245"/>
      <c r="B1394" s="246"/>
      <c r="C1394" s="245"/>
      <c r="D1394" s="247"/>
      <c r="E1394" s="690"/>
      <c r="F1394" s="249" t="s">
        <v>55</v>
      </c>
      <c r="G1394" s="250">
        <v>0</v>
      </c>
    </row>
    <row r="1395" spans="1:7" ht="15">
      <c r="A1395" s="251"/>
      <c r="B1395" s="252"/>
      <c r="C1395" s="252"/>
      <c r="D1395" s="253"/>
      <c r="E1395" s="691"/>
      <c r="F1395" s="255"/>
      <c r="G1395" s="256"/>
    </row>
    <row r="1396" spans="1:7" ht="15">
      <c r="A1396" s="251"/>
      <c r="B1396" s="252"/>
      <c r="C1396" s="252"/>
      <c r="D1396" s="253"/>
      <c r="E1396" s="691"/>
      <c r="F1396" s="255"/>
      <c r="G1396" s="256"/>
    </row>
    <row r="1397" spans="1:7" ht="15">
      <c r="A1397" s="766" t="s">
        <v>56</v>
      </c>
      <c r="B1397" s="767"/>
      <c r="C1397" s="767"/>
      <c r="D1397" s="767"/>
      <c r="E1397" s="767"/>
      <c r="F1397" s="767"/>
      <c r="G1397" s="768"/>
    </row>
    <row r="1398" spans="1:7" ht="15">
      <c r="A1398" s="790" t="s">
        <v>50</v>
      </c>
      <c r="B1398" s="812"/>
      <c r="C1398" s="813"/>
      <c r="D1398" s="239" t="s">
        <v>51</v>
      </c>
      <c r="E1398" s="240" t="s">
        <v>57</v>
      </c>
      <c r="F1398" s="241" t="s">
        <v>58</v>
      </c>
      <c r="G1398" s="240" t="s">
        <v>54</v>
      </c>
    </row>
    <row r="1399" spans="1:7" ht="15">
      <c r="A1399" s="962" t="s">
        <v>74</v>
      </c>
      <c r="B1399" s="963"/>
      <c r="C1399" s="964"/>
      <c r="D1399" s="692" t="s">
        <v>60</v>
      </c>
      <c r="E1399" s="693">
        <f>G1408</f>
        <v>1561</v>
      </c>
      <c r="F1399" s="533">
        <v>0.05</v>
      </c>
      <c r="G1399" s="260">
        <f>ROUNDUP(E1399*F1399,0)</f>
        <v>79</v>
      </c>
    </row>
    <row r="1400" spans="1:7" ht="15">
      <c r="A1400" s="1043"/>
      <c r="B1400" s="1044"/>
      <c r="C1400" s="1045"/>
      <c r="D1400" s="694"/>
      <c r="E1400" s="695"/>
      <c r="F1400" s="696"/>
      <c r="G1400" s="265">
        <v>0</v>
      </c>
    </row>
    <row r="1401" spans="1:7" ht="15">
      <c r="A1401" s="266"/>
      <c r="B1401" s="697"/>
      <c r="C1401" s="697"/>
      <c r="D1401" s="698"/>
      <c r="E1401" s="699"/>
      <c r="F1401" s="249" t="s">
        <v>63</v>
      </c>
      <c r="G1401" s="250">
        <f>SUM(G1399:G1400)</f>
        <v>79</v>
      </c>
    </row>
    <row r="1402" spans="1:7" ht="15">
      <c r="A1402" s="270"/>
      <c r="B1402" s="700"/>
      <c r="C1402" s="700"/>
      <c r="D1402" s="701"/>
      <c r="E1402" s="702"/>
      <c r="F1402" s="255"/>
      <c r="G1402" s="256"/>
    </row>
    <row r="1403" spans="1:7" ht="15">
      <c r="A1403" s="270"/>
      <c r="B1403" s="700"/>
      <c r="C1403" s="700"/>
      <c r="D1403" s="701"/>
      <c r="E1403" s="702"/>
      <c r="F1403" s="255"/>
      <c r="G1403" s="256"/>
    </row>
    <row r="1404" spans="1:7" ht="15">
      <c r="A1404" s="766" t="s">
        <v>64</v>
      </c>
      <c r="B1404" s="767"/>
      <c r="C1404" s="767"/>
      <c r="D1404" s="767"/>
      <c r="E1404" s="767"/>
      <c r="F1404" s="767"/>
      <c r="G1404" s="768"/>
    </row>
    <row r="1405" spans="1:7" ht="15">
      <c r="A1405" s="239" t="s">
        <v>15</v>
      </c>
      <c r="B1405" s="239" t="s">
        <v>65</v>
      </c>
      <c r="C1405" s="239" t="s">
        <v>66</v>
      </c>
      <c r="D1405" s="239" t="s">
        <v>67</v>
      </c>
      <c r="E1405" s="239" t="s">
        <v>68</v>
      </c>
      <c r="F1405" s="239" t="s">
        <v>69</v>
      </c>
      <c r="G1405" s="703"/>
    </row>
    <row r="1406" spans="1:7" ht="15">
      <c r="A1406" s="275" t="s">
        <v>70</v>
      </c>
      <c r="B1406" s="275">
        <v>107213.33333333299</v>
      </c>
      <c r="C1406" s="276">
        <v>0.875</v>
      </c>
      <c r="D1406" s="276">
        <f>B1406/8</f>
        <v>13401.666666666624</v>
      </c>
      <c r="E1406" s="276">
        <v>12.5</v>
      </c>
      <c r="F1406" s="260">
        <f>ROUNDUP(D1406/E1406,0)</f>
        <v>1073</v>
      </c>
      <c r="G1406" s="703"/>
    </row>
    <row r="1407" spans="1:7" ht="15">
      <c r="A1407" s="275" t="s">
        <v>71</v>
      </c>
      <c r="B1407" s="275">
        <v>48733.333333333299</v>
      </c>
      <c r="C1407" s="276">
        <v>0.875</v>
      </c>
      <c r="D1407" s="276">
        <f>B1407/8</f>
        <v>6091.6666666666624</v>
      </c>
      <c r="E1407" s="276">
        <v>12.5</v>
      </c>
      <c r="F1407" s="260">
        <f>ROUNDUP(D1407/E1407,0)</f>
        <v>488</v>
      </c>
      <c r="G1407" s="703"/>
    </row>
    <row r="1408" spans="1:7" ht="15">
      <c r="A1408" s="245"/>
      <c r="B1408" s="704"/>
      <c r="C1408" s="705"/>
      <c r="D1408" s="706"/>
      <c r="E1408" s="707"/>
      <c r="F1408" s="249" t="s">
        <v>72</v>
      </c>
      <c r="G1408" s="250">
        <f>F1406+F1407</f>
        <v>1561</v>
      </c>
    </row>
    <row r="1409" spans="1:7" ht="15">
      <c r="A1409" s="251"/>
      <c r="B1409" s="252"/>
      <c r="C1409" s="251"/>
      <c r="D1409" s="253"/>
      <c r="E1409" s="256"/>
      <c r="F1409" s="255"/>
      <c r="G1409" s="256"/>
    </row>
    <row r="1410" spans="1:7" ht="15">
      <c r="A1410" s="251"/>
      <c r="B1410" s="708"/>
      <c r="C1410" s="709"/>
      <c r="D1410" s="710"/>
      <c r="E1410" s="711"/>
      <c r="F1410" s="255"/>
      <c r="G1410" s="256"/>
    </row>
    <row r="1411" spans="1:7" ht="15">
      <c r="A1411" s="251"/>
      <c r="B1411" s="251"/>
      <c r="C1411" s="251"/>
      <c r="D1411" s="286"/>
      <c r="E1411" s="287"/>
      <c r="F1411" s="288"/>
      <c r="G1411" s="287"/>
    </row>
    <row r="1412" spans="1:7" ht="15">
      <c r="A1412" s="289"/>
      <c r="B1412" s="290"/>
      <c r="C1412" s="291"/>
      <c r="D1412" s="292"/>
      <c r="E1412" s="919" t="s">
        <v>73</v>
      </c>
      <c r="F1412" s="920"/>
      <c r="G1412" s="534">
        <f>G1401+G1408</f>
        <v>1640</v>
      </c>
    </row>
    <row r="1413" spans="1:7" ht="14">
      <c r="A1413" s="33"/>
      <c r="B1413" s="33"/>
      <c r="C1413" s="33"/>
      <c r="D1413" s="62"/>
      <c r="E1413" s="63"/>
      <c r="F1413" s="64"/>
      <c r="G1413" s="63"/>
    </row>
    <row r="1415" spans="1:7" ht="15" thickBot="1">
      <c r="A1415" s="6"/>
      <c r="B1415" s="6"/>
      <c r="C1415" s="6"/>
      <c r="D1415" s="6"/>
      <c r="E1415" s="6"/>
      <c r="F1415" s="6"/>
      <c r="G1415" s="6"/>
    </row>
    <row r="1416" spans="1:7" ht="16" thickBot="1">
      <c r="A1416" s="297" t="s">
        <v>14</v>
      </c>
      <c r="B1416" s="785" t="s">
        <v>15</v>
      </c>
      <c r="C1416" s="786"/>
      <c r="D1416" s="786"/>
      <c r="E1416" s="787"/>
      <c r="F1416" s="298" t="s">
        <v>47</v>
      </c>
      <c r="G1416" s="299" t="s">
        <v>48</v>
      </c>
    </row>
    <row r="1417" spans="1:7" ht="16" thickBot="1">
      <c r="A1417" s="300">
        <f>+'PRESUPUESTO OFICIAL'!B73</f>
        <v>9.1999999999999993</v>
      </c>
      <c r="B1417" s="820" t="str">
        <f>+'PRESUPUESTO OFICIAL'!C73</f>
        <v>Retiro de escombros  en volqueta incluye cargue y transporte para botar fuera de las instalaciones del Sena . Es responsabilidad del contratista que se boten los escombros en el sitio autorizado por las autoridades Municipales.  Incluye el suministro o alquiler de la volqueta.</v>
      </c>
      <c r="C1417" s="820"/>
      <c r="D1417" s="820"/>
      <c r="E1417" s="820"/>
      <c r="F1417" s="301" t="str">
        <f>+'PRESUPUESTO OFICIAL'!D73</f>
        <v>M3</v>
      </c>
      <c r="G1417" s="302">
        <f>+G1441</f>
        <v>41811</v>
      </c>
    </row>
    <row r="1418" spans="1:7" ht="14">
      <c r="A1418" s="303"/>
      <c r="B1418" s="303"/>
      <c r="C1418" s="303"/>
      <c r="D1418" s="304"/>
      <c r="E1418" s="305"/>
      <c r="F1418" s="306"/>
      <c r="G1418" s="307"/>
    </row>
    <row r="1419" spans="1:7" ht="15">
      <c r="A1419" s="766" t="s">
        <v>49</v>
      </c>
      <c r="B1419" s="788"/>
      <c r="C1419" s="788"/>
      <c r="D1419" s="788"/>
      <c r="E1419" s="788"/>
      <c r="F1419" s="788"/>
      <c r="G1419" s="789"/>
    </row>
    <row r="1420" spans="1:7" ht="15">
      <c r="A1420" s="790" t="s">
        <v>50</v>
      </c>
      <c r="B1420" s="812"/>
      <c r="C1420" s="813"/>
      <c r="D1420" s="239" t="s">
        <v>51</v>
      </c>
      <c r="E1420" s="240" t="s">
        <v>52</v>
      </c>
      <c r="F1420" s="241" t="s">
        <v>53</v>
      </c>
      <c r="G1420" s="240" t="s">
        <v>54</v>
      </c>
    </row>
    <row r="1421" spans="1:7" ht="15">
      <c r="A1421" s="925"/>
      <c r="B1421" s="925"/>
      <c r="C1421" s="925"/>
      <c r="D1421" s="527"/>
      <c r="E1421" s="658"/>
      <c r="F1421" s="528"/>
      <c r="G1421" s="659"/>
    </row>
    <row r="1422" spans="1:7" ht="15">
      <c r="A1422" s="925"/>
      <c r="B1422" s="925"/>
      <c r="C1422" s="925"/>
      <c r="D1422" s="527"/>
      <c r="E1422" s="658"/>
      <c r="F1422" s="528"/>
      <c r="G1422" s="659"/>
    </row>
    <row r="1423" spans="1:7" ht="15">
      <c r="A1423" s="245"/>
      <c r="B1423" s="246"/>
      <c r="C1423" s="245"/>
      <c r="D1423" s="247"/>
      <c r="E1423" s="660"/>
      <c r="F1423" s="249" t="s">
        <v>55</v>
      </c>
      <c r="G1423" s="250">
        <v>0</v>
      </c>
    </row>
    <row r="1424" spans="1:7" ht="15">
      <c r="A1424" s="251"/>
      <c r="B1424" s="252"/>
      <c r="C1424" s="252"/>
      <c r="D1424" s="253"/>
      <c r="E1424" s="531"/>
      <c r="F1424" s="255"/>
      <c r="G1424" s="256"/>
    </row>
    <row r="1425" spans="1:7" ht="15">
      <c r="A1425" s="251"/>
      <c r="B1425" s="252"/>
      <c r="C1425" s="252"/>
      <c r="D1425" s="253"/>
      <c r="E1425" s="531"/>
      <c r="F1425" s="255"/>
      <c r="G1425" s="256"/>
    </row>
    <row r="1426" spans="1:7" ht="15">
      <c r="A1426" s="766" t="s">
        <v>56</v>
      </c>
      <c r="B1426" s="767"/>
      <c r="C1426" s="767"/>
      <c r="D1426" s="767"/>
      <c r="E1426" s="767"/>
      <c r="F1426" s="767"/>
      <c r="G1426" s="768"/>
    </row>
    <row r="1427" spans="1:7" ht="15">
      <c r="A1427" s="790" t="s">
        <v>50</v>
      </c>
      <c r="B1427" s="812"/>
      <c r="C1427" s="813"/>
      <c r="D1427" s="239" t="s">
        <v>51</v>
      </c>
      <c r="E1427" s="240" t="s">
        <v>57</v>
      </c>
      <c r="F1427" s="241" t="s">
        <v>58</v>
      </c>
      <c r="G1427" s="240" t="s">
        <v>54</v>
      </c>
    </row>
    <row r="1428" spans="1:7" ht="15">
      <c r="A1428" s="916" t="s">
        <v>74</v>
      </c>
      <c r="B1428" s="917"/>
      <c r="C1428" s="918"/>
      <c r="D1428" s="532" t="s">
        <v>60</v>
      </c>
      <c r="E1428" s="543">
        <f>G1437</f>
        <v>5820</v>
      </c>
      <c r="F1428" s="533">
        <v>0.05</v>
      </c>
      <c r="G1428" s="260">
        <f>ROUNDUP(E1428*F1428,0)</f>
        <v>291</v>
      </c>
    </row>
    <row r="1429" spans="1:7" ht="15">
      <c r="A1429" s="833" t="s">
        <v>147</v>
      </c>
      <c r="B1429" s="834"/>
      <c r="C1429" s="835"/>
      <c r="D1429" s="257" t="s">
        <v>148</v>
      </c>
      <c r="E1429" s="661">
        <v>210000</v>
      </c>
      <c r="F1429" s="259">
        <v>0.17</v>
      </c>
      <c r="G1429" s="260">
        <f>ROUNDUP(E1429*F1429,0)</f>
        <v>35700</v>
      </c>
    </row>
    <row r="1430" spans="1:7" ht="15">
      <c r="A1430" s="266"/>
      <c r="B1430" s="267"/>
      <c r="C1430" s="267"/>
      <c r="D1430" s="268"/>
      <c r="E1430" s="269"/>
      <c r="F1430" s="249" t="s">
        <v>63</v>
      </c>
      <c r="G1430" s="250">
        <f>G1428+G1429</f>
        <v>35991</v>
      </c>
    </row>
    <row r="1431" spans="1:7" ht="15">
      <c r="A1431" s="270"/>
      <c r="B1431" s="271"/>
      <c r="C1431" s="271"/>
      <c r="D1431" s="272"/>
      <c r="E1431" s="273"/>
      <c r="F1431" s="255"/>
      <c r="G1431" s="256"/>
    </row>
    <row r="1432" spans="1:7" ht="15">
      <c r="A1432" s="270"/>
      <c r="B1432" s="271"/>
      <c r="C1432" s="271"/>
      <c r="D1432" s="272"/>
      <c r="E1432" s="273"/>
      <c r="F1432" s="255"/>
      <c r="G1432" s="256"/>
    </row>
    <row r="1433" spans="1:7" ht="15">
      <c r="A1433" s="766" t="s">
        <v>64</v>
      </c>
      <c r="B1433" s="767"/>
      <c r="C1433" s="767"/>
      <c r="D1433" s="767"/>
      <c r="E1433" s="767"/>
      <c r="F1433" s="767"/>
      <c r="G1433" s="768"/>
    </row>
    <row r="1434" spans="1:7" ht="15">
      <c r="A1434" s="239" t="s">
        <v>15</v>
      </c>
      <c r="B1434" s="239" t="s">
        <v>65</v>
      </c>
      <c r="C1434" s="239" t="s">
        <v>66</v>
      </c>
      <c r="D1434" s="239" t="s">
        <v>67</v>
      </c>
      <c r="E1434" s="239" t="s">
        <v>68</v>
      </c>
      <c r="F1434" s="239" t="s">
        <v>69</v>
      </c>
      <c r="G1434" s="325"/>
    </row>
    <row r="1435" spans="1:7" ht="15">
      <c r="A1435" s="662" t="s">
        <v>70</v>
      </c>
      <c r="B1435" s="662">
        <v>107213.33333333299</v>
      </c>
      <c r="C1435" s="532">
        <v>0.875</v>
      </c>
      <c r="D1435" s="276">
        <f>B1435/8</f>
        <v>13401.666666666624</v>
      </c>
      <c r="E1435" s="532">
        <v>3.35</v>
      </c>
      <c r="F1435" s="260">
        <f>ROUNDUP(D1435/E1435,0)</f>
        <v>4001</v>
      </c>
      <c r="G1435" s="325"/>
    </row>
    <row r="1436" spans="1:7" ht="15">
      <c r="A1436" s="662" t="s">
        <v>71</v>
      </c>
      <c r="B1436" s="662">
        <v>48733.333333333299</v>
      </c>
      <c r="C1436" s="532">
        <v>0.875</v>
      </c>
      <c r="D1436" s="276">
        <f>B1436/8</f>
        <v>6091.6666666666624</v>
      </c>
      <c r="E1436" s="532">
        <v>3.35</v>
      </c>
      <c r="F1436" s="260">
        <f>ROUNDUP(D1436/E1436,0)</f>
        <v>1819</v>
      </c>
      <c r="G1436" s="325"/>
    </row>
    <row r="1437" spans="1:7" ht="15">
      <c r="A1437" s="245"/>
      <c r="B1437" s="277"/>
      <c r="C1437" s="278"/>
      <c r="D1437" s="279"/>
      <c r="E1437" s="280"/>
      <c r="F1437" s="249" t="s">
        <v>72</v>
      </c>
      <c r="G1437" s="250">
        <f>F1435+F1436</f>
        <v>5820</v>
      </c>
    </row>
    <row r="1438" spans="1:7" ht="14">
      <c r="A1438" s="474"/>
      <c r="B1438" s="475"/>
      <c r="C1438" s="474"/>
      <c r="D1438" s="476"/>
      <c r="E1438" s="479"/>
      <c r="F1438" s="478"/>
      <c r="G1438" s="479"/>
    </row>
    <row r="1439" spans="1:7" ht="14">
      <c r="A1439" s="474"/>
      <c r="B1439" s="500"/>
      <c r="C1439" s="501"/>
      <c r="D1439" s="502"/>
      <c r="E1439" s="503"/>
      <c r="F1439" s="478"/>
      <c r="G1439" s="479"/>
    </row>
    <row r="1440" spans="1:7" ht="14">
      <c r="A1440" s="474"/>
      <c r="B1440" s="474"/>
      <c r="C1440" s="474"/>
      <c r="D1440" s="504"/>
      <c r="E1440" s="505"/>
      <c r="F1440" s="506"/>
      <c r="G1440" s="505"/>
    </row>
    <row r="1441" spans="1:9" ht="14">
      <c r="A1441" s="507"/>
      <c r="B1441" s="508"/>
      <c r="C1441" s="509"/>
      <c r="D1441" s="510"/>
      <c r="E1441" s="783" t="s">
        <v>73</v>
      </c>
      <c r="F1441" s="784"/>
      <c r="G1441" s="511">
        <f>G1423+G1430+G1437</f>
        <v>41811</v>
      </c>
    </row>
    <row r="1442" spans="1:9" ht="14">
      <c r="A1442" s="474"/>
      <c r="B1442" s="474"/>
      <c r="C1442" s="474"/>
      <c r="D1442" s="504"/>
      <c r="E1442" s="505"/>
      <c r="F1442" s="506"/>
      <c r="G1442" s="505"/>
    </row>
    <row r="1443" spans="1:9" ht="14" thickBot="1"/>
    <row r="1444" spans="1:9" ht="16" thickBot="1">
      <c r="A1444" s="675"/>
      <c r="B1444" s="676"/>
      <c r="C1444" s="685"/>
      <c r="D1444" s="677"/>
      <c r="E1444" s="677"/>
      <c r="F1444" s="677"/>
      <c r="G1444" s="679"/>
      <c r="H1444" s="684"/>
      <c r="I1444" s="684"/>
    </row>
    <row r="1445" spans="1:9" ht="50.5" customHeight="1">
      <c r="A1445" s="719"/>
      <c r="B1445" s="719"/>
      <c r="D1445" s="1050"/>
      <c r="E1445" s="1050"/>
      <c r="F1445" s="1050"/>
      <c r="G1445" s="1050"/>
      <c r="H1445" s="684"/>
      <c r="I1445" s="684"/>
    </row>
    <row r="1446" spans="1:9" ht="31.25" customHeight="1">
      <c r="A1446" s="719"/>
      <c r="B1446" s="719"/>
      <c r="D1446" s="1049"/>
      <c r="E1446" s="1049"/>
      <c r="F1446" s="1049"/>
      <c r="G1446" s="1049"/>
      <c r="H1446" s="684"/>
      <c r="I1446" s="684"/>
    </row>
    <row r="1447" spans="1:9" ht="31.75" customHeight="1">
      <c r="A1447" s="719"/>
      <c r="B1447" s="719"/>
      <c r="D1447" s="1049"/>
      <c r="E1447" s="1049"/>
      <c r="F1447" s="1049"/>
      <c r="G1447" s="1049"/>
      <c r="H1447" s="684"/>
      <c r="I1447" s="684"/>
    </row>
    <row r="1448" spans="1:9" ht="80.5" customHeight="1">
      <c r="A1448" s="719"/>
      <c r="B1448" s="719"/>
      <c r="D1448" s="719"/>
      <c r="E1448" s="719"/>
      <c r="F1448" s="719"/>
      <c r="G1448" s="719"/>
      <c r="H1448" s="683"/>
      <c r="I1448" s="682"/>
    </row>
  </sheetData>
  <mergeCells count="759">
    <mergeCell ref="A1447:B1447"/>
    <mergeCell ref="D1447:G1447"/>
    <mergeCell ref="A1448:B1448"/>
    <mergeCell ref="D1448:G1448"/>
    <mergeCell ref="A903:G903"/>
    <mergeCell ref="A904:C904"/>
    <mergeCell ref="A910:G910"/>
    <mergeCell ref="A422:C422"/>
    <mergeCell ref="A423:C423"/>
    <mergeCell ref="A424:C424"/>
    <mergeCell ref="A1445:B1445"/>
    <mergeCell ref="D1445:G1445"/>
    <mergeCell ref="A1446:B1446"/>
    <mergeCell ref="D1446:G1446"/>
    <mergeCell ref="A1428:C1428"/>
    <mergeCell ref="A1429:C1429"/>
    <mergeCell ref="A1433:G1433"/>
    <mergeCell ref="E1441:F1441"/>
    <mergeCell ref="E1010:F1010"/>
    <mergeCell ref="B1416:E1416"/>
    <mergeCell ref="B1417:E1417"/>
    <mergeCell ref="A1419:G1419"/>
    <mergeCell ref="A1420:C1420"/>
    <mergeCell ref="A1421:C1421"/>
    <mergeCell ref="A1422:C1422"/>
    <mergeCell ref="A1426:G1426"/>
    <mergeCell ref="A1427:C1427"/>
    <mergeCell ref="A1368:G1368"/>
    <mergeCell ref="A1369:C1369"/>
    <mergeCell ref="A1400:C1400"/>
    <mergeCell ref="B1387:E1387"/>
    <mergeCell ref="A1404:G1404"/>
    <mergeCell ref="E1412:F1412"/>
    <mergeCell ref="A1393:C1393"/>
    <mergeCell ref="A1397:G1397"/>
    <mergeCell ref="A1398:C1398"/>
    <mergeCell ref="A1399:C1399"/>
    <mergeCell ref="A1370:C1370"/>
    <mergeCell ref="A1325:C1325"/>
    <mergeCell ref="A1291:C1291"/>
    <mergeCell ref="A1292:C1292"/>
    <mergeCell ref="A1293:C1293"/>
    <mergeCell ref="A1294:C1294"/>
    <mergeCell ref="E89:F89"/>
    <mergeCell ref="A1002:G1002"/>
    <mergeCell ref="A1391:C1391"/>
    <mergeCell ref="A1392:C1392"/>
    <mergeCell ref="B1351:E1351"/>
    <mergeCell ref="B1352:E1352"/>
    <mergeCell ref="A1354:G1354"/>
    <mergeCell ref="A1355:C1355"/>
    <mergeCell ref="A1371:C1371"/>
    <mergeCell ref="A1375:G1375"/>
    <mergeCell ref="E1383:F1383"/>
    <mergeCell ref="A1356:C1356"/>
    <mergeCell ref="A1357:C1357"/>
    <mergeCell ref="A1358:C1358"/>
    <mergeCell ref="A1359:C1359"/>
    <mergeCell ref="A1360:C1360"/>
    <mergeCell ref="A1361:C1361"/>
    <mergeCell ref="A1362:C1362"/>
    <mergeCell ref="A1363:C1363"/>
    <mergeCell ref="B240:E240"/>
    <mergeCell ref="A242:G242"/>
    <mergeCell ref="A248:C248"/>
    <mergeCell ref="A251:G251"/>
    <mergeCell ref="A255:C255"/>
    <mergeCell ref="A258:G258"/>
    <mergeCell ref="E265:F265"/>
    <mergeCell ref="B354:E354"/>
    <mergeCell ref="A356:G356"/>
    <mergeCell ref="B353:E353"/>
    <mergeCell ref="A333:C333"/>
    <mergeCell ref="A336:G336"/>
    <mergeCell ref="A337:C337"/>
    <mergeCell ref="A338:C338"/>
    <mergeCell ref="A339:C339"/>
    <mergeCell ref="A340:C340"/>
    <mergeCell ref="A343:G343"/>
    <mergeCell ref="E350:F350"/>
    <mergeCell ref="E321:F321"/>
    <mergeCell ref="B324:E324"/>
    <mergeCell ref="B325:E325"/>
    <mergeCell ref="A327:G327"/>
    <mergeCell ref="A328:C328"/>
    <mergeCell ref="A330:C330"/>
    <mergeCell ref="A361:C361"/>
    <mergeCell ref="A364:G364"/>
    <mergeCell ref="A367:C367"/>
    <mergeCell ref="A370:G370"/>
    <mergeCell ref="E377:F377"/>
    <mergeCell ref="B1388:E1388"/>
    <mergeCell ref="A1390:G1390"/>
    <mergeCell ref="A1326:C1326"/>
    <mergeCell ref="A1327:C1327"/>
    <mergeCell ref="A1328:C1328"/>
    <mergeCell ref="A1332:G1332"/>
    <mergeCell ref="A1333:C1333"/>
    <mergeCell ref="A1334:C1334"/>
    <mergeCell ref="A1335:C1335"/>
    <mergeCell ref="A1340:G1340"/>
    <mergeCell ref="E1347:F1347"/>
    <mergeCell ref="A1306:G1306"/>
    <mergeCell ref="E1313:F1313"/>
    <mergeCell ref="B1317:E1317"/>
    <mergeCell ref="B1318:E1318"/>
    <mergeCell ref="A1321:G1321"/>
    <mergeCell ref="A1322:C1322"/>
    <mergeCell ref="A1323:C1323"/>
    <mergeCell ref="A1364:C1364"/>
    <mergeCell ref="A1324:C1324"/>
    <mergeCell ref="A1295:C1295"/>
    <mergeCell ref="A1299:G1299"/>
    <mergeCell ref="A1300:C1300"/>
    <mergeCell ref="A1301:C1301"/>
    <mergeCell ref="A1302:C1302"/>
    <mergeCell ref="A1268:C1268"/>
    <mergeCell ref="A1269:C1269"/>
    <mergeCell ref="A1273:G1273"/>
    <mergeCell ref="E1280:F1280"/>
    <mergeCell ref="B1284:E1284"/>
    <mergeCell ref="B1285:E1285"/>
    <mergeCell ref="A1288:G1288"/>
    <mergeCell ref="A1289:C1289"/>
    <mergeCell ref="A1290:C1290"/>
    <mergeCell ref="A1256:C1256"/>
    <mergeCell ref="A1257:C1257"/>
    <mergeCell ref="A1258:C1258"/>
    <mergeCell ref="A1259:C1259"/>
    <mergeCell ref="A1260:C1260"/>
    <mergeCell ref="A1261:C1261"/>
    <mergeCell ref="A1262:C1262"/>
    <mergeCell ref="A1266:G1266"/>
    <mergeCell ref="A1267:C1267"/>
    <mergeCell ref="E1243:F1243"/>
    <mergeCell ref="B1246:E1246"/>
    <mergeCell ref="B1247:E1247"/>
    <mergeCell ref="A1250:G1250"/>
    <mergeCell ref="A1251:C1251"/>
    <mergeCell ref="A1252:C1252"/>
    <mergeCell ref="A1253:C1253"/>
    <mergeCell ref="A1254:C1254"/>
    <mergeCell ref="A1255:C1255"/>
    <mergeCell ref="A1222:C1222"/>
    <mergeCell ref="A1223:C1223"/>
    <mergeCell ref="A1224:C1224"/>
    <mergeCell ref="A1225:C1225"/>
    <mergeCell ref="A1229:G1229"/>
    <mergeCell ref="A1230:C1230"/>
    <mergeCell ref="A1231:C1231"/>
    <mergeCell ref="A1232:C1232"/>
    <mergeCell ref="A1236:G1236"/>
    <mergeCell ref="B1211:E1211"/>
    <mergeCell ref="B1212:E1212"/>
    <mergeCell ref="A1215:G1215"/>
    <mergeCell ref="A1216:C1216"/>
    <mergeCell ref="A1217:C1217"/>
    <mergeCell ref="A1218:C1218"/>
    <mergeCell ref="A1219:C1219"/>
    <mergeCell ref="A1220:C1220"/>
    <mergeCell ref="A1221:C1221"/>
    <mergeCell ref="A1189:C1189"/>
    <mergeCell ref="A1190:C1190"/>
    <mergeCell ref="A1193:G1193"/>
    <mergeCell ref="A1194:C1194"/>
    <mergeCell ref="A1195:C1195"/>
    <mergeCell ref="A1196:C1196"/>
    <mergeCell ref="A1197:C1197"/>
    <mergeCell ref="A1200:G1200"/>
    <mergeCell ref="E1207:F1207"/>
    <mergeCell ref="A1180:G1180"/>
    <mergeCell ref="A1181:C1181"/>
    <mergeCell ref="A1182:C1182"/>
    <mergeCell ref="A1183:C1183"/>
    <mergeCell ref="A1184:C1184"/>
    <mergeCell ref="A1185:C1185"/>
    <mergeCell ref="A1186:C1186"/>
    <mergeCell ref="A1187:C1187"/>
    <mergeCell ref="A1188:C1188"/>
    <mergeCell ref="A1161:G1161"/>
    <mergeCell ref="A1162:C1162"/>
    <mergeCell ref="A1163:C1163"/>
    <mergeCell ref="A1164:C1164"/>
    <mergeCell ref="A1165:C1165"/>
    <mergeCell ref="A1168:G1168"/>
    <mergeCell ref="E1174:F1174"/>
    <mergeCell ref="B1177:E1177"/>
    <mergeCell ref="B1178:E1178"/>
    <mergeCell ref="A1150:C1150"/>
    <mergeCell ref="A1151:C1151"/>
    <mergeCell ref="A1152:C1152"/>
    <mergeCell ref="A1153:C1153"/>
    <mergeCell ref="A1154:C1154"/>
    <mergeCell ref="A1155:C1155"/>
    <mergeCell ref="A1156:C1156"/>
    <mergeCell ref="A1157:C1157"/>
    <mergeCell ref="A1158:C1158"/>
    <mergeCell ref="A1130:C1130"/>
    <mergeCell ref="A1131:C1131"/>
    <mergeCell ref="A1132:C1132"/>
    <mergeCell ref="A1135:G1135"/>
    <mergeCell ref="E1142:F1142"/>
    <mergeCell ref="B1145:E1145"/>
    <mergeCell ref="B1146:E1146"/>
    <mergeCell ref="A1148:G1148"/>
    <mergeCell ref="A1149:C1149"/>
    <mergeCell ref="A1119:C1119"/>
    <mergeCell ref="A1120:C1120"/>
    <mergeCell ref="A1121:C1121"/>
    <mergeCell ref="A1122:C1122"/>
    <mergeCell ref="A1123:C1123"/>
    <mergeCell ref="A1124:C1124"/>
    <mergeCell ref="A1125:C1125"/>
    <mergeCell ref="A1128:G1128"/>
    <mergeCell ref="A1129:C1129"/>
    <mergeCell ref="A1098:C1098"/>
    <mergeCell ref="A1102:G1102"/>
    <mergeCell ref="E1108:F1108"/>
    <mergeCell ref="B1112:E1112"/>
    <mergeCell ref="B1113:E1113"/>
    <mergeCell ref="A1115:G1115"/>
    <mergeCell ref="A1116:C1116"/>
    <mergeCell ref="A1117:C1117"/>
    <mergeCell ref="A1118:C1118"/>
    <mergeCell ref="A1061:C1061"/>
    <mergeCell ref="A1062:C1062"/>
    <mergeCell ref="A1063:C1063"/>
    <mergeCell ref="A1066:G1066"/>
    <mergeCell ref="E1073:F1073"/>
    <mergeCell ref="A1081:G1081"/>
    <mergeCell ref="A1082:C1082"/>
    <mergeCell ref="A1083:C1083"/>
    <mergeCell ref="B1077:E1077"/>
    <mergeCell ref="B1078:E1078"/>
    <mergeCell ref="A1050:G1050"/>
    <mergeCell ref="A1051:C1051"/>
    <mergeCell ref="A1052:C1052"/>
    <mergeCell ref="A1053:C1053"/>
    <mergeCell ref="A1054:C1054"/>
    <mergeCell ref="A1055:C1055"/>
    <mergeCell ref="A1056:C1056"/>
    <mergeCell ref="A1059:G1059"/>
    <mergeCell ref="A1060:C1060"/>
    <mergeCell ref="A1024:C1024"/>
    <mergeCell ref="A1028:G1028"/>
    <mergeCell ref="A1029:C1029"/>
    <mergeCell ref="A1030:C1030"/>
    <mergeCell ref="A1034:G1034"/>
    <mergeCell ref="E1042:F1042"/>
    <mergeCell ref="B1047:E1047"/>
    <mergeCell ref="B1048:E1048"/>
    <mergeCell ref="B1014:E1014"/>
    <mergeCell ref="B1015:E1015"/>
    <mergeCell ref="A1018:G1018"/>
    <mergeCell ref="A1019:C1019"/>
    <mergeCell ref="A1020:C1020"/>
    <mergeCell ref="A1021:C1021"/>
    <mergeCell ref="A1022:C1022"/>
    <mergeCell ref="A1023:C1023"/>
    <mergeCell ref="A989:C989"/>
    <mergeCell ref="A990:C990"/>
    <mergeCell ref="A991:C991"/>
    <mergeCell ref="A992:C992"/>
    <mergeCell ref="A996:G996"/>
    <mergeCell ref="A997:C997"/>
    <mergeCell ref="A998:C998"/>
    <mergeCell ref="A966:C966"/>
    <mergeCell ref="A970:G970"/>
    <mergeCell ref="E978:F978"/>
    <mergeCell ref="B982:E982"/>
    <mergeCell ref="B983:E983"/>
    <mergeCell ref="A986:G986"/>
    <mergeCell ref="A987:C987"/>
    <mergeCell ref="A988:C988"/>
    <mergeCell ref="A954:G954"/>
    <mergeCell ref="A955:C955"/>
    <mergeCell ref="A956:C956"/>
    <mergeCell ref="A957:C957"/>
    <mergeCell ref="A958:C958"/>
    <mergeCell ref="A959:C959"/>
    <mergeCell ref="A960:C960"/>
    <mergeCell ref="A964:G964"/>
    <mergeCell ref="A965:C965"/>
    <mergeCell ref="A932:G932"/>
    <mergeCell ref="A933:C933"/>
    <mergeCell ref="A934:C934"/>
    <mergeCell ref="A935:C935"/>
    <mergeCell ref="A936:C936"/>
    <mergeCell ref="A939:G939"/>
    <mergeCell ref="E946:F946"/>
    <mergeCell ref="B950:E950"/>
    <mergeCell ref="B951:E951"/>
    <mergeCell ref="A929:C929"/>
    <mergeCell ref="A898:C898"/>
    <mergeCell ref="A899:C899"/>
    <mergeCell ref="A900:C900"/>
    <mergeCell ref="A907:C907"/>
    <mergeCell ref="A905:C905"/>
    <mergeCell ref="A906:C906"/>
    <mergeCell ref="B921:E921"/>
    <mergeCell ref="B922:E922"/>
    <mergeCell ref="A924:G924"/>
    <mergeCell ref="A925:C925"/>
    <mergeCell ref="A926:C926"/>
    <mergeCell ref="A927:C927"/>
    <mergeCell ref="A928:C928"/>
    <mergeCell ref="A875:G875"/>
    <mergeCell ref="A876:C876"/>
    <mergeCell ref="A877:C877"/>
    <mergeCell ref="A878:C878"/>
    <mergeCell ref="A879:C879"/>
    <mergeCell ref="A882:G882"/>
    <mergeCell ref="E889:F889"/>
    <mergeCell ref="B893:E893"/>
    <mergeCell ref="A897:C897"/>
    <mergeCell ref="B863:E863"/>
    <mergeCell ref="B864:E864"/>
    <mergeCell ref="A866:G866"/>
    <mergeCell ref="A867:C867"/>
    <mergeCell ref="A868:C868"/>
    <mergeCell ref="A869:C869"/>
    <mergeCell ref="A870:C870"/>
    <mergeCell ref="A871:C871"/>
    <mergeCell ref="A872:C872"/>
    <mergeCell ref="A842:C842"/>
    <mergeCell ref="A843:C843"/>
    <mergeCell ref="A846:G846"/>
    <mergeCell ref="A847:C847"/>
    <mergeCell ref="A848:C848"/>
    <mergeCell ref="A849:C849"/>
    <mergeCell ref="A850:C850"/>
    <mergeCell ref="A853:G853"/>
    <mergeCell ref="E860:F860"/>
    <mergeCell ref="A824:G824"/>
    <mergeCell ref="E831:F831"/>
    <mergeCell ref="B834:E834"/>
    <mergeCell ref="B835:E835"/>
    <mergeCell ref="A837:G837"/>
    <mergeCell ref="A838:C838"/>
    <mergeCell ref="A839:C839"/>
    <mergeCell ref="A840:C840"/>
    <mergeCell ref="A841:C841"/>
    <mergeCell ref="A811:C811"/>
    <mergeCell ref="A812:C812"/>
    <mergeCell ref="A813:C813"/>
    <mergeCell ref="A814:C814"/>
    <mergeCell ref="A817:G817"/>
    <mergeCell ref="A818:C818"/>
    <mergeCell ref="A819:C819"/>
    <mergeCell ref="A820:C820"/>
    <mergeCell ref="A821:C821"/>
    <mergeCell ref="A790:C790"/>
    <mergeCell ref="A791:C791"/>
    <mergeCell ref="A792:C792"/>
    <mergeCell ref="A795:G795"/>
    <mergeCell ref="B805:E805"/>
    <mergeCell ref="B806:E806"/>
    <mergeCell ref="A808:G808"/>
    <mergeCell ref="A809:C809"/>
    <mergeCell ref="A810:C810"/>
    <mergeCell ref="A779:G779"/>
    <mergeCell ref="A780:C780"/>
    <mergeCell ref="A781:C781"/>
    <mergeCell ref="A782:C782"/>
    <mergeCell ref="A783:C783"/>
    <mergeCell ref="A784:C784"/>
    <mergeCell ref="A785:C785"/>
    <mergeCell ref="A788:G788"/>
    <mergeCell ref="A789:C789"/>
    <mergeCell ref="A735:G735"/>
    <mergeCell ref="A736:C736"/>
    <mergeCell ref="A737:C737"/>
    <mergeCell ref="A738:C738"/>
    <mergeCell ref="A739:C739"/>
    <mergeCell ref="A742:G742"/>
    <mergeCell ref="E748:F748"/>
    <mergeCell ref="B776:E776"/>
    <mergeCell ref="B777:E777"/>
    <mergeCell ref="B750:E750"/>
    <mergeCell ref="B751:E751"/>
    <mergeCell ref="A753:G753"/>
    <mergeCell ref="A754:C754"/>
    <mergeCell ref="A755:C755"/>
    <mergeCell ref="A756:C756"/>
    <mergeCell ref="A757:C757"/>
    <mergeCell ref="A760:G760"/>
    <mergeCell ref="A761:C761"/>
    <mergeCell ref="A762:C762"/>
    <mergeCell ref="A763:C763"/>
    <mergeCell ref="A764:C764"/>
    <mergeCell ref="A767:G767"/>
    <mergeCell ref="E773:F773"/>
    <mergeCell ref="A715:G715"/>
    <mergeCell ref="E722:F722"/>
    <mergeCell ref="B725:E725"/>
    <mergeCell ref="B726:E726"/>
    <mergeCell ref="A728:G728"/>
    <mergeCell ref="A729:C729"/>
    <mergeCell ref="A730:C730"/>
    <mergeCell ref="A731:C731"/>
    <mergeCell ref="A732:C732"/>
    <mergeCell ref="A702:C702"/>
    <mergeCell ref="A703:C703"/>
    <mergeCell ref="A704:C704"/>
    <mergeCell ref="A705:C705"/>
    <mergeCell ref="A708:G708"/>
    <mergeCell ref="A709:C709"/>
    <mergeCell ref="A710:C710"/>
    <mergeCell ref="A711:C711"/>
    <mergeCell ref="A712:C712"/>
    <mergeCell ref="A682:C682"/>
    <mergeCell ref="A685:G685"/>
    <mergeCell ref="E692:F692"/>
    <mergeCell ref="B695:E695"/>
    <mergeCell ref="B696:E696"/>
    <mergeCell ref="A698:G698"/>
    <mergeCell ref="A699:C699"/>
    <mergeCell ref="A700:C700"/>
    <mergeCell ref="A701:C701"/>
    <mergeCell ref="A671:C671"/>
    <mergeCell ref="A672:C672"/>
    <mergeCell ref="A673:C673"/>
    <mergeCell ref="A674:C674"/>
    <mergeCell ref="A675:C675"/>
    <mergeCell ref="A678:G678"/>
    <mergeCell ref="A679:C679"/>
    <mergeCell ref="A680:C680"/>
    <mergeCell ref="A681:C681"/>
    <mergeCell ref="A641:C641"/>
    <mergeCell ref="A642:C642"/>
    <mergeCell ref="A649:C649"/>
    <mergeCell ref="B664:E664"/>
    <mergeCell ref="B665:E665"/>
    <mergeCell ref="A667:G667"/>
    <mergeCell ref="A668:C668"/>
    <mergeCell ref="A669:C669"/>
    <mergeCell ref="A670:C670"/>
    <mergeCell ref="A638:C638"/>
    <mergeCell ref="E444:F444"/>
    <mergeCell ref="A428:G428"/>
    <mergeCell ref="A429:C429"/>
    <mergeCell ref="A430:C430"/>
    <mergeCell ref="A431:C431"/>
    <mergeCell ref="A436:G436"/>
    <mergeCell ref="A639:C639"/>
    <mergeCell ref="A640:C640"/>
    <mergeCell ref="A616:C616"/>
    <mergeCell ref="A617:C617"/>
    <mergeCell ref="A620:G620"/>
    <mergeCell ref="E627:F627"/>
    <mergeCell ref="B630:E630"/>
    <mergeCell ref="A634:C634"/>
    <mergeCell ref="A635:C635"/>
    <mergeCell ref="A636:C636"/>
    <mergeCell ref="A637:C637"/>
    <mergeCell ref="A605:C605"/>
    <mergeCell ref="A606:C606"/>
    <mergeCell ref="A607:C607"/>
    <mergeCell ref="A608:C608"/>
    <mergeCell ref="A609:C609"/>
    <mergeCell ref="A610:C610"/>
    <mergeCell ref="A613:G613"/>
    <mergeCell ref="A614:C614"/>
    <mergeCell ref="A615:C615"/>
    <mergeCell ref="A585:C585"/>
    <mergeCell ref="A586:C586"/>
    <mergeCell ref="A587:C587"/>
    <mergeCell ref="A588:C588"/>
    <mergeCell ref="A591:G591"/>
    <mergeCell ref="E598:F598"/>
    <mergeCell ref="B601:E601"/>
    <mergeCell ref="B602:E602"/>
    <mergeCell ref="A604:G604"/>
    <mergeCell ref="B573:E573"/>
    <mergeCell ref="B574:E574"/>
    <mergeCell ref="A576:G576"/>
    <mergeCell ref="A577:C577"/>
    <mergeCell ref="A578:C578"/>
    <mergeCell ref="A579:C579"/>
    <mergeCell ref="A580:C580"/>
    <mergeCell ref="A581:C581"/>
    <mergeCell ref="A584:G584"/>
    <mergeCell ref="A549:C549"/>
    <mergeCell ref="A550:C550"/>
    <mergeCell ref="A551:C551"/>
    <mergeCell ref="A558:C558"/>
    <mergeCell ref="A559:C559"/>
    <mergeCell ref="A560:C560"/>
    <mergeCell ref="A552:C552"/>
    <mergeCell ref="A554:C554"/>
    <mergeCell ref="A557:G557"/>
    <mergeCell ref="A529:G529"/>
    <mergeCell ref="E537:F537"/>
    <mergeCell ref="B539:E539"/>
    <mergeCell ref="A543:C543"/>
    <mergeCell ref="A544:C544"/>
    <mergeCell ref="A545:C545"/>
    <mergeCell ref="A546:C546"/>
    <mergeCell ref="A547:C547"/>
    <mergeCell ref="A548:C548"/>
    <mergeCell ref="B540:E540"/>
    <mergeCell ref="A542:G542"/>
    <mergeCell ref="A515:C515"/>
    <mergeCell ref="A513:G513"/>
    <mergeCell ref="A516:C516"/>
    <mergeCell ref="A517:C517"/>
    <mergeCell ref="A523:C523"/>
    <mergeCell ref="A524:C524"/>
    <mergeCell ref="A518:C518"/>
    <mergeCell ref="A522:G522"/>
    <mergeCell ref="A525:C525"/>
    <mergeCell ref="A456:C456"/>
    <mergeCell ref="A457:C457"/>
    <mergeCell ref="A461:G461"/>
    <mergeCell ref="A462:C462"/>
    <mergeCell ref="A463:C463"/>
    <mergeCell ref="A464:C464"/>
    <mergeCell ref="A468:G468"/>
    <mergeCell ref="B510:E510"/>
    <mergeCell ref="A514:C514"/>
    <mergeCell ref="A490:G490"/>
    <mergeCell ref="A491:C491"/>
    <mergeCell ref="A492:C492"/>
    <mergeCell ref="A493:C493"/>
    <mergeCell ref="A497:G497"/>
    <mergeCell ref="E505:F505"/>
    <mergeCell ref="B509:E509"/>
    <mergeCell ref="E477:F477"/>
    <mergeCell ref="B480:E480"/>
    <mergeCell ref="B481:E481"/>
    <mergeCell ref="A483:G483"/>
    <mergeCell ref="A484:C484"/>
    <mergeCell ref="A485:C485"/>
    <mergeCell ref="A486:C486"/>
    <mergeCell ref="A365:C365"/>
    <mergeCell ref="A366:C366"/>
    <mergeCell ref="B414:E414"/>
    <mergeCell ref="A417:G417"/>
    <mergeCell ref="A454:C454"/>
    <mergeCell ref="A421:C421"/>
    <mergeCell ref="A455:C455"/>
    <mergeCell ref="A394:G394"/>
    <mergeCell ref="A389:C389"/>
    <mergeCell ref="A390:C390"/>
    <mergeCell ref="A357:C357"/>
    <mergeCell ref="A358:C358"/>
    <mergeCell ref="A359:C359"/>
    <mergeCell ref="A360:C360"/>
    <mergeCell ref="B413:E413"/>
    <mergeCell ref="B448:E448"/>
    <mergeCell ref="B449:E449"/>
    <mergeCell ref="A452:G452"/>
    <mergeCell ref="A453:C453"/>
    <mergeCell ref="A395:C395"/>
    <mergeCell ref="A396:C396"/>
    <mergeCell ref="A397:C397"/>
    <mergeCell ref="A402:G402"/>
    <mergeCell ref="E410:F410"/>
    <mergeCell ref="A418:C418"/>
    <mergeCell ref="A419:C419"/>
    <mergeCell ref="A420:C420"/>
    <mergeCell ref="B380:E380"/>
    <mergeCell ref="B381:E381"/>
    <mergeCell ref="A384:G384"/>
    <mergeCell ref="A385:C385"/>
    <mergeCell ref="A386:C386"/>
    <mergeCell ref="A387:C387"/>
    <mergeCell ref="A388:C388"/>
    <mergeCell ref="A331:C331"/>
    <mergeCell ref="A332:C332"/>
    <mergeCell ref="B301:E301"/>
    <mergeCell ref="B302:E302"/>
    <mergeCell ref="A304:G304"/>
    <mergeCell ref="A305:C305"/>
    <mergeCell ref="A306:C306"/>
    <mergeCell ref="A309:G309"/>
    <mergeCell ref="A310:C310"/>
    <mergeCell ref="A311:C311"/>
    <mergeCell ref="A314:G314"/>
    <mergeCell ref="A329:C329"/>
    <mergeCell ref="A279:C279"/>
    <mergeCell ref="A280:C280"/>
    <mergeCell ref="A283:G283"/>
    <mergeCell ref="A284:C284"/>
    <mergeCell ref="A285:C285"/>
    <mergeCell ref="A286:C286"/>
    <mergeCell ref="A287:C287"/>
    <mergeCell ref="A290:G290"/>
    <mergeCell ref="E297:F297"/>
    <mergeCell ref="B271:E271"/>
    <mergeCell ref="B272:E272"/>
    <mergeCell ref="A274:G274"/>
    <mergeCell ref="A275:C275"/>
    <mergeCell ref="A276:C276"/>
    <mergeCell ref="A277:C277"/>
    <mergeCell ref="A278:C278"/>
    <mergeCell ref="A254:C254"/>
    <mergeCell ref="A243:C243"/>
    <mergeCell ref="A244:C244"/>
    <mergeCell ref="A245:C245"/>
    <mergeCell ref="A246:C246"/>
    <mergeCell ref="A247:C247"/>
    <mergeCell ref="A252:C252"/>
    <mergeCell ref="A253:C253"/>
    <mergeCell ref="A222:C222"/>
    <mergeCell ref="A223:C223"/>
    <mergeCell ref="A224:C224"/>
    <mergeCell ref="A227:G227"/>
    <mergeCell ref="E234:F234"/>
    <mergeCell ref="B239:E239"/>
    <mergeCell ref="A211:G211"/>
    <mergeCell ref="A212:C212"/>
    <mergeCell ref="A213:C213"/>
    <mergeCell ref="A214:C214"/>
    <mergeCell ref="A215:C215"/>
    <mergeCell ref="A216:C216"/>
    <mergeCell ref="A217:C217"/>
    <mergeCell ref="A220:G220"/>
    <mergeCell ref="A221:C221"/>
    <mergeCell ref="A191:G191"/>
    <mergeCell ref="A192:C192"/>
    <mergeCell ref="A193:C193"/>
    <mergeCell ref="A194:C194"/>
    <mergeCell ref="A195:C195"/>
    <mergeCell ref="A198:G198"/>
    <mergeCell ref="E205:F205"/>
    <mergeCell ref="B208:E208"/>
    <mergeCell ref="B209:E209"/>
    <mergeCell ref="B179:E179"/>
    <mergeCell ref="B180:E180"/>
    <mergeCell ref="A182:G182"/>
    <mergeCell ref="A183:C183"/>
    <mergeCell ref="A184:C184"/>
    <mergeCell ref="A185:C185"/>
    <mergeCell ref="A186:C186"/>
    <mergeCell ref="A187:C187"/>
    <mergeCell ref="A188:C188"/>
    <mergeCell ref="B151:E151"/>
    <mergeCell ref="A153:G153"/>
    <mergeCell ref="A154:C154"/>
    <mergeCell ref="A155:C155"/>
    <mergeCell ref="A169:G169"/>
    <mergeCell ref="E176:F176"/>
    <mergeCell ref="A156:C156"/>
    <mergeCell ref="A157:C157"/>
    <mergeCell ref="A158:C158"/>
    <mergeCell ref="A159:C159"/>
    <mergeCell ref="A162:G162"/>
    <mergeCell ref="A163:C163"/>
    <mergeCell ref="A164:C164"/>
    <mergeCell ref="A165:C165"/>
    <mergeCell ref="A166:C166"/>
    <mergeCell ref="A129:C129"/>
    <mergeCell ref="A132:G132"/>
    <mergeCell ref="A133:C133"/>
    <mergeCell ref="A134:C134"/>
    <mergeCell ref="A135:C135"/>
    <mergeCell ref="A136:C136"/>
    <mergeCell ref="A139:G139"/>
    <mergeCell ref="E146:F146"/>
    <mergeCell ref="B150:E150"/>
    <mergeCell ref="E117:F117"/>
    <mergeCell ref="B120:E120"/>
    <mergeCell ref="B121:E121"/>
    <mergeCell ref="A123:G123"/>
    <mergeCell ref="A124:C124"/>
    <mergeCell ref="A125:C125"/>
    <mergeCell ref="A126:C126"/>
    <mergeCell ref="A127:C127"/>
    <mergeCell ref="A128:C128"/>
    <mergeCell ref="A98:C98"/>
    <mergeCell ref="A99:C99"/>
    <mergeCell ref="A100:C100"/>
    <mergeCell ref="A103:G103"/>
    <mergeCell ref="A104:C104"/>
    <mergeCell ref="A105:C105"/>
    <mergeCell ref="A106:C106"/>
    <mergeCell ref="A107:C107"/>
    <mergeCell ref="A110:G110"/>
    <mergeCell ref="A54:G54"/>
    <mergeCell ref="E61:F61"/>
    <mergeCell ref="B91:E91"/>
    <mergeCell ref="B92:E92"/>
    <mergeCell ref="A94:G94"/>
    <mergeCell ref="A95:C95"/>
    <mergeCell ref="A96:C96"/>
    <mergeCell ref="A97:C97"/>
    <mergeCell ref="B63:E63"/>
    <mergeCell ref="B64:E64"/>
    <mergeCell ref="A66:G66"/>
    <mergeCell ref="A67:C67"/>
    <mergeCell ref="A68:C68"/>
    <mergeCell ref="A69:C69"/>
    <mergeCell ref="A70:C70"/>
    <mergeCell ref="A71:C71"/>
    <mergeCell ref="A72:C72"/>
    <mergeCell ref="A75:G75"/>
    <mergeCell ref="A76:C76"/>
    <mergeCell ref="A77:C77"/>
    <mergeCell ref="A78:C78"/>
    <mergeCell ref="A79:C79"/>
    <mergeCell ref="A82:G82"/>
    <mergeCell ref="A20:C20"/>
    <mergeCell ref="A21:C21"/>
    <mergeCell ref="A24:G24"/>
    <mergeCell ref="A44:C44"/>
    <mergeCell ref="A47:G47"/>
    <mergeCell ref="A48:C48"/>
    <mergeCell ref="A49:C49"/>
    <mergeCell ref="A50:C50"/>
    <mergeCell ref="A51:C51"/>
    <mergeCell ref="A1095:G1095"/>
    <mergeCell ref="A2:C2"/>
    <mergeCell ref="D2:G2"/>
    <mergeCell ref="B4:E4"/>
    <mergeCell ref="B5:E5"/>
    <mergeCell ref="A7:G7"/>
    <mergeCell ref="A8:C8"/>
    <mergeCell ref="A9:C9"/>
    <mergeCell ref="A10:C10"/>
    <mergeCell ref="A11:C11"/>
    <mergeCell ref="B35:E35"/>
    <mergeCell ref="B36:E36"/>
    <mergeCell ref="A38:G38"/>
    <mergeCell ref="A39:C39"/>
    <mergeCell ref="A40:C40"/>
    <mergeCell ref="A41:C41"/>
    <mergeCell ref="A42:C42"/>
    <mergeCell ref="A43:C43"/>
    <mergeCell ref="A12:C12"/>
    <mergeCell ref="A13:C13"/>
    <mergeCell ref="A16:G16"/>
    <mergeCell ref="A17:C17"/>
    <mergeCell ref="A18:C18"/>
    <mergeCell ref="A19:C19"/>
    <mergeCell ref="A1096:C1096"/>
    <mergeCell ref="A1097:C1097"/>
    <mergeCell ref="A561:C561"/>
    <mergeCell ref="A564:G564"/>
    <mergeCell ref="E571:F571"/>
    <mergeCell ref="A631:G631"/>
    <mergeCell ref="A632:C632"/>
    <mergeCell ref="A633:C633"/>
    <mergeCell ref="A646:G646"/>
    <mergeCell ref="A647:C647"/>
    <mergeCell ref="A648:C648"/>
    <mergeCell ref="A653:G653"/>
    <mergeCell ref="E661:F661"/>
    <mergeCell ref="B892:E892"/>
    <mergeCell ref="A895:G895"/>
    <mergeCell ref="A896:C896"/>
    <mergeCell ref="A1084:C1084"/>
    <mergeCell ref="A1085:C1085"/>
    <mergeCell ref="A1086:C1086"/>
    <mergeCell ref="A1087:C1087"/>
    <mergeCell ref="A1088:C1088"/>
    <mergeCell ref="A1089:C1089"/>
    <mergeCell ref="A1090:C1090"/>
    <mergeCell ref="A1091:C1091"/>
  </mergeCells>
  <pageMargins left="0.7" right="0.7" top="0.75" bottom="0.75" header="0.3" footer="0.3"/>
  <pageSetup paperSize="9" scale="84" orientation="portrait" horizontalDpi="300" verticalDpi="300"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327"/>
  <sheetViews>
    <sheetView tabSelected="1" view="pageBreakPreview" topLeftCell="A2" zoomScale="60" zoomScaleNormal="100" workbookViewId="0">
      <selection activeCell="A2" sqref="A2:C2"/>
    </sheetView>
  </sheetViews>
  <sheetFormatPr baseColWidth="10" defaultColWidth="11.5" defaultRowHeight="23"/>
  <cols>
    <col min="1" max="1" width="19.1640625" style="160" customWidth="1"/>
    <col min="2" max="2" width="19.6640625" style="161" customWidth="1"/>
    <col min="3" max="3" width="106.6640625" style="156" customWidth="1"/>
    <col min="4" max="4" width="14.6640625" style="156" customWidth="1"/>
    <col min="5" max="5" width="10.6640625" style="156" customWidth="1"/>
    <col min="6" max="6" width="24.1640625" style="156" customWidth="1"/>
    <col min="7" max="7" width="28" style="156" customWidth="1"/>
    <col min="8" max="8" width="28.1640625" style="156" customWidth="1"/>
    <col min="9" max="9" width="25.6640625" style="162" customWidth="1"/>
    <col min="10" max="10" width="32.5" style="162" customWidth="1"/>
    <col min="11" max="16384" width="11.5" style="162"/>
  </cols>
  <sheetData>
    <row r="1" spans="1:10" s="2" customFormat="1" ht="140.5" customHeight="1" thickBot="1">
      <c r="A1" s="7"/>
      <c r="B1" s="8"/>
      <c r="C1" s="9"/>
      <c r="D1" s="10"/>
      <c r="E1" s="10"/>
      <c r="F1" s="10"/>
      <c r="G1" s="10"/>
      <c r="H1" s="163"/>
    </row>
    <row r="2" spans="1:10" s="3" customFormat="1" ht="64.25" customHeight="1" thickBot="1">
      <c r="A2" s="1054" t="s">
        <v>12</v>
      </c>
      <c r="B2" s="1055"/>
      <c r="C2" s="1055"/>
      <c r="D2" s="1056" t="s">
        <v>13</v>
      </c>
      <c r="E2" s="1057"/>
      <c r="F2" s="1057"/>
      <c r="G2" s="1057"/>
      <c r="H2" s="1057"/>
      <c r="I2" s="631"/>
      <c r="J2" s="632"/>
    </row>
    <row r="3" spans="1:10" s="154" customFormat="1" ht="45.75" customHeight="1">
      <c r="A3" s="636" t="s">
        <v>197</v>
      </c>
      <c r="B3" s="634" t="s">
        <v>14</v>
      </c>
      <c r="C3" s="635" t="s">
        <v>15</v>
      </c>
      <c r="D3" s="634" t="s">
        <v>16</v>
      </c>
      <c r="E3" s="634" t="s">
        <v>17</v>
      </c>
      <c r="F3" s="636" t="s">
        <v>42</v>
      </c>
      <c r="G3" s="636" t="s">
        <v>43</v>
      </c>
      <c r="H3" s="637" t="s">
        <v>44</v>
      </c>
      <c r="I3" s="634" t="s">
        <v>45</v>
      </c>
      <c r="J3" s="638" t="s">
        <v>19</v>
      </c>
    </row>
    <row r="4" spans="1:10" s="155" customFormat="1">
      <c r="A4" s="639">
        <v>1</v>
      </c>
      <c r="B4" s="164"/>
      <c r="C4" s="165" t="s">
        <v>20</v>
      </c>
      <c r="D4" s="164"/>
      <c r="E4" s="164"/>
      <c r="F4" s="165"/>
      <c r="G4" s="165"/>
      <c r="H4" s="165"/>
      <c r="I4" s="165"/>
      <c r="J4" s="640">
        <f>SUM(I5:I13)</f>
        <v>2002705</v>
      </c>
    </row>
    <row r="5" spans="1:10" s="598" customFormat="1" ht="45">
      <c r="A5" s="593">
        <v>72141510</v>
      </c>
      <c r="B5" s="593">
        <v>1.1000000000000001</v>
      </c>
      <c r="C5" s="359" t="s">
        <v>149</v>
      </c>
      <c r="D5" s="593" t="s">
        <v>16</v>
      </c>
      <c r="E5" s="681">
        <v>5</v>
      </c>
      <c r="F5" s="594">
        <v>11200</v>
      </c>
      <c r="G5" s="594">
        <v>11174</v>
      </c>
      <c r="H5" s="595">
        <f t="shared" ref="H5:H13" si="0">(F5+G5)/2</f>
        <v>11187</v>
      </c>
      <c r="I5" s="596">
        <f t="shared" ref="I5:I13" si="1">ROUND(E5*H5,0)</f>
        <v>55935</v>
      </c>
      <c r="J5" s="597"/>
    </row>
    <row r="6" spans="1:10" s="613" customFormat="1" ht="45">
      <c r="A6" s="593">
        <v>72141510</v>
      </c>
      <c r="B6" s="593">
        <v>1.2</v>
      </c>
      <c r="C6" s="359" t="s">
        <v>199</v>
      </c>
      <c r="D6" s="593" t="s">
        <v>16</v>
      </c>
      <c r="E6" s="681">
        <v>2</v>
      </c>
      <c r="F6" s="594">
        <v>13500</v>
      </c>
      <c r="G6" s="594">
        <v>12260</v>
      </c>
      <c r="H6" s="595">
        <f t="shared" si="0"/>
        <v>12880</v>
      </c>
      <c r="I6" s="596">
        <f t="shared" si="1"/>
        <v>25760</v>
      </c>
      <c r="J6" s="612"/>
    </row>
    <row r="7" spans="1:10" s="613" customFormat="1" ht="20">
      <c r="A7" s="593">
        <v>72141510</v>
      </c>
      <c r="B7" s="593">
        <v>1.3</v>
      </c>
      <c r="C7" s="718" t="s">
        <v>261</v>
      </c>
      <c r="D7" s="593" t="s">
        <v>16</v>
      </c>
      <c r="E7" s="681">
        <v>1</v>
      </c>
      <c r="F7" s="594">
        <v>13500</v>
      </c>
      <c r="G7" s="594">
        <v>12346</v>
      </c>
      <c r="H7" s="595">
        <f t="shared" si="0"/>
        <v>12923</v>
      </c>
      <c r="I7" s="596">
        <f t="shared" si="1"/>
        <v>12923</v>
      </c>
      <c r="J7" s="597"/>
    </row>
    <row r="8" spans="1:10" s="613" customFormat="1" ht="30">
      <c r="A8" s="593">
        <v>72141510</v>
      </c>
      <c r="B8" s="593">
        <v>1.4</v>
      </c>
      <c r="C8" s="359" t="s">
        <v>151</v>
      </c>
      <c r="D8" s="593" t="s">
        <v>16</v>
      </c>
      <c r="E8" s="681">
        <v>2</v>
      </c>
      <c r="F8" s="594">
        <v>21500</v>
      </c>
      <c r="G8" s="594">
        <v>29674</v>
      </c>
      <c r="H8" s="595">
        <f t="shared" si="0"/>
        <v>25587</v>
      </c>
      <c r="I8" s="596">
        <f t="shared" si="1"/>
        <v>51174</v>
      </c>
      <c r="J8" s="597"/>
    </row>
    <row r="9" spans="1:10" s="613" customFormat="1" ht="45">
      <c r="A9" s="593">
        <v>72141510</v>
      </c>
      <c r="B9" s="593">
        <v>1.5</v>
      </c>
      <c r="C9" s="359" t="s">
        <v>153</v>
      </c>
      <c r="D9" s="593" t="s">
        <v>21</v>
      </c>
      <c r="E9" s="681">
        <v>8.3000000000000007</v>
      </c>
      <c r="F9" s="594">
        <v>21800</v>
      </c>
      <c r="G9" s="594">
        <v>22606</v>
      </c>
      <c r="H9" s="595">
        <f t="shared" si="0"/>
        <v>22203</v>
      </c>
      <c r="I9" s="596">
        <f t="shared" si="1"/>
        <v>184285</v>
      </c>
      <c r="J9" s="597"/>
    </row>
    <row r="10" spans="1:10" s="613" customFormat="1" ht="45">
      <c r="A10" s="593">
        <v>72141510</v>
      </c>
      <c r="B10" s="593">
        <v>1.6</v>
      </c>
      <c r="C10" s="359" t="s">
        <v>152</v>
      </c>
      <c r="D10" s="593" t="s">
        <v>21</v>
      </c>
      <c r="E10" s="681">
        <v>39.659999999999997</v>
      </c>
      <c r="F10" s="594">
        <v>31000</v>
      </c>
      <c r="G10" s="594">
        <v>33542</v>
      </c>
      <c r="H10" s="595">
        <f t="shared" si="0"/>
        <v>32271</v>
      </c>
      <c r="I10" s="596">
        <f t="shared" si="1"/>
        <v>1279868</v>
      </c>
      <c r="J10" s="597"/>
    </row>
    <row r="11" spans="1:10" s="155" customFormat="1" ht="37.25" customHeight="1">
      <c r="A11" s="593">
        <v>72141510</v>
      </c>
      <c r="B11" s="593">
        <v>1.7</v>
      </c>
      <c r="C11" s="359" t="s">
        <v>22</v>
      </c>
      <c r="D11" s="593" t="s">
        <v>23</v>
      </c>
      <c r="E11" s="681">
        <v>30.15</v>
      </c>
      <c r="F11" s="594">
        <v>1200</v>
      </c>
      <c r="G11" s="594">
        <v>1756</v>
      </c>
      <c r="H11" s="595">
        <f t="shared" si="0"/>
        <v>1478</v>
      </c>
      <c r="I11" s="596">
        <f t="shared" si="1"/>
        <v>44562</v>
      </c>
      <c r="J11" s="641"/>
    </row>
    <row r="12" spans="1:10" s="156" customFormat="1">
      <c r="A12" s="593">
        <v>72141510</v>
      </c>
      <c r="B12" s="593">
        <v>1.8</v>
      </c>
      <c r="C12" s="359" t="s">
        <v>24</v>
      </c>
      <c r="D12" s="593" t="s">
        <v>16</v>
      </c>
      <c r="E12" s="681">
        <v>1</v>
      </c>
      <c r="F12" s="594">
        <v>32000</v>
      </c>
      <c r="G12" s="594">
        <v>53286</v>
      </c>
      <c r="H12" s="595">
        <f t="shared" si="0"/>
        <v>42643</v>
      </c>
      <c r="I12" s="596">
        <f t="shared" si="1"/>
        <v>42643</v>
      </c>
      <c r="J12" s="642"/>
    </row>
    <row r="13" spans="1:10" s="156" customFormat="1" ht="75.5" customHeight="1">
      <c r="A13" s="593">
        <v>72141510</v>
      </c>
      <c r="B13" s="593">
        <v>1.9</v>
      </c>
      <c r="C13" s="359" t="s">
        <v>154</v>
      </c>
      <c r="D13" s="593" t="s">
        <v>25</v>
      </c>
      <c r="E13" s="681">
        <v>1</v>
      </c>
      <c r="F13" s="594">
        <v>331100</v>
      </c>
      <c r="G13" s="594">
        <v>280010</v>
      </c>
      <c r="H13" s="595">
        <f t="shared" si="0"/>
        <v>305555</v>
      </c>
      <c r="I13" s="596">
        <f t="shared" si="1"/>
        <v>305555</v>
      </c>
      <c r="J13" s="642"/>
    </row>
    <row r="14" spans="1:10" s="155" customFormat="1">
      <c r="A14" s="639"/>
      <c r="B14" s="164">
        <v>2</v>
      </c>
      <c r="C14" s="165" t="s">
        <v>26</v>
      </c>
      <c r="D14" s="164"/>
      <c r="E14" s="164"/>
      <c r="F14" s="165"/>
      <c r="G14" s="165"/>
      <c r="H14" s="173"/>
      <c r="I14" s="173"/>
      <c r="J14" s="640">
        <f>SUM(I15:I20)</f>
        <v>7220006</v>
      </c>
    </row>
    <row r="15" spans="1:10" s="613" customFormat="1" ht="60">
      <c r="A15" s="593">
        <v>72152703</v>
      </c>
      <c r="B15" s="593">
        <v>2.1</v>
      </c>
      <c r="C15" s="359" t="s">
        <v>155</v>
      </c>
      <c r="D15" s="593" t="str">
        <f>+'PRESUPUESTO OFICIAL'!D29</f>
        <v>M2</v>
      </c>
      <c r="E15" s="681">
        <v>39.659999999999997</v>
      </c>
      <c r="F15" s="594">
        <v>68000</v>
      </c>
      <c r="G15" s="594">
        <v>69404</v>
      </c>
      <c r="H15" s="595">
        <f t="shared" ref="H15:H20" si="2">(F15+G15)/2</f>
        <v>68702</v>
      </c>
      <c r="I15" s="596">
        <f>ROUND(E15*H15,0)</f>
        <v>2724721</v>
      </c>
      <c r="J15" s="597"/>
    </row>
    <row r="16" spans="1:10" s="613" customFormat="1" ht="20">
      <c r="A16" s="593">
        <v>72152509</v>
      </c>
      <c r="B16" s="593">
        <v>2.2000000000000002</v>
      </c>
      <c r="C16" s="359" t="s">
        <v>160</v>
      </c>
      <c r="D16" s="593" t="str">
        <f>+'PRESUPUESTO OFICIAL'!D30</f>
        <v>M2</v>
      </c>
      <c r="E16" s="681">
        <v>39.659999999999997</v>
      </c>
      <c r="F16" s="594">
        <v>26800</v>
      </c>
      <c r="G16" s="594">
        <v>28836</v>
      </c>
      <c r="H16" s="595">
        <f t="shared" si="2"/>
        <v>27818</v>
      </c>
      <c r="I16" s="596">
        <f t="shared" ref="I16:I20" si="3">ROUND(E16*H16,0)</f>
        <v>1103262</v>
      </c>
      <c r="J16" s="597"/>
    </row>
    <row r="17" spans="1:10" s="623" customFormat="1" ht="45">
      <c r="A17" s="593">
        <v>72151401</v>
      </c>
      <c r="B17" s="593">
        <v>2.2999999999999998</v>
      </c>
      <c r="C17" s="359" t="s">
        <v>161</v>
      </c>
      <c r="D17" s="593" t="str">
        <f>+'PRESUPUESTO OFICIAL'!D31</f>
        <v>M2</v>
      </c>
      <c r="E17" s="681">
        <v>13</v>
      </c>
      <c r="F17" s="594">
        <v>31500</v>
      </c>
      <c r="G17" s="594">
        <v>32462</v>
      </c>
      <c r="H17" s="595">
        <f t="shared" si="2"/>
        <v>31981</v>
      </c>
      <c r="I17" s="596">
        <f t="shared" si="3"/>
        <v>415753</v>
      </c>
      <c r="J17" s="597"/>
    </row>
    <row r="18" spans="1:10" s="623" customFormat="1" ht="60">
      <c r="A18" s="593">
        <v>72152703</v>
      </c>
      <c r="B18" s="593">
        <v>2.4</v>
      </c>
      <c r="C18" s="359" t="s">
        <v>201</v>
      </c>
      <c r="D18" s="593" t="s">
        <v>16</v>
      </c>
      <c r="E18" s="681">
        <v>2</v>
      </c>
      <c r="F18" s="594">
        <v>128850</v>
      </c>
      <c r="G18" s="594">
        <v>138682</v>
      </c>
      <c r="H18" s="595">
        <f t="shared" si="2"/>
        <v>133766</v>
      </c>
      <c r="I18" s="596">
        <f t="shared" si="3"/>
        <v>267532</v>
      </c>
      <c r="J18" s="597"/>
    </row>
    <row r="19" spans="1:10" s="623" customFormat="1" ht="40.25" customHeight="1">
      <c r="A19" s="681">
        <v>72103300</v>
      </c>
      <c r="B19" s="593">
        <v>2.5</v>
      </c>
      <c r="C19" s="359" t="s">
        <v>202</v>
      </c>
      <c r="D19" s="593" t="str">
        <f>+'PRESUPUESTO OFICIAL'!D33</f>
        <v>ML</v>
      </c>
      <c r="E19" s="681">
        <v>16</v>
      </c>
      <c r="F19" s="594">
        <v>18200</v>
      </c>
      <c r="G19" s="594">
        <v>11800</v>
      </c>
      <c r="H19" s="595">
        <f t="shared" si="2"/>
        <v>15000</v>
      </c>
      <c r="I19" s="596">
        <f t="shared" si="3"/>
        <v>240000</v>
      </c>
      <c r="J19" s="597"/>
    </row>
    <row r="20" spans="1:10" s="623" customFormat="1" ht="40.25" customHeight="1">
      <c r="A20" s="593"/>
      <c r="B20" s="593">
        <f>+'PRESUPUESTO OFICIAL'!B34</f>
        <v>2.6</v>
      </c>
      <c r="C20" s="359" t="s">
        <v>193</v>
      </c>
      <c r="D20" s="593" t="str">
        <f>+'PRESUPUESTO OFICIAL'!D34</f>
        <v>ML</v>
      </c>
      <c r="E20" s="681">
        <v>35.35</v>
      </c>
      <c r="F20" s="594">
        <v>68950</v>
      </c>
      <c r="G20" s="594">
        <v>70724</v>
      </c>
      <c r="H20" s="595">
        <f t="shared" si="2"/>
        <v>69837</v>
      </c>
      <c r="I20" s="596">
        <f t="shared" si="3"/>
        <v>2468738</v>
      </c>
      <c r="J20" s="597"/>
    </row>
    <row r="21" spans="1:10" s="155" customFormat="1">
      <c r="A21" s="639"/>
      <c r="B21" s="164">
        <v>3</v>
      </c>
      <c r="C21" s="165" t="s">
        <v>27</v>
      </c>
      <c r="D21" s="164"/>
      <c r="E21" s="164"/>
      <c r="F21" s="165"/>
      <c r="G21" s="165"/>
      <c r="H21" s="165"/>
      <c r="I21" s="165"/>
      <c r="J21" s="640">
        <f>SUM(I22:I26)</f>
        <v>5537642</v>
      </c>
    </row>
    <row r="22" spans="1:10" s="627" customFormat="1" ht="60">
      <c r="A22" s="593">
        <v>72151900</v>
      </c>
      <c r="B22" s="593">
        <f>+'PRESUPUESTO OFICIAL'!B36</f>
        <v>3.1</v>
      </c>
      <c r="C22" s="359" t="s">
        <v>183</v>
      </c>
      <c r="D22" s="593" t="str">
        <f>+'PRESUPUESTO OFICIAL'!D36</f>
        <v>M2</v>
      </c>
      <c r="E22" s="681">
        <v>56.17</v>
      </c>
      <c r="F22" s="594">
        <v>8000</v>
      </c>
      <c r="G22" s="594">
        <v>6362</v>
      </c>
      <c r="H22" s="595">
        <f t="shared" ref="H22:H26" si="4">(F22+G22)/2</f>
        <v>7181</v>
      </c>
      <c r="I22" s="596">
        <f t="shared" ref="I22:I28" si="5">ROUND(E22*H22,0)</f>
        <v>403357</v>
      </c>
      <c r="J22" s="626"/>
    </row>
    <row r="23" spans="1:10" s="627" customFormat="1" ht="60">
      <c r="A23" s="593">
        <v>72152005</v>
      </c>
      <c r="B23" s="593">
        <f>+'PRESUPUESTO OFICIAL'!B37</f>
        <v>3.2</v>
      </c>
      <c r="C23" s="359" t="s">
        <v>184</v>
      </c>
      <c r="D23" s="593" t="str">
        <f>+'PRESUPUESTO OFICIAL'!D37</f>
        <v>M2</v>
      </c>
      <c r="E23" s="681">
        <v>80</v>
      </c>
      <c r="F23" s="594">
        <v>22800</v>
      </c>
      <c r="G23" s="594">
        <v>23518</v>
      </c>
      <c r="H23" s="595">
        <f t="shared" si="4"/>
        <v>23159</v>
      </c>
      <c r="I23" s="596">
        <f t="shared" si="5"/>
        <v>1852720</v>
      </c>
      <c r="J23" s="626"/>
    </row>
    <row r="24" spans="1:10" s="627" customFormat="1" ht="60">
      <c r="A24" s="593">
        <v>72151303</v>
      </c>
      <c r="B24" s="593">
        <f>+'PRESUPUESTO OFICIAL'!B38</f>
        <v>3.3</v>
      </c>
      <c r="C24" s="359" t="s">
        <v>185</v>
      </c>
      <c r="D24" s="593" t="str">
        <f>+'PRESUPUESTO OFICIAL'!D38</f>
        <v>M2</v>
      </c>
      <c r="E24" s="681">
        <v>80</v>
      </c>
      <c r="F24" s="594">
        <v>35200</v>
      </c>
      <c r="G24" s="594">
        <v>31056</v>
      </c>
      <c r="H24" s="595">
        <f t="shared" si="4"/>
        <v>33128</v>
      </c>
      <c r="I24" s="596">
        <f t="shared" si="5"/>
        <v>2650240</v>
      </c>
      <c r="J24" s="626"/>
    </row>
    <row r="25" spans="1:10" s="623" customFormat="1" ht="105">
      <c r="A25" s="593">
        <v>72152001</v>
      </c>
      <c r="B25" s="593">
        <f>+'PRESUPUESTO OFICIAL'!B39</f>
        <v>3.4</v>
      </c>
      <c r="C25" s="359" t="s">
        <v>203</v>
      </c>
      <c r="D25" s="593" t="str">
        <f>+'PRESUPUESTO OFICIAL'!D39</f>
        <v>M2</v>
      </c>
      <c r="E25" s="681">
        <v>5.19</v>
      </c>
      <c r="F25" s="594">
        <v>101200</v>
      </c>
      <c r="G25" s="594">
        <v>131382</v>
      </c>
      <c r="H25" s="595">
        <f t="shared" si="4"/>
        <v>116291</v>
      </c>
      <c r="I25" s="596">
        <f t="shared" si="5"/>
        <v>603550</v>
      </c>
      <c r="J25" s="629"/>
    </row>
    <row r="26" spans="1:10" s="158" customFormat="1" ht="42.5" customHeight="1">
      <c r="A26" s="593">
        <v>72151903</v>
      </c>
      <c r="B26" s="593">
        <f>+'PRESUPUESTO OFICIAL'!B40</f>
        <v>3.5</v>
      </c>
      <c r="C26" s="718" t="s">
        <v>273</v>
      </c>
      <c r="D26" s="593" t="str">
        <f>+'PRESUPUESTO OFICIAL'!D40</f>
        <v>M2</v>
      </c>
      <c r="E26" s="681">
        <v>0.35</v>
      </c>
      <c r="F26" s="594">
        <v>79500</v>
      </c>
      <c r="G26" s="594">
        <v>79214</v>
      </c>
      <c r="H26" s="595">
        <f t="shared" si="4"/>
        <v>79357</v>
      </c>
      <c r="I26" s="596">
        <f t="shared" si="5"/>
        <v>27775</v>
      </c>
      <c r="J26" s="643"/>
    </row>
    <row r="27" spans="1:10" s="155" customFormat="1">
      <c r="A27" s="639"/>
      <c r="B27" s="164">
        <v>4</v>
      </c>
      <c r="C27" s="165" t="s">
        <v>28</v>
      </c>
      <c r="D27" s="164"/>
      <c r="E27" s="164"/>
      <c r="F27" s="165"/>
      <c r="G27" s="165"/>
      <c r="H27" s="165"/>
      <c r="I27" s="165"/>
      <c r="J27" s="640">
        <f>SUM(I28:I28)</f>
        <v>5741261</v>
      </c>
    </row>
    <row r="28" spans="1:10" s="155" customFormat="1" ht="39" customHeight="1">
      <c r="A28" s="593">
        <v>72152504</v>
      </c>
      <c r="B28" s="593">
        <f>+'PRESUPUESTO OFICIAL'!B42</f>
        <v>4.0999999999999996</v>
      </c>
      <c r="C28" s="359" t="s">
        <v>204</v>
      </c>
      <c r="D28" s="593" t="s">
        <v>21</v>
      </c>
      <c r="E28" s="681">
        <v>39.659999999999997</v>
      </c>
      <c r="F28" s="594">
        <v>152300</v>
      </c>
      <c r="G28" s="594">
        <v>137224</v>
      </c>
      <c r="H28" s="595">
        <f>(F28+G28)/2</f>
        <v>144762</v>
      </c>
      <c r="I28" s="596">
        <f t="shared" si="5"/>
        <v>5741261</v>
      </c>
      <c r="J28" s="641"/>
    </row>
    <row r="29" spans="1:10" s="155" customFormat="1" ht="22.75" customHeight="1">
      <c r="A29" s="639"/>
      <c r="B29" s="164">
        <v>5</v>
      </c>
      <c r="C29" s="165" t="s">
        <v>29</v>
      </c>
      <c r="D29" s="164"/>
      <c r="E29" s="164"/>
      <c r="F29" s="165"/>
      <c r="G29" s="165"/>
      <c r="H29" s="165"/>
      <c r="I29" s="165"/>
      <c r="J29" s="640">
        <f>SUM(I30:I30)</f>
        <v>5203670</v>
      </c>
    </row>
    <row r="30" spans="1:10" s="613" customFormat="1" ht="181.75" customHeight="1">
      <c r="A30" s="593">
        <v>72152605</v>
      </c>
      <c r="B30" s="593">
        <f>+'PRESUPUESTO OFICIAL'!B44</f>
        <v>5.0999999999999996</v>
      </c>
      <c r="C30" s="718" t="s">
        <v>262</v>
      </c>
      <c r="D30" s="593" t="str">
        <f>+'PRESUPUESTO OFICIAL'!D44</f>
        <v>M2</v>
      </c>
      <c r="E30" s="681">
        <v>39.659999999999997</v>
      </c>
      <c r="F30" s="594">
        <v>129800</v>
      </c>
      <c r="G30" s="594">
        <v>132614</v>
      </c>
      <c r="H30" s="595">
        <f t="shared" ref="H30" si="6">(F30+G30)/2</f>
        <v>131207</v>
      </c>
      <c r="I30" s="596">
        <f t="shared" ref="I30" si="7">ROUND(E30*H30,0)</f>
        <v>5203670</v>
      </c>
      <c r="J30" s="612"/>
    </row>
    <row r="31" spans="1:10" s="155" customFormat="1">
      <c r="A31" s="639"/>
      <c r="B31" s="164">
        <v>6</v>
      </c>
      <c r="C31" s="165" t="s">
        <v>30</v>
      </c>
      <c r="D31" s="164"/>
      <c r="E31" s="164"/>
      <c r="F31" s="165"/>
      <c r="G31" s="165"/>
      <c r="H31" s="165"/>
      <c r="I31" s="165"/>
      <c r="J31" s="640">
        <f>SUM(I32:I41)</f>
        <v>1519848</v>
      </c>
    </row>
    <row r="32" spans="1:10" s="613" customFormat="1" ht="45">
      <c r="A32" s="593">
        <v>72151906</v>
      </c>
      <c r="B32" s="593">
        <f>+'PRESUPUESTO OFICIAL'!B46</f>
        <v>6.1</v>
      </c>
      <c r="C32" s="718" t="s">
        <v>266</v>
      </c>
      <c r="D32" s="593" t="str">
        <f>+'PRESUPUESTO OFICIAL'!D46</f>
        <v>UND</v>
      </c>
      <c r="E32" s="681">
        <v>2</v>
      </c>
      <c r="F32" s="594">
        <v>29800</v>
      </c>
      <c r="G32" s="594">
        <v>35234</v>
      </c>
      <c r="H32" s="595">
        <f t="shared" ref="H32:H46" si="8">(F32+G32)/2</f>
        <v>32517</v>
      </c>
      <c r="I32" s="596">
        <f t="shared" ref="I32:I46" si="9">ROUND(E32*H32,0)</f>
        <v>65034</v>
      </c>
      <c r="J32" s="597"/>
    </row>
    <row r="33" spans="1:10" s="623" customFormat="1" ht="45">
      <c r="A33" s="593">
        <v>72151906</v>
      </c>
      <c r="B33" s="593">
        <f>+'PRESUPUESTO OFICIAL'!B47</f>
        <v>6.2</v>
      </c>
      <c r="C33" s="718" t="s">
        <v>267</v>
      </c>
      <c r="D33" s="593" t="s">
        <v>16</v>
      </c>
      <c r="E33" s="681">
        <v>1</v>
      </c>
      <c r="F33" s="594">
        <v>31500</v>
      </c>
      <c r="G33" s="594">
        <v>34468</v>
      </c>
      <c r="H33" s="595">
        <f t="shared" si="8"/>
        <v>32984</v>
      </c>
      <c r="I33" s="596">
        <f t="shared" si="9"/>
        <v>32984</v>
      </c>
      <c r="J33" s="597"/>
    </row>
    <row r="34" spans="1:10" s="623" customFormat="1" ht="45">
      <c r="A34" s="593">
        <v>72151906</v>
      </c>
      <c r="B34" s="593">
        <f>+'PRESUPUESTO OFICIAL'!B48</f>
        <v>6.3</v>
      </c>
      <c r="C34" s="359" t="s">
        <v>205</v>
      </c>
      <c r="D34" s="593" t="str">
        <f>+'PRESUPUESTO OFICIAL'!D48</f>
        <v>ML</v>
      </c>
      <c r="E34" s="681">
        <v>12</v>
      </c>
      <c r="F34" s="594">
        <v>4200</v>
      </c>
      <c r="G34" s="594">
        <v>4386</v>
      </c>
      <c r="H34" s="595">
        <f t="shared" si="8"/>
        <v>4293</v>
      </c>
      <c r="I34" s="596">
        <f t="shared" si="9"/>
        <v>51516</v>
      </c>
      <c r="J34" s="628"/>
    </row>
    <row r="35" spans="1:10" s="623" customFormat="1" ht="45">
      <c r="A35" s="593">
        <v>72151906</v>
      </c>
      <c r="B35" s="593">
        <f>+'PRESUPUESTO OFICIAL'!B49</f>
        <v>6.4</v>
      </c>
      <c r="C35" s="359" t="s">
        <v>187</v>
      </c>
      <c r="D35" s="593" t="str">
        <f>+'PRESUPUESTO OFICIAL'!D49</f>
        <v>ML</v>
      </c>
      <c r="E35" s="681">
        <v>25</v>
      </c>
      <c r="F35" s="594">
        <v>8200</v>
      </c>
      <c r="G35" s="594">
        <v>7688</v>
      </c>
      <c r="H35" s="595">
        <f t="shared" si="8"/>
        <v>7944</v>
      </c>
      <c r="I35" s="596">
        <f t="shared" si="9"/>
        <v>198600</v>
      </c>
      <c r="J35" s="628"/>
    </row>
    <row r="36" spans="1:10" s="623" customFormat="1" ht="45">
      <c r="A36" s="593">
        <v>72151906</v>
      </c>
      <c r="B36" s="593">
        <f>+'PRESUPUESTO OFICIAL'!B50</f>
        <v>6.5</v>
      </c>
      <c r="C36" s="359" t="s">
        <v>188</v>
      </c>
      <c r="D36" s="593" t="str">
        <f>+'PRESUPUESTO OFICIAL'!D50</f>
        <v>UND</v>
      </c>
      <c r="E36" s="681">
        <v>2</v>
      </c>
      <c r="F36" s="594">
        <v>38500</v>
      </c>
      <c r="G36" s="594">
        <v>40534</v>
      </c>
      <c r="H36" s="595">
        <f t="shared" si="8"/>
        <v>39517</v>
      </c>
      <c r="I36" s="596">
        <f t="shared" si="9"/>
        <v>79034</v>
      </c>
      <c r="J36" s="597"/>
    </row>
    <row r="37" spans="1:10" s="623" customFormat="1" ht="75" customHeight="1">
      <c r="A37" s="593">
        <v>72151906</v>
      </c>
      <c r="B37" s="593">
        <f>+'PRESUPUESTO OFICIAL'!B51</f>
        <v>6.6</v>
      </c>
      <c r="C37" s="359" t="s">
        <v>189</v>
      </c>
      <c r="D37" s="593" t="str">
        <f>+'PRESUPUESTO OFICIAL'!D51</f>
        <v>ML</v>
      </c>
      <c r="E37" s="681">
        <v>8</v>
      </c>
      <c r="F37" s="594">
        <v>18900</v>
      </c>
      <c r="G37" s="594">
        <v>19154</v>
      </c>
      <c r="H37" s="595">
        <f t="shared" si="8"/>
        <v>19027</v>
      </c>
      <c r="I37" s="596">
        <f t="shared" si="9"/>
        <v>152216</v>
      </c>
      <c r="J37" s="597"/>
    </row>
    <row r="38" spans="1:10" s="623" customFormat="1" ht="45">
      <c r="A38" s="593">
        <v>72151906</v>
      </c>
      <c r="B38" s="593">
        <f>+'PRESUPUESTO OFICIAL'!B52</f>
        <v>6.7</v>
      </c>
      <c r="C38" s="359" t="s">
        <v>190</v>
      </c>
      <c r="D38" s="593" t="str">
        <f>+'PRESUPUESTO OFICIAL'!D52</f>
        <v>ML</v>
      </c>
      <c r="E38" s="681">
        <v>20</v>
      </c>
      <c r="F38" s="594">
        <v>19800</v>
      </c>
      <c r="G38" s="594">
        <v>21798</v>
      </c>
      <c r="H38" s="595">
        <f t="shared" si="8"/>
        <v>20799</v>
      </c>
      <c r="I38" s="596">
        <f t="shared" si="9"/>
        <v>415980</v>
      </c>
      <c r="J38" s="628"/>
    </row>
    <row r="39" spans="1:10" s="623" customFormat="1" ht="45">
      <c r="A39" s="593">
        <v>72151906</v>
      </c>
      <c r="B39" s="593">
        <f>+'PRESUPUESTO OFICIAL'!B53</f>
        <v>6.8</v>
      </c>
      <c r="C39" s="718" t="s">
        <v>268</v>
      </c>
      <c r="D39" s="593" t="str">
        <f>+'PRESUPUESTO OFICIAL'!D53</f>
        <v>UND</v>
      </c>
      <c r="E39" s="681">
        <v>2</v>
      </c>
      <c r="F39" s="594">
        <v>69500</v>
      </c>
      <c r="G39" s="594">
        <v>65494</v>
      </c>
      <c r="H39" s="595">
        <f t="shared" si="8"/>
        <v>67497</v>
      </c>
      <c r="I39" s="596">
        <f t="shared" si="9"/>
        <v>134994</v>
      </c>
      <c r="J39" s="597"/>
    </row>
    <row r="40" spans="1:10" s="623" customFormat="1" ht="45">
      <c r="A40" s="593">
        <v>72151906</v>
      </c>
      <c r="B40" s="593">
        <f>+'PRESUPUESTO OFICIAL'!B54</f>
        <v>6.9</v>
      </c>
      <c r="C40" s="359" t="s">
        <v>207</v>
      </c>
      <c r="D40" s="593" t="s">
        <v>16</v>
      </c>
      <c r="E40" s="681">
        <v>1</v>
      </c>
      <c r="F40" s="594">
        <v>210000</v>
      </c>
      <c r="G40" s="594">
        <v>238392</v>
      </c>
      <c r="H40" s="595">
        <f t="shared" si="8"/>
        <v>224196</v>
      </c>
      <c r="I40" s="596">
        <f t="shared" si="9"/>
        <v>224196</v>
      </c>
      <c r="J40" s="597"/>
    </row>
    <row r="41" spans="1:10" s="157" customFormat="1" ht="51" customHeight="1">
      <c r="A41" s="593">
        <v>72151906</v>
      </c>
      <c r="B41" s="593" t="str">
        <f>+'PRESUPUESTO OFICIAL'!B55</f>
        <v>6,9,1</v>
      </c>
      <c r="C41" s="359" t="s">
        <v>206</v>
      </c>
      <c r="D41" s="593" t="str">
        <f>+'PRESUPUESTO OFICIAL'!D55</f>
        <v>UND</v>
      </c>
      <c r="E41" s="681">
        <v>2</v>
      </c>
      <c r="F41" s="594">
        <v>79860</v>
      </c>
      <c r="G41" s="594">
        <v>85434</v>
      </c>
      <c r="H41" s="595">
        <f t="shared" si="8"/>
        <v>82647</v>
      </c>
      <c r="I41" s="596">
        <f t="shared" si="9"/>
        <v>165294</v>
      </c>
      <c r="J41" s="644"/>
    </row>
    <row r="42" spans="1:10" s="155" customFormat="1">
      <c r="A42" s="639"/>
      <c r="B42" s="164">
        <v>7</v>
      </c>
      <c r="C42" s="165" t="s">
        <v>32</v>
      </c>
      <c r="D42" s="164"/>
      <c r="E42" s="164"/>
      <c r="F42" s="165"/>
      <c r="G42" s="165"/>
      <c r="H42" s="165"/>
      <c r="I42" s="165"/>
      <c r="J42" s="640">
        <f>SUM(I43:I46)</f>
        <v>5147831</v>
      </c>
    </row>
    <row r="43" spans="1:10" s="155" customFormat="1" ht="88.25" customHeight="1">
      <c r="A43" s="593">
        <v>30181508</v>
      </c>
      <c r="B43" s="593">
        <f>+'PRESUPUESTO OFICIAL'!B57</f>
        <v>7.1</v>
      </c>
      <c r="C43" s="718" t="s">
        <v>269</v>
      </c>
      <c r="D43" s="593" t="str">
        <f>+'PRESUPUESTO OFICIAL'!D57</f>
        <v>UND</v>
      </c>
      <c r="E43" s="681">
        <v>1</v>
      </c>
      <c r="F43" s="594">
        <v>968500</v>
      </c>
      <c r="G43" s="594">
        <v>1237754</v>
      </c>
      <c r="H43" s="595">
        <f t="shared" si="8"/>
        <v>1103127</v>
      </c>
      <c r="I43" s="596">
        <f t="shared" si="9"/>
        <v>1103127</v>
      </c>
      <c r="J43" s="641"/>
    </row>
    <row r="44" spans="1:10" s="155" customFormat="1" ht="88.25" customHeight="1">
      <c r="A44" s="593">
        <v>30181508</v>
      </c>
      <c r="B44" s="593">
        <f>+'PRESUPUESTO OFICIAL'!B58</f>
        <v>7.2</v>
      </c>
      <c r="C44" s="718" t="s">
        <v>270</v>
      </c>
      <c r="D44" s="593" t="str">
        <f>+'PRESUPUESTO OFICIAL'!D58</f>
        <v>UND</v>
      </c>
      <c r="E44" s="681">
        <v>1</v>
      </c>
      <c r="F44" s="594">
        <v>685500</v>
      </c>
      <c r="G44" s="594">
        <v>888014</v>
      </c>
      <c r="H44" s="595">
        <f t="shared" si="8"/>
        <v>786757</v>
      </c>
      <c r="I44" s="596">
        <f t="shared" si="9"/>
        <v>786757</v>
      </c>
      <c r="J44" s="641"/>
    </row>
    <row r="45" spans="1:10" s="156" customFormat="1" ht="51.5" customHeight="1">
      <c r="A45" s="593">
        <v>30181508</v>
      </c>
      <c r="B45" s="593">
        <f>+'PRESUPUESTO OFICIAL'!B59</f>
        <v>7.3</v>
      </c>
      <c r="C45" s="718" t="s">
        <v>274</v>
      </c>
      <c r="D45" s="593" t="str">
        <f>+'PRESUPUESTO OFICIAL'!D59</f>
        <v>M2</v>
      </c>
      <c r="E45" s="681">
        <v>4.4000000000000004</v>
      </c>
      <c r="F45" s="594">
        <v>92000</v>
      </c>
      <c r="G45" s="594">
        <v>102082</v>
      </c>
      <c r="H45" s="595">
        <f t="shared" si="8"/>
        <v>97041</v>
      </c>
      <c r="I45" s="596">
        <f t="shared" si="9"/>
        <v>426980</v>
      </c>
      <c r="J45" s="642"/>
    </row>
    <row r="46" spans="1:10" s="156" customFormat="1" ht="51" customHeight="1">
      <c r="A46" s="593">
        <v>30162201</v>
      </c>
      <c r="B46" s="593">
        <f>+'PRESUPUESTO OFICIAL'!B60</f>
        <v>7.4</v>
      </c>
      <c r="C46" s="359" t="s">
        <v>33</v>
      </c>
      <c r="D46" s="593" t="str">
        <f>+'PRESUPUESTO OFICIAL'!D60</f>
        <v>UND</v>
      </c>
      <c r="E46" s="681">
        <v>1</v>
      </c>
      <c r="F46" s="594">
        <v>2659000</v>
      </c>
      <c r="G46" s="594">
        <v>3002934</v>
      </c>
      <c r="H46" s="595">
        <f t="shared" si="8"/>
        <v>2830967</v>
      </c>
      <c r="I46" s="596">
        <f t="shared" si="9"/>
        <v>2830967</v>
      </c>
      <c r="J46" s="642"/>
    </row>
    <row r="47" spans="1:10" s="155" customFormat="1">
      <c r="A47" s="639"/>
      <c r="B47" s="164">
        <v>8</v>
      </c>
      <c r="C47" s="165" t="s">
        <v>34</v>
      </c>
      <c r="D47" s="164"/>
      <c r="E47" s="164"/>
      <c r="F47" s="165"/>
      <c r="G47" s="165"/>
      <c r="H47" s="173"/>
      <c r="I47" s="173"/>
      <c r="J47" s="674">
        <f>SUM(I48:I56)</f>
        <v>4909926</v>
      </c>
    </row>
    <row r="48" spans="1:10" s="157" customFormat="1" ht="45" customHeight="1">
      <c r="A48" s="593">
        <v>72151502</v>
      </c>
      <c r="B48" s="593">
        <v>8.1</v>
      </c>
      <c r="C48" s="718" t="s">
        <v>263</v>
      </c>
      <c r="D48" s="593" t="s">
        <v>16</v>
      </c>
      <c r="E48" s="681">
        <v>1</v>
      </c>
      <c r="F48" s="594">
        <v>1850256</v>
      </c>
      <c r="G48" s="594">
        <v>1635278</v>
      </c>
      <c r="H48" s="595">
        <f>(F48+G48)/2</f>
        <v>1742767</v>
      </c>
      <c r="I48" s="596">
        <f t="shared" ref="I48:I56" si="10">ROUND(E48*H48,0)</f>
        <v>1742767</v>
      </c>
      <c r="J48" s="644"/>
    </row>
    <row r="49" spans="1:10" s="623" customFormat="1" ht="68.5" customHeight="1">
      <c r="A49" s="593">
        <v>72151502</v>
      </c>
      <c r="B49" s="593">
        <f>+'PRESUPUESTO OFICIAL'!B63</f>
        <v>8.1999999999999993</v>
      </c>
      <c r="C49" s="359" t="s">
        <v>210</v>
      </c>
      <c r="D49" s="593" t="s">
        <v>16</v>
      </c>
      <c r="E49" s="681">
        <v>5</v>
      </c>
      <c r="F49" s="594">
        <v>180000</v>
      </c>
      <c r="G49" s="594">
        <v>216754</v>
      </c>
      <c r="H49" s="595">
        <f t="shared" ref="H49" si="11">(F49+G49)/2</f>
        <v>198377</v>
      </c>
      <c r="I49" s="596">
        <f t="shared" si="10"/>
        <v>991885</v>
      </c>
      <c r="J49" s="622"/>
    </row>
    <row r="50" spans="1:10" s="156" customFormat="1" ht="63" customHeight="1">
      <c r="A50" s="593">
        <v>72151502</v>
      </c>
      <c r="B50" s="593">
        <v>8.3000000000000007</v>
      </c>
      <c r="C50" s="359" t="s">
        <v>211</v>
      </c>
      <c r="D50" s="593" t="s">
        <v>16</v>
      </c>
      <c r="E50" s="681">
        <v>1</v>
      </c>
      <c r="F50" s="594">
        <v>91800</v>
      </c>
      <c r="G50" s="594">
        <v>93842</v>
      </c>
      <c r="H50" s="595">
        <f>(F50+G50)/2</f>
        <v>92821</v>
      </c>
      <c r="I50" s="596">
        <f t="shared" si="10"/>
        <v>92821</v>
      </c>
      <c r="J50" s="642"/>
    </row>
    <row r="51" spans="1:10" s="157" customFormat="1" ht="63" customHeight="1">
      <c r="A51" s="593">
        <v>72151502</v>
      </c>
      <c r="B51" s="593">
        <v>8.4</v>
      </c>
      <c r="C51" s="359" t="s">
        <v>212</v>
      </c>
      <c r="D51" s="593" t="s">
        <v>16</v>
      </c>
      <c r="E51" s="681">
        <v>5</v>
      </c>
      <c r="F51" s="594">
        <v>63500</v>
      </c>
      <c r="G51" s="594">
        <v>76542</v>
      </c>
      <c r="H51" s="595">
        <f>(F51+G51)/2</f>
        <v>70021</v>
      </c>
      <c r="I51" s="596">
        <f t="shared" si="10"/>
        <v>350105</v>
      </c>
      <c r="J51" s="644"/>
    </row>
    <row r="52" spans="1:10" s="156" customFormat="1" ht="61.75" customHeight="1">
      <c r="A52" s="593">
        <v>72151501</v>
      </c>
      <c r="B52" s="593">
        <v>8.5</v>
      </c>
      <c r="C52" s="718" t="s">
        <v>271</v>
      </c>
      <c r="D52" s="593" t="s">
        <v>16</v>
      </c>
      <c r="E52" s="681">
        <v>1</v>
      </c>
      <c r="F52" s="594">
        <v>62500</v>
      </c>
      <c r="G52" s="594">
        <v>55366</v>
      </c>
      <c r="H52" s="595">
        <f t="shared" ref="H52:H56" si="12">(F52+G52)/2</f>
        <v>58933</v>
      </c>
      <c r="I52" s="596">
        <f t="shared" si="10"/>
        <v>58933</v>
      </c>
      <c r="J52" s="642"/>
    </row>
    <row r="53" spans="1:10" s="156" customFormat="1" ht="70.75" customHeight="1">
      <c r="A53" s="593">
        <v>72151501</v>
      </c>
      <c r="B53" s="593">
        <v>8.6</v>
      </c>
      <c r="C53" s="718" t="s">
        <v>272</v>
      </c>
      <c r="D53" s="593" t="s">
        <v>16</v>
      </c>
      <c r="E53" s="681">
        <v>1</v>
      </c>
      <c r="F53" s="594">
        <v>65200</v>
      </c>
      <c r="G53" s="594">
        <v>59666</v>
      </c>
      <c r="H53" s="595">
        <f t="shared" si="12"/>
        <v>62433</v>
      </c>
      <c r="I53" s="596">
        <f t="shared" si="10"/>
        <v>62433</v>
      </c>
      <c r="J53" s="642"/>
    </row>
    <row r="54" spans="1:10" s="156" customFormat="1" ht="74.5" customHeight="1">
      <c r="A54" s="593">
        <v>72151501</v>
      </c>
      <c r="B54" s="593">
        <v>8.6999999999999993</v>
      </c>
      <c r="C54" s="718" t="s">
        <v>278</v>
      </c>
      <c r="D54" s="593" t="s">
        <v>16</v>
      </c>
      <c r="E54" s="681">
        <v>8</v>
      </c>
      <c r="F54" s="594">
        <v>123100</v>
      </c>
      <c r="G54" s="594">
        <v>134554</v>
      </c>
      <c r="H54" s="595">
        <f t="shared" si="12"/>
        <v>128827</v>
      </c>
      <c r="I54" s="596">
        <f t="shared" si="10"/>
        <v>1030616</v>
      </c>
      <c r="J54" s="642"/>
    </row>
    <row r="55" spans="1:10" s="156" customFormat="1" ht="78.5" customHeight="1">
      <c r="A55" s="593">
        <v>72151501</v>
      </c>
      <c r="B55" s="593">
        <v>8.8000000000000007</v>
      </c>
      <c r="C55" s="718" t="s">
        <v>279</v>
      </c>
      <c r="D55" s="593" t="s">
        <v>16</v>
      </c>
      <c r="E55" s="681">
        <v>1</v>
      </c>
      <c r="F55" s="594">
        <v>69250</v>
      </c>
      <c r="G55" s="594">
        <v>94404</v>
      </c>
      <c r="H55" s="595">
        <f t="shared" si="12"/>
        <v>81827</v>
      </c>
      <c r="I55" s="596">
        <f t="shared" si="10"/>
        <v>81827</v>
      </c>
      <c r="J55" s="642"/>
    </row>
    <row r="56" spans="1:10" s="156" customFormat="1" ht="88.75" customHeight="1">
      <c r="A56" s="593">
        <v>72151502</v>
      </c>
      <c r="B56" s="593">
        <v>8.9</v>
      </c>
      <c r="C56" s="718" t="s">
        <v>280</v>
      </c>
      <c r="D56" s="593" t="s">
        <v>16</v>
      </c>
      <c r="E56" s="681">
        <v>1</v>
      </c>
      <c r="F56" s="594">
        <v>398500</v>
      </c>
      <c r="G56" s="594">
        <v>598578</v>
      </c>
      <c r="H56" s="595">
        <f t="shared" si="12"/>
        <v>498539</v>
      </c>
      <c r="I56" s="596">
        <f t="shared" si="10"/>
        <v>498539</v>
      </c>
      <c r="J56" s="642"/>
    </row>
    <row r="57" spans="1:10" s="155" customFormat="1">
      <c r="A57" s="639">
        <v>9</v>
      </c>
      <c r="B57" s="164"/>
      <c r="C57" s="165" t="s">
        <v>35</v>
      </c>
      <c r="D57" s="164"/>
      <c r="E57" s="164"/>
      <c r="F57" s="165"/>
      <c r="G57" s="165"/>
      <c r="H57" s="173"/>
      <c r="I57" s="173"/>
      <c r="J57" s="640">
        <f>SUM(I58:I59)</f>
        <v>149222</v>
      </c>
    </row>
    <row r="58" spans="1:10" s="627" customFormat="1">
      <c r="A58" s="681">
        <v>72153505</v>
      </c>
      <c r="B58" s="593">
        <f>+'PRESUPUESTO OFICIAL'!B72</f>
        <v>9.1</v>
      </c>
      <c r="C58" s="359" t="s">
        <v>36</v>
      </c>
      <c r="D58" s="593" t="str">
        <f>+'PRESUPUESTO OFICIAL'!D72</f>
        <v>M2</v>
      </c>
      <c r="E58" s="681">
        <v>40</v>
      </c>
      <c r="F58" s="594">
        <v>2500</v>
      </c>
      <c r="G58" s="594">
        <v>780</v>
      </c>
      <c r="H58" s="595">
        <f t="shared" ref="H58" si="13">(F58+G58)/2</f>
        <v>1640</v>
      </c>
      <c r="I58" s="596">
        <f t="shared" ref="I58" si="14">ROUND(E58*H58,0)</f>
        <v>65600</v>
      </c>
      <c r="J58" s="628"/>
    </row>
    <row r="59" spans="1:10" s="627" customFormat="1" ht="89" customHeight="1">
      <c r="A59" s="681">
        <v>72141505</v>
      </c>
      <c r="B59" s="593">
        <f>+'PRESUPUESTO OFICIAL'!B73</f>
        <v>9.1999999999999993</v>
      </c>
      <c r="C59" s="359" t="s">
        <v>208</v>
      </c>
      <c r="D59" s="593" t="str">
        <f>+'PRESUPUESTO OFICIAL'!D73</f>
        <v>M3</v>
      </c>
      <c r="E59" s="681">
        <v>2</v>
      </c>
      <c r="F59" s="594">
        <v>42000</v>
      </c>
      <c r="G59" s="594">
        <v>41622</v>
      </c>
      <c r="H59" s="595">
        <f t="shared" ref="H59" si="15">(F59+G59)/2</f>
        <v>41811</v>
      </c>
      <c r="I59" s="596">
        <f t="shared" ref="I59" si="16">ROUND(E59*H59,0)</f>
        <v>83622</v>
      </c>
      <c r="J59" s="633"/>
    </row>
    <row r="60" spans="1:10" s="155" customFormat="1">
      <c r="A60" s="1051" t="s">
        <v>38</v>
      </c>
      <c r="B60" s="1052"/>
      <c r="C60" s="1052"/>
      <c r="D60" s="1053"/>
      <c r="E60" s="680"/>
      <c r="F60" s="680"/>
      <c r="G60" s="680"/>
      <c r="H60" s="686"/>
      <c r="I60" s="687"/>
      <c r="J60" s="640">
        <f>SUM(J4:J59)</f>
        <v>37432111</v>
      </c>
    </row>
    <row r="61" spans="1:10" s="155" customFormat="1">
      <c r="A61" s="755"/>
      <c r="B61" s="755"/>
      <c r="C61" s="755"/>
      <c r="D61" s="755"/>
      <c r="E61" s="171"/>
      <c r="F61" s="171"/>
      <c r="G61" s="171"/>
      <c r="H61" s="172"/>
      <c r="I61" s="178"/>
      <c r="J61" s="183"/>
    </row>
    <row r="62" spans="1:10" s="155" customFormat="1">
      <c r="A62" s="756" t="s">
        <v>39</v>
      </c>
      <c r="B62" s="756"/>
      <c r="C62" s="756"/>
      <c r="D62" s="756"/>
      <c r="E62" s="171">
        <v>0.18</v>
      </c>
      <c r="F62" s="171"/>
      <c r="G62" s="171"/>
      <c r="H62" s="172"/>
      <c r="I62" s="178"/>
      <c r="J62" s="183">
        <f>ROUND(J60*0.18,0)</f>
        <v>6737780</v>
      </c>
    </row>
    <row r="63" spans="1:10" s="155" customFormat="1">
      <c r="A63" s="756" t="s">
        <v>40</v>
      </c>
      <c r="B63" s="756"/>
      <c r="C63" s="756"/>
      <c r="D63" s="756"/>
      <c r="E63" s="171">
        <v>0.05</v>
      </c>
      <c r="F63" s="171"/>
      <c r="G63" s="171"/>
      <c r="H63" s="172"/>
      <c r="I63" s="178"/>
      <c r="J63" s="183">
        <f>ROUND(J60*0.05,0)</f>
        <v>1871606</v>
      </c>
    </row>
    <row r="64" spans="1:10" s="155" customFormat="1">
      <c r="A64" s="752" t="s">
        <v>37</v>
      </c>
      <c r="B64" s="753"/>
      <c r="C64" s="753"/>
      <c r="D64" s="754"/>
      <c r="E64" s="171"/>
      <c r="F64" s="171"/>
      <c r="G64" s="171"/>
      <c r="H64" s="172"/>
      <c r="I64" s="178"/>
      <c r="J64" s="179">
        <f>J60+J62+J63</f>
        <v>46041497</v>
      </c>
    </row>
    <row r="65" spans="1:10" s="155" customFormat="1">
      <c r="A65" s="756" t="s">
        <v>41</v>
      </c>
      <c r="B65" s="756"/>
      <c r="C65" s="756"/>
      <c r="D65" s="756"/>
      <c r="E65" s="171">
        <v>0.19</v>
      </c>
      <c r="F65" s="171"/>
      <c r="G65" s="171"/>
      <c r="H65" s="172"/>
      <c r="I65" s="178"/>
      <c r="J65" s="183">
        <f>ROUND(J63*0.19,0)</f>
        <v>355605</v>
      </c>
    </row>
    <row r="66" spans="1:10" s="155" customFormat="1">
      <c r="A66" s="752" t="s">
        <v>37</v>
      </c>
      <c r="B66" s="753"/>
      <c r="C66" s="753"/>
      <c r="D66" s="754"/>
      <c r="E66" s="180"/>
      <c r="F66" s="180"/>
      <c r="G66" s="180"/>
      <c r="H66" s="180"/>
      <c r="I66" s="180"/>
      <c r="J66" s="184">
        <f>J64+J65</f>
        <v>46397102</v>
      </c>
    </row>
    <row r="67" spans="1:10" s="155" customFormat="1">
      <c r="B67" s="181"/>
      <c r="C67" s="156"/>
      <c r="D67" s="156"/>
      <c r="E67" s="156"/>
      <c r="F67" s="156"/>
      <c r="G67" s="156"/>
      <c r="H67" s="156"/>
    </row>
    <row r="68" spans="1:10" s="225" customFormat="1" ht="33.5" customHeight="1">
      <c r="A68" s="719"/>
      <c r="B68" s="719"/>
      <c r="C68"/>
      <c r="D68" s="1049"/>
      <c r="E68" s="1049"/>
      <c r="F68" s="1049"/>
      <c r="G68" s="1049"/>
      <c r="H68" s="1049"/>
    </row>
    <row r="69" spans="1:10" s="225" customFormat="1" ht="55.25" customHeight="1">
      <c r="A69" s="719"/>
      <c r="B69" s="719"/>
      <c r="C69"/>
      <c r="D69" s="1049"/>
      <c r="E69" s="1049"/>
      <c r="F69" s="1049"/>
      <c r="G69" s="1049"/>
      <c r="H69" s="1049"/>
    </row>
    <row r="70" spans="1:10" s="225" customFormat="1" ht="79.25" customHeight="1">
      <c r="A70" s="719"/>
      <c r="B70" s="719"/>
      <c r="C70"/>
      <c r="D70" s="1049"/>
      <c r="E70" s="1049"/>
      <c r="F70" s="1049"/>
      <c r="G70" s="1049"/>
      <c r="H70" s="1049"/>
    </row>
    <row r="71" spans="1:10" customFormat="1" ht="80.5" customHeight="1">
      <c r="A71" s="719"/>
      <c r="B71" s="719"/>
      <c r="D71" s="719"/>
      <c r="E71" s="719"/>
      <c r="F71" s="719"/>
      <c r="G71" s="719"/>
      <c r="H71" s="719"/>
      <c r="I71" s="682"/>
    </row>
    <row r="72" spans="1:10" s="155" customFormat="1">
      <c r="A72" s="160"/>
      <c r="B72" s="161"/>
      <c r="C72" s="156"/>
      <c r="D72" s="156"/>
      <c r="E72" s="156"/>
      <c r="F72" s="156"/>
      <c r="G72" s="156"/>
      <c r="H72" s="156"/>
    </row>
    <row r="73" spans="1:10" s="155" customFormat="1">
      <c r="A73" s="160"/>
      <c r="B73" s="161"/>
      <c r="C73" s="156"/>
      <c r="D73" s="156"/>
      <c r="E73" s="156"/>
      <c r="F73" s="156"/>
      <c r="G73" s="156"/>
      <c r="H73" s="156"/>
    </row>
    <row r="74" spans="1:10" s="155" customFormat="1">
      <c r="A74" s="160"/>
      <c r="B74" s="161"/>
      <c r="C74" s="156"/>
      <c r="D74" s="156"/>
      <c r="E74" s="156"/>
      <c r="F74" s="156"/>
      <c r="G74" s="182"/>
      <c r="H74" s="156"/>
    </row>
    <row r="75" spans="1:10" s="155" customFormat="1">
      <c r="A75" s="160"/>
      <c r="B75" s="161"/>
      <c r="C75" s="156"/>
      <c r="D75" s="156"/>
      <c r="E75" s="156"/>
      <c r="F75" s="156"/>
      <c r="G75" s="156"/>
      <c r="H75" s="156"/>
    </row>
    <row r="76" spans="1:10" s="155" customFormat="1">
      <c r="A76" s="160"/>
      <c r="B76" s="161"/>
      <c r="C76" s="156"/>
      <c r="D76" s="156"/>
      <c r="E76" s="156"/>
      <c r="F76" s="156"/>
      <c r="G76" s="156"/>
      <c r="H76" s="156"/>
    </row>
    <row r="77" spans="1:10" s="155" customFormat="1">
      <c r="A77" s="160"/>
      <c r="B77" s="161"/>
      <c r="C77" s="156"/>
      <c r="D77" s="156"/>
      <c r="E77" s="156"/>
      <c r="F77" s="156"/>
      <c r="G77" s="156"/>
      <c r="H77" s="156"/>
    </row>
    <row r="78" spans="1:10" s="155" customFormat="1">
      <c r="A78" s="160"/>
      <c r="B78" s="161"/>
      <c r="C78" s="156"/>
      <c r="D78" s="156"/>
      <c r="E78" s="156"/>
      <c r="F78" s="156"/>
      <c r="G78" s="156"/>
      <c r="H78" s="156"/>
    </row>
    <row r="79" spans="1:10" s="155" customFormat="1">
      <c r="A79" s="160"/>
      <c r="B79" s="161"/>
      <c r="C79" s="156"/>
      <c r="D79" s="156"/>
      <c r="E79" s="156"/>
      <c r="F79" s="156"/>
      <c r="G79" s="156"/>
      <c r="H79" s="156"/>
    </row>
    <row r="80" spans="1:10" s="155" customFormat="1">
      <c r="A80" s="160"/>
      <c r="B80" s="161"/>
      <c r="C80" s="156"/>
      <c r="D80" s="156"/>
      <c r="E80" s="156"/>
      <c r="F80" s="156"/>
      <c r="G80" s="156"/>
      <c r="H80" s="156"/>
    </row>
    <row r="81" spans="1:8" s="155" customFormat="1">
      <c r="A81" s="160"/>
      <c r="B81" s="161"/>
      <c r="C81" s="156"/>
      <c r="D81" s="156"/>
      <c r="E81" s="156"/>
      <c r="F81" s="156"/>
      <c r="G81" s="156"/>
      <c r="H81" s="156"/>
    </row>
    <row r="82" spans="1:8" s="155" customFormat="1">
      <c r="A82" s="160"/>
      <c r="B82" s="161"/>
      <c r="C82" s="156"/>
      <c r="D82" s="156"/>
      <c r="E82" s="156"/>
      <c r="F82" s="156"/>
      <c r="G82" s="156"/>
      <c r="H82" s="156"/>
    </row>
    <row r="83" spans="1:8" s="155" customFormat="1">
      <c r="A83" s="160"/>
      <c r="B83" s="161"/>
      <c r="C83" s="156"/>
      <c r="D83" s="156"/>
      <c r="E83" s="156"/>
      <c r="F83" s="156"/>
      <c r="G83" s="156"/>
      <c r="H83" s="156"/>
    </row>
    <row r="84" spans="1:8" s="155" customFormat="1">
      <c r="A84" s="160"/>
      <c r="B84" s="161"/>
      <c r="C84" s="156"/>
      <c r="D84" s="156"/>
      <c r="E84" s="156"/>
      <c r="F84" s="156"/>
      <c r="G84" s="156"/>
      <c r="H84" s="156"/>
    </row>
    <row r="85" spans="1:8" s="155" customFormat="1">
      <c r="A85" s="160"/>
      <c r="B85" s="161"/>
      <c r="C85" s="156"/>
      <c r="D85" s="156"/>
      <c r="E85" s="156"/>
      <c r="F85" s="156"/>
      <c r="G85" s="156"/>
      <c r="H85" s="156"/>
    </row>
    <row r="86" spans="1:8" s="155" customFormat="1">
      <c r="A86" s="160"/>
      <c r="B86" s="161"/>
      <c r="C86" s="156"/>
      <c r="D86" s="156"/>
      <c r="E86" s="156"/>
      <c r="F86" s="156"/>
      <c r="G86" s="156"/>
      <c r="H86" s="156"/>
    </row>
    <row r="87" spans="1:8" s="155" customFormat="1">
      <c r="A87" s="160"/>
      <c r="B87" s="161"/>
      <c r="C87" s="156"/>
      <c r="D87" s="156"/>
      <c r="E87" s="156"/>
      <c r="F87" s="156"/>
      <c r="G87" s="156"/>
      <c r="H87" s="156"/>
    </row>
    <row r="88" spans="1:8" s="155" customFormat="1">
      <c r="A88" s="160"/>
      <c r="B88" s="161"/>
      <c r="C88" s="156"/>
      <c r="D88" s="156"/>
      <c r="E88" s="156"/>
      <c r="F88" s="156"/>
      <c r="G88" s="156"/>
      <c r="H88" s="156"/>
    </row>
    <row r="89" spans="1:8" s="155" customFormat="1">
      <c r="A89" s="160"/>
      <c r="B89" s="161"/>
      <c r="C89" s="156"/>
      <c r="D89" s="156"/>
      <c r="E89" s="156"/>
      <c r="F89" s="156"/>
      <c r="G89" s="156"/>
      <c r="H89" s="156"/>
    </row>
    <row r="90" spans="1:8" s="155" customFormat="1">
      <c r="A90" s="160"/>
      <c r="B90" s="161"/>
      <c r="C90" s="156"/>
      <c r="D90" s="156"/>
      <c r="E90" s="156"/>
      <c r="F90" s="156"/>
      <c r="G90" s="156"/>
      <c r="H90" s="156"/>
    </row>
    <row r="91" spans="1:8" s="155" customFormat="1">
      <c r="A91" s="160"/>
      <c r="B91" s="161"/>
      <c r="C91" s="156"/>
      <c r="D91" s="156"/>
      <c r="E91" s="156"/>
      <c r="F91" s="156"/>
      <c r="G91" s="156"/>
      <c r="H91" s="156"/>
    </row>
    <row r="92" spans="1:8" s="155" customFormat="1">
      <c r="A92" s="160"/>
      <c r="B92" s="161"/>
      <c r="C92" s="156"/>
      <c r="D92" s="156"/>
      <c r="E92" s="156"/>
      <c r="F92" s="156"/>
      <c r="G92" s="156"/>
      <c r="H92" s="156"/>
    </row>
    <row r="93" spans="1:8" s="155" customFormat="1">
      <c r="A93" s="160"/>
      <c r="B93" s="161"/>
      <c r="C93" s="156"/>
      <c r="D93" s="156"/>
      <c r="E93" s="156"/>
      <c r="F93" s="156"/>
      <c r="G93" s="156"/>
      <c r="H93" s="156"/>
    </row>
    <row r="94" spans="1:8" s="155" customFormat="1">
      <c r="A94" s="160"/>
      <c r="B94" s="161"/>
      <c r="C94" s="156"/>
      <c r="D94" s="156"/>
      <c r="E94" s="156"/>
      <c r="F94" s="156"/>
      <c r="G94" s="156"/>
      <c r="H94" s="156"/>
    </row>
    <row r="95" spans="1:8" s="155" customFormat="1">
      <c r="A95" s="160"/>
      <c r="B95" s="161"/>
      <c r="C95" s="156"/>
      <c r="D95" s="156"/>
      <c r="E95" s="156"/>
      <c r="F95" s="156"/>
      <c r="G95" s="156"/>
      <c r="H95" s="156"/>
    </row>
    <row r="96" spans="1:8" s="155" customFormat="1">
      <c r="A96" s="160"/>
      <c r="B96" s="161"/>
      <c r="C96" s="156"/>
      <c r="D96" s="156"/>
      <c r="E96" s="156"/>
      <c r="F96" s="156"/>
      <c r="G96" s="156"/>
      <c r="H96" s="156"/>
    </row>
    <row r="97" spans="1:8" s="155" customFormat="1">
      <c r="A97" s="160"/>
      <c r="B97" s="161"/>
      <c r="C97" s="156"/>
      <c r="D97" s="156"/>
      <c r="E97" s="156"/>
      <c r="F97" s="156"/>
      <c r="G97" s="156"/>
      <c r="H97" s="156"/>
    </row>
    <row r="98" spans="1:8" s="155" customFormat="1">
      <c r="A98" s="160"/>
      <c r="B98" s="161"/>
      <c r="C98" s="156"/>
      <c r="D98" s="156"/>
      <c r="E98" s="156"/>
      <c r="F98" s="156"/>
      <c r="G98" s="156"/>
      <c r="H98" s="156"/>
    </row>
    <row r="99" spans="1:8" s="155" customFormat="1">
      <c r="A99" s="160"/>
      <c r="B99" s="161"/>
      <c r="C99" s="156"/>
      <c r="D99" s="156"/>
      <c r="E99" s="156"/>
      <c r="F99" s="156"/>
      <c r="G99" s="156"/>
      <c r="H99" s="156"/>
    </row>
    <row r="100" spans="1:8" s="155" customFormat="1">
      <c r="A100" s="160"/>
      <c r="B100" s="161"/>
      <c r="C100" s="156"/>
      <c r="D100" s="156"/>
      <c r="E100" s="156"/>
      <c r="F100" s="156"/>
      <c r="G100" s="156"/>
      <c r="H100" s="156"/>
    </row>
    <row r="101" spans="1:8" s="155" customFormat="1">
      <c r="A101" s="160"/>
      <c r="B101" s="161"/>
      <c r="C101" s="156"/>
      <c r="D101" s="156"/>
      <c r="E101" s="156"/>
      <c r="F101" s="156"/>
      <c r="G101" s="156"/>
      <c r="H101" s="156"/>
    </row>
    <row r="102" spans="1:8" s="155" customFormat="1">
      <c r="A102" s="160"/>
      <c r="B102" s="161"/>
      <c r="C102" s="156"/>
      <c r="D102" s="156"/>
      <c r="E102" s="156"/>
      <c r="F102" s="156"/>
      <c r="G102" s="156"/>
      <c r="H102" s="156"/>
    </row>
    <row r="103" spans="1:8" s="155" customFormat="1">
      <c r="A103" s="160"/>
      <c r="B103" s="161"/>
      <c r="C103" s="156"/>
      <c r="D103" s="156"/>
      <c r="E103" s="156"/>
      <c r="F103" s="156"/>
      <c r="G103" s="156"/>
      <c r="H103" s="156"/>
    </row>
    <row r="104" spans="1:8" s="155" customFormat="1">
      <c r="A104" s="160"/>
      <c r="B104" s="161"/>
      <c r="C104" s="156"/>
      <c r="D104" s="156"/>
      <c r="E104" s="156"/>
      <c r="F104" s="156"/>
      <c r="G104" s="156"/>
      <c r="H104" s="156"/>
    </row>
    <row r="105" spans="1:8" s="155" customFormat="1">
      <c r="A105" s="160"/>
      <c r="B105" s="161"/>
      <c r="C105" s="156"/>
      <c r="D105" s="156"/>
      <c r="E105" s="156"/>
      <c r="F105" s="156"/>
      <c r="G105" s="156"/>
      <c r="H105" s="156"/>
    </row>
    <row r="106" spans="1:8" s="155" customFormat="1">
      <c r="A106" s="160"/>
      <c r="B106" s="161"/>
      <c r="C106" s="156"/>
      <c r="D106" s="156"/>
      <c r="E106" s="156"/>
      <c r="F106" s="156"/>
      <c r="G106" s="156"/>
      <c r="H106" s="156"/>
    </row>
    <row r="107" spans="1:8" s="155" customFormat="1">
      <c r="A107" s="160"/>
      <c r="B107" s="161"/>
      <c r="C107" s="156"/>
      <c r="D107" s="156"/>
      <c r="E107" s="156"/>
      <c r="F107" s="156"/>
      <c r="G107" s="156"/>
      <c r="H107" s="156"/>
    </row>
    <row r="108" spans="1:8" s="155" customFormat="1">
      <c r="A108" s="160"/>
      <c r="B108" s="161"/>
      <c r="C108" s="156"/>
      <c r="D108" s="156"/>
      <c r="E108" s="156"/>
      <c r="F108" s="156"/>
      <c r="G108" s="156"/>
      <c r="H108" s="156"/>
    </row>
    <row r="109" spans="1:8" s="155" customFormat="1">
      <c r="A109" s="160"/>
      <c r="B109" s="161"/>
      <c r="C109" s="156"/>
      <c r="D109" s="156"/>
      <c r="E109" s="156"/>
      <c r="F109" s="156"/>
      <c r="G109" s="156"/>
      <c r="H109" s="156"/>
    </row>
    <row r="110" spans="1:8" s="155" customFormat="1">
      <c r="A110" s="160"/>
      <c r="B110" s="161"/>
      <c r="C110" s="156"/>
      <c r="D110" s="156"/>
      <c r="E110" s="156"/>
      <c r="F110" s="156"/>
      <c r="G110" s="156"/>
      <c r="H110" s="156"/>
    </row>
    <row r="111" spans="1:8" s="155" customFormat="1">
      <c r="A111" s="160"/>
      <c r="B111" s="161"/>
      <c r="C111" s="156"/>
      <c r="D111" s="156"/>
      <c r="E111" s="156"/>
      <c r="F111" s="156"/>
      <c r="G111" s="156"/>
      <c r="H111" s="156"/>
    </row>
    <row r="112" spans="1:8" s="155" customFormat="1">
      <c r="A112" s="160"/>
      <c r="B112" s="161"/>
      <c r="C112" s="156"/>
      <c r="D112" s="156"/>
      <c r="E112" s="156"/>
      <c r="F112" s="156"/>
      <c r="G112" s="156"/>
      <c r="H112" s="156"/>
    </row>
    <row r="113" spans="1:10" s="155" customFormat="1">
      <c r="A113" s="160"/>
      <c r="B113" s="161"/>
      <c r="C113" s="156"/>
      <c r="D113" s="156"/>
      <c r="E113" s="156"/>
      <c r="F113" s="156"/>
      <c r="G113" s="156"/>
      <c r="H113" s="156"/>
    </row>
    <row r="114" spans="1:10" s="155" customFormat="1">
      <c r="A114" s="160"/>
      <c r="B114" s="161"/>
      <c r="C114" s="156"/>
      <c r="D114" s="156"/>
      <c r="E114" s="156"/>
      <c r="F114" s="156"/>
      <c r="G114" s="156"/>
      <c r="H114" s="156"/>
    </row>
    <row r="115" spans="1:10" s="155" customFormat="1">
      <c r="A115" s="160"/>
      <c r="B115" s="161"/>
      <c r="C115" s="156"/>
      <c r="D115" s="156"/>
      <c r="E115" s="156"/>
      <c r="F115" s="156"/>
      <c r="G115" s="156"/>
      <c r="H115" s="156"/>
    </row>
    <row r="116" spans="1:10">
      <c r="I116" s="155"/>
      <c r="J116" s="155"/>
    </row>
    <row r="117" spans="1:10">
      <c r="I117" s="155"/>
      <c r="J117" s="155"/>
    </row>
    <row r="118" spans="1:10">
      <c r="I118" s="155"/>
      <c r="J118" s="155"/>
    </row>
    <row r="119" spans="1:10">
      <c r="I119" s="155"/>
      <c r="J119" s="155"/>
    </row>
    <row r="120" spans="1:10">
      <c r="I120" s="155"/>
      <c r="J120" s="155"/>
    </row>
    <row r="121" spans="1:10">
      <c r="I121" s="155"/>
      <c r="J121" s="155"/>
    </row>
    <row r="122" spans="1:10">
      <c r="I122" s="155"/>
      <c r="J122" s="155"/>
    </row>
    <row r="123" spans="1:10">
      <c r="I123" s="155"/>
      <c r="J123" s="155"/>
    </row>
    <row r="124" spans="1:10">
      <c r="I124" s="155"/>
      <c r="J124" s="155"/>
    </row>
    <row r="125" spans="1:10">
      <c r="I125" s="155"/>
      <c r="J125" s="155"/>
    </row>
    <row r="126" spans="1:10">
      <c r="I126" s="155"/>
      <c r="J126" s="155"/>
    </row>
    <row r="127" spans="1:10">
      <c r="I127" s="155"/>
      <c r="J127" s="155"/>
    </row>
    <row r="128" spans="1:10">
      <c r="I128" s="155"/>
      <c r="J128" s="155"/>
    </row>
    <row r="129" spans="9:10">
      <c r="I129" s="155"/>
      <c r="J129" s="155"/>
    </row>
    <row r="130" spans="9:10">
      <c r="I130" s="155"/>
      <c r="J130" s="155"/>
    </row>
    <row r="131" spans="9:10">
      <c r="I131" s="155"/>
      <c r="J131" s="155"/>
    </row>
    <row r="132" spans="9:10">
      <c r="I132" s="155"/>
      <c r="J132" s="155"/>
    </row>
    <row r="133" spans="9:10">
      <c r="I133" s="155"/>
      <c r="J133" s="155"/>
    </row>
    <row r="134" spans="9:10">
      <c r="I134" s="155"/>
      <c r="J134" s="155"/>
    </row>
    <row r="147" spans="2:8">
      <c r="C147" s="162"/>
      <c r="D147" s="162"/>
      <c r="E147" s="162"/>
      <c r="F147" s="162"/>
      <c r="G147" s="162"/>
      <c r="H147" s="162"/>
    </row>
    <row r="148" spans="2:8">
      <c r="B148" s="185"/>
      <c r="C148" s="162"/>
      <c r="D148" s="162"/>
      <c r="E148" s="162"/>
      <c r="F148" s="162"/>
      <c r="G148" s="162"/>
      <c r="H148" s="162"/>
    </row>
    <row r="149" spans="2:8">
      <c r="B149" s="185"/>
      <c r="C149" s="162"/>
      <c r="D149" s="162"/>
      <c r="E149" s="162"/>
      <c r="F149" s="162"/>
      <c r="G149" s="162"/>
      <c r="H149" s="162"/>
    </row>
    <row r="150" spans="2:8">
      <c r="B150" s="185"/>
      <c r="C150" s="162"/>
      <c r="D150" s="162"/>
      <c r="E150" s="162"/>
      <c r="F150" s="162"/>
      <c r="G150" s="162"/>
      <c r="H150" s="162"/>
    </row>
    <row r="151" spans="2:8">
      <c r="B151" s="185"/>
      <c r="C151" s="162"/>
      <c r="D151" s="162"/>
      <c r="E151" s="162"/>
      <c r="F151" s="162"/>
      <c r="G151" s="162"/>
      <c r="H151" s="162"/>
    </row>
    <row r="152" spans="2:8">
      <c r="B152" s="185"/>
      <c r="C152" s="162"/>
      <c r="D152" s="162"/>
      <c r="E152" s="162"/>
      <c r="F152" s="162"/>
      <c r="G152" s="162"/>
      <c r="H152" s="162"/>
    </row>
    <row r="153" spans="2:8">
      <c r="B153" s="185"/>
      <c r="C153" s="162"/>
      <c r="D153" s="162"/>
      <c r="E153" s="162"/>
      <c r="F153" s="162"/>
      <c r="G153" s="162"/>
      <c r="H153" s="162"/>
    </row>
    <row r="154" spans="2:8">
      <c r="B154" s="185"/>
      <c r="C154" s="162"/>
      <c r="D154" s="162"/>
      <c r="E154" s="162"/>
      <c r="F154" s="162"/>
      <c r="G154" s="162"/>
      <c r="H154" s="162"/>
    </row>
    <row r="155" spans="2:8">
      <c r="B155" s="185"/>
      <c r="C155" s="162"/>
      <c r="D155" s="162"/>
      <c r="E155" s="162"/>
      <c r="F155" s="162"/>
      <c r="G155" s="162"/>
      <c r="H155" s="162"/>
    </row>
    <row r="156" spans="2:8">
      <c r="B156" s="185"/>
      <c r="C156" s="162"/>
      <c r="D156" s="162"/>
      <c r="E156" s="162"/>
      <c r="F156" s="162"/>
      <c r="G156" s="162"/>
      <c r="H156" s="162"/>
    </row>
    <row r="157" spans="2:8">
      <c r="B157" s="185"/>
      <c r="C157" s="162"/>
      <c r="D157" s="162"/>
      <c r="E157" s="162"/>
      <c r="F157" s="162"/>
      <c r="G157" s="162"/>
      <c r="H157" s="162"/>
    </row>
    <row r="158" spans="2:8">
      <c r="B158" s="185"/>
      <c r="C158" s="162"/>
      <c r="D158" s="162"/>
      <c r="E158" s="162"/>
      <c r="F158" s="162"/>
      <c r="G158" s="162"/>
      <c r="H158" s="162"/>
    </row>
    <row r="159" spans="2:8">
      <c r="B159" s="185"/>
      <c r="C159" s="162"/>
      <c r="D159" s="162"/>
      <c r="E159" s="162"/>
      <c r="F159" s="162"/>
      <c r="G159" s="162"/>
      <c r="H159" s="162"/>
    </row>
    <row r="160" spans="2:8">
      <c r="B160" s="185"/>
      <c r="C160" s="162"/>
      <c r="D160" s="162"/>
      <c r="E160" s="162"/>
      <c r="F160" s="162"/>
      <c r="G160" s="162"/>
      <c r="H160" s="162"/>
    </row>
    <row r="161" spans="2:8">
      <c r="B161" s="185"/>
      <c r="C161" s="162"/>
      <c r="D161" s="162"/>
      <c r="E161" s="162"/>
      <c r="F161" s="162"/>
      <c r="G161" s="162"/>
      <c r="H161" s="162"/>
    </row>
    <row r="162" spans="2:8">
      <c r="B162" s="185"/>
      <c r="C162" s="162"/>
      <c r="D162" s="162"/>
      <c r="E162" s="162"/>
      <c r="F162" s="162"/>
      <c r="G162" s="162"/>
      <c r="H162" s="162"/>
    </row>
    <row r="163" spans="2:8">
      <c r="B163" s="185"/>
      <c r="C163" s="162"/>
      <c r="D163" s="162"/>
      <c r="E163" s="162"/>
      <c r="F163" s="162"/>
      <c r="G163" s="162"/>
      <c r="H163" s="162"/>
    </row>
    <row r="164" spans="2:8">
      <c r="B164" s="185"/>
      <c r="C164" s="162"/>
      <c r="D164" s="162"/>
      <c r="E164" s="162"/>
      <c r="F164" s="162"/>
      <c r="G164" s="162"/>
      <c r="H164" s="162"/>
    </row>
    <row r="165" spans="2:8">
      <c r="B165" s="185"/>
      <c r="C165" s="162"/>
      <c r="D165" s="162"/>
      <c r="E165" s="162"/>
      <c r="F165" s="162"/>
      <c r="G165" s="162"/>
      <c r="H165" s="162"/>
    </row>
    <row r="166" spans="2:8">
      <c r="B166" s="185"/>
      <c r="C166" s="162"/>
      <c r="D166" s="162"/>
      <c r="E166" s="162"/>
      <c r="F166" s="162"/>
      <c r="G166" s="162"/>
      <c r="H166" s="162"/>
    </row>
    <row r="167" spans="2:8">
      <c r="B167" s="185"/>
      <c r="C167" s="162"/>
      <c r="D167" s="162"/>
      <c r="E167" s="162"/>
      <c r="F167" s="162"/>
      <c r="G167" s="162"/>
      <c r="H167" s="162"/>
    </row>
    <row r="168" spans="2:8">
      <c r="B168" s="185"/>
      <c r="C168" s="162"/>
      <c r="D168" s="162"/>
      <c r="E168" s="162"/>
      <c r="F168" s="162"/>
      <c r="G168" s="162"/>
      <c r="H168" s="162"/>
    </row>
    <row r="169" spans="2:8">
      <c r="B169" s="185"/>
      <c r="C169" s="162"/>
      <c r="D169" s="162"/>
      <c r="E169" s="162"/>
      <c r="F169" s="162"/>
      <c r="G169" s="162"/>
      <c r="H169" s="162"/>
    </row>
    <row r="170" spans="2:8">
      <c r="B170" s="185"/>
      <c r="C170" s="162"/>
      <c r="D170" s="162"/>
      <c r="E170" s="162"/>
      <c r="F170" s="162"/>
      <c r="G170" s="162"/>
      <c r="H170" s="162"/>
    </row>
    <row r="171" spans="2:8">
      <c r="B171" s="185"/>
      <c r="C171" s="162"/>
      <c r="D171" s="162"/>
      <c r="E171" s="162"/>
      <c r="F171" s="162"/>
      <c r="G171" s="162"/>
      <c r="H171" s="162"/>
    </row>
    <row r="172" spans="2:8">
      <c r="B172" s="185"/>
      <c r="C172" s="162"/>
      <c r="D172" s="162"/>
      <c r="E172" s="162"/>
      <c r="F172" s="162"/>
      <c r="G172" s="162"/>
      <c r="H172" s="162"/>
    </row>
    <row r="173" spans="2:8">
      <c r="B173" s="185"/>
      <c r="C173" s="162"/>
      <c r="D173" s="162"/>
      <c r="E173" s="162"/>
      <c r="F173" s="162"/>
      <c r="G173" s="162"/>
      <c r="H173" s="162"/>
    </row>
    <row r="174" spans="2:8">
      <c r="B174" s="185"/>
      <c r="C174" s="162"/>
      <c r="D174" s="162"/>
      <c r="E174" s="162"/>
      <c r="F174" s="162"/>
      <c r="G174" s="162"/>
      <c r="H174" s="162"/>
    </row>
    <row r="175" spans="2:8">
      <c r="B175" s="185"/>
      <c r="C175" s="162"/>
      <c r="D175" s="162"/>
      <c r="E175" s="162"/>
      <c r="F175" s="162"/>
      <c r="G175" s="162"/>
      <c r="H175" s="162"/>
    </row>
    <row r="176" spans="2:8">
      <c r="B176" s="185"/>
      <c r="C176" s="162"/>
      <c r="D176" s="162"/>
      <c r="E176" s="162"/>
      <c r="F176" s="162"/>
      <c r="G176" s="162"/>
      <c r="H176" s="162"/>
    </row>
    <row r="177" spans="2:8">
      <c r="B177" s="185"/>
      <c r="C177" s="162"/>
      <c r="D177" s="162"/>
      <c r="E177" s="162"/>
      <c r="F177" s="162"/>
      <c r="G177" s="162"/>
      <c r="H177" s="162"/>
    </row>
    <row r="178" spans="2:8">
      <c r="B178" s="185"/>
      <c r="C178" s="162"/>
      <c r="D178" s="162"/>
      <c r="E178" s="162"/>
      <c r="F178" s="162"/>
      <c r="G178" s="162"/>
      <c r="H178" s="162"/>
    </row>
    <row r="179" spans="2:8">
      <c r="B179" s="185"/>
      <c r="C179" s="162"/>
      <c r="D179" s="162"/>
      <c r="E179" s="162"/>
      <c r="F179" s="162"/>
      <c r="G179" s="162"/>
      <c r="H179" s="162"/>
    </row>
    <row r="180" spans="2:8">
      <c r="B180" s="185"/>
      <c r="C180" s="162"/>
      <c r="D180" s="162"/>
      <c r="E180" s="162"/>
      <c r="F180" s="162"/>
      <c r="G180" s="162"/>
      <c r="H180" s="162"/>
    </row>
    <row r="181" spans="2:8">
      <c r="B181" s="185"/>
      <c r="C181" s="162"/>
      <c r="D181" s="162"/>
      <c r="E181" s="162"/>
      <c r="F181" s="162"/>
      <c r="G181" s="162"/>
      <c r="H181" s="162"/>
    </row>
    <row r="182" spans="2:8">
      <c r="B182" s="185"/>
      <c r="C182" s="162"/>
      <c r="D182" s="162"/>
      <c r="E182" s="162"/>
      <c r="F182" s="162"/>
      <c r="G182" s="162"/>
      <c r="H182" s="162"/>
    </row>
    <row r="183" spans="2:8">
      <c r="B183" s="185"/>
      <c r="C183" s="162"/>
      <c r="D183" s="162"/>
      <c r="E183" s="162"/>
      <c r="F183" s="162"/>
      <c r="G183" s="162"/>
      <c r="H183" s="162"/>
    </row>
    <row r="184" spans="2:8">
      <c r="B184" s="185"/>
      <c r="C184" s="162"/>
      <c r="D184" s="162"/>
      <c r="E184" s="162"/>
      <c r="F184" s="162"/>
      <c r="G184" s="162"/>
      <c r="H184" s="162"/>
    </row>
    <row r="185" spans="2:8">
      <c r="B185" s="185"/>
      <c r="C185" s="162"/>
      <c r="D185" s="162"/>
      <c r="E185" s="162"/>
      <c r="F185" s="162"/>
      <c r="G185" s="162"/>
      <c r="H185" s="162"/>
    </row>
    <row r="186" spans="2:8">
      <c r="B186" s="185"/>
      <c r="C186" s="162"/>
      <c r="D186" s="162"/>
      <c r="E186" s="162"/>
      <c r="F186" s="162"/>
      <c r="G186" s="162"/>
      <c r="H186" s="162"/>
    </row>
    <row r="187" spans="2:8">
      <c r="B187" s="185"/>
      <c r="C187" s="162"/>
      <c r="D187" s="162"/>
      <c r="E187" s="162"/>
      <c r="F187" s="162"/>
      <c r="G187" s="162"/>
      <c r="H187" s="162"/>
    </row>
    <row r="188" spans="2:8">
      <c r="B188" s="185"/>
      <c r="C188" s="162"/>
      <c r="D188" s="162"/>
      <c r="E188" s="162"/>
      <c r="F188" s="162"/>
      <c r="G188" s="162"/>
      <c r="H188" s="162"/>
    </row>
    <row r="189" spans="2:8">
      <c r="B189" s="185"/>
      <c r="C189" s="162"/>
      <c r="D189" s="162"/>
      <c r="E189" s="162"/>
      <c r="F189" s="162"/>
      <c r="G189" s="162"/>
      <c r="H189" s="162"/>
    </row>
    <row r="190" spans="2:8">
      <c r="B190" s="185"/>
      <c r="C190" s="162"/>
      <c r="D190" s="162"/>
      <c r="E190" s="162"/>
      <c r="F190" s="162"/>
      <c r="G190" s="162"/>
      <c r="H190" s="162"/>
    </row>
    <row r="191" spans="2:8">
      <c r="B191" s="185"/>
      <c r="C191" s="162"/>
      <c r="D191" s="162"/>
      <c r="E191" s="162"/>
      <c r="F191" s="162"/>
      <c r="G191" s="162"/>
      <c r="H191" s="162"/>
    </row>
    <row r="192" spans="2:8">
      <c r="B192" s="185"/>
      <c r="C192" s="162"/>
      <c r="D192" s="162"/>
      <c r="E192" s="162"/>
      <c r="F192" s="162"/>
      <c r="G192" s="162"/>
      <c r="H192" s="162"/>
    </row>
    <row r="193" spans="2:8">
      <c r="B193" s="185"/>
      <c r="C193" s="162"/>
      <c r="D193" s="162"/>
      <c r="E193" s="162"/>
      <c r="F193" s="162"/>
      <c r="G193" s="162"/>
      <c r="H193" s="162"/>
    </row>
    <row r="194" spans="2:8">
      <c r="B194" s="185"/>
      <c r="C194" s="162"/>
      <c r="D194" s="162"/>
      <c r="E194" s="162"/>
      <c r="F194" s="162"/>
      <c r="G194" s="162"/>
      <c r="H194" s="162"/>
    </row>
    <row r="195" spans="2:8">
      <c r="B195" s="185"/>
      <c r="C195" s="162"/>
      <c r="D195" s="162"/>
      <c r="E195" s="162"/>
      <c r="F195" s="162"/>
      <c r="G195" s="162"/>
      <c r="H195" s="162"/>
    </row>
    <row r="196" spans="2:8">
      <c r="B196" s="185"/>
      <c r="C196" s="162"/>
      <c r="D196" s="162"/>
      <c r="E196" s="162"/>
      <c r="F196" s="162"/>
      <c r="G196" s="162"/>
      <c r="H196" s="162"/>
    </row>
    <row r="197" spans="2:8">
      <c r="B197" s="185"/>
      <c r="C197" s="162"/>
      <c r="D197" s="162"/>
      <c r="E197" s="162"/>
      <c r="F197" s="162"/>
      <c r="G197" s="162"/>
      <c r="H197" s="162"/>
    </row>
    <row r="198" spans="2:8">
      <c r="B198" s="185"/>
      <c r="C198" s="162"/>
      <c r="D198" s="162"/>
      <c r="E198" s="162"/>
      <c r="F198" s="162"/>
      <c r="G198" s="162"/>
      <c r="H198" s="162"/>
    </row>
    <row r="199" spans="2:8">
      <c r="B199" s="185"/>
      <c r="C199" s="162"/>
      <c r="D199" s="162"/>
      <c r="E199" s="162"/>
      <c r="F199" s="162"/>
      <c r="G199" s="162"/>
      <c r="H199" s="162"/>
    </row>
    <row r="200" spans="2:8">
      <c r="B200" s="185"/>
      <c r="C200" s="162"/>
      <c r="D200" s="162"/>
      <c r="E200" s="162"/>
      <c r="F200" s="162"/>
      <c r="G200" s="162"/>
      <c r="H200" s="162"/>
    </row>
    <row r="201" spans="2:8">
      <c r="B201" s="185"/>
      <c r="C201" s="162"/>
      <c r="D201" s="162"/>
      <c r="E201" s="162"/>
      <c r="F201" s="162"/>
      <c r="G201" s="162"/>
      <c r="H201" s="162"/>
    </row>
    <row r="202" spans="2:8">
      <c r="B202" s="185"/>
      <c r="C202" s="162"/>
      <c r="D202" s="162"/>
      <c r="E202" s="162"/>
      <c r="F202" s="162"/>
      <c r="G202" s="162"/>
      <c r="H202" s="162"/>
    </row>
    <row r="203" spans="2:8">
      <c r="B203" s="185"/>
      <c r="C203" s="162"/>
      <c r="D203" s="162"/>
      <c r="E203" s="162"/>
      <c r="F203" s="162"/>
      <c r="G203" s="162"/>
      <c r="H203" s="162"/>
    </row>
    <row r="204" spans="2:8">
      <c r="B204" s="185"/>
      <c r="C204" s="162"/>
      <c r="D204" s="162"/>
      <c r="E204" s="162"/>
      <c r="F204" s="162"/>
      <c r="G204" s="162"/>
      <c r="H204" s="162"/>
    </row>
    <row r="205" spans="2:8">
      <c r="B205" s="185"/>
      <c r="C205" s="162"/>
      <c r="D205" s="162"/>
      <c r="E205" s="162"/>
      <c r="F205" s="162"/>
      <c r="G205" s="162"/>
      <c r="H205" s="162"/>
    </row>
    <row r="206" spans="2:8">
      <c r="B206" s="185"/>
      <c r="C206" s="162"/>
      <c r="D206" s="162"/>
      <c r="E206" s="162"/>
      <c r="F206" s="162"/>
      <c r="G206" s="162"/>
      <c r="H206" s="162"/>
    </row>
    <row r="207" spans="2:8">
      <c r="B207" s="185"/>
      <c r="C207" s="162"/>
      <c r="D207" s="162"/>
      <c r="E207" s="162"/>
      <c r="F207" s="162"/>
      <c r="G207" s="162"/>
      <c r="H207" s="162"/>
    </row>
    <row r="208" spans="2:8">
      <c r="B208" s="185"/>
      <c r="C208" s="162"/>
      <c r="D208" s="162"/>
      <c r="E208" s="162"/>
      <c r="F208" s="162"/>
      <c r="G208" s="162"/>
      <c r="H208" s="162"/>
    </row>
    <row r="209" spans="2:8">
      <c r="B209" s="185"/>
      <c r="C209" s="162"/>
      <c r="D209" s="162"/>
      <c r="E209" s="162"/>
      <c r="F209" s="162"/>
      <c r="G209" s="162"/>
      <c r="H209" s="162"/>
    </row>
    <row r="210" spans="2:8">
      <c r="B210" s="185"/>
      <c r="C210" s="162"/>
      <c r="D210" s="162"/>
      <c r="E210" s="162"/>
      <c r="F210" s="162"/>
      <c r="G210" s="162"/>
      <c r="H210" s="162"/>
    </row>
    <row r="211" spans="2:8">
      <c r="B211" s="185"/>
      <c r="C211" s="162"/>
      <c r="D211" s="162"/>
      <c r="E211" s="162"/>
      <c r="F211" s="162"/>
      <c r="G211" s="162"/>
      <c r="H211" s="162"/>
    </row>
    <row r="212" spans="2:8">
      <c r="B212" s="185"/>
      <c r="C212" s="162"/>
      <c r="D212" s="162"/>
      <c r="E212" s="162"/>
      <c r="F212" s="162"/>
      <c r="G212" s="162"/>
      <c r="H212" s="162"/>
    </row>
    <row r="213" spans="2:8">
      <c r="B213" s="185"/>
      <c r="C213" s="162"/>
      <c r="D213" s="162"/>
      <c r="E213" s="162"/>
      <c r="F213" s="162"/>
      <c r="G213" s="162"/>
      <c r="H213" s="162"/>
    </row>
    <row r="214" spans="2:8">
      <c r="B214" s="185"/>
      <c r="C214" s="162"/>
      <c r="D214" s="162"/>
      <c r="E214" s="162"/>
      <c r="F214" s="162"/>
      <c r="G214" s="162"/>
      <c r="H214" s="162"/>
    </row>
    <row r="215" spans="2:8">
      <c r="B215" s="185"/>
      <c r="C215" s="162"/>
      <c r="D215" s="162"/>
      <c r="E215" s="162"/>
      <c r="F215" s="162"/>
      <c r="G215" s="162"/>
      <c r="H215" s="162"/>
    </row>
    <row r="216" spans="2:8">
      <c r="B216" s="185"/>
      <c r="C216" s="162"/>
      <c r="D216" s="162"/>
      <c r="E216" s="162"/>
      <c r="F216" s="162"/>
      <c r="G216" s="162"/>
      <c r="H216" s="162"/>
    </row>
    <row r="217" spans="2:8">
      <c r="B217" s="185"/>
      <c r="C217" s="162"/>
      <c r="D217" s="162"/>
      <c r="E217" s="162"/>
      <c r="F217" s="162"/>
      <c r="G217" s="162"/>
      <c r="H217" s="162"/>
    </row>
    <row r="218" spans="2:8">
      <c r="B218" s="185"/>
      <c r="C218" s="162"/>
      <c r="D218" s="162"/>
      <c r="E218" s="162"/>
      <c r="F218" s="162"/>
      <c r="G218" s="162"/>
      <c r="H218" s="162"/>
    </row>
    <row r="219" spans="2:8">
      <c r="B219" s="185"/>
      <c r="C219" s="162"/>
      <c r="D219" s="162"/>
      <c r="E219" s="162"/>
      <c r="F219" s="162"/>
      <c r="G219" s="162"/>
      <c r="H219" s="162"/>
    </row>
    <row r="220" spans="2:8">
      <c r="B220" s="185"/>
      <c r="C220" s="162"/>
      <c r="D220" s="162"/>
      <c r="E220" s="162"/>
      <c r="F220" s="162"/>
      <c r="G220" s="162"/>
      <c r="H220" s="162"/>
    </row>
    <row r="221" spans="2:8">
      <c r="B221" s="185"/>
      <c r="C221" s="162"/>
      <c r="D221" s="162"/>
      <c r="E221" s="162"/>
      <c r="F221" s="162"/>
      <c r="G221" s="162"/>
      <c r="H221" s="162"/>
    </row>
    <row r="222" spans="2:8">
      <c r="B222" s="185"/>
      <c r="C222" s="162"/>
      <c r="D222" s="162"/>
      <c r="E222" s="162"/>
      <c r="F222" s="162"/>
      <c r="G222" s="162"/>
      <c r="H222" s="162"/>
    </row>
    <row r="223" spans="2:8">
      <c r="B223" s="185"/>
      <c r="C223" s="162"/>
      <c r="D223" s="162"/>
      <c r="E223" s="162"/>
      <c r="F223" s="162"/>
      <c r="G223" s="162"/>
      <c r="H223" s="162"/>
    </row>
    <row r="224" spans="2:8">
      <c r="B224" s="185"/>
      <c r="C224" s="162"/>
      <c r="D224" s="162"/>
      <c r="E224" s="162"/>
      <c r="F224" s="162"/>
      <c r="G224" s="162"/>
      <c r="H224" s="162"/>
    </row>
    <row r="225" spans="2:8">
      <c r="B225" s="185"/>
      <c r="C225" s="162"/>
      <c r="D225" s="162"/>
      <c r="E225" s="162"/>
      <c r="F225" s="162"/>
      <c r="G225" s="162"/>
      <c r="H225" s="162"/>
    </row>
    <row r="226" spans="2:8">
      <c r="B226" s="185"/>
      <c r="C226" s="162"/>
      <c r="D226" s="162"/>
      <c r="E226" s="162"/>
      <c r="F226" s="162"/>
      <c r="G226" s="162"/>
      <c r="H226" s="162"/>
    </row>
    <row r="227" spans="2:8">
      <c r="B227" s="185"/>
      <c r="C227" s="162"/>
      <c r="D227" s="162"/>
      <c r="E227" s="162"/>
      <c r="F227" s="162"/>
      <c r="G227" s="162"/>
      <c r="H227" s="162"/>
    </row>
    <row r="228" spans="2:8">
      <c r="B228" s="185"/>
      <c r="C228" s="162"/>
      <c r="D228" s="162"/>
      <c r="E228" s="162"/>
      <c r="F228" s="162"/>
      <c r="G228" s="162"/>
      <c r="H228" s="162"/>
    </row>
    <row r="229" spans="2:8">
      <c r="B229" s="185"/>
      <c r="C229" s="162"/>
      <c r="D229" s="162"/>
      <c r="E229" s="162"/>
      <c r="F229" s="162"/>
      <c r="G229" s="162"/>
      <c r="H229" s="162"/>
    </row>
    <row r="230" spans="2:8">
      <c r="B230" s="185"/>
      <c r="C230" s="162"/>
      <c r="D230" s="162"/>
      <c r="E230" s="162"/>
      <c r="F230" s="162"/>
      <c r="G230" s="162"/>
      <c r="H230" s="162"/>
    </row>
    <row r="231" spans="2:8">
      <c r="B231" s="185"/>
      <c r="C231" s="162"/>
      <c r="D231" s="162"/>
      <c r="E231" s="162"/>
      <c r="F231" s="162"/>
      <c r="G231" s="162"/>
      <c r="H231" s="162"/>
    </row>
    <row r="232" spans="2:8">
      <c r="B232" s="185"/>
      <c r="C232" s="162"/>
      <c r="D232" s="162"/>
      <c r="E232" s="162"/>
      <c r="F232" s="162"/>
      <c r="G232" s="162"/>
      <c r="H232" s="162"/>
    </row>
    <row r="233" spans="2:8">
      <c r="B233" s="185"/>
      <c r="C233" s="162"/>
      <c r="D233" s="162"/>
      <c r="E233" s="162"/>
      <c r="F233" s="162"/>
      <c r="G233" s="162"/>
      <c r="H233" s="162"/>
    </row>
    <row r="234" spans="2:8">
      <c r="B234" s="185"/>
      <c r="C234" s="162"/>
      <c r="D234" s="162"/>
      <c r="E234" s="162"/>
      <c r="F234" s="162"/>
      <c r="G234" s="162"/>
      <c r="H234" s="162"/>
    </row>
    <row r="235" spans="2:8">
      <c r="B235" s="185"/>
      <c r="C235" s="162"/>
      <c r="D235" s="162"/>
      <c r="E235" s="162"/>
      <c r="F235" s="162"/>
      <c r="G235" s="162"/>
      <c r="H235" s="162"/>
    </row>
    <row r="236" spans="2:8">
      <c r="B236" s="185"/>
      <c r="C236" s="162"/>
      <c r="D236" s="162"/>
      <c r="E236" s="162"/>
      <c r="F236" s="162"/>
      <c r="G236" s="162"/>
      <c r="H236" s="162"/>
    </row>
    <row r="237" spans="2:8">
      <c r="B237" s="185"/>
      <c r="C237" s="162"/>
      <c r="D237" s="162"/>
      <c r="E237" s="162"/>
      <c r="F237" s="162"/>
      <c r="G237" s="162"/>
      <c r="H237" s="162"/>
    </row>
    <row r="238" spans="2:8">
      <c r="B238" s="185"/>
      <c r="C238" s="162"/>
      <c r="D238" s="162"/>
      <c r="E238" s="162"/>
      <c r="F238" s="162"/>
      <c r="G238" s="162"/>
      <c r="H238" s="162"/>
    </row>
    <row r="239" spans="2:8">
      <c r="B239" s="185"/>
      <c r="C239" s="162"/>
      <c r="D239" s="162"/>
      <c r="E239" s="162"/>
      <c r="F239" s="162"/>
      <c r="G239" s="162"/>
      <c r="H239" s="162"/>
    </row>
    <row r="240" spans="2:8">
      <c r="B240" s="185"/>
      <c r="C240" s="162"/>
      <c r="D240" s="162"/>
      <c r="E240" s="162"/>
      <c r="F240" s="162"/>
      <c r="G240" s="162"/>
      <c r="H240" s="162"/>
    </row>
    <row r="241" spans="2:8">
      <c r="B241" s="185"/>
      <c r="C241" s="162"/>
      <c r="D241" s="162"/>
      <c r="E241" s="162"/>
      <c r="F241" s="162"/>
      <c r="G241" s="162"/>
      <c r="H241" s="162"/>
    </row>
    <row r="242" spans="2:8">
      <c r="B242" s="185"/>
      <c r="C242" s="162"/>
      <c r="D242" s="162"/>
      <c r="E242" s="162"/>
      <c r="F242" s="162"/>
      <c r="G242" s="162"/>
      <c r="H242" s="162"/>
    </row>
    <row r="243" spans="2:8">
      <c r="B243" s="185"/>
      <c r="C243" s="162"/>
      <c r="D243" s="162"/>
      <c r="E243" s="162"/>
      <c r="F243" s="162"/>
      <c r="G243" s="162"/>
      <c r="H243" s="162"/>
    </row>
    <row r="244" spans="2:8">
      <c r="B244" s="185"/>
      <c r="C244" s="162"/>
      <c r="D244" s="162"/>
      <c r="E244" s="162"/>
      <c r="F244" s="162"/>
      <c r="G244" s="162"/>
      <c r="H244" s="162"/>
    </row>
    <row r="245" spans="2:8">
      <c r="B245" s="185"/>
      <c r="C245" s="162"/>
      <c r="D245" s="162"/>
      <c r="E245" s="162"/>
      <c r="F245" s="162"/>
      <c r="G245" s="162"/>
      <c r="H245" s="162"/>
    </row>
    <row r="246" spans="2:8">
      <c r="B246" s="185"/>
      <c r="C246" s="162"/>
      <c r="D246" s="162"/>
      <c r="E246" s="162"/>
      <c r="F246" s="162"/>
      <c r="G246" s="162"/>
      <c r="H246" s="162"/>
    </row>
    <row r="247" spans="2:8">
      <c r="B247" s="185"/>
      <c r="C247" s="162"/>
      <c r="D247" s="162"/>
      <c r="E247" s="162"/>
      <c r="F247" s="162"/>
      <c r="G247" s="162"/>
      <c r="H247" s="162"/>
    </row>
    <row r="248" spans="2:8">
      <c r="B248" s="185"/>
      <c r="C248" s="162"/>
      <c r="D248" s="162"/>
      <c r="E248" s="162"/>
      <c r="F248" s="162"/>
      <c r="G248" s="162"/>
      <c r="H248" s="162"/>
    </row>
    <row r="249" spans="2:8">
      <c r="B249" s="185"/>
      <c r="C249" s="162"/>
      <c r="D249" s="162"/>
      <c r="E249" s="162"/>
      <c r="F249" s="162"/>
      <c r="G249" s="162"/>
      <c r="H249" s="162"/>
    </row>
    <row r="250" spans="2:8">
      <c r="B250" s="185"/>
      <c r="C250" s="162"/>
      <c r="D250" s="162"/>
      <c r="E250" s="162"/>
      <c r="F250" s="162"/>
      <c r="G250" s="162"/>
      <c r="H250" s="162"/>
    </row>
    <row r="251" spans="2:8">
      <c r="B251" s="185"/>
      <c r="C251" s="162"/>
      <c r="D251" s="162"/>
      <c r="E251" s="162"/>
      <c r="F251" s="162"/>
      <c r="G251" s="162"/>
      <c r="H251" s="162"/>
    </row>
    <row r="252" spans="2:8">
      <c r="B252" s="185"/>
      <c r="C252" s="162"/>
      <c r="D252" s="162"/>
      <c r="E252" s="162"/>
      <c r="F252" s="162"/>
      <c r="G252" s="162"/>
      <c r="H252" s="162"/>
    </row>
    <row r="253" spans="2:8">
      <c r="B253" s="185"/>
      <c r="C253" s="162"/>
      <c r="D253" s="162"/>
      <c r="E253" s="162"/>
      <c r="F253" s="162"/>
      <c r="G253" s="162"/>
      <c r="H253" s="162"/>
    </row>
    <row r="254" spans="2:8">
      <c r="B254" s="185"/>
      <c r="C254" s="162"/>
      <c r="D254" s="162"/>
      <c r="E254" s="162"/>
      <c r="F254" s="162"/>
      <c r="G254" s="162"/>
      <c r="H254" s="162"/>
    </row>
    <row r="255" spans="2:8">
      <c r="B255" s="185"/>
      <c r="C255" s="162"/>
      <c r="D255" s="162"/>
      <c r="E255" s="162"/>
      <c r="F255" s="162"/>
      <c r="G255" s="162"/>
      <c r="H255" s="162"/>
    </row>
    <row r="256" spans="2:8">
      <c r="B256" s="185"/>
      <c r="C256" s="162"/>
      <c r="D256" s="162"/>
      <c r="E256" s="162"/>
      <c r="F256" s="162"/>
      <c r="G256" s="162"/>
      <c r="H256" s="162"/>
    </row>
    <row r="257" spans="2:8">
      <c r="B257" s="185"/>
      <c r="C257" s="162"/>
      <c r="D257" s="162"/>
      <c r="E257" s="162"/>
      <c r="F257" s="162"/>
      <c r="G257" s="162"/>
      <c r="H257" s="162"/>
    </row>
    <row r="258" spans="2:8">
      <c r="B258" s="185"/>
      <c r="C258" s="162"/>
      <c r="D258" s="162"/>
      <c r="E258" s="162"/>
      <c r="F258" s="162"/>
      <c r="G258" s="162"/>
      <c r="H258" s="162"/>
    </row>
    <row r="259" spans="2:8">
      <c r="B259" s="185"/>
      <c r="C259" s="162"/>
      <c r="D259" s="162"/>
      <c r="E259" s="162"/>
      <c r="F259" s="162"/>
      <c r="G259" s="162"/>
      <c r="H259" s="162"/>
    </row>
    <row r="260" spans="2:8">
      <c r="B260" s="185"/>
      <c r="C260" s="162"/>
      <c r="D260" s="162"/>
      <c r="E260" s="162"/>
      <c r="F260" s="162"/>
      <c r="G260" s="162"/>
      <c r="H260" s="162"/>
    </row>
    <row r="261" spans="2:8">
      <c r="B261" s="185"/>
      <c r="C261" s="162"/>
      <c r="D261" s="162"/>
      <c r="E261" s="162"/>
      <c r="F261" s="162"/>
      <c r="G261" s="162"/>
      <c r="H261" s="162"/>
    </row>
    <row r="262" spans="2:8">
      <c r="B262" s="185"/>
      <c r="C262" s="162"/>
      <c r="D262" s="162"/>
      <c r="E262" s="162"/>
      <c r="F262" s="162"/>
      <c r="G262" s="162"/>
      <c r="H262" s="162"/>
    </row>
    <row r="263" spans="2:8">
      <c r="B263" s="185"/>
      <c r="C263" s="162"/>
      <c r="D263" s="162"/>
      <c r="E263" s="162"/>
      <c r="F263" s="162"/>
      <c r="G263" s="162"/>
      <c r="H263" s="162"/>
    </row>
    <row r="264" spans="2:8">
      <c r="B264" s="185"/>
      <c r="C264" s="162"/>
      <c r="D264" s="162"/>
      <c r="E264" s="162"/>
      <c r="F264" s="162"/>
      <c r="G264" s="162"/>
      <c r="H264" s="162"/>
    </row>
    <row r="265" spans="2:8">
      <c r="B265" s="185"/>
      <c r="C265" s="162"/>
      <c r="D265" s="162"/>
      <c r="E265" s="162"/>
      <c r="F265" s="162"/>
      <c r="G265" s="162"/>
      <c r="H265" s="162"/>
    </row>
    <row r="266" spans="2:8">
      <c r="B266" s="185"/>
      <c r="C266" s="162"/>
      <c r="D266" s="162"/>
      <c r="E266" s="162"/>
      <c r="F266" s="162"/>
      <c r="G266" s="162"/>
      <c r="H266" s="162"/>
    </row>
    <row r="267" spans="2:8">
      <c r="B267" s="185"/>
      <c r="C267" s="162"/>
      <c r="D267" s="162"/>
      <c r="E267" s="162"/>
      <c r="F267" s="162"/>
      <c r="G267" s="162"/>
      <c r="H267" s="162"/>
    </row>
    <row r="268" spans="2:8">
      <c r="B268" s="185"/>
      <c r="C268" s="162"/>
      <c r="D268" s="162"/>
      <c r="E268" s="162"/>
      <c r="F268" s="162"/>
      <c r="G268" s="162"/>
      <c r="H268" s="162"/>
    </row>
    <row r="269" spans="2:8">
      <c r="B269" s="185"/>
      <c r="C269" s="162"/>
      <c r="D269" s="162"/>
      <c r="E269" s="162"/>
      <c r="F269" s="162"/>
      <c r="G269" s="162"/>
      <c r="H269" s="162"/>
    </row>
    <row r="270" spans="2:8">
      <c r="B270" s="185"/>
      <c r="C270" s="162"/>
      <c r="D270" s="162"/>
      <c r="E270" s="162"/>
      <c r="F270" s="162"/>
      <c r="G270" s="162"/>
      <c r="H270" s="162"/>
    </row>
    <row r="271" spans="2:8">
      <c r="B271" s="185"/>
      <c r="C271" s="162"/>
      <c r="D271" s="162"/>
      <c r="E271" s="162"/>
      <c r="F271" s="162"/>
      <c r="G271" s="162"/>
      <c r="H271" s="162"/>
    </row>
    <row r="272" spans="2:8">
      <c r="B272" s="185"/>
      <c r="C272" s="162"/>
      <c r="D272" s="162"/>
      <c r="E272" s="162"/>
      <c r="F272" s="162"/>
      <c r="G272" s="162"/>
      <c r="H272" s="162"/>
    </row>
    <row r="273" spans="2:8">
      <c r="B273" s="185"/>
      <c r="C273" s="162"/>
      <c r="D273" s="162"/>
      <c r="E273" s="162"/>
      <c r="F273" s="162"/>
      <c r="G273" s="162"/>
      <c r="H273" s="162"/>
    </row>
    <row r="274" spans="2:8">
      <c r="B274" s="185"/>
      <c r="C274" s="162"/>
      <c r="D274" s="162"/>
      <c r="E274" s="162"/>
      <c r="F274" s="162"/>
      <c r="G274" s="162"/>
      <c r="H274" s="162"/>
    </row>
    <row r="275" spans="2:8">
      <c r="B275" s="185"/>
      <c r="C275" s="162"/>
      <c r="D275" s="162"/>
      <c r="E275" s="162"/>
      <c r="F275" s="162"/>
      <c r="G275" s="162"/>
      <c r="H275" s="162"/>
    </row>
    <row r="276" spans="2:8">
      <c r="B276" s="185"/>
      <c r="C276" s="162"/>
      <c r="D276" s="162"/>
      <c r="E276" s="162"/>
      <c r="F276" s="162"/>
      <c r="G276" s="162"/>
      <c r="H276" s="162"/>
    </row>
    <row r="277" spans="2:8">
      <c r="B277" s="185"/>
      <c r="C277" s="162"/>
      <c r="D277" s="162"/>
      <c r="E277" s="162"/>
      <c r="F277" s="162"/>
      <c r="G277" s="162"/>
      <c r="H277" s="162"/>
    </row>
    <row r="278" spans="2:8">
      <c r="B278" s="185"/>
      <c r="C278" s="162"/>
      <c r="D278" s="162"/>
      <c r="E278" s="162"/>
      <c r="F278" s="162"/>
      <c r="G278" s="162"/>
      <c r="H278" s="162"/>
    </row>
    <row r="279" spans="2:8">
      <c r="B279" s="185"/>
      <c r="C279" s="162"/>
      <c r="D279" s="162"/>
      <c r="E279" s="162"/>
      <c r="F279" s="162"/>
      <c r="G279" s="162"/>
      <c r="H279" s="162"/>
    </row>
    <row r="280" spans="2:8">
      <c r="B280" s="185"/>
      <c r="C280" s="162"/>
      <c r="D280" s="162"/>
      <c r="E280" s="162"/>
      <c r="F280" s="162"/>
      <c r="G280" s="162"/>
      <c r="H280" s="162"/>
    </row>
    <row r="281" spans="2:8">
      <c r="B281" s="185"/>
      <c r="C281" s="162"/>
      <c r="D281" s="162"/>
      <c r="E281" s="162"/>
      <c r="F281" s="162"/>
      <c r="G281" s="162"/>
      <c r="H281" s="162"/>
    </row>
    <row r="282" spans="2:8">
      <c r="B282" s="185"/>
      <c r="C282" s="162"/>
      <c r="D282" s="162"/>
      <c r="E282" s="162"/>
      <c r="F282" s="162"/>
      <c r="G282" s="162"/>
      <c r="H282" s="162"/>
    </row>
    <row r="283" spans="2:8">
      <c r="B283" s="185"/>
      <c r="C283" s="162"/>
      <c r="D283" s="162"/>
      <c r="E283" s="162"/>
      <c r="F283" s="162"/>
      <c r="G283" s="162"/>
      <c r="H283" s="162"/>
    </row>
    <row r="284" spans="2:8">
      <c r="B284" s="185"/>
      <c r="C284" s="162"/>
      <c r="D284" s="162"/>
      <c r="E284" s="162"/>
      <c r="F284" s="162"/>
      <c r="G284" s="162"/>
      <c r="H284" s="162"/>
    </row>
    <row r="285" spans="2:8">
      <c r="B285" s="185"/>
      <c r="C285" s="162"/>
      <c r="D285" s="162"/>
      <c r="E285" s="162"/>
      <c r="F285" s="162"/>
      <c r="G285" s="162"/>
      <c r="H285" s="162"/>
    </row>
    <row r="286" spans="2:8">
      <c r="B286" s="185"/>
      <c r="C286" s="162"/>
      <c r="D286" s="162"/>
      <c r="E286" s="162"/>
      <c r="F286" s="162"/>
      <c r="G286" s="162"/>
      <c r="H286" s="162"/>
    </row>
    <row r="287" spans="2:8">
      <c r="B287" s="185"/>
      <c r="C287" s="162"/>
      <c r="D287" s="162"/>
      <c r="E287" s="162"/>
      <c r="F287" s="162"/>
      <c r="G287" s="162"/>
      <c r="H287" s="162"/>
    </row>
    <row r="288" spans="2:8">
      <c r="B288" s="185"/>
      <c r="C288" s="162"/>
      <c r="D288" s="162"/>
      <c r="E288" s="162"/>
      <c r="F288" s="162"/>
      <c r="G288" s="162"/>
      <c r="H288" s="162"/>
    </row>
    <row r="289" spans="2:8">
      <c r="B289" s="185"/>
      <c r="C289" s="162"/>
      <c r="D289" s="162"/>
      <c r="E289" s="162"/>
      <c r="F289" s="162"/>
      <c r="G289" s="162"/>
      <c r="H289" s="162"/>
    </row>
    <row r="290" spans="2:8">
      <c r="B290" s="185"/>
      <c r="C290" s="162"/>
      <c r="D290" s="162"/>
      <c r="E290" s="162"/>
      <c r="F290" s="162"/>
      <c r="G290" s="162"/>
      <c r="H290" s="162"/>
    </row>
    <row r="291" spans="2:8">
      <c r="B291" s="185"/>
      <c r="C291" s="162"/>
      <c r="D291" s="162"/>
      <c r="E291" s="162"/>
      <c r="F291" s="162"/>
      <c r="G291" s="162"/>
      <c r="H291" s="162"/>
    </row>
    <row r="292" spans="2:8">
      <c r="B292" s="185"/>
      <c r="C292" s="162"/>
      <c r="D292" s="162"/>
      <c r="E292" s="162"/>
      <c r="F292" s="162"/>
      <c r="G292" s="162"/>
      <c r="H292" s="162"/>
    </row>
    <row r="293" spans="2:8">
      <c r="B293" s="185"/>
      <c r="C293" s="162"/>
      <c r="D293" s="162"/>
      <c r="E293" s="162"/>
      <c r="F293" s="162"/>
      <c r="G293" s="162"/>
      <c r="H293" s="162"/>
    </row>
    <row r="294" spans="2:8">
      <c r="B294" s="185"/>
      <c r="C294" s="162"/>
      <c r="D294" s="162"/>
      <c r="E294" s="162"/>
      <c r="F294" s="162"/>
      <c r="G294" s="162"/>
      <c r="H294" s="162"/>
    </row>
    <row r="295" spans="2:8">
      <c r="B295" s="185"/>
      <c r="C295" s="162"/>
      <c r="D295" s="162"/>
      <c r="E295" s="162"/>
      <c r="F295" s="162"/>
      <c r="G295" s="162"/>
      <c r="H295" s="162"/>
    </row>
    <row r="296" spans="2:8">
      <c r="B296" s="185"/>
      <c r="C296" s="162"/>
      <c r="D296" s="162"/>
      <c r="E296" s="162"/>
      <c r="F296" s="162"/>
      <c r="G296" s="162"/>
      <c r="H296" s="162"/>
    </row>
    <row r="297" spans="2:8">
      <c r="B297" s="185"/>
      <c r="C297" s="162"/>
      <c r="D297" s="162"/>
      <c r="E297" s="162"/>
      <c r="F297" s="162"/>
      <c r="G297" s="162"/>
      <c r="H297" s="162"/>
    </row>
    <row r="298" spans="2:8">
      <c r="B298" s="185"/>
      <c r="C298" s="162"/>
      <c r="D298" s="162"/>
      <c r="E298" s="162"/>
      <c r="F298" s="162"/>
      <c r="G298" s="162"/>
      <c r="H298" s="162"/>
    </row>
    <row r="299" spans="2:8">
      <c r="B299" s="185"/>
      <c r="C299" s="162"/>
      <c r="D299" s="162"/>
      <c r="E299" s="162"/>
      <c r="F299" s="162"/>
      <c r="G299" s="162"/>
      <c r="H299" s="162"/>
    </row>
    <row r="300" spans="2:8">
      <c r="B300" s="185"/>
      <c r="C300" s="162"/>
      <c r="D300" s="162"/>
      <c r="E300" s="162"/>
      <c r="F300" s="162"/>
      <c r="G300" s="162"/>
      <c r="H300" s="162"/>
    </row>
    <row r="301" spans="2:8">
      <c r="B301" s="185"/>
      <c r="C301" s="162"/>
      <c r="D301" s="162"/>
      <c r="E301" s="162"/>
      <c r="F301" s="162"/>
      <c r="G301" s="162"/>
      <c r="H301" s="162"/>
    </row>
    <row r="302" spans="2:8">
      <c r="B302" s="185"/>
      <c r="C302" s="162"/>
      <c r="D302" s="162"/>
      <c r="E302" s="162"/>
      <c r="F302" s="162"/>
      <c r="G302" s="162"/>
      <c r="H302" s="162"/>
    </row>
    <row r="303" spans="2:8">
      <c r="B303" s="185"/>
      <c r="C303" s="162"/>
      <c r="D303" s="162"/>
      <c r="E303" s="162"/>
      <c r="F303" s="162"/>
      <c r="G303" s="162"/>
      <c r="H303" s="162"/>
    </row>
    <row r="304" spans="2:8">
      <c r="B304" s="185"/>
      <c r="C304" s="162"/>
      <c r="D304" s="162"/>
      <c r="E304" s="162"/>
      <c r="F304" s="162"/>
      <c r="G304" s="162"/>
      <c r="H304" s="162"/>
    </row>
    <row r="305" spans="2:8">
      <c r="B305" s="185"/>
      <c r="C305" s="162"/>
      <c r="D305" s="162"/>
      <c r="E305" s="162"/>
      <c r="F305" s="162"/>
      <c r="G305" s="162"/>
      <c r="H305" s="162"/>
    </row>
    <row r="306" spans="2:8">
      <c r="B306" s="185"/>
      <c r="C306" s="162"/>
      <c r="D306" s="162"/>
      <c r="E306" s="162"/>
      <c r="F306" s="162"/>
      <c r="G306" s="162"/>
      <c r="H306" s="162"/>
    </row>
    <row r="307" spans="2:8">
      <c r="B307" s="185"/>
      <c r="C307" s="162"/>
      <c r="D307" s="162"/>
      <c r="E307" s="162"/>
      <c r="F307" s="162"/>
      <c r="G307" s="162"/>
      <c r="H307" s="162"/>
    </row>
    <row r="308" spans="2:8">
      <c r="B308" s="185"/>
      <c r="C308" s="162"/>
      <c r="D308" s="162"/>
      <c r="E308" s="162"/>
      <c r="F308" s="162"/>
      <c r="G308" s="162"/>
      <c r="H308" s="162"/>
    </row>
    <row r="309" spans="2:8">
      <c r="B309" s="185"/>
      <c r="C309" s="162"/>
      <c r="D309" s="162"/>
      <c r="E309" s="162"/>
      <c r="F309" s="162"/>
      <c r="G309" s="162"/>
      <c r="H309" s="162"/>
    </row>
    <row r="310" spans="2:8">
      <c r="B310" s="185"/>
      <c r="C310" s="162"/>
      <c r="D310" s="162"/>
      <c r="E310" s="162"/>
      <c r="F310" s="162"/>
      <c r="G310" s="162"/>
      <c r="H310" s="162"/>
    </row>
    <row r="311" spans="2:8">
      <c r="B311" s="185"/>
      <c r="C311" s="162"/>
      <c r="D311" s="162"/>
      <c r="E311" s="162"/>
      <c r="F311" s="162"/>
      <c r="G311" s="162"/>
      <c r="H311" s="162"/>
    </row>
    <row r="312" spans="2:8">
      <c r="B312" s="185"/>
      <c r="C312" s="162"/>
      <c r="D312" s="162"/>
      <c r="E312" s="162"/>
      <c r="F312" s="162"/>
      <c r="G312" s="162"/>
      <c r="H312" s="162"/>
    </row>
    <row r="313" spans="2:8">
      <c r="B313" s="185"/>
      <c r="C313" s="162"/>
      <c r="D313" s="162"/>
      <c r="E313" s="162"/>
      <c r="F313" s="162"/>
      <c r="G313" s="162"/>
      <c r="H313" s="162"/>
    </row>
    <row r="314" spans="2:8">
      <c r="B314" s="185"/>
      <c r="C314" s="162"/>
      <c r="D314" s="162"/>
      <c r="E314" s="162"/>
      <c r="F314" s="162"/>
      <c r="G314" s="162"/>
      <c r="H314" s="162"/>
    </row>
    <row r="315" spans="2:8">
      <c r="B315" s="185"/>
      <c r="C315" s="162"/>
      <c r="D315" s="162"/>
      <c r="E315" s="162"/>
      <c r="F315" s="162"/>
      <c r="G315" s="162"/>
      <c r="H315" s="162"/>
    </row>
    <row r="316" spans="2:8">
      <c r="B316" s="185"/>
      <c r="C316" s="162"/>
      <c r="D316" s="162"/>
      <c r="E316" s="162"/>
      <c r="F316" s="162"/>
      <c r="G316" s="162"/>
      <c r="H316" s="162"/>
    </row>
    <row r="317" spans="2:8">
      <c r="B317" s="185"/>
      <c r="C317" s="162"/>
      <c r="D317" s="162"/>
      <c r="E317" s="162"/>
      <c r="F317" s="162"/>
      <c r="G317" s="162"/>
      <c r="H317" s="162"/>
    </row>
    <row r="318" spans="2:8">
      <c r="B318" s="185"/>
      <c r="C318" s="162"/>
      <c r="D318" s="162"/>
      <c r="E318" s="162"/>
      <c r="F318" s="162"/>
      <c r="G318" s="162"/>
      <c r="H318" s="162"/>
    </row>
    <row r="319" spans="2:8">
      <c r="B319" s="185"/>
      <c r="C319" s="162"/>
      <c r="D319" s="162"/>
      <c r="E319" s="162"/>
      <c r="F319" s="162"/>
      <c r="G319" s="162"/>
      <c r="H319" s="162"/>
    </row>
    <row r="320" spans="2:8">
      <c r="B320" s="185"/>
      <c r="C320" s="162"/>
      <c r="D320" s="162"/>
      <c r="E320" s="162"/>
      <c r="F320" s="162"/>
      <c r="G320" s="162"/>
      <c r="H320" s="162"/>
    </row>
    <row r="321" spans="2:8">
      <c r="B321" s="185"/>
      <c r="C321" s="162"/>
      <c r="D321" s="162"/>
      <c r="E321" s="162"/>
      <c r="F321" s="162"/>
      <c r="G321" s="162"/>
      <c r="H321" s="162"/>
    </row>
    <row r="322" spans="2:8">
      <c r="B322" s="185"/>
      <c r="C322" s="162"/>
      <c r="D322" s="162"/>
      <c r="E322" s="162"/>
      <c r="F322" s="162"/>
      <c r="G322" s="162"/>
      <c r="H322" s="162"/>
    </row>
    <row r="323" spans="2:8">
      <c r="B323" s="185"/>
      <c r="C323" s="162"/>
      <c r="D323" s="162"/>
      <c r="E323" s="162"/>
      <c r="F323" s="162"/>
      <c r="G323" s="162"/>
      <c r="H323" s="162"/>
    </row>
    <row r="324" spans="2:8">
      <c r="B324" s="185"/>
      <c r="C324" s="162"/>
      <c r="D324" s="162"/>
      <c r="E324" s="162"/>
      <c r="F324" s="162"/>
      <c r="G324" s="162"/>
      <c r="H324" s="162"/>
    </row>
    <row r="325" spans="2:8">
      <c r="B325" s="185"/>
      <c r="C325" s="162"/>
      <c r="D325" s="162"/>
      <c r="E325" s="162"/>
      <c r="F325" s="162"/>
      <c r="G325" s="162"/>
      <c r="H325" s="162"/>
    </row>
    <row r="326" spans="2:8">
      <c r="B326" s="185"/>
      <c r="C326" s="162"/>
      <c r="D326" s="162"/>
      <c r="E326" s="162"/>
      <c r="F326" s="162"/>
      <c r="G326" s="162"/>
      <c r="H326" s="162"/>
    </row>
    <row r="327" spans="2:8">
      <c r="B327" s="185"/>
    </row>
  </sheetData>
  <sheetProtection selectLockedCells="1" selectUnlockedCells="1"/>
  <autoFilter ref="A4:J60" xr:uid="{00000000-0001-0000-0100-000000000000}"/>
  <mergeCells count="17">
    <mergeCell ref="A66:D66"/>
    <mergeCell ref="A60:D60"/>
    <mergeCell ref="A61:D61"/>
    <mergeCell ref="A62:D62"/>
    <mergeCell ref="A2:C2"/>
    <mergeCell ref="D2:H2"/>
    <mergeCell ref="A63:D63"/>
    <mergeCell ref="A64:D64"/>
    <mergeCell ref="A65:D65"/>
    <mergeCell ref="A71:B71"/>
    <mergeCell ref="D68:H68"/>
    <mergeCell ref="D69:H69"/>
    <mergeCell ref="D70:H70"/>
    <mergeCell ref="D71:H71"/>
    <mergeCell ref="A68:B68"/>
    <mergeCell ref="A69:B69"/>
    <mergeCell ref="A70:B70"/>
  </mergeCells>
  <printOptions horizontalCentered="1" verticalCentered="1"/>
  <pageMargins left="0.43307086614173201" right="0.15748031496063" top="0.59055118110236204" bottom="0.39370078740157499" header="0.15748031496063" footer="0.196850393700787"/>
  <pageSetup scale="20" orientation="portrait" r:id="rId1"/>
  <headerFooter alignWithMargins="0">
    <oddFooter>&amp;C
&amp;16Página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vt:lpstr>
      <vt:lpstr>APU</vt:lpstr>
      <vt:lpstr>ESTUDIO DEL MERCADO</vt:lpstr>
      <vt:lpstr>APU!Área_de_impresión</vt:lpstr>
      <vt:lpstr>'ESTUDIO DEL MERCADO'!Área_de_impresión</vt:lpstr>
      <vt:lpstr>'PRESUPUESTO OFICIAL'!Área_de_impresión</vt:lpstr>
    </vt:vector>
  </TitlesOfParts>
  <Company>UNAL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dcterms:created xsi:type="dcterms:W3CDTF">2009-05-28T14:11:00Z</dcterms:created>
  <dcterms:modified xsi:type="dcterms:W3CDTF">2024-11-07T01:38:11Z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FB9E1EB4CEB84AABB0505FCAD0AB490C_12</vt:lpwstr>
  </property>
  <property fmtid="{D5CDD505-2E9C-101B-9397-08002B2CF9AE}" pid="3" name="KSOProductBuildVer">
    <vt:lpwstr>2058-12.2.0.18283</vt:lpwstr>
  </property>
</Properties>
</file>