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20\PROCESO 080-ARC-CBN2-2020 CARPINTERIA\EVALUACIONES\EVALUACIONES FINALES PARA PUBLICAR\"/>
    </mc:Choice>
  </mc:AlternateContent>
  <bookViews>
    <workbookView xWindow="0" yWindow="0" windowWidth="24000" windowHeight="9735"/>
  </bookViews>
  <sheets>
    <sheet name="1ER - EVALUACION FINANCIERA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0" i="9" l="1"/>
  <c r="AN30" i="9"/>
  <c r="AL30" i="9"/>
  <c r="AJ30" i="9"/>
  <c r="AH30" i="9"/>
  <c r="J30" i="9" l="1"/>
  <c r="AN45" i="9" l="1"/>
  <c r="AN38" i="9"/>
  <c r="AN36" i="9"/>
  <c r="AN33" i="9"/>
  <c r="AN47" i="9" s="1"/>
  <c r="AN29" i="9"/>
  <c r="AN28" i="9"/>
  <c r="AN27" i="9"/>
  <c r="AN26" i="9"/>
  <c r="AN25" i="9"/>
  <c r="AN24" i="9"/>
  <c r="AL45" i="9"/>
  <c r="AL38" i="9"/>
  <c r="AL36" i="9"/>
  <c r="AL33" i="9"/>
  <c r="AL47" i="9" s="1"/>
  <c r="AL29" i="9"/>
  <c r="AL28" i="9"/>
  <c r="AL27" i="9"/>
  <c r="AL26" i="9"/>
  <c r="AL25" i="9"/>
  <c r="AL24" i="9"/>
  <c r="AJ45" i="9"/>
  <c r="AJ38" i="9"/>
  <c r="AJ36" i="9"/>
  <c r="AJ33" i="9"/>
  <c r="AJ47" i="9" s="1"/>
  <c r="AJ29" i="9"/>
  <c r="AJ28" i="9"/>
  <c r="AJ27" i="9"/>
  <c r="AJ26" i="9"/>
  <c r="AJ25" i="9"/>
  <c r="AJ24" i="9"/>
  <c r="AH45" i="9"/>
  <c r="AH38" i="9"/>
  <c r="AH36" i="9"/>
  <c r="AH33" i="9"/>
  <c r="AH47" i="9" s="1"/>
  <c r="AH29" i="9"/>
  <c r="AH28" i="9"/>
  <c r="AH27" i="9"/>
  <c r="AH26" i="9"/>
  <c r="AH25" i="9"/>
  <c r="AH24" i="9"/>
  <c r="AF30" i="9"/>
  <c r="AF45" i="9"/>
  <c r="AF38" i="9"/>
  <c r="AF36" i="9"/>
  <c r="AF33" i="9"/>
  <c r="AF47" i="9" s="1"/>
  <c r="AF29" i="9"/>
  <c r="AF28" i="9"/>
  <c r="AF27" i="9"/>
  <c r="AF26" i="9"/>
  <c r="AF25" i="9"/>
  <c r="AF24" i="9"/>
  <c r="AD45" i="9"/>
  <c r="AD38" i="9"/>
  <c r="AD36" i="9"/>
  <c r="AD33" i="9"/>
  <c r="AD47" i="9" s="1"/>
  <c r="AD29" i="9"/>
  <c r="AD28" i="9"/>
  <c r="AD27" i="9"/>
  <c r="AD26" i="9"/>
  <c r="AD25" i="9"/>
  <c r="AD24" i="9"/>
  <c r="AB45" i="9"/>
  <c r="AB38" i="9"/>
  <c r="AB36" i="9"/>
  <c r="AB33" i="9"/>
  <c r="AB47" i="9" s="1"/>
  <c r="AB30" i="9"/>
  <c r="AB29" i="9"/>
  <c r="AB28" i="9"/>
  <c r="AB27" i="9"/>
  <c r="AB26" i="9"/>
  <c r="AB25" i="9"/>
  <c r="AB24" i="9"/>
  <c r="Z24" i="9"/>
  <c r="Z45" i="9"/>
  <c r="Z38" i="9"/>
  <c r="Z36" i="9"/>
  <c r="Z33" i="9"/>
  <c r="Z47" i="9" s="1"/>
  <c r="Z30" i="9"/>
  <c r="Z29" i="9"/>
  <c r="Z28" i="9"/>
  <c r="Z27" i="9"/>
  <c r="Z26" i="9"/>
  <c r="Z25" i="9"/>
  <c r="X45" i="9"/>
  <c r="X38" i="9"/>
  <c r="X36" i="9"/>
  <c r="X33" i="9"/>
  <c r="X47" i="9" s="1"/>
  <c r="X30" i="9"/>
  <c r="X29" i="9"/>
  <c r="X28" i="9"/>
  <c r="X27" i="9"/>
  <c r="X26" i="9"/>
  <c r="X25" i="9"/>
  <c r="X24" i="9"/>
  <c r="V44" i="9"/>
  <c r="V45" i="9" s="1"/>
  <c r="V38" i="9"/>
  <c r="V36" i="9"/>
  <c r="V33" i="9"/>
  <c r="V47" i="9" s="1"/>
  <c r="V30" i="9"/>
  <c r="V29" i="9"/>
  <c r="V28" i="9"/>
  <c r="V27" i="9"/>
  <c r="V26" i="9"/>
  <c r="V25" i="9"/>
  <c r="V24" i="9"/>
  <c r="U45" i="9"/>
  <c r="T45" i="9"/>
  <c r="U38" i="9"/>
  <c r="T38" i="9"/>
  <c r="U36" i="9"/>
  <c r="T36" i="9"/>
  <c r="U34" i="9"/>
  <c r="U48" i="9" s="1"/>
  <c r="T34" i="9"/>
  <c r="T48" i="9" s="1"/>
  <c r="T33" i="9"/>
  <c r="T47" i="9" s="1"/>
  <c r="T29" i="9"/>
  <c r="T28" i="9"/>
  <c r="T27" i="9"/>
  <c r="T26" i="9"/>
  <c r="T25" i="9"/>
  <c r="T24" i="9"/>
  <c r="R45" i="9"/>
  <c r="R38" i="9"/>
  <c r="R36" i="9"/>
  <c r="R33" i="9"/>
  <c r="R47" i="9" s="1"/>
  <c r="R30" i="9"/>
  <c r="R29" i="9"/>
  <c r="R28" i="9"/>
  <c r="R27" i="9"/>
  <c r="R26" i="9"/>
  <c r="R25" i="9"/>
  <c r="R24" i="9"/>
  <c r="P30" i="9"/>
  <c r="P33" i="9"/>
  <c r="P47" i="9" s="1"/>
  <c r="T30" i="9" l="1"/>
  <c r="N30" i="9"/>
  <c r="N45" i="9"/>
  <c r="N38" i="9"/>
  <c r="N33" i="9"/>
  <c r="N47" i="9" s="1"/>
  <c r="N29" i="9"/>
  <c r="N28" i="9"/>
  <c r="N27" i="9"/>
  <c r="N26" i="9"/>
  <c r="N25" i="9"/>
  <c r="N24" i="9"/>
  <c r="M34" i="9"/>
  <c r="M48" i="9" s="1"/>
  <c r="L34" i="9"/>
  <c r="L48" i="9" s="1"/>
  <c r="L33" i="9"/>
  <c r="L47" i="9" s="1"/>
  <c r="J45" i="9"/>
  <c r="J38" i="9"/>
  <c r="J33" i="9"/>
  <c r="J47" i="9" s="1"/>
  <c r="J29" i="9"/>
  <c r="J28" i="9"/>
  <c r="J27" i="9"/>
  <c r="J26" i="9"/>
  <c r="J25" i="9"/>
  <c r="J24" i="9"/>
  <c r="H38" i="9" l="1"/>
  <c r="H33" i="9"/>
  <c r="H47" i="9" s="1"/>
  <c r="H30" i="9"/>
  <c r="H45" i="9" s="1"/>
  <c r="H29" i="9"/>
  <c r="H28" i="9"/>
  <c r="H27" i="9"/>
  <c r="H26" i="9"/>
  <c r="H25" i="9"/>
  <c r="H24" i="9"/>
  <c r="F33" i="9"/>
  <c r="F47" i="9" s="1"/>
  <c r="D33" i="9" l="1"/>
  <c r="D47" i="9" s="1"/>
  <c r="C30" i="9"/>
  <c r="N36" i="9" s="1"/>
  <c r="J36" i="9" l="1"/>
  <c r="H36" i="9"/>
  <c r="P45" i="9"/>
  <c r="M45" i="9"/>
  <c r="L45" i="9"/>
  <c r="D45" i="9"/>
  <c r="P38" i="9"/>
  <c r="M38" i="9"/>
  <c r="L38" i="9"/>
  <c r="F38" i="9"/>
  <c r="D38" i="9"/>
  <c r="P36" i="9"/>
  <c r="M36" i="9"/>
  <c r="L36" i="9"/>
  <c r="F36" i="9"/>
  <c r="D36" i="9"/>
  <c r="F30" i="9"/>
  <c r="F45" i="9" s="1"/>
  <c r="D30" i="9"/>
  <c r="P29" i="9"/>
  <c r="L29" i="9"/>
  <c r="F29" i="9"/>
  <c r="D29" i="9"/>
  <c r="P28" i="9"/>
  <c r="L28" i="9"/>
  <c r="F28" i="9"/>
  <c r="D28" i="9"/>
  <c r="P27" i="9"/>
  <c r="L27" i="9"/>
  <c r="F27" i="9"/>
  <c r="D27" i="9"/>
  <c r="P26" i="9"/>
  <c r="L26" i="9"/>
  <c r="F26" i="9"/>
  <c r="D26" i="9"/>
  <c r="P25" i="9"/>
  <c r="L25" i="9"/>
  <c r="F25" i="9"/>
  <c r="D25" i="9"/>
  <c r="P24" i="9"/>
  <c r="L24" i="9"/>
  <c r="F24" i="9"/>
  <c r="D24" i="9"/>
  <c r="L30" i="9" l="1"/>
  <c r="C29" i="9" l="1"/>
</calcChain>
</file>

<file path=xl/sharedStrings.xml><?xml version="1.0" encoding="utf-8"?>
<sst xmlns="http://schemas.openxmlformats.org/spreadsheetml/2006/main" count="386" uniqueCount="105">
  <si>
    <t>LIQUIDEZ = AC / PC</t>
  </si>
  <si>
    <t>ACTIVO CORRIENTE</t>
  </si>
  <si>
    <t>PASIVO CORRIENTE</t>
  </si>
  <si>
    <t>ENDEUDAMIENTO = PT / AT</t>
  </si>
  <si>
    <t>PASIVO TOTAL</t>
  </si>
  <si>
    <t>ACTIVO TOTAL</t>
  </si>
  <si>
    <t>COBERTURA DE INTERESES = UO / GI</t>
  </si>
  <si>
    <t>RENTABILIDAD PATRIMONIO = UO / PAT</t>
  </si>
  <si>
    <t>PATRIMONIO</t>
  </si>
  <si>
    <t>RENTABILIDAD DEL ACTIVO = UO / AT</t>
  </si>
  <si>
    <t xml:space="preserve">3.2. CRITERIOS Y DOCUMENTOS ECONOMICOS Y DE VERIFICACIÓN FINANCIERA (HABILITA). </t>
  </si>
  <si>
    <t>ITEM</t>
  </si>
  <si>
    <t>DESCRIPCION</t>
  </si>
  <si>
    <t>OFERENTE ==&gt;</t>
  </si>
  <si>
    <t>3.2.2. DOCUMENTOS FINANCIEROS</t>
  </si>
  <si>
    <t>Certificado de inscripción y antecedentes disciplinarios expedido por la Junta Central de Contadores, del Contador Público o del Revisor Fiscal, que firme los estados financieros, con fecha de expedición no superior a tres (3) meses a la fecha de cierre de la solicitud</t>
  </si>
  <si>
    <t xml:space="preserve">Certificación bancaria que contenga: número de cuenta (abierta con el NIT de la sociedad para el caso de personas jurídicas, o del representante para el caso de personas naturales), banco, sucursal, código del banco, código de la sucursal, beneficiario cuya expedición no sea superior a treinta (30) días calendario. </t>
  </si>
  <si>
    <t xml:space="preserve">Fotocopia del Registro Único Tributario (RUT) </t>
  </si>
  <si>
    <t>Fotocopia de la Tarjeta Profesional del Contador Público o Revisor Fiscal.</t>
  </si>
  <si>
    <t>INDICADOR</t>
  </si>
  <si>
    <t>UTILIDAD/PERDIDA OPERACIONAL</t>
  </si>
  <si>
    <t>RUP</t>
  </si>
  <si>
    <t>#</t>
  </si>
  <si>
    <t>PORCENTAJE PARTICIPACIÓN</t>
  </si>
  <si>
    <t xml:space="preserve">HABILITA </t>
  </si>
  <si>
    <t>ANALISIS DE RESULTADO</t>
  </si>
  <si>
    <t>PRESUPUESTO OFICIAL</t>
  </si>
  <si>
    <t>CAPACIDAD DE ORGANIZACIÓN</t>
  </si>
  <si>
    <t>CAPACIDAD TECNICA</t>
  </si>
  <si>
    <t>SALDOS DE CONTRATOS EN EJECUCIÓN</t>
  </si>
  <si>
    <t>AÑO</t>
  </si>
  <si>
    <t>VALOR</t>
  </si>
  <si>
    <t>RESULTADO</t>
  </si>
  <si>
    <t>PUNTAJE TOTAL</t>
  </si>
  <si>
    <t>HABILITADO</t>
  </si>
  <si>
    <t>CIERRE PPROCESO</t>
  </si>
  <si>
    <t>A</t>
  </si>
  <si>
    <t>B</t>
  </si>
  <si>
    <t>D</t>
  </si>
  <si>
    <t xml:space="preserve">C </t>
  </si>
  <si>
    <t>E</t>
  </si>
  <si>
    <t>F</t>
  </si>
  <si>
    <t>G</t>
  </si>
  <si>
    <t>CUMPLE</t>
  </si>
  <si>
    <t>INGRESOS OPERAC</t>
  </si>
  <si>
    <t>CAPITAL DE TRABAJO = AC - PC (100% PPTO OFICIAL)</t>
  </si>
  <si>
    <t>VALOR OFERTA PRESENTADA</t>
  </si>
  <si>
    <t>DOCUMENTOS FINANCIEROS</t>
  </si>
  <si>
    <t>DOCUMENTO QUE ACREDIRAN LA CAPACIDAD FINANCIERA</t>
  </si>
  <si>
    <t>CAPACIDAD FINANCIERA  
IL = AC / PC</t>
  </si>
  <si>
    <t>CAPACIDAD RESIDUAL DE CONTRATACIÓN 100% PPTO OFICIAL</t>
  </si>
  <si>
    <t>Formato de información de proveedores o contratista Sistema de Información Integral Financiera “SIIF”, acuerdo Anexo “G” del presente pliego de condiciones.</t>
  </si>
  <si>
    <t>CAPACIDAD RESIDUAL DEL PROPONENTE ====&gt;</t>
  </si>
  <si>
    <t>INDICADORES FINANCIEROS REQUERIDOS</t>
  </si>
  <si>
    <t>CUMPLE / POSIBILIDAD DE PRESENTARLO CUANDO SE ADJUDIQUE EL CONTRATO.</t>
  </si>
  <si>
    <t>VR CONTRATOS EJECUTADOS</t>
  </si>
  <si>
    <t>EXPERIENCIA</t>
  </si>
  <si>
    <t>CONCLUSIÓN GENERAL EVALUACIÓN</t>
  </si>
  <si>
    <t>5.3 DOCUMENTOS FINANCIEROS</t>
  </si>
  <si>
    <t>3.3.2.1.1 CAPACIDAD FINANCIERA 
3.3.2.1.2 CAPACIDAD ORGANIZACIONAL</t>
  </si>
  <si>
    <t>CANT. PROFESIONALES</t>
  </si>
  <si>
    <t>DESGLOSE
CAPACIDAD RESIDUAL DE CONTRATACIÓN</t>
  </si>
  <si>
    <t>GASTOS DE INTERÉSES</t>
  </si>
  <si>
    <t>COMITÉ ASESOR EVALUADOR FINANCIERO</t>
  </si>
  <si>
    <t>ORIGINAL FIRMADO</t>
  </si>
  <si>
    <t>ARMADA NACIONAL</t>
  </si>
  <si>
    <r>
      <t xml:space="preserve">OBJETO: </t>
    </r>
    <r>
      <rPr>
        <sz val="10"/>
        <rFont val="Arial"/>
        <family val="2"/>
      </rPr>
      <t>MANTENIMIENTO PREVENTIVO Y/O CORRECTIVO Y/O RECUPERATIVO DE MANERA INTEGRAL Y A TODO COSTO, POR EL SISTEMA DE PRECIOS UNITARIOS FIJOS Y  SIN FÓRMULA DE REAJUSTE, DEL MOBILIARIO E INSTALACIONES EN MADERA DE LAS INSTALACIONES  DE LA ARMADA NACIONAL EN EL PACIFICO COLOMBIANO</t>
    </r>
  </si>
  <si>
    <t>1. ANDRES MAURICIO CASTRO MURCIA
NIT. 14.135.557-1</t>
  </si>
  <si>
    <t>2. URIBE ARQUITECTOS CONSTRUCTORES UAC SAS NIT. 800.189.202-5</t>
  </si>
  <si>
    <t>3. SAFRID INGENIERIA SAS NIT. 900.520.848-4</t>
  </si>
  <si>
    <t>4. WRUSSY INGENIEROS SAS NIT. 901.109.885-1</t>
  </si>
  <si>
    <t>5. CONSORCIO OBRAS FUNSE</t>
  </si>
  <si>
    <t>SERIN S.A.S
NIT. 901.058.985-8</t>
  </si>
  <si>
    <t>FUNDACIÓN RESCATE NIT. 834.000.847-7</t>
  </si>
  <si>
    <t>6. ZILL BUSINESS SOLUTIONS SAS NIT. 900.405.611-4</t>
  </si>
  <si>
    <t>7. INVERSIONES COLOMBIANAS DE INGENERÍA INVERCOLING S.AS
NIT. 900.467.577-7</t>
  </si>
  <si>
    <t>8. LIMACOR MY S.A.S
NIT. 900.126.632-1</t>
  </si>
  <si>
    <t>9. CONSORCIO INGENIERÍA SERPEC</t>
  </si>
  <si>
    <t>SAMAR CONSTRUCTORES Y CONSULTORES SAS
NIT. 900.088.297-3</t>
  </si>
  <si>
    <t>SERPEC INGENIEROS S.A.S
NIT. 900.873.083-1</t>
  </si>
  <si>
    <t>10. H.A.H CONSTRUCCIONES SAS
NIT. 900.431.716-9</t>
  </si>
  <si>
    <t>11. ALINCA SAS
NIT. 860.530.147-8</t>
  </si>
  <si>
    <t>FECHA INFORMACION FINANCIERA RUP</t>
  </si>
  <si>
    <t>12. CONSARCA LTDA
NIT. 830.093.545-1</t>
  </si>
  <si>
    <t>NO CUMPLE
1. CERTIFICACIÓN BANCARIA PRESENTA FECHA DE 06 DE MARZO DE 2020, SE DEBE PRESENTAR CON FECHA DE EXPEDICIÓN NO MAYOR A 30 DÍAS.</t>
  </si>
  <si>
    <t>PROCESO DE SELECCIÓN ABREVIADA DE MENOR CUANTÍA NO. 080-ARC-CBN2-2020</t>
  </si>
  <si>
    <t>13. FRG INGENIERÍA Y CONSULTORÍA SAS 
NIT. 901.244.683-6</t>
  </si>
  <si>
    <t xml:space="preserve">14. DIARQCO CONSTRUCTORES SAS
NIT. 900.185.357-2 </t>
  </si>
  <si>
    <t>15. URIEL EDGARDO HERNANDEZ GAITÁN
NIT. 79.344.167-5</t>
  </si>
  <si>
    <t>16. KYROS MUEBLES Y DISEÑOS LTDA
NIT. 900.030.384-6</t>
  </si>
  <si>
    <t>17. GLORIA ELIZABETH OSORIO BENAVIDES
NIT. 51.937.871-6</t>
  </si>
  <si>
    <t>18. AMERICANA CORP SAS
NIT. 830.029.017-2</t>
  </si>
  <si>
    <t>NO CUMPLE
1. ANEXO "G": NO SE DEBE EFECTUAR MODIFICACIONES EN EL ANEXO, EL PRESENTADO POR EL OFERENTE NO PRESENTA INFORMACIÓN TRIBUTARIA.</t>
  </si>
  <si>
    <t>19. INVERSIONES ARCHIVOS Y SERVICIOS SAS
NIT. 830.027.337-5</t>
  </si>
  <si>
    <t>3.3.2.3</t>
  </si>
  <si>
    <t>3.3.2.4</t>
  </si>
  <si>
    <t>3.3.2.5</t>
  </si>
  <si>
    <t>3.3.2.6</t>
  </si>
  <si>
    <t>3.3.2.7</t>
  </si>
  <si>
    <t>TKAACP POLANCO MAHECHA MARLON DAVID</t>
  </si>
  <si>
    <t>HABILITA</t>
  </si>
  <si>
    <t>EVALUACIÓN FINANCIERA FINAL</t>
  </si>
  <si>
    <r>
      <t>NO HABILITA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1. ANEXO "G": </t>
    </r>
    <r>
      <rPr>
        <sz val="10"/>
        <color theme="1"/>
        <rFont val="Arial"/>
        <family val="2"/>
      </rPr>
      <t xml:space="preserve">NO SE DEBE EFECTUAR MODIFICACIONES EN EL ANEXO, EL PRESENTADO POR EL OFERENTE NO PRESENTA INFORMACIÓN TRIBUTARIA. </t>
    </r>
    <r>
      <rPr>
        <b/>
        <sz val="10"/>
        <color theme="1"/>
        <rFont val="Arial"/>
        <family val="2"/>
      </rPr>
      <t>NO SUBSANÓ REQUERIMIENTO.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/>
    </r>
  </si>
  <si>
    <r>
      <t>NO HABILITA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1, ANEXO "G": </t>
    </r>
    <r>
      <rPr>
        <sz val="10"/>
        <color theme="1"/>
        <rFont val="Arial"/>
        <family val="2"/>
      </rPr>
      <t xml:space="preserve">NO SE DEBE EFECTUAR MODIFICACIONES EN EL ANEXO, EL PRESENTADO POR EL OFERENTE NO PRESENTA INFORMACIÓN TRIBUTARIA. </t>
    </r>
    <r>
      <rPr>
        <b/>
        <sz val="10"/>
        <color theme="1"/>
        <rFont val="Arial"/>
        <family val="2"/>
      </rPr>
      <t xml:space="preserve">NO SUBSANÓ REQUERIMIENTO.
</t>
    </r>
  </si>
  <si>
    <r>
      <t xml:space="preserve">NO HABILITADO
1. CERTIFICACIÓN BANCARIA: </t>
    </r>
    <r>
      <rPr>
        <sz val="10"/>
        <color theme="1"/>
        <rFont val="Arial"/>
        <family val="2"/>
      </rPr>
      <t xml:space="preserve">PRESENTA FECHA EXPEDICIÓN DE 06 DE MARZO DE 2020, SE DEBE PRESENTAR CON FECHA DE EXPEDICIÓN NO MAYOR A 30 DÍAS. </t>
    </r>
    <r>
      <rPr>
        <b/>
        <sz val="10"/>
        <color theme="1"/>
        <rFont val="Arial"/>
        <family val="2"/>
      </rPr>
      <t>NO SUBSANÓ REQUERIMIENTO.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</si>
</sst>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_-;\-* #,##0_-;_-* &quot;-&quot;_-;_-@_-"/>
    <numFmt numFmtId="165" formatCode="_-&quot;$&quot;\ * #,##0_-;\-&quot;$&quot;\ * #,##0_-;_-&quot;$&quot;\ * &quot;-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_-;\-* #,##0.00_-;_-* &quot;-&quot;_-;_-@_-"/>
    <numFmt numFmtId="169" formatCode="_(* #,##0_);_(* \(#,##0\);_(* &quot;-&quot;??_);_(@_)"/>
    <numFmt numFmtId="170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dashDot">
        <color indexed="64"/>
      </right>
      <top style="thin">
        <color indexed="64"/>
      </top>
      <bottom/>
      <diagonal/>
    </border>
    <border>
      <left/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/>
      <diagonal/>
    </border>
    <border>
      <left style="dashDot">
        <color indexed="64"/>
      </left>
      <right/>
      <top/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54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5" fontId="3" fillId="2" borderId="1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7" fontId="3" fillId="2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67" fontId="3" fillId="0" borderId="1" xfId="0" applyNumberFormat="1" applyFont="1" applyFill="1" applyBorder="1" applyAlignment="1">
      <alignment vertical="center" wrapText="1"/>
    </xf>
    <xf numFmtId="10" fontId="3" fillId="0" borderId="1" xfId="2" applyNumberFormat="1" applyFont="1" applyBorder="1" applyAlignment="1">
      <alignment horizontal="center" vertical="center" wrapText="1"/>
    </xf>
    <xf numFmtId="10" fontId="3" fillId="0" borderId="1" xfId="2" applyNumberFormat="1" applyFont="1" applyFill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7" fontId="3" fillId="0" borderId="1" xfId="3" applyFont="1" applyFill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166" fontId="3" fillId="0" borderId="1" xfId="4" applyFont="1" applyBorder="1" applyAlignment="1">
      <alignment horizontal="center" vertical="center" wrapText="1"/>
    </xf>
    <xf numFmtId="170" fontId="3" fillId="0" borderId="1" xfId="5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67" fontId="3" fillId="0" borderId="2" xfId="3" applyFont="1" applyFill="1" applyBorder="1" applyAlignment="1">
      <alignment vertical="center" wrapText="1"/>
    </xf>
    <xf numFmtId="167" fontId="3" fillId="0" borderId="3" xfId="3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vertical="center" wrapText="1"/>
    </xf>
    <xf numFmtId="167" fontId="3" fillId="0" borderId="3" xfId="0" applyNumberFormat="1" applyFont="1" applyFill="1" applyBorder="1" applyAlignment="1">
      <alignment vertical="center" wrapText="1"/>
    </xf>
    <xf numFmtId="10" fontId="3" fillId="0" borderId="3" xfId="2" applyNumberFormat="1" applyFont="1" applyFill="1" applyBorder="1" applyAlignment="1">
      <alignment vertical="center" wrapText="1"/>
    </xf>
    <xf numFmtId="167" fontId="3" fillId="0" borderId="4" xfId="3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167" fontId="3" fillId="0" borderId="13" xfId="3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 wrapText="1"/>
    </xf>
    <xf numFmtId="167" fontId="3" fillId="0" borderId="17" xfId="0" applyNumberFormat="1" applyFont="1" applyFill="1" applyBorder="1" applyAlignment="1">
      <alignment horizontal="right" vertical="center" wrapText="1"/>
    </xf>
    <xf numFmtId="1" fontId="3" fillId="2" borderId="17" xfId="0" applyNumberFormat="1" applyFont="1" applyFill="1" applyBorder="1" applyAlignment="1">
      <alignment horizontal="right" vertical="center" wrapText="1"/>
    </xf>
    <xf numFmtId="169" fontId="3" fillId="0" borderId="17" xfId="3" applyNumberFormat="1" applyFont="1" applyFill="1" applyBorder="1" applyAlignment="1">
      <alignment horizontal="right" vertical="center" wrapText="1"/>
    </xf>
    <xf numFmtId="167" fontId="3" fillId="2" borderId="17" xfId="3" applyFont="1" applyFill="1" applyBorder="1" applyAlignment="1">
      <alignment horizontal="right" vertical="center" wrapText="1"/>
    </xf>
    <xf numFmtId="9" fontId="2" fillId="2" borderId="3" xfId="0" applyNumberFormat="1" applyFont="1" applyFill="1" applyBorder="1" applyAlignment="1">
      <alignment vertical="center" wrapText="1"/>
    </xf>
    <xf numFmtId="9" fontId="2" fillId="2" borderId="17" xfId="0" applyNumberFormat="1" applyFont="1" applyFill="1" applyBorder="1" applyAlignment="1">
      <alignment vertical="center" wrapText="1"/>
    </xf>
    <xf numFmtId="15" fontId="3" fillId="2" borderId="3" xfId="0" applyNumberFormat="1" applyFont="1" applyFill="1" applyBorder="1" applyAlignment="1">
      <alignment horizontal="center" vertical="center" wrapText="1"/>
    </xf>
    <xf numFmtId="15" fontId="3" fillId="2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7" fillId="0" borderId="0" xfId="0" applyFont="1"/>
    <xf numFmtId="0" fontId="7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167" fontId="3" fillId="0" borderId="13" xfId="3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textRotation="255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169" fontId="3" fillId="0" borderId="3" xfId="3" applyNumberFormat="1" applyFont="1" applyFill="1" applyBorder="1" applyAlignment="1">
      <alignment horizontal="right" vertical="center" wrapText="1"/>
    </xf>
    <xf numFmtId="167" fontId="3" fillId="2" borderId="3" xfId="3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167" fontId="3" fillId="0" borderId="3" xfId="3" applyFont="1" applyFill="1" applyBorder="1" applyAlignment="1">
      <alignment horizontal="right" vertical="center" wrapText="1"/>
    </xf>
    <xf numFmtId="2" fontId="3" fillId="0" borderId="3" xfId="0" applyNumberFormat="1" applyFont="1" applyFill="1" applyBorder="1" applyAlignment="1">
      <alignment horizontal="right" vertical="center" wrapText="1"/>
    </xf>
    <xf numFmtId="167" fontId="3" fillId="0" borderId="3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69" fontId="3" fillId="0" borderId="3" xfId="3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167" fontId="3" fillId="2" borderId="3" xfId="3" applyFont="1" applyFill="1" applyBorder="1" applyAlignment="1">
      <alignment horizontal="right" vertical="center" wrapText="1"/>
    </xf>
    <xf numFmtId="1" fontId="3" fillId="2" borderId="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67" fontId="3" fillId="0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2" fontId="3" fillId="0" borderId="3" xfId="0" applyNumberFormat="1" applyFont="1" applyFill="1" applyBorder="1" applyAlignment="1">
      <alignment horizontal="right" vertical="center" wrapText="1"/>
    </xf>
    <xf numFmtId="167" fontId="3" fillId="0" borderId="3" xfId="3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67" fontId="2" fillId="3" borderId="4" xfId="0" applyNumberFormat="1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7" fontId="3" fillId="0" borderId="0" xfId="3" applyFont="1" applyFill="1" applyBorder="1" applyAlignment="1">
      <alignment vertical="center" wrapText="1"/>
    </xf>
    <xf numFmtId="167" fontId="3" fillId="0" borderId="3" xfId="3" applyNumberFormat="1" applyFont="1" applyFill="1" applyBorder="1" applyAlignment="1">
      <alignment vertical="center" wrapText="1"/>
    </xf>
    <xf numFmtId="167" fontId="3" fillId="0" borderId="17" xfId="3" applyNumberFormat="1" applyFont="1" applyFill="1" applyBorder="1" applyAlignment="1">
      <alignment vertical="center" wrapText="1"/>
    </xf>
    <xf numFmtId="168" fontId="3" fillId="0" borderId="3" xfId="1" applyNumberFormat="1" applyFont="1" applyFill="1" applyBorder="1" applyAlignment="1">
      <alignment vertical="center"/>
    </xf>
    <xf numFmtId="10" fontId="3" fillId="0" borderId="3" xfId="2" applyNumberFormat="1" applyFont="1" applyFill="1" applyBorder="1" applyAlignment="1">
      <alignment vertical="center"/>
    </xf>
    <xf numFmtId="167" fontId="3" fillId="0" borderId="3" xfId="0" applyNumberFormat="1" applyFont="1" applyFill="1" applyBorder="1" applyAlignment="1">
      <alignment vertical="center"/>
    </xf>
    <xf numFmtId="167" fontId="3" fillId="0" borderId="0" xfId="3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5" fontId="3" fillId="2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7" fontId="3" fillId="6" borderId="17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167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67" fontId="3" fillId="2" borderId="4" xfId="3" applyFont="1" applyFill="1" applyBorder="1" applyAlignment="1">
      <alignment horizontal="center" vertical="center" wrapText="1"/>
    </xf>
    <xf numFmtId="167" fontId="3" fillId="2" borderId="3" xfId="3" applyFont="1" applyFill="1" applyBorder="1" applyAlignment="1">
      <alignment horizontal="center" vertical="center" wrapText="1"/>
    </xf>
    <xf numFmtId="167" fontId="2" fillId="3" borderId="4" xfId="0" applyNumberFormat="1" applyFont="1" applyFill="1" applyBorder="1" applyAlignment="1">
      <alignment horizontal="center" vertical="center" wrapText="1"/>
    </xf>
    <xf numFmtId="167" fontId="2" fillId="3" borderId="14" xfId="0" applyNumberFormat="1" applyFont="1" applyFill="1" applyBorder="1" applyAlignment="1">
      <alignment horizontal="center" vertical="center" wrapText="1"/>
    </xf>
    <xf numFmtId="169" fontId="3" fillId="0" borderId="20" xfId="3" applyNumberFormat="1" applyFont="1" applyFill="1" applyBorder="1" applyAlignment="1">
      <alignment horizontal="right" vertical="center" wrapText="1"/>
    </xf>
    <xf numFmtId="169" fontId="3" fillId="0" borderId="14" xfId="3" applyNumberFormat="1" applyFont="1" applyFill="1" applyBorder="1" applyAlignment="1">
      <alignment horizontal="right" vertical="center" wrapText="1"/>
    </xf>
    <xf numFmtId="169" fontId="3" fillId="0" borderId="4" xfId="3" applyNumberFormat="1" applyFont="1" applyFill="1" applyBorder="1" applyAlignment="1">
      <alignment horizontal="right" vertical="center" wrapText="1"/>
    </xf>
    <xf numFmtId="169" fontId="3" fillId="0" borderId="3" xfId="3" applyNumberFormat="1" applyFont="1" applyFill="1" applyBorder="1" applyAlignment="1">
      <alignment horizontal="right" vertical="center" wrapText="1"/>
    </xf>
    <xf numFmtId="167" fontId="3" fillId="2" borderId="2" xfId="3" applyFont="1" applyFill="1" applyBorder="1" applyAlignment="1">
      <alignment horizontal="center" vertical="center" wrapText="1"/>
    </xf>
    <xf numFmtId="167" fontId="3" fillId="2" borderId="14" xfId="3" applyFont="1" applyFill="1" applyBorder="1" applyAlignment="1">
      <alignment horizontal="center" vertical="center" wrapText="1"/>
    </xf>
    <xf numFmtId="167" fontId="3" fillId="2" borderId="20" xfId="3" applyFont="1" applyFill="1" applyBorder="1" applyAlignment="1">
      <alignment horizontal="center" vertical="center" wrapText="1"/>
    </xf>
    <xf numFmtId="167" fontId="3" fillId="2" borderId="4" xfId="3" applyFont="1" applyFill="1" applyBorder="1" applyAlignment="1">
      <alignment horizontal="right" vertical="center" wrapText="1"/>
    </xf>
    <xf numFmtId="167" fontId="3" fillId="2" borderId="3" xfId="3" applyFont="1" applyFill="1" applyBorder="1" applyAlignment="1">
      <alignment horizontal="right" vertical="center" wrapText="1"/>
    </xf>
    <xf numFmtId="167" fontId="2" fillId="3" borderId="2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20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167" fontId="3" fillId="0" borderId="4" xfId="0" applyNumberFormat="1" applyFont="1" applyFill="1" applyBorder="1" applyAlignment="1">
      <alignment horizontal="right" vertical="center" wrapText="1"/>
    </xf>
    <xf numFmtId="167" fontId="3" fillId="0" borderId="3" xfId="0" applyNumberFormat="1" applyFont="1" applyFill="1" applyBorder="1" applyAlignment="1">
      <alignment horizontal="right" vertical="center" wrapText="1"/>
    </xf>
    <xf numFmtId="1" fontId="3" fillId="2" borderId="2" xfId="0" applyNumberFormat="1" applyFont="1" applyFill="1" applyBorder="1" applyAlignment="1">
      <alignment horizontal="right" vertical="center" wrapText="1"/>
    </xf>
    <xf numFmtId="1" fontId="3" fillId="2" borderId="14" xfId="0" applyNumberFormat="1" applyFont="1" applyFill="1" applyBorder="1" applyAlignment="1">
      <alignment horizontal="right" vertical="center" wrapText="1"/>
    </xf>
    <xf numFmtId="1" fontId="3" fillId="2" borderId="20" xfId="0" applyNumberFormat="1" applyFont="1" applyFill="1" applyBorder="1" applyAlignment="1">
      <alignment horizontal="right" vertical="center" wrapText="1"/>
    </xf>
    <xf numFmtId="1" fontId="3" fillId="2" borderId="4" xfId="0" applyNumberFormat="1" applyFont="1" applyFill="1" applyBorder="1" applyAlignment="1">
      <alignment horizontal="right" vertical="center" wrapText="1"/>
    </xf>
    <xf numFmtId="1" fontId="3" fillId="2" borderId="3" xfId="0" applyNumberFormat="1" applyFont="1" applyFill="1" applyBorder="1" applyAlignment="1">
      <alignment horizontal="right" vertical="center" wrapText="1"/>
    </xf>
    <xf numFmtId="167" fontId="3" fillId="0" borderId="20" xfId="0" applyNumberFormat="1" applyFont="1" applyFill="1" applyBorder="1" applyAlignment="1">
      <alignment horizontal="right" vertical="center" wrapText="1"/>
    </xf>
    <xf numFmtId="167" fontId="3" fillId="0" borderId="14" xfId="0" applyNumberFormat="1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right" vertical="center" wrapText="1"/>
    </xf>
    <xf numFmtId="39" fontId="3" fillId="0" borderId="3" xfId="3" applyNumberFormat="1" applyFont="1" applyFill="1" applyBorder="1" applyAlignment="1">
      <alignment horizontal="right"/>
    </xf>
    <xf numFmtId="39" fontId="3" fillId="0" borderId="17" xfId="3" applyNumberFormat="1" applyFont="1" applyFill="1" applyBorder="1" applyAlignment="1">
      <alignment horizontal="right"/>
    </xf>
    <xf numFmtId="2" fontId="3" fillId="0" borderId="2" xfId="0" applyNumberFormat="1" applyFont="1" applyFill="1" applyBorder="1" applyAlignment="1">
      <alignment horizontal="right" vertical="center" wrapText="1"/>
    </xf>
    <xf numFmtId="2" fontId="3" fillId="0" borderId="1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3" xfId="0" applyNumberFormat="1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167" fontId="2" fillId="2" borderId="4" xfId="0" applyNumberFormat="1" applyFont="1" applyFill="1" applyBorder="1" applyAlignment="1">
      <alignment horizontal="center" vertical="center" wrapText="1"/>
    </xf>
    <xf numFmtId="167" fontId="2" fillId="2" borderId="14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7" fontId="3" fillId="0" borderId="2" xfId="3" applyNumberFormat="1" applyFont="1" applyBorder="1" applyAlignment="1">
      <alignment horizontal="right" vertical="center" wrapText="1"/>
    </xf>
    <xf numFmtId="167" fontId="3" fillId="0" borderId="14" xfId="3" applyNumberFormat="1" applyFont="1" applyBorder="1" applyAlignment="1">
      <alignment horizontal="right" vertical="center" wrapText="1"/>
    </xf>
    <xf numFmtId="39" fontId="3" fillId="0" borderId="20" xfId="3" applyNumberFormat="1" applyFont="1" applyFill="1" applyBorder="1" applyAlignment="1">
      <alignment horizontal="right"/>
    </xf>
    <xf numFmtId="15" fontId="3" fillId="2" borderId="2" xfId="0" applyNumberFormat="1" applyFont="1" applyFill="1" applyBorder="1" applyAlignment="1">
      <alignment horizontal="right" vertical="center" wrapText="1"/>
    </xf>
    <xf numFmtId="15" fontId="3" fillId="2" borderId="14" xfId="0" applyNumberFormat="1" applyFont="1" applyFill="1" applyBorder="1" applyAlignment="1">
      <alignment horizontal="right" vertical="center" wrapText="1"/>
    </xf>
    <xf numFmtId="15" fontId="3" fillId="2" borderId="4" xfId="0" applyNumberFormat="1" applyFont="1" applyFill="1" applyBorder="1" applyAlignment="1">
      <alignment horizontal="right" vertical="center" wrapText="1"/>
    </xf>
    <xf numFmtId="15" fontId="3" fillId="2" borderId="3" xfId="0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167" fontId="3" fillId="2" borderId="4" xfId="0" applyNumberFormat="1" applyFont="1" applyFill="1" applyBorder="1" applyAlignment="1">
      <alignment horizontal="center" vertical="center" wrapText="1"/>
    </xf>
    <xf numFmtId="167" fontId="3" fillId="2" borderId="3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167" fontId="3" fillId="2" borderId="2" xfId="0" applyNumberFormat="1" applyFont="1" applyFill="1" applyBorder="1" applyAlignment="1">
      <alignment horizontal="center" vertical="center" wrapText="1"/>
    </xf>
    <xf numFmtId="167" fontId="3" fillId="2" borderId="1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9" fontId="2" fillId="2" borderId="2" xfId="0" applyNumberFormat="1" applyFont="1" applyFill="1" applyBorder="1" applyAlignment="1">
      <alignment horizontal="right" vertical="center" wrapText="1"/>
    </xf>
    <xf numFmtId="9" fontId="2" fillId="2" borderId="14" xfId="0" applyNumberFormat="1" applyFont="1" applyFill="1" applyBorder="1" applyAlignment="1">
      <alignment horizontal="right" vertical="center" wrapText="1"/>
    </xf>
    <xf numFmtId="9" fontId="2" fillId="2" borderId="8" xfId="0" applyNumberFormat="1" applyFont="1" applyFill="1" applyBorder="1" applyAlignment="1">
      <alignment horizontal="right" vertical="center" wrapText="1"/>
    </xf>
    <xf numFmtId="9" fontId="2" fillId="2" borderId="16" xfId="0" applyNumberFormat="1" applyFont="1" applyFill="1" applyBorder="1" applyAlignment="1">
      <alignment horizontal="right" vertical="center" wrapText="1"/>
    </xf>
    <xf numFmtId="9" fontId="2" fillId="2" borderId="3" xfId="0" applyNumberFormat="1" applyFont="1" applyFill="1" applyBorder="1" applyAlignment="1">
      <alignment horizontal="right" vertical="center" wrapText="1"/>
    </xf>
    <xf numFmtId="9" fontId="2" fillId="2" borderId="1" xfId="0" applyNumberFormat="1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7" fontId="3" fillId="0" borderId="2" xfId="3" applyFont="1" applyFill="1" applyBorder="1" applyAlignment="1">
      <alignment horizontal="right" vertical="center" wrapText="1"/>
    </xf>
    <xf numFmtId="167" fontId="3" fillId="0" borderId="14" xfId="3" applyFont="1" applyFill="1" applyBorder="1" applyAlignment="1">
      <alignment horizontal="right" vertical="center" wrapText="1"/>
    </xf>
    <xf numFmtId="167" fontId="3" fillId="0" borderId="20" xfId="3" applyFont="1" applyFill="1" applyBorder="1" applyAlignment="1">
      <alignment horizontal="right" vertical="center" wrapText="1"/>
    </xf>
    <xf numFmtId="167" fontId="3" fillId="0" borderId="4" xfId="3" applyFont="1" applyFill="1" applyBorder="1" applyAlignment="1">
      <alignment horizontal="right" vertical="center" wrapText="1"/>
    </xf>
    <xf numFmtId="167" fontId="3" fillId="0" borderId="3" xfId="3" applyFont="1" applyFill="1" applyBorder="1" applyAlignment="1">
      <alignment horizontal="right" vertical="center" wrapText="1"/>
    </xf>
    <xf numFmtId="167" fontId="3" fillId="0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169" fontId="3" fillId="0" borderId="2" xfId="3" applyNumberFormat="1" applyFont="1" applyFill="1" applyBorder="1" applyAlignment="1">
      <alignment horizontal="right" vertical="center" wrapText="1"/>
    </xf>
    <xf numFmtId="167" fontId="3" fillId="4" borderId="20" xfId="3" applyFont="1" applyFill="1" applyBorder="1" applyAlignment="1">
      <alignment horizontal="center" vertical="center" wrapText="1"/>
    </xf>
    <xf numFmtId="167" fontId="3" fillId="4" borderId="14" xfId="3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167" fontId="3" fillId="4" borderId="4" xfId="3" applyFont="1" applyFill="1" applyBorder="1" applyAlignment="1">
      <alignment horizontal="center" vertical="center" wrapText="1"/>
    </xf>
    <xf numFmtId="167" fontId="3" fillId="4" borderId="3" xfId="3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167" fontId="3" fillId="4" borderId="4" xfId="3" applyFont="1" applyFill="1" applyBorder="1" applyAlignment="1">
      <alignment horizontal="right" vertical="center" wrapText="1"/>
    </xf>
    <xf numFmtId="167" fontId="3" fillId="4" borderId="3" xfId="3" applyFont="1" applyFill="1" applyBorder="1" applyAlignment="1">
      <alignment horizontal="right" vertical="center" wrapText="1"/>
    </xf>
  </cellXfs>
  <cellStyles count="6">
    <cellStyle name="Millares" xfId="3" builtinId="3"/>
    <cellStyle name="Millares [0]" xfId="1" builtinId="6"/>
    <cellStyle name="Moneda" xfId="4" builtinId="4"/>
    <cellStyle name="Moneda [0]" xfId="5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FF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"/>
  <sheetViews>
    <sheetView tabSelected="1" zoomScale="70" zoomScaleNormal="70" workbookViewId="0">
      <pane xSplit="3" ySplit="2" topLeftCell="D3" activePane="bottomRight" state="frozen"/>
      <selection pane="topRight" activeCell="D1" sqref="D1"/>
      <selection pane="bottomLeft" activeCell="A10" sqref="A10"/>
      <selection pane="bottomRight" activeCell="J10" sqref="J10:K11"/>
    </sheetView>
  </sheetViews>
  <sheetFormatPr baseColWidth="10" defaultRowHeight="12.75" x14ac:dyDescent="0.25"/>
  <cols>
    <col min="1" max="1" width="10.5703125" style="100" customWidth="1"/>
    <col min="2" max="2" width="36.42578125" style="4" customWidth="1"/>
    <col min="3" max="3" width="22" style="4" customWidth="1"/>
    <col min="4" max="4" width="17.85546875" style="4" customWidth="1"/>
    <col min="5" max="5" width="16.140625" style="4" customWidth="1"/>
    <col min="6" max="6" width="17.7109375" style="4" customWidth="1"/>
    <col min="7" max="7" width="16.140625" style="4" customWidth="1"/>
    <col min="8" max="8" width="17.7109375" style="4" customWidth="1"/>
    <col min="9" max="9" width="16.140625" style="4" customWidth="1"/>
    <col min="10" max="10" width="17.7109375" style="4" customWidth="1"/>
    <col min="11" max="11" width="17" style="4" customWidth="1"/>
    <col min="12" max="12" width="22.85546875" style="4" customWidth="1"/>
    <col min="13" max="13" width="22.140625" style="4" customWidth="1"/>
    <col min="14" max="14" width="17.7109375" style="4" customWidth="1"/>
    <col min="15" max="15" width="16.140625" style="4" customWidth="1"/>
    <col min="16" max="16" width="17.5703125" style="4" customWidth="1"/>
    <col min="17" max="17" width="19.28515625" style="4" customWidth="1"/>
    <col min="18" max="18" width="17.5703125" style="4" customWidth="1"/>
    <col min="19" max="19" width="19.28515625" style="4" customWidth="1"/>
    <col min="20" max="20" width="23.7109375" style="4" customWidth="1"/>
    <col min="21" max="21" width="22.140625" style="4" customWidth="1"/>
    <col min="22" max="22" width="17.5703125" style="4" customWidth="1"/>
    <col min="23" max="23" width="19.28515625" style="4" customWidth="1"/>
    <col min="24" max="24" width="17.5703125" style="4" customWidth="1"/>
    <col min="25" max="25" width="19.28515625" style="4" customWidth="1"/>
    <col min="26" max="26" width="17.5703125" style="4" customWidth="1"/>
    <col min="27" max="27" width="19.28515625" style="4" customWidth="1"/>
    <col min="28" max="28" width="17.5703125" style="4" customWidth="1"/>
    <col min="29" max="29" width="19.28515625" style="4" customWidth="1"/>
    <col min="30" max="30" width="17.5703125" style="4" customWidth="1"/>
    <col min="31" max="31" width="19.28515625" style="4" customWidth="1"/>
    <col min="32" max="32" width="17.5703125" style="4" customWidth="1"/>
    <col min="33" max="33" width="19.28515625" style="4" customWidth="1"/>
    <col min="34" max="34" width="17.5703125" style="4" customWidth="1"/>
    <col min="35" max="35" width="19.28515625" style="4" customWidth="1"/>
    <col min="36" max="36" width="17.5703125" style="4" customWidth="1"/>
    <col min="37" max="37" width="19.28515625" style="4" customWidth="1"/>
    <col min="38" max="38" width="17.5703125" style="4" customWidth="1"/>
    <col min="39" max="39" width="19.28515625" style="4" customWidth="1"/>
    <col min="40" max="40" width="17.5703125" style="4" customWidth="1"/>
    <col min="41" max="41" width="19.28515625" style="4" customWidth="1"/>
    <col min="42" max="16384" width="11.42578125" style="2"/>
  </cols>
  <sheetData>
    <row r="1" spans="1:41" s="50" customFormat="1" x14ac:dyDescent="0.2">
      <c r="A1" s="180" t="s">
        <v>65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</row>
    <row r="2" spans="1:41" s="51" customFormat="1" ht="12" customHeight="1" x14ac:dyDescent="0.25">
      <c r="A2" s="251" t="s">
        <v>85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  <c r="AN2" s="251"/>
      <c r="AO2" s="251"/>
    </row>
    <row r="3" spans="1:41" s="51" customFormat="1" ht="12" customHeight="1" x14ac:dyDescent="0.25">
      <c r="A3" s="56"/>
      <c r="B3" s="56"/>
      <c r="C3" s="56"/>
      <c r="D3" s="70"/>
      <c r="E3" s="70"/>
      <c r="F3" s="70"/>
      <c r="G3" s="70"/>
      <c r="H3" s="84"/>
      <c r="I3" s="84"/>
      <c r="J3" s="84"/>
      <c r="K3" s="84"/>
      <c r="L3" s="70"/>
      <c r="M3" s="70"/>
      <c r="N3" s="84"/>
      <c r="O3" s="84"/>
      <c r="P3" s="70"/>
      <c r="Q3" s="70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</row>
    <row r="4" spans="1:41" s="49" customFormat="1" ht="21.75" customHeight="1" x14ac:dyDescent="0.25">
      <c r="A4" s="193" t="s">
        <v>66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</row>
    <row r="5" spans="1:41" ht="12.75" customHeight="1" x14ac:dyDescent="0.25">
      <c r="A5" s="57" t="s">
        <v>10</v>
      </c>
      <c r="B5" s="194" t="s">
        <v>48</v>
      </c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</row>
    <row r="6" spans="1:41" ht="12.75" customHeight="1" x14ac:dyDescent="0.25">
      <c r="A6" s="57" t="s">
        <v>14</v>
      </c>
      <c r="B6" s="194" t="s">
        <v>47</v>
      </c>
      <c r="C6" s="194"/>
      <c r="D6" s="38"/>
      <c r="E6" s="38"/>
      <c r="F6" s="38"/>
      <c r="G6" s="38"/>
      <c r="H6" s="38"/>
      <c r="I6" s="38"/>
      <c r="J6" s="38"/>
      <c r="K6" s="38"/>
      <c r="L6" s="71"/>
      <c r="M6" s="71"/>
      <c r="N6" s="38"/>
      <c r="O6" s="38"/>
      <c r="P6" s="38"/>
      <c r="Q6" s="38"/>
      <c r="R6" s="38"/>
      <c r="S6" s="38"/>
      <c r="T6" s="74"/>
      <c r="U6" s="74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</row>
    <row r="7" spans="1:41" ht="9" customHeight="1" x14ac:dyDescent="0.25">
      <c r="A7" s="52"/>
      <c r="B7" s="53"/>
      <c r="C7" s="53"/>
      <c r="D7" s="1"/>
      <c r="E7" s="38"/>
      <c r="F7" s="1"/>
      <c r="G7" s="1"/>
      <c r="H7" s="1"/>
      <c r="I7" s="1"/>
      <c r="J7" s="1"/>
      <c r="K7" s="1"/>
      <c r="L7" s="90"/>
      <c r="M7" s="90"/>
      <c r="N7" s="1"/>
      <c r="O7" s="1"/>
      <c r="P7" s="1"/>
      <c r="Q7" s="1"/>
      <c r="R7" s="1"/>
      <c r="S7" s="1"/>
      <c r="T7" s="90"/>
      <c r="U7" s="90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ht="12.75" customHeight="1" x14ac:dyDescent="0.25">
      <c r="A8" s="191" t="s">
        <v>35</v>
      </c>
      <c r="B8" s="192"/>
      <c r="C8" s="3">
        <v>44001</v>
      </c>
      <c r="D8" s="2"/>
      <c r="E8" s="36"/>
      <c r="F8" s="36"/>
      <c r="G8" s="36"/>
      <c r="H8" s="36"/>
      <c r="I8" s="36"/>
      <c r="J8" s="36"/>
      <c r="K8" s="36"/>
      <c r="L8" s="91"/>
      <c r="M8" s="92"/>
      <c r="N8" s="36"/>
      <c r="O8" s="36"/>
      <c r="P8" s="36"/>
      <c r="Q8" s="36"/>
      <c r="R8" s="36"/>
      <c r="S8" s="36"/>
      <c r="T8" s="91"/>
      <c r="U8" s="92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</row>
    <row r="9" spans="1:41" s="4" customFormat="1" ht="12.75" customHeight="1" x14ac:dyDescent="0.25">
      <c r="A9" s="191" t="s">
        <v>26</v>
      </c>
      <c r="B9" s="192"/>
      <c r="C9" s="5">
        <v>176408898.81999999</v>
      </c>
      <c r="D9" s="195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</row>
    <row r="10" spans="1:41" ht="25.5" customHeight="1" x14ac:dyDescent="0.25">
      <c r="A10" s="191" t="s">
        <v>13</v>
      </c>
      <c r="B10" s="205"/>
      <c r="C10" s="192"/>
      <c r="D10" s="183" t="s">
        <v>67</v>
      </c>
      <c r="E10" s="184"/>
      <c r="F10" s="187" t="s">
        <v>68</v>
      </c>
      <c r="G10" s="184"/>
      <c r="H10" s="187" t="s">
        <v>69</v>
      </c>
      <c r="I10" s="184"/>
      <c r="J10" s="187" t="s">
        <v>70</v>
      </c>
      <c r="K10" s="184"/>
      <c r="L10" s="187" t="s">
        <v>71</v>
      </c>
      <c r="M10" s="184"/>
      <c r="N10" s="187" t="s">
        <v>74</v>
      </c>
      <c r="O10" s="184"/>
      <c r="P10" s="187" t="s">
        <v>75</v>
      </c>
      <c r="Q10" s="189"/>
      <c r="R10" s="187" t="s">
        <v>76</v>
      </c>
      <c r="S10" s="189"/>
      <c r="T10" s="187" t="s">
        <v>77</v>
      </c>
      <c r="U10" s="184"/>
      <c r="V10" s="187" t="s">
        <v>80</v>
      </c>
      <c r="W10" s="189"/>
      <c r="X10" s="187" t="s">
        <v>81</v>
      </c>
      <c r="Y10" s="189"/>
      <c r="Z10" s="187" t="s">
        <v>83</v>
      </c>
      <c r="AA10" s="189"/>
      <c r="AB10" s="187" t="s">
        <v>86</v>
      </c>
      <c r="AC10" s="189"/>
      <c r="AD10" s="187" t="s">
        <v>87</v>
      </c>
      <c r="AE10" s="189"/>
      <c r="AF10" s="187" t="s">
        <v>88</v>
      </c>
      <c r="AG10" s="189"/>
      <c r="AH10" s="187" t="s">
        <v>89</v>
      </c>
      <c r="AI10" s="189"/>
      <c r="AJ10" s="187" t="s">
        <v>90</v>
      </c>
      <c r="AK10" s="189"/>
      <c r="AL10" s="187" t="s">
        <v>91</v>
      </c>
      <c r="AM10" s="189"/>
      <c r="AN10" s="187" t="s">
        <v>93</v>
      </c>
      <c r="AO10" s="189"/>
    </row>
    <row r="11" spans="1:41" ht="66.75" customHeight="1" x14ac:dyDescent="0.25">
      <c r="A11" s="19" t="s">
        <v>11</v>
      </c>
      <c r="B11" s="191" t="s">
        <v>12</v>
      </c>
      <c r="C11" s="192"/>
      <c r="D11" s="185"/>
      <c r="E11" s="186"/>
      <c r="F11" s="188"/>
      <c r="G11" s="186"/>
      <c r="H11" s="188"/>
      <c r="I11" s="186"/>
      <c r="J11" s="188"/>
      <c r="K11" s="186"/>
      <c r="L11" s="89" t="s">
        <v>72</v>
      </c>
      <c r="M11" s="89" t="s">
        <v>73</v>
      </c>
      <c r="N11" s="188"/>
      <c r="O11" s="186"/>
      <c r="P11" s="188"/>
      <c r="Q11" s="190"/>
      <c r="R11" s="188"/>
      <c r="S11" s="190"/>
      <c r="T11" s="89" t="s">
        <v>78</v>
      </c>
      <c r="U11" s="89" t="s">
        <v>79</v>
      </c>
      <c r="V11" s="188"/>
      <c r="W11" s="190"/>
      <c r="X11" s="188"/>
      <c r="Y11" s="190"/>
      <c r="Z11" s="188"/>
      <c r="AA11" s="190"/>
      <c r="AB11" s="188"/>
      <c r="AC11" s="190"/>
      <c r="AD11" s="188"/>
      <c r="AE11" s="190"/>
      <c r="AF11" s="188"/>
      <c r="AG11" s="190"/>
      <c r="AH11" s="188"/>
      <c r="AI11" s="190"/>
      <c r="AJ11" s="188"/>
      <c r="AK11" s="190"/>
      <c r="AL11" s="188"/>
      <c r="AM11" s="190"/>
      <c r="AN11" s="188"/>
      <c r="AO11" s="190"/>
    </row>
    <row r="12" spans="1:41" s="4" customFormat="1" ht="16.5" customHeight="1" x14ac:dyDescent="0.25">
      <c r="A12" s="191" t="s">
        <v>46</v>
      </c>
      <c r="B12" s="205"/>
      <c r="C12" s="192"/>
      <c r="D12" s="196">
        <v>173464741.94999999</v>
      </c>
      <c r="E12" s="197"/>
      <c r="F12" s="181">
        <v>172794604</v>
      </c>
      <c r="G12" s="197"/>
      <c r="H12" s="181">
        <v>172208394.87</v>
      </c>
      <c r="I12" s="197"/>
      <c r="J12" s="181"/>
      <c r="K12" s="197"/>
      <c r="L12" s="181">
        <v>171629850</v>
      </c>
      <c r="M12" s="197"/>
      <c r="N12" s="181">
        <v>173062249.5</v>
      </c>
      <c r="O12" s="197"/>
      <c r="P12" s="181">
        <v>171270459.68000001</v>
      </c>
      <c r="Q12" s="182"/>
      <c r="R12" s="181">
        <v>173036590</v>
      </c>
      <c r="S12" s="182"/>
      <c r="T12" s="181">
        <v>173441801.81999999</v>
      </c>
      <c r="U12" s="197"/>
      <c r="V12" s="181">
        <v>172404271</v>
      </c>
      <c r="W12" s="182"/>
      <c r="X12" s="181">
        <v>170711179</v>
      </c>
      <c r="Y12" s="182"/>
      <c r="Z12" s="181">
        <v>173574091</v>
      </c>
      <c r="AA12" s="182"/>
      <c r="AB12" s="181">
        <v>163380337.69</v>
      </c>
      <c r="AC12" s="182"/>
      <c r="AD12" s="181">
        <v>172948417.62</v>
      </c>
      <c r="AE12" s="182"/>
      <c r="AF12" s="181">
        <v>173202199</v>
      </c>
      <c r="AG12" s="182"/>
      <c r="AH12" s="181">
        <v>173135814</v>
      </c>
      <c r="AI12" s="182"/>
      <c r="AJ12" s="181">
        <v>151456632</v>
      </c>
      <c r="AK12" s="182"/>
      <c r="AL12" s="181">
        <v>174790934</v>
      </c>
      <c r="AM12" s="182"/>
      <c r="AN12" s="181">
        <v>171135662</v>
      </c>
      <c r="AO12" s="182"/>
    </row>
    <row r="13" spans="1:41" s="4" customFormat="1" x14ac:dyDescent="0.25">
      <c r="A13" s="198" t="s">
        <v>21</v>
      </c>
      <c r="B13" s="201" t="s">
        <v>82</v>
      </c>
      <c r="C13" s="202"/>
      <c r="D13" s="175">
        <v>43830</v>
      </c>
      <c r="E13" s="176"/>
      <c r="F13" s="177">
        <v>43830</v>
      </c>
      <c r="G13" s="176"/>
      <c r="H13" s="177">
        <v>43830</v>
      </c>
      <c r="I13" s="176"/>
      <c r="J13" s="177">
        <v>43830</v>
      </c>
      <c r="K13" s="176"/>
      <c r="L13" s="47">
        <v>43465</v>
      </c>
      <c r="M13" s="48">
        <v>43465</v>
      </c>
      <c r="N13" s="177">
        <v>43465</v>
      </c>
      <c r="O13" s="176"/>
      <c r="P13" s="177">
        <v>43830</v>
      </c>
      <c r="Q13" s="178"/>
      <c r="R13" s="177">
        <v>43830</v>
      </c>
      <c r="S13" s="178"/>
      <c r="T13" s="102">
        <v>43465</v>
      </c>
      <c r="U13" s="48">
        <v>43465</v>
      </c>
      <c r="V13" s="177">
        <v>43830</v>
      </c>
      <c r="W13" s="178"/>
      <c r="X13" s="177">
        <v>43465</v>
      </c>
      <c r="Y13" s="178"/>
      <c r="Z13" s="177">
        <v>43465</v>
      </c>
      <c r="AA13" s="178"/>
      <c r="AB13" s="177">
        <v>43830</v>
      </c>
      <c r="AC13" s="178"/>
      <c r="AD13" s="177">
        <v>43830</v>
      </c>
      <c r="AE13" s="178"/>
      <c r="AF13" s="177">
        <v>43465</v>
      </c>
      <c r="AG13" s="178"/>
      <c r="AH13" s="177">
        <v>43465</v>
      </c>
      <c r="AI13" s="178"/>
      <c r="AJ13" s="177">
        <v>43465</v>
      </c>
      <c r="AK13" s="178"/>
      <c r="AL13" s="177">
        <v>43830</v>
      </c>
      <c r="AM13" s="178"/>
      <c r="AN13" s="177">
        <v>43465</v>
      </c>
      <c r="AO13" s="178"/>
    </row>
    <row r="14" spans="1:41" x14ac:dyDescent="0.2">
      <c r="A14" s="199"/>
      <c r="B14" s="203" t="s">
        <v>1</v>
      </c>
      <c r="C14" s="204"/>
      <c r="D14" s="172">
        <v>568015000</v>
      </c>
      <c r="E14" s="173"/>
      <c r="F14" s="156">
        <v>1630089939</v>
      </c>
      <c r="G14" s="157"/>
      <c r="H14" s="156">
        <v>4228212765</v>
      </c>
      <c r="I14" s="157"/>
      <c r="J14" s="156">
        <v>2248100746</v>
      </c>
      <c r="K14" s="157"/>
      <c r="L14" s="93">
        <v>50000000</v>
      </c>
      <c r="M14" s="94">
        <v>441796254</v>
      </c>
      <c r="N14" s="156">
        <v>1117951655</v>
      </c>
      <c r="O14" s="157"/>
      <c r="P14" s="174">
        <v>1739179332</v>
      </c>
      <c r="Q14" s="156"/>
      <c r="R14" s="174">
        <v>1959265715</v>
      </c>
      <c r="S14" s="156"/>
      <c r="T14" s="93">
        <v>1051897954</v>
      </c>
      <c r="U14" s="94">
        <v>176571054</v>
      </c>
      <c r="V14" s="174">
        <v>1616725630</v>
      </c>
      <c r="W14" s="156"/>
      <c r="X14" s="174">
        <v>1239642056</v>
      </c>
      <c r="Y14" s="156"/>
      <c r="Z14" s="174">
        <v>572357900</v>
      </c>
      <c r="AA14" s="156"/>
      <c r="AB14" s="174">
        <v>250281404</v>
      </c>
      <c r="AC14" s="156"/>
      <c r="AD14" s="174">
        <v>3419213000</v>
      </c>
      <c r="AE14" s="156"/>
      <c r="AF14" s="174">
        <v>1902381141</v>
      </c>
      <c r="AG14" s="156"/>
      <c r="AH14" s="174">
        <v>890702858</v>
      </c>
      <c r="AI14" s="156"/>
      <c r="AJ14" s="174">
        <v>1341227639</v>
      </c>
      <c r="AK14" s="156"/>
      <c r="AL14" s="174">
        <v>4396174525</v>
      </c>
      <c r="AM14" s="156"/>
      <c r="AN14" s="174">
        <v>842369609</v>
      </c>
      <c r="AO14" s="156"/>
    </row>
    <row r="15" spans="1:41" x14ac:dyDescent="0.2">
      <c r="A15" s="199"/>
      <c r="B15" s="203" t="s">
        <v>5</v>
      </c>
      <c r="C15" s="204"/>
      <c r="D15" s="172">
        <v>624487000</v>
      </c>
      <c r="E15" s="173"/>
      <c r="F15" s="156">
        <v>1865770939</v>
      </c>
      <c r="G15" s="157"/>
      <c r="H15" s="156">
        <v>4589697507</v>
      </c>
      <c r="I15" s="157"/>
      <c r="J15" s="156">
        <v>2248100746</v>
      </c>
      <c r="K15" s="157"/>
      <c r="L15" s="93">
        <v>50000000</v>
      </c>
      <c r="M15" s="94">
        <v>559696254</v>
      </c>
      <c r="N15" s="156">
        <v>1117951655</v>
      </c>
      <c r="O15" s="157"/>
      <c r="P15" s="174">
        <v>1892555665</v>
      </c>
      <c r="Q15" s="156"/>
      <c r="R15" s="174">
        <v>2159148715</v>
      </c>
      <c r="S15" s="156"/>
      <c r="T15" s="93">
        <v>1062537254</v>
      </c>
      <c r="U15" s="94">
        <v>184637107</v>
      </c>
      <c r="V15" s="174">
        <v>2437351270</v>
      </c>
      <c r="W15" s="156"/>
      <c r="X15" s="174">
        <v>1526319433</v>
      </c>
      <c r="Y15" s="156"/>
      <c r="Z15" s="174">
        <v>702776170</v>
      </c>
      <c r="AA15" s="156"/>
      <c r="AB15" s="174">
        <v>263781404</v>
      </c>
      <c r="AC15" s="156"/>
      <c r="AD15" s="174">
        <v>4563149000</v>
      </c>
      <c r="AE15" s="156"/>
      <c r="AF15" s="174">
        <v>2315159765</v>
      </c>
      <c r="AG15" s="156"/>
      <c r="AH15" s="174">
        <v>2124442961</v>
      </c>
      <c r="AI15" s="156"/>
      <c r="AJ15" s="174">
        <v>3081372139</v>
      </c>
      <c r="AK15" s="156"/>
      <c r="AL15" s="174">
        <v>5161853525</v>
      </c>
      <c r="AM15" s="156"/>
      <c r="AN15" s="174">
        <v>955918175</v>
      </c>
      <c r="AO15" s="156"/>
    </row>
    <row r="16" spans="1:41" x14ac:dyDescent="0.2">
      <c r="A16" s="199"/>
      <c r="B16" s="203" t="s">
        <v>2</v>
      </c>
      <c r="C16" s="204"/>
      <c r="D16" s="172">
        <v>5634000</v>
      </c>
      <c r="E16" s="173"/>
      <c r="F16" s="156">
        <v>6900506</v>
      </c>
      <c r="G16" s="157"/>
      <c r="H16" s="156">
        <v>79977339</v>
      </c>
      <c r="I16" s="157"/>
      <c r="J16" s="156">
        <v>217493106</v>
      </c>
      <c r="K16" s="157"/>
      <c r="L16" s="93">
        <v>0</v>
      </c>
      <c r="M16" s="94">
        <v>9300000</v>
      </c>
      <c r="N16" s="156">
        <v>97383477</v>
      </c>
      <c r="O16" s="157"/>
      <c r="P16" s="174">
        <v>100093571</v>
      </c>
      <c r="Q16" s="156"/>
      <c r="R16" s="174">
        <v>50883061</v>
      </c>
      <c r="S16" s="156"/>
      <c r="T16" s="93">
        <v>201794754</v>
      </c>
      <c r="U16" s="94">
        <v>4540289</v>
      </c>
      <c r="V16" s="174">
        <v>93310682</v>
      </c>
      <c r="W16" s="156"/>
      <c r="X16" s="174">
        <v>137113347</v>
      </c>
      <c r="Y16" s="156"/>
      <c r="Z16" s="174">
        <v>59694950</v>
      </c>
      <c r="AA16" s="156"/>
      <c r="AB16" s="174">
        <v>2251201</v>
      </c>
      <c r="AC16" s="156"/>
      <c r="AD16" s="174">
        <v>386614000</v>
      </c>
      <c r="AE16" s="156"/>
      <c r="AF16" s="174">
        <v>467692038</v>
      </c>
      <c r="AG16" s="156"/>
      <c r="AH16" s="174">
        <v>32196907</v>
      </c>
      <c r="AI16" s="156"/>
      <c r="AJ16" s="174">
        <v>396604527</v>
      </c>
      <c r="AK16" s="156"/>
      <c r="AL16" s="174">
        <v>242857330</v>
      </c>
      <c r="AM16" s="156"/>
      <c r="AN16" s="174">
        <v>264221417</v>
      </c>
      <c r="AO16" s="156"/>
    </row>
    <row r="17" spans="1:41" x14ac:dyDescent="0.2">
      <c r="A17" s="199"/>
      <c r="B17" s="203" t="s">
        <v>4</v>
      </c>
      <c r="C17" s="204"/>
      <c r="D17" s="172">
        <v>112324000</v>
      </c>
      <c r="E17" s="173"/>
      <c r="F17" s="156">
        <v>665368510</v>
      </c>
      <c r="G17" s="157"/>
      <c r="H17" s="156">
        <v>1829735404</v>
      </c>
      <c r="I17" s="157"/>
      <c r="J17" s="156">
        <v>845044408</v>
      </c>
      <c r="K17" s="157"/>
      <c r="L17" s="93">
        <v>0</v>
      </c>
      <c r="M17" s="94">
        <v>9300000</v>
      </c>
      <c r="N17" s="156">
        <v>246167092</v>
      </c>
      <c r="O17" s="157"/>
      <c r="P17" s="174">
        <v>649463514</v>
      </c>
      <c r="Q17" s="156"/>
      <c r="R17" s="174">
        <v>50883061</v>
      </c>
      <c r="S17" s="156"/>
      <c r="T17" s="93">
        <v>371459146</v>
      </c>
      <c r="U17" s="94">
        <v>15346790</v>
      </c>
      <c r="V17" s="174">
        <v>1121162689</v>
      </c>
      <c r="W17" s="156"/>
      <c r="X17" s="174">
        <v>373983905</v>
      </c>
      <c r="Y17" s="156"/>
      <c r="Z17" s="174">
        <v>278195540</v>
      </c>
      <c r="AA17" s="156"/>
      <c r="AB17" s="174">
        <v>2251201</v>
      </c>
      <c r="AC17" s="156"/>
      <c r="AD17" s="174">
        <v>2166073000</v>
      </c>
      <c r="AE17" s="156"/>
      <c r="AF17" s="174">
        <v>864282759</v>
      </c>
      <c r="AG17" s="156"/>
      <c r="AH17" s="174">
        <v>614365507</v>
      </c>
      <c r="AI17" s="156"/>
      <c r="AJ17" s="174">
        <v>1160844080</v>
      </c>
      <c r="AK17" s="156"/>
      <c r="AL17" s="174">
        <v>972916568</v>
      </c>
      <c r="AM17" s="156"/>
      <c r="AN17" s="174">
        <v>405830312</v>
      </c>
      <c r="AO17" s="156"/>
    </row>
    <row r="18" spans="1:41" x14ac:dyDescent="0.2">
      <c r="A18" s="199"/>
      <c r="B18" s="203" t="s">
        <v>8</v>
      </c>
      <c r="C18" s="204"/>
      <c r="D18" s="172">
        <v>512163000</v>
      </c>
      <c r="E18" s="173"/>
      <c r="F18" s="156">
        <v>1200402429</v>
      </c>
      <c r="G18" s="157"/>
      <c r="H18" s="156">
        <v>2759962103</v>
      </c>
      <c r="I18" s="157"/>
      <c r="J18" s="156">
        <v>1403056338</v>
      </c>
      <c r="K18" s="157"/>
      <c r="L18" s="93">
        <v>50000000</v>
      </c>
      <c r="M18" s="94">
        <v>550396254</v>
      </c>
      <c r="N18" s="156">
        <v>871784563</v>
      </c>
      <c r="O18" s="157"/>
      <c r="P18" s="174">
        <v>1243092151</v>
      </c>
      <c r="Q18" s="156"/>
      <c r="R18" s="174">
        <v>2108265654</v>
      </c>
      <c r="S18" s="156"/>
      <c r="T18" s="93">
        <v>691078108</v>
      </c>
      <c r="U18" s="94">
        <v>169290317</v>
      </c>
      <c r="V18" s="174">
        <v>1316188581</v>
      </c>
      <c r="W18" s="156"/>
      <c r="X18" s="174">
        <v>1152335528</v>
      </c>
      <c r="Y18" s="156"/>
      <c r="Z18" s="174">
        <v>424580630</v>
      </c>
      <c r="AA18" s="156"/>
      <c r="AB18" s="174">
        <v>261530203</v>
      </c>
      <c r="AC18" s="156"/>
      <c r="AD18" s="174">
        <v>2397076000</v>
      </c>
      <c r="AE18" s="156"/>
      <c r="AF18" s="174">
        <v>1450877006</v>
      </c>
      <c r="AG18" s="156"/>
      <c r="AH18" s="174">
        <v>1510077454</v>
      </c>
      <c r="AI18" s="156"/>
      <c r="AJ18" s="174">
        <v>1920528059</v>
      </c>
      <c r="AK18" s="156"/>
      <c r="AL18" s="174">
        <v>4188936957</v>
      </c>
      <c r="AM18" s="156"/>
      <c r="AN18" s="174">
        <v>550087863</v>
      </c>
      <c r="AO18" s="156"/>
    </row>
    <row r="19" spans="1:41" x14ac:dyDescent="0.2">
      <c r="A19" s="199"/>
      <c r="B19" s="203" t="s">
        <v>20</v>
      </c>
      <c r="C19" s="204"/>
      <c r="D19" s="172">
        <v>60467000</v>
      </c>
      <c r="E19" s="173"/>
      <c r="F19" s="156">
        <v>192738790</v>
      </c>
      <c r="G19" s="157"/>
      <c r="H19" s="156">
        <v>2010414741</v>
      </c>
      <c r="I19" s="157"/>
      <c r="J19" s="156">
        <v>711433091</v>
      </c>
      <c r="K19" s="157"/>
      <c r="L19" s="93">
        <v>0</v>
      </c>
      <c r="M19" s="94">
        <v>104437657</v>
      </c>
      <c r="N19" s="156">
        <v>489153274</v>
      </c>
      <c r="O19" s="157"/>
      <c r="P19" s="174">
        <v>187984055</v>
      </c>
      <c r="Q19" s="156"/>
      <c r="R19" s="174">
        <v>291605243</v>
      </c>
      <c r="S19" s="156"/>
      <c r="T19" s="93">
        <v>48912466</v>
      </c>
      <c r="U19" s="94">
        <v>49004457</v>
      </c>
      <c r="V19" s="174">
        <v>260186049</v>
      </c>
      <c r="W19" s="156"/>
      <c r="X19" s="174">
        <v>75735155</v>
      </c>
      <c r="Y19" s="156"/>
      <c r="Z19" s="174">
        <v>70433800</v>
      </c>
      <c r="AA19" s="156"/>
      <c r="AB19" s="174">
        <v>62680343</v>
      </c>
      <c r="AC19" s="156"/>
      <c r="AD19" s="174">
        <v>659985000</v>
      </c>
      <c r="AE19" s="156"/>
      <c r="AF19" s="174">
        <v>420665766</v>
      </c>
      <c r="AG19" s="156"/>
      <c r="AH19" s="174">
        <v>370461560</v>
      </c>
      <c r="AI19" s="156"/>
      <c r="AJ19" s="174">
        <v>518952467</v>
      </c>
      <c r="AK19" s="156"/>
      <c r="AL19" s="174">
        <v>1583004570</v>
      </c>
      <c r="AM19" s="156"/>
      <c r="AN19" s="174">
        <v>104187638</v>
      </c>
      <c r="AO19" s="156"/>
    </row>
    <row r="20" spans="1:41" ht="12.75" customHeight="1" x14ac:dyDescent="0.2">
      <c r="A20" s="200"/>
      <c r="B20" s="203" t="s">
        <v>62</v>
      </c>
      <c r="C20" s="204"/>
      <c r="D20" s="172">
        <v>952000</v>
      </c>
      <c r="E20" s="173"/>
      <c r="F20" s="156">
        <v>208818</v>
      </c>
      <c r="G20" s="157"/>
      <c r="H20" s="156">
        <v>22844589</v>
      </c>
      <c r="I20" s="157"/>
      <c r="J20" s="156">
        <v>0</v>
      </c>
      <c r="K20" s="157"/>
      <c r="L20" s="93">
        <v>0</v>
      </c>
      <c r="M20" s="94">
        <v>0</v>
      </c>
      <c r="N20" s="156">
        <v>2235890</v>
      </c>
      <c r="O20" s="157"/>
      <c r="P20" s="174">
        <v>0</v>
      </c>
      <c r="Q20" s="156"/>
      <c r="R20" s="174">
        <v>0</v>
      </c>
      <c r="S20" s="156"/>
      <c r="T20" s="93">
        <v>0</v>
      </c>
      <c r="U20" s="94">
        <v>0</v>
      </c>
      <c r="V20" s="174">
        <v>56782324</v>
      </c>
      <c r="W20" s="156"/>
      <c r="X20" s="174">
        <v>169925</v>
      </c>
      <c r="Y20" s="156"/>
      <c r="Z20" s="174">
        <v>440000</v>
      </c>
      <c r="AA20" s="156"/>
      <c r="AB20" s="174">
        <v>0</v>
      </c>
      <c r="AC20" s="156"/>
      <c r="AD20" s="174">
        <v>143632000</v>
      </c>
      <c r="AE20" s="156"/>
      <c r="AF20" s="174">
        <v>33546610</v>
      </c>
      <c r="AG20" s="156"/>
      <c r="AH20" s="174">
        <v>11315387</v>
      </c>
      <c r="AI20" s="156"/>
      <c r="AJ20" s="174">
        <v>14414333</v>
      </c>
      <c r="AK20" s="156"/>
      <c r="AL20" s="174">
        <v>51543066</v>
      </c>
      <c r="AM20" s="156"/>
      <c r="AN20" s="174">
        <v>229300</v>
      </c>
      <c r="AO20" s="156"/>
    </row>
    <row r="21" spans="1:41" ht="14.25" customHeight="1" x14ac:dyDescent="0.25">
      <c r="A21" s="6"/>
      <c r="B21" s="206" t="s">
        <v>23</v>
      </c>
      <c r="C21" s="207"/>
      <c r="D21" s="208">
        <v>1</v>
      </c>
      <c r="E21" s="209"/>
      <c r="F21" s="210">
        <v>1</v>
      </c>
      <c r="G21" s="211"/>
      <c r="H21" s="210">
        <v>1</v>
      </c>
      <c r="I21" s="211"/>
      <c r="J21" s="210">
        <v>1</v>
      </c>
      <c r="K21" s="211"/>
      <c r="L21" s="45">
        <v>0.5</v>
      </c>
      <c r="M21" s="46">
        <v>0.5</v>
      </c>
      <c r="N21" s="210">
        <v>1</v>
      </c>
      <c r="O21" s="211"/>
      <c r="P21" s="212">
        <v>1</v>
      </c>
      <c r="Q21" s="213"/>
      <c r="R21" s="212">
        <v>1</v>
      </c>
      <c r="S21" s="213"/>
      <c r="T21" s="45">
        <v>0.01</v>
      </c>
      <c r="U21" s="46">
        <v>0.99</v>
      </c>
      <c r="V21" s="212">
        <v>1</v>
      </c>
      <c r="W21" s="213"/>
      <c r="X21" s="212">
        <v>1</v>
      </c>
      <c r="Y21" s="213"/>
      <c r="Z21" s="212">
        <v>1</v>
      </c>
      <c r="AA21" s="213"/>
      <c r="AB21" s="212">
        <v>1</v>
      </c>
      <c r="AC21" s="213"/>
      <c r="AD21" s="212">
        <v>1</v>
      </c>
      <c r="AE21" s="213"/>
      <c r="AF21" s="212">
        <v>1</v>
      </c>
      <c r="AG21" s="213"/>
      <c r="AH21" s="212">
        <v>1</v>
      </c>
      <c r="AI21" s="213"/>
      <c r="AJ21" s="212">
        <v>1</v>
      </c>
      <c r="AK21" s="213"/>
      <c r="AL21" s="212">
        <v>1</v>
      </c>
      <c r="AM21" s="213"/>
      <c r="AN21" s="212">
        <v>1</v>
      </c>
      <c r="AO21" s="213"/>
    </row>
    <row r="22" spans="1:41" s="4" customFormat="1" ht="14.25" customHeight="1" x14ac:dyDescent="0.25">
      <c r="A22" s="23"/>
      <c r="B22" s="37"/>
      <c r="C22" s="37"/>
      <c r="D22" s="59"/>
      <c r="E22" s="59"/>
      <c r="F22" s="59"/>
      <c r="G22" s="59"/>
      <c r="H22" s="87"/>
      <c r="I22" s="87"/>
      <c r="J22" s="87"/>
      <c r="K22" s="87"/>
      <c r="L22" s="59"/>
      <c r="M22" s="59"/>
      <c r="N22" s="87"/>
      <c r="O22" s="87"/>
      <c r="P22" s="59"/>
      <c r="Q22" s="59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</row>
    <row r="23" spans="1:41" ht="50.25" customHeight="1" x14ac:dyDescent="0.25">
      <c r="A23" s="19" t="s">
        <v>22</v>
      </c>
      <c r="B23" s="60" t="s">
        <v>59</v>
      </c>
      <c r="C23" s="60" t="s">
        <v>53</v>
      </c>
      <c r="D23" s="60" t="s">
        <v>19</v>
      </c>
      <c r="E23" s="31" t="s">
        <v>25</v>
      </c>
      <c r="F23" s="66" t="s">
        <v>19</v>
      </c>
      <c r="G23" s="31" t="s">
        <v>25</v>
      </c>
      <c r="H23" s="76" t="s">
        <v>19</v>
      </c>
      <c r="I23" s="31" t="s">
        <v>25</v>
      </c>
      <c r="J23" s="76" t="s">
        <v>19</v>
      </c>
      <c r="K23" s="31" t="s">
        <v>25</v>
      </c>
      <c r="L23" s="66" t="s">
        <v>19</v>
      </c>
      <c r="M23" s="31" t="s">
        <v>25</v>
      </c>
      <c r="N23" s="76" t="s">
        <v>19</v>
      </c>
      <c r="O23" s="31" t="s">
        <v>25</v>
      </c>
      <c r="P23" s="66" t="s">
        <v>19</v>
      </c>
      <c r="Q23" s="60" t="s">
        <v>25</v>
      </c>
      <c r="R23" s="76" t="s">
        <v>19</v>
      </c>
      <c r="S23" s="101" t="s">
        <v>25</v>
      </c>
      <c r="T23" s="76" t="s">
        <v>19</v>
      </c>
      <c r="U23" s="31" t="s">
        <v>25</v>
      </c>
      <c r="V23" s="76" t="s">
        <v>19</v>
      </c>
      <c r="W23" s="101" t="s">
        <v>25</v>
      </c>
      <c r="X23" s="76" t="s">
        <v>19</v>
      </c>
      <c r="Y23" s="101" t="s">
        <v>25</v>
      </c>
      <c r="Z23" s="76" t="s">
        <v>19</v>
      </c>
      <c r="AA23" s="101" t="s">
        <v>25</v>
      </c>
      <c r="AB23" s="76" t="s">
        <v>19</v>
      </c>
      <c r="AC23" s="101" t="s">
        <v>25</v>
      </c>
      <c r="AD23" s="76" t="s">
        <v>19</v>
      </c>
      <c r="AE23" s="101" t="s">
        <v>25</v>
      </c>
      <c r="AF23" s="76" t="s">
        <v>19</v>
      </c>
      <c r="AG23" s="101" t="s">
        <v>25</v>
      </c>
      <c r="AH23" s="76" t="s">
        <v>19</v>
      </c>
      <c r="AI23" s="101" t="s">
        <v>25</v>
      </c>
      <c r="AJ23" s="76" t="s">
        <v>19</v>
      </c>
      <c r="AK23" s="101" t="s">
        <v>25</v>
      </c>
      <c r="AL23" s="76" t="s">
        <v>19</v>
      </c>
      <c r="AM23" s="101" t="s">
        <v>25</v>
      </c>
      <c r="AN23" s="76" t="s">
        <v>19</v>
      </c>
      <c r="AO23" s="101" t="s">
        <v>25</v>
      </c>
    </row>
    <row r="24" spans="1:41" ht="21.75" customHeight="1" x14ac:dyDescent="0.25">
      <c r="A24" s="7" t="s">
        <v>36</v>
      </c>
      <c r="B24" s="9" t="s">
        <v>0</v>
      </c>
      <c r="C24" s="7">
        <v>1.5</v>
      </c>
      <c r="D24" s="10">
        <f>+D14/D16</f>
        <v>100.81913383031593</v>
      </c>
      <c r="E24" s="104" t="s">
        <v>24</v>
      </c>
      <c r="F24" s="28">
        <f>+F14/F16</f>
        <v>236.22759533866068</v>
      </c>
      <c r="G24" s="104" t="s">
        <v>24</v>
      </c>
      <c r="H24" s="28">
        <f>+H14/H16</f>
        <v>52.867634980953795</v>
      </c>
      <c r="I24" s="104" t="s">
        <v>24</v>
      </c>
      <c r="J24" s="28">
        <f>+J14/J16</f>
        <v>10.336423012874716</v>
      </c>
      <c r="K24" s="104" t="s">
        <v>24</v>
      </c>
      <c r="L24" s="95" t="e">
        <f>+((L14)/(L16)*L21)+((M14)/(M16)*M21)</f>
        <v>#DIV/0!</v>
      </c>
      <c r="M24" s="104" t="s">
        <v>24</v>
      </c>
      <c r="N24" s="28">
        <f>+N14/N16</f>
        <v>11.479890525987278</v>
      </c>
      <c r="O24" s="104" t="s">
        <v>24</v>
      </c>
      <c r="P24" s="28">
        <f>+P14/P16</f>
        <v>17.37553485827776</v>
      </c>
      <c r="Q24" s="106" t="s">
        <v>24</v>
      </c>
      <c r="R24" s="28">
        <f>+R14/R16</f>
        <v>38.505264355067006</v>
      </c>
      <c r="S24" s="106" t="s">
        <v>24</v>
      </c>
      <c r="T24" s="95">
        <f>+((T14)/(T16)*T21)+((U14)/(U16)*U21)</f>
        <v>38.553055907598001</v>
      </c>
      <c r="U24" s="104" t="s">
        <v>24</v>
      </c>
      <c r="V24" s="28">
        <f>+V14/V16</f>
        <v>17.326265282253537</v>
      </c>
      <c r="W24" s="106" t="s">
        <v>24</v>
      </c>
      <c r="X24" s="28">
        <f>+X14/X16</f>
        <v>9.0410020842099339</v>
      </c>
      <c r="Y24" s="106" t="s">
        <v>24</v>
      </c>
      <c r="Z24" s="28">
        <f>+Z14/Z16</f>
        <v>9.5880455549422514</v>
      </c>
      <c r="AA24" s="106" t="s">
        <v>24</v>
      </c>
      <c r="AB24" s="28">
        <f>+AB14/AB16</f>
        <v>111.17683583118522</v>
      </c>
      <c r="AC24" s="106" t="s">
        <v>24</v>
      </c>
      <c r="AD24" s="28">
        <f>+AD14/AD16</f>
        <v>8.8439968547440078</v>
      </c>
      <c r="AE24" s="106" t="s">
        <v>24</v>
      </c>
      <c r="AF24" s="28">
        <f>+AF14/AF16</f>
        <v>4.0675936009840736</v>
      </c>
      <c r="AG24" s="106" t="s">
        <v>24</v>
      </c>
      <c r="AH24" s="28">
        <f>+AH14/AH16</f>
        <v>27.664236754170208</v>
      </c>
      <c r="AI24" s="106" t="s">
        <v>24</v>
      </c>
      <c r="AJ24" s="28">
        <f>+AJ14/AJ16</f>
        <v>3.3817759195673527</v>
      </c>
      <c r="AK24" s="106" t="s">
        <v>24</v>
      </c>
      <c r="AL24" s="28">
        <f>+AL14/AL16</f>
        <v>18.101881153844523</v>
      </c>
      <c r="AM24" s="106" t="s">
        <v>100</v>
      </c>
      <c r="AN24" s="28">
        <f>+AN14/AN16</f>
        <v>3.1881200947461426</v>
      </c>
      <c r="AO24" s="106" t="s">
        <v>24</v>
      </c>
    </row>
    <row r="25" spans="1:41" ht="21" customHeight="1" x14ac:dyDescent="0.25">
      <c r="A25" s="7" t="s">
        <v>37</v>
      </c>
      <c r="B25" s="9" t="s">
        <v>3</v>
      </c>
      <c r="C25" s="11">
        <v>0.55000000000000004</v>
      </c>
      <c r="D25" s="12">
        <f>+D17/D15</f>
        <v>0.17986603404074064</v>
      </c>
      <c r="E25" s="104" t="s">
        <v>24</v>
      </c>
      <c r="F25" s="29">
        <f>+F17/F15</f>
        <v>0.35661854094298334</v>
      </c>
      <c r="G25" s="104" t="s">
        <v>24</v>
      </c>
      <c r="H25" s="29">
        <f>+H17/H15</f>
        <v>0.39866143710110957</v>
      </c>
      <c r="I25" s="104" t="s">
        <v>24</v>
      </c>
      <c r="J25" s="29">
        <f>+J17/J15</f>
        <v>0.37589258822300126</v>
      </c>
      <c r="K25" s="104" t="s">
        <v>24</v>
      </c>
      <c r="L25" s="96">
        <f>+((L17)/(L15)*L21)+((M17)/(M15)*M21)</f>
        <v>8.3080777596199525E-3</v>
      </c>
      <c r="M25" s="104" t="s">
        <v>24</v>
      </c>
      <c r="N25" s="29">
        <f>+N17/N15</f>
        <v>0.22019475609613906</v>
      </c>
      <c r="O25" s="104" t="s">
        <v>24</v>
      </c>
      <c r="P25" s="29">
        <f>+P17/P15</f>
        <v>0.34316745658310666</v>
      </c>
      <c r="Q25" s="106" t="s">
        <v>24</v>
      </c>
      <c r="R25" s="29">
        <f>+R17/R15</f>
        <v>2.3566260464833243E-2</v>
      </c>
      <c r="S25" s="106" t="s">
        <v>24</v>
      </c>
      <c r="T25" s="96">
        <f>+((T17)/(T15)*T21)+((U17)/(U15)*U21)</f>
        <v>8.5783442692664552E-2</v>
      </c>
      <c r="U25" s="104" t="s">
        <v>24</v>
      </c>
      <c r="V25" s="29">
        <f>+V17/V15</f>
        <v>0.45999224765004842</v>
      </c>
      <c r="W25" s="106" t="s">
        <v>24</v>
      </c>
      <c r="X25" s="29">
        <f>+X17/X15</f>
        <v>0.24502335285408111</v>
      </c>
      <c r="Y25" s="106" t="s">
        <v>24</v>
      </c>
      <c r="Z25" s="29">
        <f>+Z17/Z15</f>
        <v>0.39585226687467218</v>
      </c>
      <c r="AA25" s="106" t="s">
        <v>24</v>
      </c>
      <c r="AB25" s="29">
        <f>+AB17/AB15</f>
        <v>8.5343430805304224E-3</v>
      </c>
      <c r="AC25" s="106" t="s">
        <v>24</v>
      </c>
      <c r="AD25" s="29">
        <f>+AD17/AD15</f>
        <v>0.47468820325612859</v>
      </c>
      <c r="AE25" s="106" t="s">
        <v>24</v>
      </c>
      <c r="AF25" s="29">
        <f>+AF17/AF15</f>
        <v>0.37331452112549995</v>
      </c>
      <c r="AG25" s="106" t="s">
        <v>24</v>
      </c>
      <c r="AH25" s="29">
        <f>+AH17/AH15</f>
        <v>0.28918898660889958</v>
      </c>
      <c r="AI25" s="106" t="s">
        <v>24</v>
      </c>
      <c r="AJ25" s="29">
        <f>+AJ17/AJ15</f>
        <v>0.37672959565887737</v>
      </c>
      <c r="AK25" s="106" t="s">
        <v>24</v>
      </c>
      <c r="AL25" s="29">
        <f>+AL17/AL15</f>
        <v>0.18848201780386631</v>
      </c>
      <c r="AM25" s="106" t="s">
        <v>100</v>
      </c>
      <c r="AN25" s="29">
        <f>+AN17/AN15</f>
        <v>0.4245450317962623</v>
      </c>
      <c r="AO25" s="106" t="s">
        <v>24</v>
      </c>
    </row>
    <row r="26" spans="1:41" x14ac:dyDescent="0.25">
      <c r="A26" s="7" t="s">
        <v>39</v>
      </c>
      <c r="B26" s="9" t="s">
        <v>6</v>
      </c>
      <c r="C26" s="13">
        <v>3</v>
      </c>
      <c r="D26" s="14">
        <f>((D19)/(D20))</f>
        <v>63.515756302521005</v>
      </c>
      <c r="E26" s="104" t="s">
        <v>24</v>
      </c>
      <c r="F26" s="21">
        <f>((F19)/(F20))</f>
        <v>922.9989272955396</v>
      </c>
      <c r="G26" s="104" t="s">
        <v>24</v>
      </c>
      <c r="H26" s="21">
        <f>((H19)/(H20))</f>
        <v>88.003979454390716</v>
      </c>
      <c r="I26" s="104" t="s">
        <v>24</v>
      </c>
      <c r="J26" s="21" t="e">
        <f>((J19)/(J20))</f>
        <v>#DIV/0!</v>
      </c>
      <c r="K26" s="104" t="s">
        <v>24</v>
      </c>
      <c r="L26" s="97" t="e">
        <f>((L19*L21)+(M19*M21))/((L20*L21)+(M20*M21))</f>
        <v>#DIV/0!</v>
      </c>
      <c r="M26" s="104" t="s">
        <v>24</v>
      </c>
      <c r="N26" s="21">
        <f>((N19)/(N20))</f>
        <v>218.77340745743305</v>
      </c>
      <c r="O26" s="104" t="s">
        <v>24</v>
      </c>
      <c r="P26" s="21" t="e">
        <f>((P19)/(P20))</f>
        <v>#DIV/0!</v>
      </c>
      <c r="Q26" s="106" t="s">
        <v>24</v>
      </c>
      <c r="R26" s="21" t="e">
        <f>((R19)/(R20))</f>
        <v>#DIV/0!</v>
      </c>
      <c r="S26" s="106" t="s">
        <v>24</v>
      </c>
      <c r="T26" s="97" t="e">
        <f>((T19*T21)+(U19*U21))/((T20*T21)+(U20*U21))</f>
        <v>#DIV/0!</v>
      </c>
      <c r="U26" s="104" t="s">
        <v>24</v>
      </c>
      <c r="V26" s="21">
        <f>((V19)/(V20))</f>
        <v>4.5821662565272954</v>
      </c>
      <c r="W26" s="106" t="s">
        <v>24</v>
      </c>
      <c r="X26" s="21">
        <f>((X19)/(X20))</f>
        <v>445.69754303369132</v>
      </c>
      <c r="Y26" s="106" t="s">
        <v>24</v>
      </c>
      <c r="Z26" s="21">
        <f>((Z19)/(Z20))</f>
        <v>160.07681818181817</v>
      </c>
      <c r="AA26" s="106" t="s">
        <v>24</v>
      </c>
      <c r="AB26" s="21" t="e">
        <f>((AB19)/(AB20))</f>
        <v>#DIV/0!</v>
      </c>
      <c r="AC26" s="106" t="s">
        <v>24</v>
      </c>
      <c r="AD26" s="21">
        <f>((AD19)/(AD20))</f>
        <v>4.5949718725632174</v>
      </c>
      <c r="AE26" s="106" t="s">
        <v>24</v>
      </c>
      <c r="AF26" s="21">
        <f>((AF19)/(AF20))</f>
        <v>12.5397399618024</v>
      </c>
      <c r="AG26" s="106" t="s">
        <v>24</v>
      </c>
      <c r="AH26" s="21">
        <f>((AH19)/(AH20))</f>
        <v>32.739627906672567</v>
      </c>
      <c r="AI26" s="106" t="s">
        <v>24</v>
      </c>
      <c r="AJ26" s="21">
        <f>((AJ19)/(AJ20))</f>
        <v>36.002530744918964</v>
      </c>
      <c r="AK26" s="106" t="s">
        <v>24</v>
      </c>
      <c r="AL26" s="21">
        <f>((AL19)/(AL20))</f>
        <v>30.712270201388485</v>
      </c>
      <c r="AM26" s="106" t="s">
        <v>100</v>
      </c>
      <c r="AN26" s="21">
        <f>((AN19)/(AN20))</f>
        <v>454.3726035761012</v>
      </c>
      <c r="AO26" s="106" t="s">
        <v>24</v>
      </c>
    </row>
    <row r="27" spans="1:41" ht="25.5" x14ac:dyDescent="0.25">
      <c r="A27" s="7" t="s">
        <v>38</v>
      </c>
      <c r="B27" s="9" t="s">
        <v>7</v>
      </c>
      <c r="C27" s="11">
        <v>0.06</v>
      </c>
      <c r="D27" s="12">
        <f>((D19)/(D18))</f>
        <v>0.11806202322307546</v>
      </c>
      <c r="E27" s="104" t="s">
        <v>24</v>
      </c>
      <c r="F27" s="29">
        <f>((F19)/(F18))</f>
        <v>0.16056181272522232</v>
      </c>
      <c r="G27" s="104" t="s">
        <v>24</v>
      </c>
      <c r="H27" s="29">
        <f>((H19)/(H18))</f>
        <v>0.72842113984635393</v>
      </c>
      <c r="I27" s="104" t="s">
        <v>24</v>
      </c>
      <c r="J27" s="29">
        <f>((J19)/(J18))</f>
        <v>0.5070595326301145</v>
      </c>
      <c r="K27" s="104" t="s">
        <v>24</v>
      </c>
      <c r="L27" s="29">
        <f>((L19)/(L18))*L21+((M19)/(M18)*M21)</f>
        <v>9.4874970751526955E-2</v>
      </c>
      <c r="M27" s="104" t="s">
        <v>24</v>
      </c>
      <c r="N27" s="29">
        <f>((N19)/(N18))</f>
        <v>0.56109421382355906</v>
      </c>
      <c r="O27" s="104" t="s">
        <v>24</v>
      </c>
      <c r="P27" s="29">
        <f>((P19)/(P18))</f>
        <v>0.15122294421115687</v>
      </c>
      <c r="Q27" s="106" t="s">
        <v>24</v>
      </c>
      <c r="R27" s="29">
        <f>((R19)/(R18))</f>
        <v>0.13831522723274417</v>
      </c>
      <c r="S27" s="106" t="s">
        <v>24</v>
      </c>
      <c r="T27" s="29">
        <f>((T19)/(T18))*T21+((U19)/(U18)*U21)</f>
        <v>0.28728300575507931</v>
      </c>
      <c r="U27" s="104" t="s">
        <v>24</v>
      </c>
      <c r="V27" s="29">
        <f>((V19)/(V18))</f>
        <v>0.19768143619838927</v>
      </c>
      <c r="W27" s="106" t="s">
        <v>24</v>
      </c>
      <c r="X27" s="29">
        <f>((X19)/(X18))</f>
        <v>6.5723179716107819E-2</v>
      </c>
      <c r="Y27" s="106" t="s">
        <v>24</v>
      </c>
      <c r="Z27" s="29">
        <f>((Z19)/(Z18))</f>
        <v>0.16589028095794195</v>
      </c>
      <c r="AA27" s="106" t="s">
        <v>24</v>
      </c>
      <c r="AB27" s="29">
        <f>((AB19)/(AB18))</f>
        <v>0.23966770293066303</v>
      </c>
      <c r="AC27" s="106" t="s">
        <v>24</v>
      </c>
      <c r="AD27" s="29">
        <f>((AD19)/(AD18))</f>
        <v>0.27532919273314654</v>
      </c>
      <c r="AE27" s="106" t="s">
        <v>24</v>
      </c>
      <c r="AF27" s="29">
        <f>((AF19)/(AF18))</f>
        <v>0.28993895709999279</v>
      </c>
      <c r="AG27" s="106" t="s">
        <v>24</v>
      </c>
      <c r="AH27" s="29">
        <f>((AH19)/(AH18))</f>
        <v>0.24532619768522151</v>
      </c>
      <c r="AI27" s="106" t="s">
        <v>24</v>
      </c>
      <c r="AJ27" s="29">
        <f>((AJ19)/(AJ18))</f>
        <v>0.27021342623351902</v>
      </c>
      <c r="AK27" s="106" t="s">
        <v>24</v>
      </c>
      <c r="AL27" s="29">
        <f>((AL19)/(AL18))</f>
        <v>0.3779012637931185</v>
      </c>
      <c r="AM27" s="106" t="s">
        <v>100</v>
      </c>
      <c r="AN27" s="29">
        <f>((AN19)/(AN18))</f>
        <v>0.18940181197926192</v>
      </c>
      <c r="AO27" s="106" t="s">
        <v>24</v>
      </c>
    </row>
    <row r="28" spans="1:41" x14ac:dyDescent="0.25">
      <c r="A28" s="7" t="s">
        <v>40</v>
      </c>
      <c r="B28" s="9" t="s">
        <v>9</v>
      </c>
      <c r="C28" s="11">
        <v>0.04</v>
      </c>
      <c r="D28" s="12">
        <f>((D19)/(D15))</f>
        <v>9.6826675335115062E-2</v>
      </c>
      <c r="E28" s="104" t="s">
        <v>24</v>
      </c>
      <c r="F28" s="29">
        <f>((F19)/(F15))</f>
        <v>0.103302493339993</v>
      </c>
      <c r="G28" s="104" t="s">
        <v>24</v>
      </c>
      <c r="H28" s="29">
        <f>((H19)/(H15))</f>
        <v>0.4380277214203781</v>
      </c>
      <c r="I28" s="104" t="s">
        <v>24</v>
      </c>
      <c r="J28" s="29">
        <f>((J19)/(J15))</f>
        <v>0.3164596125266354</v>
      </c>
      <c r="K28" s="104" t="s">
        <v>24</v>
      </c>
      <c r="L28" s="29">
        <f>(((L19)/(L15))*L21)+((M19)/(M15)*M21)</f>
        <v>9.329851348263625E-2</v>
      </c>
      <c r="M28" s="104" t="s">
        <v>24</v>
      </c>
      <c r="N28" s="29">
        <f>((N19)/(N15))</f>
        <v>0.43754421026372559</v>
      </c>
      <c r="O28" s="104" t="s">
        <v>24</v>
      </c>
      <c r="P28" s="29">
        <f>((P19)/(P15))</f>
        <v>9.9328151069205145E-2</v>
      </c>
      <c r="Q28" s="106" t="s">
        <v>24</v>
      </c>
      <c r="R28" s="29">
        <f>((R19)/(R15))</f>
        <v>0.13505565456152471</v>
      </c>
      <c r="S28" s="106" t="s">
        <v>24</v>
      </c>
      <c r="T28" s="29">
        <f>(((T19)/(T15))*T21)+((U19)/(U15)*U21)</f>
        <v>0.26321582056646031</v>
      </c>
      <c r="U28" s="104" t="s">
        <v>24</v>
      </c>
      <c r="V28" s="29">
        <f>((V19)/(V15))</f>
        <v>0.10674950804280255</v>
      </c>
      <c r="W28" s="106" t="s">
        <v>24</v>
      </c>
      <c r="X28" s="29">
        <f>((X19)/(X15))</f>
        <v>4.961946586183575E-2</v>
      </c>
      <c r="Y28" s="106" t="s">
        <v>24</v>
      </c>
      <c r="Z28" s="29">
        <f>((Z19)/(Z15))</f>
        <v>0.10022223718826437</v>
      </c>
      <c r="AA28" s="106" t="s">
        <v>24</v>
      </c>
      <c r="AB28" s="29">
        <f>((AB19)/(AB15))</f>
        <v>0.23762229652853012</v>
      </c>
      <c r="AC28" s="106" t="s">
        <v>24</v>
      </c>
      <c r="AD28" s="29">
        <f>((AD19)/(AD15))</f>
        <v>0.14463367293068888</v>
      </c>
      <c r="AE28" s="106" t="s">
        <v>24</v>
      </c>
      <c r="AF28" s="29">
        <f>((AF19)/(AF15))</f>
        <v>0.18170053417458212</v>
      </c>
      <c r="AG28" s="106" t="s">
        <v>24</v>
      </c>
      <c r="AH28" s="29">
        <f>((AH19)/(AH15))</f>
        <v>0.17438056318801773</v>
      </c>
      <c r="AI28" s="106" t="s">
        <v>24</v>
      </c>
      <c r="AJ28" s="29">
        <f>((AJ19)/(AJ15))</f>
        <v>0.16841603142696554</v>
      </c>
      <c r="AK28" s="106" t="s">
        <v>24</v>
      </c>
      <c r="AL28" s="29">
        <f>((AL19)/(AL15))</f>
        <v>0.30667367106276033</v>
      </c>
      <c r="AM28" s="106" t="s">
        <v>100</v>
      </c>
      <c r="AN28" s="29">
        <f>((AN19)/(AN15))</f>
        <v>0.1089922136902565</v>
      </c>
      <c r="AO28" s="106" t="s">
        <v>24</v>
      </c>
    </row>
    <row r="29" spans="1:41" ht="25.5" x14ac:dyDescent="0.25">
      <c r="A29" s="7" t="s">
        <v>41</v>
      </c>
      <c r="B29" s="15" t="s">
        <v>45</v>
      </c>
      <c r="C29" s="16">
        <f>+C9</f>
        <v>176408898.81999999</v>
      </c>
      <c r="D29" s="14">
        <f>+D14-D16</f>
        <v>562381000</v>
      </c>
      <c r="E29" s="104" t="s">
        <v>24</v>
      </c>
      <c r="F29" s="21">
        <f>+F14-F16</f>
        <v>1623189433</v>
      </c>
      <c r="G29" s="104" t="s">
        <v>24</v>
      </c>
      <c r="H29" s="21">
        <f>+H14-H16</f>
        <v>4148235426</v>
      </c>
      <c r="I29" s="104" t="s">
        <v>24</v>
      </c>
      <c r="J29" s="21">
        <f>+J14-J16</f>
        <v>2030607640</v>
      </c>
      <c r="K29" s="104" t="s">
        <v>24</v>
      </c>
      <c r="L29" s="21">
        <f>+(L14-L16)+(M14-M16)</f>
        <v>482496254</v>
      </c>
      <c r="M29" s="104" t="s">
        <v>24</v>
      </c>
      <c r="N29" s="21">
        <f>+N14-N16</f>
        <v>1020568178</v>
      </c>
      <c r="O29" s="104" t="s">
        <v>24</v>
      </c>
      <c r="P29" s="21">
        <f>+P14-P16</f>
        <v>1639085761</v>
      </c>
      <c r="Q29" s="106" t="s">
        <v>24</v>
      </c>
      <c r="R29" s="21">
        <f>+R14-R16</f>
        <v>1908382654</v>
      </c>
      <c r="S29" s="106" t="s">
        <v>24</v>
      </c>
      <c r="T29" s="21">
        <f>+(T14-T16)+(U14-U16)</f>
        <v>1022133965</v>
      </c>
      <c r="U29" s="104" t="s">
        <v>24</v>
      </c>
      <c r="V29" s="21">
        <f>+V14-V16</f>
        <v>1523414948</v>
      </c>
      <c r="W29" s="106" t="s">
        <v>24</v>
      </c>
      <c r="X29" s="21">
        <f>+X14-X16</f>
        <v>1102528709</v>
      </c>
      <c r="Y29" s="106" t="s">
        <v>24</v>
      </c>
      <c r="Z29" s="21">
        <f>+Z14-Z16</f>
        <v>512662950</v>
      </c>
      <c r="AA29" s="106" t="s">
        <v>24</v>
      </c>
      <c r="AB29" s="21">
        <f>+AB14-AB16</f>
        <v>248030203</v>
      </c>
      <c r="AC29" s="106" t="s">
        <v>24</v>
      </c>
      <c r="AD29" s="21">
        <f>+AD14-AD16</f>
        <v>3032599000</v>
      </c>
      <c r="AE29" s="106" t="s">
        <v>24</v>
      </c>
      <c r="AF29" s="21">
        <f>+AF14-AF16</f>
        <v>1434689103</v>
      </c>
      <c r="AG29" s="106" t="s">
        <v>24</v>
      </c>
      <c r="AH29" s="21">
        <f>+AH14-AH16</f>
        <v>858505951</v>
      </c>
      <c r="AI29" s="106" t="s">
        <v>24</v>
      </c>
      <c r="AJ29" s="21">
        <f>+AJ14-AJ16</f>
        <v>944623112</v>
      </c>
      <c r="AK29" s="106" t="s">
        <v>24</v>
      </c>
      <c r="AL29" s="21">
        <f>+AL14-AL16</f>
        <v>4153317195</v>
      </c>
      <c r="AM29" s="106" t="s">
        <v>100</v>
      </c>
      <c r="AN29" s="21">
        <f>+AN14-AN16</f>
        <v>578148192</v>
      </c>
      <c r="AO29" s="106" t="s">
        <v>24</v>
      </c>
    </row>
    <row r="30" spans="1:41" ht="107.25" customHeight="1" x14ac:dyDescent="0.25">
      <c r="A30" s="7" t="s">
        <v>42</v>
      </c>
      <c r="B30" s="8" t="s">
        <v>50</v>
      </c>
      <c r="C30" s="17">
        <f>877803*200</f>
        <v>175560600</v>
      </c>
      <c r="D30" s="20">
        <f t="shared" ref="D30:F30" si="0">+(((D43*((D37+D41+D39)/100)))-D44)</f>
        <v>1308948126.4000001</v>
      </c>
      <c r="E30" s="104" t="s">
        <v>24</v>
      </c>
      <c r="F30" s="30">
        <f t="shared" si="0"/>
        <v>1740922823</v>
      </c>
      <c r="G30" s="104" t="s">
        <v>24</v>
      </c>
      <c r="H30" s="30">
        <f t="shared" ref="H30:J30" si="1">+(((H43*((H37+H41+H39)/100)))-H44)</f>
        <v>4070831916.3400002</v>
      </c>
      <c r="I30" s="104" t="s">
        <v>24</v>
      </c>
      <c r="J30" s="30">
        <f t="shared" si="1"/>
        <v>648616922.81999969</v>
      </c>
      <c r="K30" s="106" t="s">
        <v>24</v>
      </c>
      <c r="L30" s="97">
        <f>+M45+L45</f>
        <v>1361324319.2</v>
      </c>
      <c r="M30" s="104" t="s">
        <v>24</v>
      </c>
      <c r="N30" s="30">
        <f t="shared" ref="N30:P30" si="2">+(((N43*((N37+N41+N39)/100)))-N44)</f>
        <v>1461017502</v>
      </c>
      <c r="O30" s="104" t="s">
        <v>24</v>
      </c>
      <c r="P30" s="30">
        <f t="shared" si="2"/>
        <v>5470592390</v>
      </c>
      <c r="Q30" s="106" t="s">
        <v>24</v>
      </c>
      <c r="R30" s="30">
        <f t="shared" ref="R30" si="3">+(((R43*((R37+R41+R39)/100)))-R44)</f>
        <v>10653311658.52</v>
      </c>
      <c r="S30" s="106" t="s">
        <v>24</v>
      </c>
      <c r="T30" s="97">
        <f>+T45+U45</f>
        <v>4857122338.3000002</v>
      </c>
      <c r="U30" s="104" t="s">
        <v>24</v>
      </c>
      <c r="V30" s="30">
        <f t="shared" ref="V30" si="4">+(((V43*((V37+V41+V39)/100)))-V44)</f>
        <v>7186495169.1999998</v>
      </c>
      <c r="W30" s="106" t="s">
        <v>24</v>
      </c>
      <c r="X30" s="30">
        <f t="shared" ref="X30" si="5">+(((X43*((X37+X41+X39)/100)))-X44)</f>
        <v>2838280177.4000001</v>
      </c>
      <c r="Y30" s="106" t="s">
        <v>24</v>
      </c>
      <c r="Z30" s="30">
        <f t="shared" ref="Z30" si="6">+(((Z43*((Z37+Z41+Z39)/100)))-Z44)</f>
        <v>1566299705.4000001</v>
      </c>
      <c r="AA30" s="106" t="s">
        <v>24</v>
      </c>
      <c r="AB30" s="30">
        <f t="shared" ref="AB30:AD30" si="7">+(((AB43*((AB37+AB41+AB39)/100)))-AB44)</f>
        <v>678718800</v>
      </c>
      <c r="AC30" s="106" t="s">
        <v>24</v>
      </c>
      <c r="AD30" s="30">
        <f t="shared" si="7"/>
        <v>6231616651.1199999</v>
      </c>
      <c r="AE30" s="106" t="s">
        <v>24</v>
      </c>
      <c r="AF30" s="30">
        <f t="shared" ref="AF30:AN30" si="8">+(((AF43*((AF37+AF41+AF39)/100)))-AF44)</f>
        <v>4682553051.8699999</v>
      </c>
      <c r="AG30" s="106" t="s">
        <v>24</v>
      </c>
      <c r="AH30" s="30">
        <f t="shared" si="8"/>
        <v>3075622267.1999998</v>
      </c>
      <c r="AI30" s="106" t="s">
        <v>24</v>
      </c>
      <c r="AJ30" s="30">
        <f t="shared" si="8"/>
        <v>8699065542</v>
      </c>
      <c r="AK30" s="106" t="s">
        <v>24</v>
      </c>
      <c r="AL30" s="30">
        <f t="shared" si="8"/>
        <v>7151299095</v>
      </c>
      <c r="AM30" s="106" t="s">
        <v>100</v>
      </c>
      <c r="AN30" s="30">
        <f t="shared" si="8"/>
        <v>1101732052</v>
      </c>
      <c r="AO30" s="106" t="s">
        <v>24</v>
      </c>
    </row>
    <row r="31" spans="1:41" ht="16.5" customHeight="1" x14ac:dyDescent="0.25">
      <c r="A31" s="216"/>
      <c r="B31" s="217"/>
      <c r="C31" s="218"/>
      <c r="D31" s="191"/>
      <c r="E31" s="219"/>
      <c r="F31" s="220"/>
      <c r="G31" s="219"/>
      <c r="H31" s="220"/>
      <c r="I31" s="219"/>
      <c r="J31" s="220"/>
      <c r="K31" s="219"/>
      <c r="L31" s="220"/>
      <c r="M31" s="219"/>
      <c r="N31" s="220"/>
      <c r="O31" s="219"/>
      <c r="P31" s="220"/>
      <c r="Q31" s="192"/>
      <c r="R31" s="220"/>
      <c r="S31" s="192"/>
      <c r="T31" s="220"/>
      <c r="U31" s="219"/>
      <c r="V31" s="220"/>
      <c r="W31" s="192"/>
      <c r="X31" s="220"/>
      <c r="Y31" s="192"/>
      <c r="Z31" s="220"/>
      <c r="AA31" s="192"/>
      <c r="AB31" s="220"/>
      <c r="AC31" s="192"/>
      <c r="AD31" s="220"/>
      <c r="AE31" s="192"/>
      <c r="AF31" s="220"/>
      <c r="AG31" s="192"/>
      <c r="AH31" s="220"/>
      <c r="AI31" s="192"/>
      <c r="AJ31" s="220"/>
      <c r="AK31" s="192"/>
      <c r="AL31" s="220"/>
      <c r="AM31" s="192"/>
      <c r="AN31" s="220"/>
      <c r="AO31" s="192"/>
    </row>
    <row r="32" spans="1:41" s="4" customFormat="1" ht="16.5" customHeight="1" x14ac:dyDescent="0.25">
      <c r="A32" s="25"/>
      <c r="B32" s="26"/>
      <c r="C32" s="26"/>
      <c r="D32" s="34"/>
      <c r="E32" s="27"/>
      <c r="F32" s="34"/>
      <c r="G32" s="34"/>
      <c r="H32" s="34"/>
      <c r="I32" s="34"/>
      <c r="J32" s="34"/>
      <c r="K32" s="34"/>
      <c r="L32" s="35"/>
      <c r="M32" s="35"/>
      <c r="N32" s="34"/>
      <c r="O32" s="34"/>
      <c r="P32" s="34"/>
      <c r="Q32" s="34"/>
      <c r="R32" s="34"/>
      <c r="S32" s="34"/>
      <c r="T32" s="103"/>
      <c r="U32" s="103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</row>
    <row r="33" spans="1:41" ht="30" customHeight="1" x14ac:dyDescent="0.25">
      <c r="A33" s="162" t="s">
        <v>61</v>
      </c>
      <c r="B33" s="214"/>
      <c r="C33" s="170"/>
      <c r="D33" s="162" t="str">
        <f>+D10</f>
        <v>1. ANDRES MAURICIO CASTRO MURCIA
NIT. 14.135.557-1</v>
      </c>
      <c r="E33" s="163"/>
      <c r="F33" s="166" t="str">
        <f>+F10</f>
        <v>2. URIBE ARQUITECTOS CONSTRUCTORES UAC SAS NIT. 800.189.202-5</v>
      </c>
      <c r="G33" s="163"/>
      <c r="H33" s="166" t="str">
        <f>+H10</f>
        <v>3. SAFRID INGENIERIA SAS NIT. 900.520.848-4</v>
      </c>
      <c r="I33" s="163"/>
      <c r="J33" s="166" t="str">
        <f>+J10</f>
        <v>4. WRUSSY INGENIEROS SAS NIT. 901.109.885-1</v>
      </c>
      <c r="K33" s="163"/>
      <c r="L33" s="168" t="str">
        <f>+L10</f>
        <v>5. CONSORCIO OBRAS FUNSE</v>
      </c>
      <c r="M33" s="169"/>
      <c r="N33" s="166" t="str">
        <f>+N10</f>
        <v>6. ZILL BUSINESS SOLUTIONS SAS NIT. 900.405.611-4</v>
      </c>
      <c r="O33" s="163"/>
      <c r="P33" s="166" t="str">
        <f>+P10</f>
        <v>7. INVERSIONES COLOMBIANAS DE INGENERÍA INVERCOLING S.AS
NIT. 900.467.577-7</v>
      </c>
      <c r="Q33" s="170"/>
      <c r="R33" s="166" t="str">
        <f>+R10</f>
        <v>8. LIMACOR MY S.A.S
NIT. 900.126.632-1</v>
      </c>
      <c r="S33" s="170"/>
      <c r="T33" s="168" t="str">
        <f>+T10</f>
        <v>9. CONSORCIO INGENIERÍA SERPEC</v>
      </c>
      <c r="U33" s="169"/>
      <c r="V33" s="166" t="str">
        <f>+V10</f>
        <v>10. H.A.H CONSTRUCCIONES SAS
NIT. 900.431.716-9</v>
      </c>
      <c r="W33" s="170"/>
      <c r="X33" s="166" t="str">
        <f>+X10</f>
        <v>11. ALINCA SAS
NIT. 860.530.147-8</v>
      </c>
      <c r="Y33" s="170"/>
      <c r="Z33" s="166" t="str">
        <f>+Z10</f>
        <v>12. CONSARCA LTDA
NIT. 830.093.545-1</v>
      </c>
      <c r="AA33" s="170"/>
      <c r="AB33" s="166" t="str">
        <f>+AB10</f>
        <v>13. FRG INGENIERÍA Y CONSULTORÍA SAS 
NIT. 901.244.683-6</v>
      </c>
      <c r="AC33" s="170"/>
      <c r="AD33" s="166" t="str">
        <f>+AD10</f>
        <v xml:space="preserve">14. DIARQCO CONSTRUCTORES SAS
NIT. 900.185.357-2 </v>
      </c>
      <c r="AE33" s="170"/>
      <c r="AF33" s="166" t="str">
        <f>+AF10</f>
        <v>15. URIEL EDGARDO HERNANDEZ GAITÁN
NIT. 79.344.167-5</v>
      </c>
      <c r="AG33" s="170"/>
      <c r="AH33" s="166" t="str">
        <f>+AH10</f>
        <v>16. KYROS MUEBLES Y DISEÑOS LTDA
NIT. 900.030.384-6</v>
      </c>
      <c r="AI33" s="170"/>
      <c r="AJ33" s="166" t="str">
        <f>+AJ10</f>
        <v>17. GLORIA ELIZABETH OSORIO BENAVIDES
NIT. 51.937.871-6</v>
      </c>
      <c r="AK33" s="170"/>
      <c r="AL33" s="166" t="str">
        <f>+AL10</f>
        <v>18. AMERICANA CORP SAS
NIT. 830.029.017-2</v>
      </c>
      <c r="AM33" s="170"/>
      <c r="AN33" s="166" t="str">
        <f>+AN10</f>
        <v>19. INVERSIONES ARCHIVOS Y SERVICIOS SAS
NIT. 830.027.337-5</v>
      </c>
      <c r="AO33" s="170"/>
    </row>
    <row r="34" spans="1:41" ht="68.25" customHeight="1" x14ac:dyDescent="0.25">
      <c r="A34" s="164"/>
      <c r="B34" s="215"/>
      <c r="C34" s="171"/>
      <c r="D34" s="164"/>
      <c r="E34" s="165"/>
      <c r="F34" s="167"/>
      <c r="G34" s="165"/>
      <c r="H34" s="167"/>
      <c r="I34" s="165"/>
      <c r="J34" s="167"/>
      <c r="K34" s="165"/>
      <c r="L34" s="66" t="str">
        <f>+L11</f>
        <v>SERIN S.A.S
NIT. 901.058.985-8</v>
      </c>
      <c r="M34" s="31" t="str">
        <f>+M11</f>
        <v>FUNDACIÓN RESCATE NIT. 834.000.847-7</v>
      </c>
      <c r="N34" s="167"/>
      <c r="O34" s="165"/>
      <c r="P34" s="167"/>
      <c r="Q34" s="171"/>
      <c r="R34" s="167"/>
      <c r="S34" s="171"/>
      <c r="T34" s="76" t="str">
        <f>+T11</f>
        <v>SAMAR CONSTRUCTORES Y CONSULTORES SAS
NIT. 900.088.297-3</v>
      </c>
      <c r="U34" s="31" t="str">
        <f>+U11</f>
        <v>SERPEC INGENIEROS S.A.S
NIT. 900.873.083-1</v>
      </c>
      <c r="V34" s="167"/>
      <c r="W34" s="171"/>
      <c r="X34" s="167"/>
      <c r="Y34" s="171"/>
      <c r="Z34" s="167"/>
      <c r="AA34" s="171"/>
      <c r="AB34" s="167"/>
      <c r="AC34" s="171"/>
      <c r="AD34" s="167"/>
      <c r="AE34" s="171"/>
      <c r="AF34" s="167"/>
      <c r="AG34" s="171"/>
      <c r="AH34" s="167"/>
      <c r="AI34" s="171"/>
      <c r="AJ34" s="167"/>
      <c r="AK34" s="171"/>
      <c r="AL34" s="167"/>
      <c r="AM34" s="171"/>
      <c r="AN34" s="167"/>
      <c r="AO34" s="171"/>
    </row>
    <row r="35" spans="1:41" ht="25.5" x14ac:dyDescent="0.25">
      <c r="A35" s="221" t="s">
        <v>56</v>
      </c>
      <c r="B35" s="221"/>
      <c r="C35" s="32" t="s">
        <v>55</v>
      </c>
      <c r="D35" s="222">
        <v>2468394413.02</v>
      </c>
      <c r="E35" s="223"/>
      <c r="F35" s="224">
        <v>35169494520.779999</v>
      </c>
      <c r="G35" s="223"/>
      <c r="H35" s="224">
        <v>26526174564.049999</v>
      </c>
      <c r="I35" s="223"/>
      <c r="J35" s="224">
        <v>16440447357.49</v>
      </c>
      <c r="K35" s="223"/>
      <c r="L35" s="67">
        <v>0</v>
      </c>
      <c r="M35" s="67">
        <v>5549865138.4499998</v>
      </c>
      <c r="N35" s="224">
        <v>3480458163.54</v>
      </c>
      <c r="O35" s="223"/>
      <c r="P35" s="225">
        <v>8537510072.5600004</v>
      </c>
      <c r="Q35" s="226"/>
      <c r="R35" s="225">
        <v>7058082531.4899998</v>
      </c>
      <c r="S35" s="226"/>
      <c r="T35" s="83">
        <v>5841155657.9099998</v>
      </c>
      <c r="U35" s="83">
        <v>1108745774.3900001</v>
      </c>
      <c r="V35" s="225">
        <v>19852201494.439999</v>
      </c>
      <c r="W35" s="226"/>
      <c r="X35" s="225">
        <v>14532018570.27</v>
      </c>
      <c r="Y35" s="226"/>
      <c r="Z35" s="225">
        <v>1893177770</v>
      </c>
      <c r="AA35" s="226"/>
      <c r="AB35" s="225">
        <v>5718150870.3100004</v>
      </c>
      <c r="AC35" s="226"/>
      <c r="AD35" s="225">
        <v>22129122488.720001</v>
      </c>
      <c r="AE35" s="226"/>
      <c r="AF35" s="225">
        <v>18075337619.48</v>
      </c>
      <c r="AG35" s="226"/>
      <c r="AH35" s="225">
        <v>153478605</v>
      </c>
      <c r="AI35" s="226"/>
      <c r="AJ35" s="225">
        <v>8847187101</v>
      </c>
      <c r="AK35" s="226"/>
      <c r="AL35" s="225">
        <v>0</v>
      </c>
      <c r="AM35" s="226"/>
      <c r="AN35" s="225">
        <v>0</v>
      </c>
      <c r="AO35" s="226"/>
    </row>
    <row r="36" spans="1:41" x14ac:dyDescent="0.25">
      <c r="A36" s="221"/>
      <c r="B36" s="221"/>
      <c r="C36" s="32" t="s">
        <v>32</v>
      </c>
      <c r="D36" s="158">
        <f>+ROUND(((D35/$C$30)*D21),2)</f>
        <v>14.06</v>
      </c>
      <c r="E36" s="159"/>
      <c r="F36" s="158">
        <f t="shared" ref="F36:H36" si="9">+ROUND(((F35/$C$30)*F21),2)</f>
        <v>200.33</v>
      </c>
      <c r="G36" s="159"/>
      <c r="H36" s="158">
        <f t="shared" si="9"/>
        <v>151.09</v>
      </c>
      <c r="I36" s="159"/>
      <c r="J36" s="158">
        <f t="shared" ref="J36" si="10">+ROUND(((J35/$C$30)*J21),2)</f>
        <v>93.65</v>
      </c>
      <c r="K36" s="159"/>
      <c r="L36" s="68">
        <f t="shared" ref="L36:P36" si="11">+ROUND(((L35/$C$9)*L21),2)</f>
        <v>0</v>
      </c>
      <c r="M36" s="39">
        <f t="shared" si="11"/>
        <v>15.73</v>
      </c>
      <c r="N36" s="158">
        <f t="shared" ref="N36" si="12">+ROUND(((N35/$C$30)*N21),2)</f>
        <v>19.82</v>
      </c>
      <c r="O36" s="159"/>
      <c r="P36" s="160">
        <f t="shared" si="11"/>
        <v>48.4</v>
      </c>
      <c r="Q36" s="161"/>
      <c r="R36" s="160">
        <f t="shared" ref="R36" si="13">+ROUND(((R35/$C$9)*R21),2)</f>
        <v>40.01</v>
      </c>
      <c r="S36" s="161"/>
      <c r="T36" s="82">
        <f t="shared" ref="T36:V36" si="14">+ROUND(((T35/$C$9)*T21),2)</f>
        <v>0.33</v>
      </c>
      <c r="U36" s="39">
        <f t="shared" si="14"/>
        <v>6.22</v>
      </c>
      <c r="V36" s="160">
        <f t="shared" si="14"/>
        <v>112.54</v>
      </c>
      <c r="W36" s="161"/>
      <c r="X36" s="160">
        <f t="shared" ref="X36" si="15">+ROUND(((X35/$C$9)*X21),2)</f>
        <v>82.38</v>
      </c>
      <c r="Y36" s="161"/>
      <c r="Z36" s="160">
        <f t="shared" ref="Z36" si="16">+ROUND(((Z35/$C$9)*Z21),2)</f>
        <v>10.73</v>
      </c>
      <c r="AA36" s="161"/>
      <c r="AB36" s="160">
        <f t="shared" ref="AB36" si="17">+ROUND(((AB35/$C$9)*AB21),2)</f>
        <v>32.409999999999997</v>
      </c>
      <c r="AC36" s="161"/>
      <c r="AD36" s="160">
        <f t="shared" ref="AD36" si="18">+ROUND(((AD35/$C$9)*AD21),2)</f>
        <v>125.44</v>
      </c>
      <c r="AE36" s="161"/>
      <c r="AF36" s="160">
        <f t="shared" ref="AF36" si="19">+ROUND(((AF35/$C$9)*AF21),2)</f>
        <v>102.46</v>
      </c>
      <c r="AG36" s="161"/>
      <c r="AH36" s="160">
        <f t="shared" ref="AH36" si="20">+ROUND(((AH35/$C$9)*AH21),2)</f>
        <v>0.87</v>
      </c>
      <c r="AI36" s="161"/>
      <c r="AJ36" s="160">
        <f t="shared" ref="AJ36" si="21">+ROUND(((AJ35/$C$9)*AJ21),2)</f>
        <v>50.15</v>
      </c>
      <c r="AK36" s="161"/>
      <c r="AL36" s="160">
        <f t="shared" ref="AL36" si="22">+ROUND(((AL35/$C$9)*AL21),2)</f>
        <v>0</v>
      </c>
      <c r="AM36" s="161"/>
      <c r="AN36" s="160">
        <f t="shared" ref="AN36" si="23">+ROUND(((AN35/$C$9)*AN21),2)</f>
        <v>0</v>
      </c>
      <c r="AO36" s="161"/>
    </row>
    <row r="37" spans="1:41" ht="16.5" customHeight="1" x14ac:dyDescent="0.25">
      <c r="A37" s="221"/>
      <c r="B37" s="221"/>
      <c r="C37" s="22" t="s">
        <v>33</v>
      </c>
      <c r="D37" s="140">
        <v>120</v>
      </c>
      <c r="E37" s="141"/>
      <c r="F37" s="142">
        <v>120</v>
      </c>
      <c r="G37" s="141"/>
      <c r="H37" s="142">
        <v>120</v>
      </c>
      <c r="I37" s="141"/>
      <c r="J37" s="142">
        <v>120</v>
      </c>
      <c r="K37" s="141"/>
      <c r="L37" s="63">
        <v>60</v>
      </c>
      <c r="M37" s="40">
        <v>120</v>
      </c>
      <c r="N37" s="142">
        <v>120</v>
      </c>
      <c r="O37" s="141"/>
      <c r="P37" s="143">
        <v>120</v>
      </c>
      <c r="Q37" s="144"/>
      <c r="R37" s="143">
        <v>120</v>
      </c>
      <c r="S37" s="144"/>
      <c r="T37" s="81">
        <v>60</v>
      </c>
      <c r="U37" s="40">
        <v>100</v>
      </c>
      <c r="V37" s="143">
        <v>120</v>
      </c>
      <c r="W37" s="144"/>
      <c r="X37" s="143">
        <v>120</v>
      </c>
      <c r="Y37" s="144"/>
      <c r="Z37" s="143">
        <v>120</v>
      </c>
      <c r="AA37" s="144"/>
      <c r="AB37" s="143">
        <v>120</v>
      </c>
      <c r="AC37" s="144"/>
      <c r="AD37" s="143">
        <v>120</v>
      </c>
      <c r="AE37" s="144"/>
      <c r="AF37" s="143">
        <v>120</v>
      </c>
      <c r="AG37" s="144"/>
      <c r="AH37" s="143">
        <v>60</v>
      </c>
      <c r="AI37" s="144"/>
      <c r="AJ37" s="143">
        <v>120</v>
      </c>
      <c r="AK37" s="144"/>
      <c r="AL37" s="143">
        <v>60</v>
      </c>
      <c r="AM37" s="144"/>
      <c r="AN37" s="143">
        <v>60</v>
      </c>
      <c r="AO37" s="144"/>
    </row>
    <row r="38" spans="1:41" ht="12.75" customHeight="1" x14ac:dyDescent="0.25">
      <c r="A38" s="221" t="s">
        <v>49</v>
      </c>
      <c r="B38" s="221"/>
      <c r="C38" s="32" t="s">
        <v>32</v>
      </c>
      <c r="D38" s="227">
        <f>+D14/D16</f>
        <v>100.81913383031593</v>
      </c>
      <c r="E38" s="153"/>
      <c r="F38" s="152">
        <f>+F14/F16</f>
        <v>236.22759533866068</v>
      </c>
      <c r="G38" s="153"/>
      <c r="H38" s="152">
        <f>+H14/H16</f>
        <v>52.867634980953795</v>
      </c>
      <c r="I38" s="153"/>
      <c r="J38" s="152">
        <f>+J14/J16</f>
        <v>10.336423012874716</v>
      </c>
      <c r="K38" s="153"/>
      <c r="L38" s="69" t="e">
        <f t="shared" ref="L38:P38" si="24">+L14/L16</f>
        <v>#DIV/0!</v>
      </c>
      <c r="M38" s="41">
        <f t="shared" si="24"/>
        <v>47.504973548387099</v>
      </c>
      <c r="N38" s="152">
        <f>+N14/N16</f>
        <v>11.479890525987278</v>
      </c>
      <c r="O38" s="153"/>
      <c r="P38" s="145">
        <f t="shared" si="24"/>
        <v>17.37553485827776</v>
      </c>
      <c r="Q38" s="146"/>
      <c r="R38" s="145">
        <f t="shared" ref="R38" si="25">+R14/R16</f>
        <v>38.505264355067006</v>
      </c>
      <c r="S38" s="146"/>
      <c r="T38" s="80">
        <f t="shared" ref="T38:V38" si="26">+T14/T16</f>
        <v>5.2127120906225342</v>
      </c>
      <c r="U38" s="41">
        <f t="shared" si="26"/>
        <v>38.889827057264419</v>
      </c>
      <c r="V38" s="145">
        <f t="shared" si="26"/>
        <v>17.326265282253537</v>
      </c>
      <c r="W38" s="146"/>
      <c r="X38" s="145">
        <f t="shared" ref="X38" si="27">+X14/X16</f>
        <v>9.0410020842099339</v>
      </c>
      <c r="Y38" s="146"/>
      <c r="Z38" s="145">
        <f t="shared" ref="Z38" si="28">+Z14/Z16</f>
        <v>9.5880455549422514</v>
      </c>
      <c r="AA38" s="146"/>
      <c r="AB38" s="145">
        <f t="shared" ref="AB38" si="29">+AB14/AB16</f>
        <v>111.17683583118522</v>
      </c>
      <c r="AC38" s="146"/>
      <c r="AD38" s="145">
        <f t="shared" ref="AD38" si="30">+AD14/AD16</f>
        <v>8.8439968547440078</v>
      </c>
      <c r="AE38" s="146"/>
      <c r="AF38" s="145">
        <f t="shared" ref="AF38" si="31">+AF14/AF16</f>
        <v>4.0675936009840736</v>
      </c>
      <c r="AG38" s="146"/>
      <c r="AH38" s="145">
        <f t="shared" ref="AH38" si="32">+AH14/AH16</f>
        <v>27.664236754170208</v>
      </c>
      <c r="AI38" s="146"/>
      <c r="AJ38" s="145">
        <f t="shared" ref="AJ38" si="33">+AJ14/AJ16</f>
        <v>3.3817759195673527</v>
      </c>
      <c r="AK38" s="146"/>
      <c r="AL38" s="145">
        <f t="shared" ref="AL38" si="34">+AL14/AL16</f>
        <v>18.101881153844523</v>
      </c>
      <c r="AM38" s="146"/>
      <c r="AN38" s="145">
        <f t="shared" ref="AN38" si="35">+AN14/AN16</f>
        <v>3.1881200947461426</v>
      </c>
      <c r="AO38" s="146"/>
    </row>
    <row r="39" spans="1:41" ht="15" customHeight="1" x14ac:dyDescent="0.25">
      <c r="A39" s="221"/>
      <c r="B39" s="221"/>
      <c r="C39" s="22" t="s">
        <v>33</v>
      </c>
      <c r="D39" s="147">
        <v>40</v>
      </c>
      <c r="E39" s="148"/>
      <c r="F39" s="149">
        <v>40</v>
      </c>
      <c r="G39" s="148"/>
      <c r="H39" s="149">
        <v>40</v>
      </c>
      <c r="I39" s="148"/>
      <c r="J39" s="149">
        <v>40</v>
      </c>
      <c r="K39" s="148"/>
      <c r="L39" s="61">
        <v>40</v>
      </c>
      <c r="M39" s="42">
        <v>40</v>
      </c>
      <c r="N39" s="149">
        <v>40</v>
      </c>
      <c r="O39" s="148"/>
      <c r="P39" s="150">
        <v>40</v>
      </c>
      <c r="Q39" s="151"/>
      <c r="R39" s="150">
        <v>40</v>
      </c>
      <c r="S39" s="151"/>
      <c r="T39" s="78">
        <v>40</v>
      </c>
      <c r="U39" s="42">
        <v>40</v>
      </c>
      <c r="V39" s="150">
        <v>40</v>
      </c>
      <c r="W39" s="151"/>
      <c r="X39" s="150">
        <v>40</v>
      </c>
      <c r="Y39" s="151"/>
      <c r="Z39" s="150">
        <v>40</v>
      </c>
      <c r="AA39" s="151"/>
      <c r="AB39" s="150">
        <v>40</v>
      </c>
      <c r="AC39" s="151"/>
      <c r="AD39" s="150">
        <v>40</v>
      </c>
      <c r="AE39" s="151"/>
      <c r="AF39" s="150">
        <v>40</v>
      </c>
      <c r="AG39" s="151"/>
      <c r="AH39" s="150">
        <v>40</v>
      </c>
      <c r="AI39" s="151"/>
      <c r="AJ39" s="150">
        <v>40</v>
      </c>
      <c r="AK39" s="151"/>
      <c r="AL39" s="150">
        <v>40</v>
      </c>
      <c r="AM39" s="151"/>
      <c r="AN39" s="150">
        <v>40</v>
      </c>
      <c r="AO39" s="151"/>
    </row>
    <row r="40" spans="1:41" ht="24.75" customHeight="1" x14ac:dyDescent="0.25">
      <c r="A40" s="221" t="s">
        <v>28</v>
      </c>
      <c r="B40" s="221"/>
      <c r="C40" s="32" t="s">
        <v>60</v>
      </c>
      <c r="D40" s="228">
        <v>1</v>
      </c>
      <c r="E40" s="155"/>
      <c r="F40" s="154">
        <v>4</v>
      </c>
      <c r="G40" s="155"/>
      <c r="H40" s="154">
        <v>11</v>
      </c>
      <c r="I40" s="155"/>
      <c r="J40" s="154">
        <v>11</v>
      </c>
      <c r="K40" s="155"/>
      <c r="L40" s="62">
        <v>1</v>
      </c>
      <c r="M40" s="39">
        <v>1</v>
      </c>
      <c r="N40" s="154">
        <v>1</v>
      </c>
      <c r="O40" s="155"/>
      <c r="P40" s="138">
        <v>12</v>
      </c>
      <c r="Q40" s="139"/>
      <c r="R40" s="138">
        <v>2</v>
      </c>
      <c r="S40" s="139"/>
      <c r="T40" s="79">
        <v>15</v>
      </c>
      <c r="U40" s="39">
        <v>10</v>
      </c>
      <c r="V40" s="138">
        <v>8</v>
      </c>
      <c r="W40" s="139"/>
      <c r="X40" s="138">
        <v>1</v>
      </c>
      <c r="Y40" s="139"/>
      <c r="Z40" s="138">
        <v>3</v>
      </c>
      <c r="AA40" s="139"/>
      <c r="AB40" s="138">
        <v>1</v>
      </c>
      <c r="AC40" s="139"/>
      <c r="AD40" s="138">
        <v>15</v>
      </c>
      <c r="AE40" s="139"/>
      <c r="AF40" s="138">
        <v>2</v>
      </c>
      <c r="AG40" s="139"/>
      <c r="AH40" s="138">
        <v>2</v>
      </c>
      <c r="AI40" s="139"/>
      <c r="AJ40" s="138">
        <v>1</v>
      </c>
      <c r="AK40" s="139"/>
      <c r="AL40" s="138">
        <v>0</v>
      </c>
      <c r="AM40" s="139"/>
      <c r="AN40" s="138">
        <v>0</v>
      </c>
      <c r="AO40" s="139"/>
    </row>
    <row r="41" spans="1:41" ht="14.25" customHeight="1" x14ac:dyDescent="0.25">
      <c r="A41" s="221"/>
      <c r="B41" s="221"/>
      <c r="C41" s="22" t="s">
        <v>32</v>
      </c>
      <c r="D41" s="140">
        <v>20</v>
      </c>
      <c r="E41" s="141"/>
      <c r="F41" s="142">
        <v>20</v>
      </c>
      <c r="G41" s="141"/>
      <c r="H41" s="142">
        <v>40</v>
      </c>
      <c r="I41" s="141"/>
      <c r="J41" s="142">
        <v>40</v>
      </c>
      <c r="K41" s="141"/>
      <c r="L41" s="63">
        <v>20</v>
      </c>
      <c r="M41" s="40">
        <v>20</v>
      </c>
      <c r="N41" s="142">
        <v>20</v>
      </c>
      <c r="O41" s="141"/>
      <c r="P41" s="143">
        <v>40</v>
      </c>
      <c r="Q41" s="144"/>
      <c r="R41" s="143">
        <v>20</v>
      </c>
      <c r="S41" s="144"/>
      <c r="T41" s="81">
        <v>40</v>
      </c>
      <c r="U41" s="40">
        <v>30</v>
      </c>
      <c r="V41" s="143">
        <v>30</v>
      </c>
      <c r="W41" s="144"/>
      <c r="X41" s="143">
        <v>20</v>
      </c>
      <c r="Y41" s="144"/>
      <c r="Z41" s="143">
        <v>20</v>
      </c>
      <c r="AA41" s="144"/>
      <c r="AB41" s="143">
        <v>20</v>
      </c>
      <c r="AC41" s="144"/>
      <c r="AD41" s="143">
        <v>40</v>
      </c>
      <c r="AE41" s="144"/>
      <c r="AF41" s="143">
        <v>20</v>
      </c>
      <c r="AG41" s="144"/>
      <c r="AH41" s="143">
        <v>20</v>
      </c>
      <c r="AI41" s="144"/>
      <c r="AJ41" s="143">
        <v>20</v>
      </c>
      <c r="AK41" s="144"/>
      <c r="AL41" s="143">
        <v>0</v>
      </c>
      <c r="AM41" s="144"/>
      <c r="AN41" s="143">
        <v>0</v>
      </c>
      <c r="AO41" s="144"/>
    </row>
    <row r="42" spans="1:41" ht="15" customHeight="1" x14ac:dyDescent="0.25">
      <c r="A42" s="221" t="s">
        <v>27</v>
      </c>
      <c r="B42" s="221"/>
      <c r="C42" s="32" t="s">
        <v>30</v>
      </c>
      <c r="D42" s="229">
        <v>2017</v>
      </c>
      <c r="E42" s="129"/>
      <c r="F42" s="128">
        <v>2016</v>
      </c>
      <c r="G42" s="129"/>
      <c r="H42" s="128">
        <v>2018</v>
      </c>
      <c r="I42" s="129"/>
      <c r="J42" s="128">
        <v>2019</v>
      </c>
      <c r="K42" s="129"/>
      <c r="L42" s="64">
        <v>2018</v>
      </c>
      <c r="M42" s="43">
        <v>2017</v>
      </c>
      <c r="N42" s="128">
        <v>2018</v>
      </c>
      <c r="O42" s="129"/>
      <c r="P42" s="130">
        <v>2019</v>
      </c>
      <c r="Q42" s="131"/>
      <c r="R42" s="130">
        <v>2015</v>
      </c>
      <c r="S42" s="131"/>
      <c r="T42" s="75">
        <v>2016</v>
      </c>
      <c r="U42" s="43">
        <v>2019</v>
      </c>
      <c r="V42" s="130">
        <v>2016</v>
      </c>
      <c r="W42" s="131"/>
      <c r="X42" s="130">
        <v>2017</v>
      </c>
      <c r="Y42" s="131"/>
      <c r="Z42" s="130">
        <v>2015</v>
      </c>
      <c r="AA42" s="131"/>
      <c r="AB42" s="130"/>
      <c r="AC42" s="131"/>
      <c r="AD42" s="130">
        <v>2019</v>
      </c>
      <c r="AE42" s="131"/>
      <c r="AF42" s="130">
        <v>2018</v>
      </c>
      <c r="AG42" s="131"/>
      <c r="AH42" s="130">
        <v>2018</v>
      </c>
      <c r="AI42" s="131"/>
      <c r="AJ42" s="130">
        <v>2017</v>
      </c>
      <c r="AK42" s="131"/>
      <c r="AL42" s="130">
        <v>2018</v>
      </c>
      <c r="AM42" s="131"/>
      <c r="AN42" s="130">
        <v>2018</v>
      </c>
      <c r="AO42" s="131"/>
    </row>
    <row r="43" spans="1:41" ht="18.75" customHeight="1" x14ac:dyDescent="0.25">
      <c r="A43" s="221"/>
      <c r="B43" s="221"/>
      <c r="C43" s="22" t="s">
        <v>44</v>
      </c>
      <c r="D43" s="132">
        <v>1150874000</v>
      </c>
      <c r="E43" s="133"/>
      <c r="F43" s="134">
        <v>1995630000</v>
      </c>
      <c r="G43" s="133"/>
      <c r="H43" s="134">
        <v>6148275000</v>
      </c>
      <c r="I43" s="133"/>
      <c r="J43" s="134">
        <v>4789128156</v>
      </c>
      <c r="K43" s="133"/>
      <c r="L43" s="65">
        <v>0</v>
      </c>
      <c r="M43" s="44">
        <v>811846844</v>
      </c>
      <c r="N43" s="134">
        <v>811676390</v>
      </c>
      <c r="O43" s="133"/>
      <c r="P43" s="135">
        <v>2735296195</v>
      </c>
      <c r="Q43" s="136"/>
      <c r="R43" s="135">
        <v>5951652846</v>
      </c>
      <c r="S43" s="136"/>
      <c r="T43" s="77">
        <v>2339005139</v>
      </c>
      <c r="U43" s="44">
        <v>930891261</v>
      </c>
      <c r="V43" s="135">
        <v>4034333418</v>
      </c>
      <c r="W43" s="136"/>
      <c r="X43" s="135">
        <v>1701271958</v>
      </c>
      <c r="Y43" s="136"/>
      <c r="Z43" s="135">
        <v>870166503</v>
      </c>
      <c r="AA43" s="136"/>
      <c r="AB43" s="135">
        <v>377066000</v>
      </c>
      <c r="AC43" s="136"/>
      <c r="AD43" s="135">
        <v>4913170000</v>
      </c>
      <c r="AE43" s="136"/>
      <c r="AF43" s="135">
        <v>2741536000</v>
      </c>
      <c r="AG43" s="136"/>
      <c r="AH43" s="135">
        <v>2563018556</v>
      </c>
      <c r="AI43" s="136"/>
      <c r="AJ43" s="135">
        <v>4832814190</v>
      </c>
      <c r="AK43" s="136"/>
      <c r="AL43" s="135">
        <v>7151299095</v>
      </c>
      <c r="AM43" s="136"/>
      <c r="AN43" s="252">
        <v>1101732052</v>
      </c>
      <c r="AO43" s="253"/>
    </row>
    <row r="44" spans="1:41" ht="21" customHeight="1" x14ac:dyDescent="0.25">
      <c r="A44" s="221" t="s">
        <v>29</v>
      </c>
      <c r="B44" s="221"/>
      <c r="C44" s="22" t="s">
        <v>31</v>
      </c>
      <c r="D44" s="132">
        <v>762625073.60000002</v>
      </c>
      <c r="E44" s="133"/>
      <c r="F44" s="134">
        <v>1851211177</v>
      </c>
      <c r="G44" s="133"/>
      <c r="H44" s="134">
        <v>8225718083.6599998</v>
      </c>
      <c r="I44" s="133"/>
      <c r="J44" s="230">
        <v>8929639389.1800003</v>
      </c>
      <c r="K44" s="231"/>
      <c r="L44" s="65">
        <v>0</v>
      </c>
      <c r="M44" s="44">
        <v>100000000</v>
      </c>
      <c r="N44" s="134">
        <v>0</v>
      </c>
      <c r="O44" s="133"/>
      <c r="P44" s="124">
        <v>0</v>
      </c>
      <c r="Q44" s="125"/>
      <c r="R44" s="124">
        <v>59663464.280000001</v>
      </c>
      <c r="S44" s="125"/>
      <c r="T44" s="77">
        <v>0</v>
      </c>
      <c r="U44" s="44">
        <v>0</v>
      </c>
      <c r="V44" s="124">
        <f>213897350+264840975</f>
        <v>478738325</v>
      </c>
      <c r="W44" s="125"/>
      <c r="X44" s="124">
        <v>224009347</v>
      </c>
      <c r="Y44" s="125"/>
      <c r="Z44" s="124">
        <v>0</v>
      </c>
      <c r="AA44" s="125"/>
      <c r="AB44" s="124">
        <v>0</v>
      </c>
      <c r="AC44" s="125"/>
      <c r="AD44" s="249">
        <v>3594723348.8800001</v>
      </c>
      <c r="AE44" s="250"/>
      <c r="AF44" s="124">
        <v>252211748.13</v>
      </c>
      <c r="AG44" s="125"/>
      <c r="AH44" s="124">
        <v>0</v>
      </c>
      <c r="AI44" s="125"/>
      <c r="AJ44" s="124"/>
      <c r="AK44" s="125"/>
      <c r="AL44" s="124">
        <v>0</v>
      </c>
      <c r="AM44" s="125"/>
      <c r="AN44" s="124">
        <v>0</v>
      </c>
      <c r="AO44" s="125"/>
    </row>
    <row r="45" spans="1:41" ht="18" customHeight="1" x14ac:dyDescent="0.25">
      <c r="A45" s="164" t="s">
        <v>52</v>
      </c>
      <c r="B45" s="215"/>
      <c r="C45" s="192"/>
      <c r="D45" s="126">
        <f>+(((D43*((D37+D41+D39)/100)))-D44)</f>
        <v>1308948126.4000001</v>
      </c>
      <c r="E45" s="127"/>
      <c r="F45" s="126">
        <f>+F30</f>
        <v>1740922823</v>
      </c>
      <c r="G45" s="127"/>
      <c r="H45" s="126">
        <f>+H30</f>
        <v>4070831916.3400002</v>
      </c>
      <c r="I45" s="127"/>
      <c r="J45" s="137">
        <f>+(((J43*((J37+J41+J39)/100)))-J44)</f>
        <v>648616922.81999969</v>
      </c>
      <c r="K45" s="127"/>
      <c r="L45" s="88">
        <f t="shared" ref="L45:P45" si="36">+(((L43*((L37+L41+L39)/100)))-L44)</f>
        <v>0</v>
      </c>
      <c r="M45" s="88">
        <f t="shared" si="36"/>
        <v>1361324319.2</v>
      </c>
      <c r="N45" s="137">
        <f>+(((N43*((N37+N41+N39)/100)))-N44)</f>
        <v>1461017502</v>
      </c>
      <c r="O45" s="127"/>
      <c r="P45" s="126">
        <f t="shared" si="36"/>
        <v>5470592390</v>
      </c>
      <c r="Q45" s="127"/>
      <c r="R45" s="126">
        <f t="shared" ref="R45" si="37">+(((R43*((R37+R41+R39)/100)))-R44)</f>
        <v>10653311658.52</v>
      </c>
      <c r="S45" s="127"/>
      <c r="T45" s="88">
        <f t="shared" ref="T45:V45" si="38">+(((T43*((T37+T41+T39)/100)))-T44)</f>
        <v>3274607194.5999999</v>
      </c>
      <c r="U45" s="88">
        <f t="shared" si="38"/>
        <v>1582515143.7</v>
      </c>
      <c r="V45" s="126">
        <f t="shared" si="38"/>
        <v>7186495169.1999998</v>
      </c>
      <c r="W45" s="127"/>
      <c r="X45" s="126">
        <f t="shared" ref="X45" si="39">+(((X43*((X37+X41+X39)/100)))-X44)</f>
        <v>2838280177.4000001</v>
      </c>
      <c r="Y45" s="127"/>
      <c r="Z45" s="126">
        <f t="shared" ref="Z45" si="40">+(((Z43*((Z37+Z41+Z39)/100)))-Z44)</f>
        <v>1566299705.4000001</v>
      </c>
      <c r="AA45" s="127"/>
      <c r="AB45" s="126">
        <f t="shared" ref="AB45" si="41">+(((AB43*((AB37+AB41+AB39)/100)))-AB44)</f>
        <v>678718800</v>
      </c>
      <c r="AC45" s="127"/>
      <c r="AD45" s="126">
        <f t="shared" ref="AD45" si="42">+(((AD43*((AD37+AD41+AD39)/100)))-AD44)</f>
        <v>6231616651.1199999</v>
      </c>
      <c r="AE45" s="127"/>
      <c r="AF45" s="126">
        <f t="shared" ref="AF45" si="43">+(((AF43*((AF37+AF41+AF39)/100)))-AF44)</f>
        <v>4682553051.8699999</v>
      </c>
      <c r="AG45" s="127"/>
      <c r="AH45" s="126">
        <f t="shared" ref="AH45" si="44">+(((AH43*((AH37+AH41+AH39)/100)))-AH44)</f>
        <v>3075622267.1999998</v>
      </c>
      <c r="AI45" s="127"/>
      <c r="AJ45" s="126">
        <f t="shared" ref="AJ45" si="45">+(((AJ43*((AJ37+AJ41+AJ39)/100)))-AJ44)</f>
        <v>8699065542</v>
      </c>
      <c r="AK45" s="127"/>
      <c r="AL45" s="126">
        <f t="shared" ref="AL45" si="46">+(((AL43*((AL37+AL41+AL39)/100)))-AL44)</f>
        <v>7151299095</v>
      </c>
      <c r="AM45" s="127"/>
      <c r="AN45" s="126">
        <f t="shared" ref="AN45" si="47">+(((AN43*((AN37+AN41+AN39)/100)))-AN44)</f>
        <v>1101732052</v>
      </c>
      <c r="AO45" s="127"/>
    </row>
    <row r="46" spans="1:41" s="4" customFormat="1" ht="33" customHeight="1" x14ac:dyDescent="0.25">
      <c r="A46" s="58"/>
      <c r="B46" s="24"/>
      <c r="C46" s="24"/>
      <c r="D46" s="33"/>
      <c r="E46" s="33"/>
      <c r="F46" s="33"/>
      <c r="G46" s="33"/>
      <c r="H46" s="33"/>
      <c r="I46" s="33"/>
      <c r="J46" s="33"/>
      <c r="K46" s="33"/>
      <c r="L46" s="54"/>
      <c r="M46" s="54"/>
      <c r="N46" s="33"/>
      <c r="O46" s="33"/>
      <c r="P46" s="33"/>
      <c r="Q46" s="33"/>
      <c r="R46" s="33"/>
      <c r="S46" s="33"/>
      <c r="T46" s="54"/>
      <c r="U46" s="54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</row>
    <row r="47" spans="1:41" ht="26.25" customHeight="1" x14ac:dyDescent="0.25">
      <c r="A47" s="162" t="s">
        <v>58</v>
      </c>
      <c r="B47" s="214"/>
      <c r="C47" s="170"/>
      <c r="D47" s="162" t="str">
        <f>+D33</f>
        <v>1. ANDRES MAURICIO CASTRO MURCIA
NIT. 14.135.557-1</v>
      </c>
      <c r="E47" s="163"/>
      <c r="F47" s="166" t="str">
        <f>+F33</f>
        <v>2. URIBE ARQUITECTOS CONSTRUCTORES UAC SAS NIT. 800.189.202-5</v>
      </c>
      <c r="G47" s="163"/>
      <c r="H47" s="166" t="str">
        <f>+H33</f>
        <v>3. SAFRID INGENIERIA SAS NIT. 900.520.848-4</v>
      </c>
      <c r="I47" s="163"/>
      <c r="J47" s="166" t="str">
        <f>+J33</f>
        <v>4. WRUSSY INGENIEROS SAS NIT. 901.109.885-1</v>
      </c>
      <c r="K47" s="163"/>
      <c r="L47" s="168" t="str">
        <f>+L33</f>
        <v>5. CONSORCIO OBRAS FUNSE</v>
      </c>
      <c r="M47" s="169"/>
      <c r="N47" s="166" t="str">
        <f>+N33</f>
        <v>6. ZILL BUSINESS SOLUTIONS SAS NIT. 900.405.611-4</v>
      </c>
      <c r="O47" s="163"/>
      <c r="P47" s="166" t="str">
        <f>+P33</f>
        <v>7. INVERSIONES COLOMBIANAS DE INGENERÍA INVERCOLING S.AS
NIT. 900.467.577-7</v>
      </c>
      <c r="Q47" s="170"/>
      <c r="R47" s="166" t="str">
        <f>+R33</f>
        <v>8. LIMACOR MY S.A.S
NIT. 900.126.632-1</v>
      </c>
      <c r="S47" s="170"/>
      <c r="T47" s="168" t="str">
        <f>+T33</f>
        <v>9. CONSORCIO INGENIERÍA SERPEC</v>
      </c>
      <c r="U47" s="169"/>
      <c r="V47" s="166" t="str">
        <f>+V33</f>
        <v>10. H.A.H CONSTRUCCIONES SAS
NIT. 900.431.716-9</v>
      </c>
      <c r="W47" s="170"/>
      <c r="X47" s="166" t="str">
        <f>+X33</f>
        <v>11. ALINCA SAS
NIT. 860.530.147-8</v>
      </c>
      <c r="Y47" s="170"/>
      <c r="Z47" s="166" t="str">
        <f>+Z33</f>
        <v>12. CONSARCA LTDA
NIT. 830.093.545-1</v>
      </c>
      <c r="AA47" s="170"/>
      <c r="AB47" s="166" t="str">
        <f>+AB33</f>
        <v>13. FRG INGENIERÍA Y CONSULTORÍA SAS 
NIT. 901.244.683-6</v>
      </c>
      <c r="AC47" s="170"/>
      <c r="AD47" s="166" t="str">
        <f>+AD33</f>
        <v xml:space="preserve">14. DIARQCO CONSTRUCTORES SAS
NIT. 900.185.357-2 </v>
      </c>
      <c r="AE47" s="170"/>
      <c r="AF47" s="166" t="str">
        <f>+AF33</f>
        <v>15. URIEL EDGARDO HERNANDEZ GAITÁN
NIT. 79.344.167-5</v>
      </c>
      <c r="AG47" s="170"/>
      <c r="AH47" s="166" t="str">
        <f>+AH33</f>
        <v>16. KYROS MUEBLES Y DISEÑOS LTDA
NIT. 900.030.384-6</v>
      </c>
      <c r="AI47" s="170"/>
      <c r="AJ47" s="166" t="str">
        <f>+AJ33</f>
        <v>17. GLORIA ELIZABETH OSORIO BENAVIDES
NIT. 51.937.871-6</v>
      </c>
      <c r="AK47" s="170"/>
      <c r="AL47" s="166" t="str">
        <f>+AL33</f>
        <v>18. AMERICANA CORP SAS
NIT. 830.029.017-2</v>
      </c>
      <c r="AM47" s="170"/>
      <c r="AN47" s="166" t="str">
        <f>+AN33</f>
        <v>19. INVERSIONES ARCHIVOS Y SERVICIOS SAS
NIT. 830.027.337-5</v>
      </c>
      <c r="AO47" s="170"/>
    </row>
    <row r="48" spans="1:41" ht="67.5" customHeight="1" x14ac:dyDescent="0.25">
      <c r="A48" s="164"/>
      <c r="B48" s="215"/>
      <c r="C48" s="171"/>
      <c r="D48" s="164"/>
      <c r="E48" s="165"/>
      <c r="F48" s="167"/>
      <c r="G48" s="165"/>
      <c r="H48" s="167"/>
      <c r="I48" s="165"/>
      <c r="J48" s="167"/>
      <c r="K48" s="165"/>
      <c r="L48" s="66" t="str">
        <f>+L34</f>
        <v>SERIN S.A.S
NIT. 901.058.985-8</v>
      </c>
      <c r="M48" s="31" t="str">
        <f>+M34</f>
        <v>FUNDACIÓN RESCATE NIT. 834.000.847-7</v>
      </c>
      <c r="N48" s="167"/>
      <c r="O48" s="165"/>
      <c r="P48" s="167"/>
      <c r="Q48" s="171"/>
      <c r="R48" s="167"/>
      <c r="S48" s="171"/>
      <c r="T48" s="76" t="str">
        <f>+T34</f>
        <v>SAMAR CONSTRUCTORES Y CONSULTORES SAS
NIT. 900.088.297-3</v>
      </c>
      <c r="U48" s="31" t="str">
        <f>+U34</f>
        <v>SERPEC INGENIEROS S.A.S
NIT. 900.873.083-1</v>
      </c>
      <c r="V48" s="167"/>
      <c r="W48" s="171"/>
      <c r="X48" s="167"/>
      <c r="Y48" s="171"/>
      <c r="Z48" s="167"/>
      <c r="AA48" s="171"/>
      <c r="AB48" s="167"/>
      <c r="AC48" s="171"/>
      <c r="AD48" s="167"/>
      <c r="AE48" s="171"/>
      <c r="AF48" s="167"/>
      <c r="AG48" s="171"/>
      <c r="AH48" s="167"/>
      <c r="AI48" s="171"/>
      <c r="AJ48" s="167"/>
      <c r="AK48" s="171"/>
      <c r="AL48" s="167"/>
      <c r="AM48" s="171"/>
      <c r="AN48" s="167"/>
      <c r="AO48" s="171"/>
    </row>
    <row r="49" spans="1:41" ht="108.75" customHeight="1" x14ac:dyDescent="0.25">
      <c r="A49" s="55" t="s">
        <v>94</v>
      </c>
      <c r="B49" s="236" t="s">
        <v>15</v>
      </c>
      <c r="C49" s="237"/>
      <c r="D49" s="235" t="s">
        <v>43</v>
      </c>
      <c r="E49" s="233"/>
      <c r="F49" s="232" t="s">
        <v>43</v>
      </c>
      <c r="G49" s="233"/>
      <c r="H49" s="232" t="s">
        <v>43</v>
      </c>
      <c r="I49" s="233"/>
      <c r="J49" s="232" t="s">
        <v>43</v>
      </c>
      <c r="K49" s="234"/>
      <c r="L49" s="105" t="s">
        <v>43</v>
      </c>
      <c r="M49" s="105" t="s">
        <v>43</v>
      </c>
      <c r="N49" s="232" t="s">
        <v>43</v>
      </c>
      <c r="O49" s="234"/>
      <c r="P49" s="113" t="s">
        <v>43</v>
      </c>
      <c r="Q49" s="114"/>
      <c r="R49" s="113" t="s">
        <v>43</v>
      </c>
      <c r="S49" s="114"/>
      <c r="T49" s="107" t="s">
        <v>43</v>
      </c>
      <c r="U49" s="105" t="s">
        <v>43</v>
      </c>
      <c r="V49" s="113" t="s">
        <v>43</v>
      </c>
      <c r="W49" s="114"/>
      <c r="X49" s="113" t="s">
        <v>43</v>
      </c>
      <c r="Y49" s="114"/>
      <c r="Z49" s="113" t="s">
        <v>43</v>
      </c>
      <c r="AA49" s="114"/>
      <c r="AB49" s="232" t="s">
        <v>43</v>
      </c>
      <c r="AC49" s="114"/>
      <c r="AD49" s="113" t="s">
        <v>43</v>
      </c>
      <c r="AE49" s="114"/>
      <c r="AF49" s="113" t="s">
        <v>43</v>
      </c>
      <c r="AG49" s="114"/>
      <c r="AH49" s="113" t="s">
        <v>43</v>
      </c>
      <c r="AI49" s="114"/>
      <c r="AJ49" s="232" t="s">
        <v>43</v>
      </c>
      <c r="AK49" s="114"/>
      <c r="AL49" s="232" t="s">
        <v>43</v>
      </c>
      <c r="AM49" s="114"/>
      <c r="AN49" s="232" t="s">
        <v>43</v>
      </c>
      <c r="AO49" s="114"/>
    </row>
    <row r="50" spans="1:41" ht="84.75" customHeight="1" x14ac:dyDescent="0.25">
      <c r="A50" s="55" t="s">
        <v>95</v>
      </c>
      <c r="B50" s="203" t="s">
        <v>51</v>
      </c>
      <c r="C50" s="204"/>
      <c r="D50" s="117" t="s">
        <v>43</v>
      </c>
      <c r="E50" s="118"/>
      <c r="F50" s="119" t="s">
        <v>43</v>
      </c>
      <c r="G50" s="118"/>
      <c r="H50" s="119" t="s">
        <v>43</v>
      </c>
      <c r="I50" s="118"/>
      <c r="J50" s="119" t="s">
        <v>43</v>
      </c>
      <c r="K50" s="118"/>
      <c r="L50" s="120" t="s">
        <v>43</v>
      </c>
      <c r="M50" s="118"/>
      <c r="N50" s="119" t="s">
        <v>43</v>
      </c>
      <c r="O50" s="118"/>
      <c r="P50" s="115" t="s">
        <v>43</v>
      </c>
      <c r="Q50" s="116"/>
      <c r="R50" s="115" t="s">
        <v>43</v>
      </c>
      <c r="S50" s="116"/>
      <c r="T50" s="120" t="s">
        <v>43</v>
      </c>
      <c r="U50" s="118"/>
      <c r="V50" s="115" t="s">
        <v>43</v>
      </c>
      <c r="W50" s="116"/>
      <c r="X50" s="115" t="s">
        <v>43</v>
      </c>
      <c r="Y50" s="116"/>
      <c r="Z50" s="115" t="s">
        <v>43</v>
      </c>
      <c r="AA50" s="116"/>
      <c r="AB50" s="115" t="s">
        <v>43</v>
      </c>
      <c r="AC50" s="116"/>
      <c r="AD50" s="115" t="s">
        <v>43</v>
      </c>
      <c r="AE50" s="116"/>
      <c r="AF50" s="115" t="s">
        <v>43</v>
      </c>
      <c r="AG50" s="116"/>
      <c r="AH50" s="119" t="s">
        <v>100</v>
      </c>
      <c r="AI50" s="116"/>
      <c r="AJ50" s="115" t="s">
        <v>43</v>
      </c>
      <c r="AK50" s="116"/>
      <c r="AL50" s="247" t="s">
        <v>92</v>
      </c>
      <c r="AM50" s="248"/>
      <c r="AN50" s="247" t="s">
        <v>92</v>
      </c>
      <c r="AO50" s="248"/>
    </row>
    <row r="51" spans="1:41" ht="105" customHeight="1" x14ac:dyDescent="0.25">
      <c r="A51" s="55" t="s">
        <v>96</v>
      </c>
      <c r="B51" s="203" t="s">
        <v>18</v>
      </c>
      <c r="C51" s="204"/>
      <c r="D51" s="117" t="s">
        <v>43</v>
      </c>
      <c r="E51" s="118"/>
      <c r="F51" s="119" t="s">
        <v>43</v>
      </c>
      <c r="G51" s="118"/>
      <c r="H51" s="119" t="s">
        <v>43</v>
      </c>
      <c r="I51" s="118"/>
      <c r="J51" s="119" t="s">
        <v>43</v>
      </c>
      <c r="K51" s="120"/>
      <c r="L51" s="105" t="s">
        <v>43</v>
      </c>
      <c r="M51" s="105" t="s">
        <v>43</v>
      </c>
      <c r="N51" s="119" t="s">
        <v>43</v>
      </c>
      <c r="O51" s="120"/>
      <c r="P51" s="115" t="s">
        <v>43</v>
      </c>
      <c r="Q51" s="116"/>
      <c r="R51" s="115" t="s">
        <v>43</v>
      </c>
      <c r="S51" s="116"/>
      <c r="T51" s="107" t="s">
        <v>43</v>
      </c>
      <c r="U51" s="105" t="s">
        <v>43</v>
      </c>
      <c r="V51" s="115" t="s">
        <v>43</v>
      </c>
      <c r="W51" s="116"/>
      <c r="X51" s="115" t="s">
        <v>43</v>
      </c>
      <c r="Y51" s="116"/>
      <c r="Z51" s="115" t="s">
        <v>43</v>
      </c>
      <c r="AA51" s="116"/>
      <c r="AB51" s="232" t="s">
        <v>43</v>
      </c>
      <c r="AC51" s="114"/>
      <c r="AD51" s="115" t="s">
        <v>43</v>
      </c>
      <c r="AE51" s="116"/>
      <c r="AF51" s="115" t="s">
        <v>43</v>
      </c>
      <c r="AG51" s="116"/>
      <c r="AH51" s="115" t="s">
        <v>43</v>
      </c>
      <c r="AI51" s="116"/>
      <c r="AJ51" s="232" t="s">
        <v>43</v>
      </c>
      <c r="AK51" s="114"/>
      <c r="AL51" s="232" t="s">
        <v>43</v>
      </c>
      <c r="AM51" s="114"/>
      <c r="AN51" s="232" t="s">
        <v>43</v>
      </c>
      <c r="AO51" s="114"/>
    </row>
    <row r="52" spans="1:41" ht="42" customHeight="1" x14ac:dyDescent="0.25">
      <c r="A52" s="55" t="s">
        <v>97</v>
      </c>
      <c r="B52" s="203" t="s">
        <v>17</v>
      </c>
      <c r="C52" s="204"/>
      <c r="D52" s="117" t="s">
        <v>43</v>
      </c>
      <c r="E52" s="118"/>
      <c r="F52" s="119" t="s">
        <v>43</v>
      </c>
      <c r="G52" s="118"/>
      <c r="H52" s="119" t="s">
        <v>43</v>
      </c>
      <c r="I52" s="118"/>
      <c r="J52" s="119" t="s">
        <v>43</v>
      </c>
      <c r="K52" s="118"/>
      <c r="L52" s="120" t="s">
        <v>54</v>
      </c>
      <c r="M52" s="118"/>
      <c r="N52" s="119" t="s">
        <v>43</v>
      </c>
      <c r="O52" s="118"/>
      <c r="P52" s="115" t="s">
        <v>43</v>
      </c>
      <c r="Q52" s="116"/>
      <c r="R52" s="115" t="s">
        <v>43</v>
      </c>
      <c r="S52" s="116"/>
      <c r="T52" s="120" t="s">
        <v>54</v>
      </c>
      <c r="U52" s="118"/>
      <c r="V52" s="115" t="s">
        <v>43</v>
      </c>
      <c r="W52" s="116"/>
      <c r="X52" s="115" t="s">
        <v>43</v>
      </c>
      <c r="Y52" s="116"/>
      <c r="Z52" s="115" t="s">
        <v>43</v>
      </c>
      <c r="AA52" s="116"/>
      <c r="AB52" s="115" t="s">
        <v>43</v>
      </c>
      <c r="AC52" s="116"/>
      <c r="AD52" s="115" t="s">
        <v>43</v>
      </c>
      <c r="AE52" s="116"/>
      <c r="AF52" s="115" t="s">
        <v>43</v>
      </c>
      <c r="AG52" s="116"/>
      <c r="AH52" s="115" t="s">
        <v>43</v>
      </c>
      <c r="AI52" s="116"/>
      <c r="AJ52" s="115" t="s">
        <v>43</v>
      </c>
      <c r="AK52" s="116"/>
      <c r="AL52" s="115" t="s">
        <v>43</v>
      </c>
      <c r="AM52" s="116"/>
      <c r="AN52" s="115" t="s">
        <v>43</v>
      </c>
      <c r="AO52" s="116"/>
    </row>
    <row r="53" spans="1:41" ht="88.5" customHeight="1" x14ac:dyDescent="0.25">
      <c r="A53" s="55" t="s">
        <v>98</v>
      </c>
      <c r="B53" s="203" t="s">
        <v>16</v>
      </c>
      <c r="C53" s="204"/>
      <c r="D53" s="117" t="s">
        <v>43</v>
      </c>
      <c r="E53" s="118"/>
      <c r="F53" s="119" t="s">
        <v>43</v>
      </c>
      <c r="G53" s="118"/>
      <c r="H53" s="119" t="s">
        <v>43</v>
      </c>
      <c r="I53" s="118"/>
      <c r="J53" s="119" t="s">
        <v>43</v>
      </c>
      <c r="K53" s="118"/>
      <c r="L53" s="120" t="s">
        <v>54</v>
      </c>
      <c r="M53" s="118"/>
      <c r="N53" s="119" t="s">
        <v>43</v>
      </c>
      <c r="O53" s="118"/>
      <c r="P53" s="115" t="s">
        <v>43</v>
      </c>
      <c r="Q53" s="116"/>
      <c r="R53" s="115" t="s">
        <v>43</v>
      </c>
      <c r="S53" s="116"/>
      <c r="T53" s="120" t="s">
        <v>54</v>
      </c>
      <c r="U53" s="118"/>
      <c r="V53" s="115" t="s">
        <v>43</v>
      </c>
      <c r="W53" s="116"/>
      <c r="X53" s="115" t="s">
        <v>43</v>
      </c>
      <c r="Y53" s="116"/>
      <c r="Z53" s="247" t="s">
        <v>84</v>
      </c>
      <c r="AA53" s="248"/>
      <c r="AB53" s="119" t="s">
        <v>43</v>
      </c>
      <c r="AC53" s="116"/>
      <c r="AD53" s="119" t="s">
        <v>43</v>
      </c>
      <c r="AE53" s="116"/>
      <c r="AF53" s="119" t="s">
        <v>43</v>
      </c>
      <c r="AG53" s="116"/>
      <c r="AH53" s="119" t="s">
        <v>43</v>
      </c>
      <c r="AI53" s="116"/>
      <c r="AJ53" s="119" t="s">
        <v>43</v>
      </c>
      <c r="AK53" s="116"/>
      <c r="AL53" s="119" t="s">
        <v>43</v>
      </c>
      <c r="AM53" s="116"/>
      <c r="AN53" s="119" t="s">
        <v>43</v>
      </c>
      <c r="AO53" s="116"/>
    </row>
    <row r="54" spans="1:41" ht="11.25" customHeight="1" thickBot="1" x14ac:dyDescent="0.3">
      <c r="A54" s="24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</row>
    <row r="55" spans="1:41" ht="387.75" customHeight="1" thickTop="1" thickBot="1" x14ac:dyDescent="0.3">
      <c r="A55" s="241" t="s">
        <v>57</v>
      </c>
      <c r="B55" s="242"/>
      <c r="C55" s="242"/>
      <c r="D55" s="109" t="s">
        <v>34</v>
      </c>
      <c r="E55" s="110"/>
      <c r="F55" s="109" t="s">
        <v>34</v>
      </c>
      <c r="G55" s="110"/>
      <c r="H55" s="109" t="s">
        <v>34</v>
      </c>
      <c r="I55" s="110"/>
      <c r="J55" s="244" t="s">
        <v>34</v>
      </c>
      <c r="K55" s="110"/>
      <c r="L55" s="121" t="s">
        <v>34</v>
      </c>
      <c r="M55" s="122"/>
      <c r="N55" s="109" t="s">
        <v>34</v>
      </c>
      <c r="O55" s="110"/>
      <c r="P55" s="109" t="s">
        <v>34</v>
      </c>
      <c r="Q55" s="110"/>
      <c r="R55" s="109" t="s">
        <v>34</v>
      </c>
      <c r="S55" s="110"/>
      <c r="T55" s="245" t="s">
        <v>34</v>
      </c>
      <c r="U55" s="246"/>
      <c r="V55" s="109" t="s">
        <v>34</v>
      </c>
      <c r="W55" s="110"/>
      <c r="X55" s="109" t="s">
        <v>34</v>
      </c>
      <c r="Y55" s="110"/>
      <c r="Z55" s="111" t="s">
        <v>104</v>
      </c>
      <c r="AA55" s="112"/>
      <c r="AB55" s="109" t="s">
        <v>100</v>
      </c>
      <c r="AC55" s="110"/>
      <c r="AD55" s="109" t="s">
        <v>34</v>
      </c>
      <c r="AE55" s="110"/>
      <c r="AF55" s="109" t="s">
        <v>34</v>
      </c>
      <c r="AG55" s="110"/>
      <c r="AH55" s="109" t="s">
        <v>34</v>
      </c>
      <c r="AI55" s="110"/>
      <c r="AJ55" s="109" t="s">
        <v>34</v>
      </c>
      <c r="AK55" s="110"/>
      <c r="AL55" s="111" t="s">
        <v>103</v>
      </c>
      <c r="AM55" s="112"/>
      <c r="AN55" s="111" t="s">
        <v>102</v>
      </c>
      <c r="AO55" s="112"/>
    </row>
    <row r="56" spans="1:41" ht="13.5" thickTop="1" x14ac:dyDescent="0.25">
      <c r="A56" s="18"/>
      <c r="B56" s="2"/>
      <c r="C56" s="2"/>
      <c r="D56" s="2"/>
      <c r="E56" s="2"/>
      <c r="F56" s="2"/>
      <c r="G56" s="2"/>
      <c r="H56" s="2"/>
      <c r="I56" s="2"/>
      <c r="J56" s="2"/>
      <c r="K56" s="2"/>
      <c r="N56" s="2"/>
      <c r="O56" s="2"/>
      <c r="P56" s="2"/>
      <c r="Q56" s="2"/>
      <c r="R56" s="2"/>
      <c r="S56" s="2"/>
      <c r="T56" s="108"/>
      <c r="U56" s="108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spans="1:41" x14ac:dyDescent="0.25">
      <c r="A57" s="18"/>
      <c r="B57" s="2"/>
      <c r="C57" s="2"/>
      <c r="D57" s="2"/>
      <c r="E57" s="2"/>
      <c r="F57" s="2"/>
      <c r="G57" s="2"/>
      <c r="H57" s="2"/>
      <c r="I57" s="2"/>
      <c r="J57" s="2"/>
      <c r="K57" s="2"/>
      <c r="L57" s="98"/>
      <c r="M57" s="98"/>
      <c r="N57" s="2"/>
      <c r="O57" s="2"/>
      <c r="P57" s="2"/>
      <c r="Q57" s="2"/>
      <c r="R57" s="2"/>
      <c r="S57" s="2"/>
      <c r="T57" s="98"/>
      <c r="U57" s="98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 ht="15.75" customHeight="1" x14ac:dyDescent="0.25">
      <c r="A58" s="238" t="s">
        <v>64</v>
      </c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238"/>
      <c r="Z58" s="238"/>
      <c r="AA58" s="238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</row>
    <row r="59" spans="1:41" ht="18" customHeight="1" x14ac:dyDescent="0.25">
      <c r="A59" s="239" t="s">
        <v>99</v>
      </c>
      <c r="B59" s="239"/>
      <c r="C59" s="239"/>
      <c r="D59" s="239"/>
      <c r="E59" s="239"/>
      <c r="F59" s="239"/>
      <c r="G59" s="239"/>
      <c r="H59" s="239"/>
      <c r="I59" s="239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</row>
    <row r="60" spans="1:41" ht="18.75" customHeight="1" x14ac:dyDescent="0.25">
      <c r="A60" s="239" t="s">
        <v>63</v>
      </c>
      <c r="B60" s="239"/>
      <c r="C60" s="239"/>
      <c r="D60" s="239"/>
      <c r="E60" s="239"/>
      <c r="F60" s="239"/>
      <c r="G60" s="239"/>
      <c r="H60" s="239"/>
      <c r="I60" s="239"/>
      <c r="J60" s="239"/>
      <c r="K60" s="239"/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239"/>
      <c r="X60" s="239"/>
      <c r="Y60" s="239"/>
      <c r="Z60" s="239"/>
      <c r="AA60" s="239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</row>
    <row r="61" spans="1:41" ht="15.75" x14ac:dyDescent="0.25">
      <c r="A61" s="240" t="s">
        <v>85</v>
      </c>
      <c r="B61" s="240"/>
      <c r="C61" s="240"/>
      <c r="D61" s="240"/>
      <c r="E61" s="240"/>
      <c r="F61" s="240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</row>
    <row r="62" spans="1:41" ht="16.5" customHeight="1" x14ac:dyDescent="0.25">
      <c r="A62" s="240" t="s">
        <v>101</v>
      </c>
      <c r="B62" s="240"/>
      <c r="C62" s="240"/>
      <c r="D62" s="240"/>
      <c r="E62" s="240"/>
      <c r="F62" s="240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</row>
  </sheetData>
  <mergeCells count="624">
    <mergeCell ref="AN45:AO45"/>
    <mergeCell ref="AN47:AO48"/>
    <mergeCell ref="AN49:AO49"/>
    <mergeCell ref="AN50:AO50"/>
    <mergeCell ref="AN51:AO51"/>
    <mergeCell ref="AN52:AO52"/>
    <mergeCell ref="AN53:AO53"/>
    <mergeCell ref="AN54:AO54"/>
    <mergeCell ref="A2:AO2"/>
    <mergeCell ref="AL40:AM40"/>
    <mergeCell ref="AL41:AM41"/>
    <mergeCell ref="AL42:AM42"/>
    <mergeCell ref="AL43:AM43"/>
    <mergeCell ref="AL44:AM44"/>
    <mergeCell ref="AL45:AM45"/>
    <mergeCell ref="AL47:AM48"/>
    <mergeCell ref="AL49:AM49"/>
    <mergeCell ref="AL50:AM50"/>
    <mergeCell ref="AL51:AM51"/>
    <mergeCell ref="AL52:AM52"/>
    <mergeCell ref="AL53:AM53"/>
    <mergeCell ref="AL54:AM54"/>
    <mergeCell ref="AN9:AO9"/>
    <mergeCell ref="AN10:AO11"/>
    <mergeCell ref="AN12:AO12"/>
    <mergeCell ref="AN41:AO41"/>
    <mergeCell ref="AN42:AO42"/>
    <mergeCell ref="AN43:AO43"/>
    <mergeCell ref="AN44:AO44"/>
    <mergeCell ref="AN13:AO13"/>
    <mergeCell ref="AN14:AO14"/>
    <mergeCell ref="AN15:AO15"/>
    <mergeCell ref="AN16:AO16"/>
    <mergeCell ref="AN17:AO17"/>
    <mergeCell ref="AN18:AO18"/>
    <mergeCell ref="AN19:AO19"/>
    <mergeCell ref="AN20:AO20"/>
    <mergeCell ref="AN21:AO21"/>
    <mergeCell ref="AN31:AO31"/>
    <mergeCell ref="AN33:AO34"/>
    <mergeCell ref="AN36:AO36"/>
    <mergeCell ref="AN37:AO37"/>
    <mergeCell ref="AN38:AO38"/>
    <mergeCell ref="AN39:AO39"/>
    <mergeCell ref="AN40:AO40"/>
    <mergeCell ref="AJ39:AK39"/>
    <mergeCell ref="AJ40:AK40"/>
    <mergeCell ref="AJ33:AK34"/>
    <mergeCell ref="AJ35:AK35"/>
    <mergeCell ref="AJ36:AK36"/>
    <mergeCell ref="AJ37:AK37"/>
    <mergeCell ref="AJ38:AK38"/>
    <mergeCell ref="AJ41:AK41"/>
    <mergeCell ref="AJ42:AK42"/>
    <mergeCell ref="AJ43:AK43"/>
    <mergeCell ref="AJ44:AK44"/>
    <mergeCell ref="AJ45:AK45"/>
    <mergeCell ref="AJ47:AK48"/>
    <mergeCell ref="AJ49:AK49"/>
    <mergeCell ref="AJ50:AK50"/>
    <mergeCell ref="AJ51:AK51"/>
    <mergeCell ref="AJ52:AK52"/>
    <mergeCell ref="AJ53:AK53"/>
    <mergeCell ref="AJ54:AK54"/>
    <mergeCell ref="AL9:AM9"/>
    <mergeCell ref="AL10:AM11"/>
    <mergeCell ref="AL12:AM12"/>
    <mergeCell ref="AL13:AM13"/>
    <mergeCell ref="AL14:AM14"/>
    <mergeCell ref="AL15:AM15"/>
    <mergeCell ref="AL16:AM16"/>
    <mergeCell ref="AL17:AM17"/>
    <mergeCell ref="AL18:AM18"/>
    <mergeCell ref="AL19:AM19"/>
    <mergeCell ref="AL20:AM20"/>
    <mergeCell ref="AL21:AM21"/>
    <mergeCell ref="AL31:AM31"/>
    <mergeCell ref="AL33:AM34"/>
    <mergeCell ref="AL36:AM36"/>
    <mergeCell ref="AL37:AM37"/>
    <mergeCell ref="AL38:AM38"/>
    <mergeCell ref="AL39:AM39"/>
    <mergeCell ref="AJ10:AK11"/>
    <mergeCell ref="AJ12:AK12"/>
    <mergeCell ref="AJ13:AK13"/>
    <mergeCell ref="AJ14:AK14"/>
    <mergeCell ref="AJ15:AK15"/>
    <mergeCell ref="AJ16:AK16"/>
    <mergeCell ref="AJ17:AK17"/>
    <mergeCell ref="AJ18:AK18"/>
    <mergeCell ref="AJ19:AK19"/>
    <mergeCell ref="AJ20:AK20"/>
    <mergeCell ref="AJ21:AK21"/>
    <mergeCell ref="AJ31:AK31"/>
    <mergeCell ref="AF55:AG55"/>
    <mergeCell ref="AH9:AI9"/>
    <mergeCell ref="AH10:AI11"/>
    <mergeCell ref="AH12:AI12"/>
    <mergeCell ref="AH13:AI13"/>
    <mergeCell ref="AH14:AI14"/>
    <mergeCell ref="AH15:AI15"/>
    <mergeCell ref="AH16:AI16"/>
    <mergeCell ref="AH18:AI18"/>
    <mergeCell ref="AH19:AI19"/>
    <mergeCell ref="AH20:AI20"/>
    <mergeCell ref="AH31:AI31"/>
    <mergeCell ref="AH33:AI34"/>
    <mergeCell ref="AH36:AI36"/>
    <mergeCell ref="AH37:AI37"/>
    <mergeCell ref="AH38:AI38"/>
    <mergeCell ref="AH39:AI39"/>
    <mergeCell ref="AH40:AI40"/>
    <mergeCell ref="AH41:AI41"/>
    <mergeCell ref="AH42:AI42"/>
    <mergeCell ref="AH43:AI43"/>
    <mergeCell ref="AH44:AI44"/>
    <mergeCell ref="AH45:AI45"/>
    <mergeCell ref="AH51:AI51"/>
    <mergeCell ref="AH52:AI52"/>
    <mergeCell ref="AH53:AI53"/>
    <mergeCell ref="AH54:AI54"/>
    <mergeCell ref="AH55:AI55"/>
    <mergeCell ref="AD54:AE54"/>
    <mergeCell ref="AD55:AE55"/>
    <mergeCell ref="AF9:AG9"/>
    <mergeCell ref="AF10:AG11"/>
    <mergeCell ref="AF12:AG12"/>
    <mergeCell ref="AF13:AG13"/>
    <mergeCell ref="AF14:AG14"/>
    <mergeCell ref="AF15:AG15"/>
    <mergeCell ref="AF16:AG16"/>
    <mergeCell ref="AF17:AG17"/>
    <mergeCell ref="AF18:AG18"/>
    <mergeCell ref="AF19:AG19"/>
    <mergeCell ref="AF20:AG20"/>
    <mergeCell ref="AF21:AG21"/>
    <mergeCell ref="AF31:AG31"/>
    <mergeCell ref="AF33:AG34"/>
    <mergeCell ref="AF35:AG35"/>
    <mergeCell ref="AF36:AG36"/>
    <mergeCell ref="AF37:AG37"/>
    <mergeCell ref="AF38:AG38"/>
    <mergeCell ref="AF39:AG39"/>
    <mergeCell ref="AF40:AG40"/>
    <mergeCell ref="AF41:AG41"/>
    <mergeCell ref="AF42:AG42"/>
    <mergeCell ref="AF43:AG43"/>
    <mergeCell ref="AF44:AG44"/>
    <mergeCell ref="AF45:AG45"/>
    <mergeCell ref="AF47:AG48"/>
    <mergeCell ref="AF51:AG51"/>
    <mergeCell ref="AD53:AE53"/>
    <mergeCell ref="AF52:AG52"/>
    <mergeCell ref="AF53:AG53"/>
    <mergeCell ref="AF54:AG54"/>
    <mergeCell ref="AB41:AC41"/>
    <mergeCell ref="AB42:AC42"/>
    <mergeCell ref="AB43:AC43"/>
    <mergeCell ref="AB44:AC44"/>
    <mergeCell ref="AB45:AC45"/>
    <mergeCell ref="AB47:AC48"/>
    <mergeCell ref="AB51:AC51"/>
    <mergeCell ref="AB52:AC52"/>
    <mergeCell ref="AB53:AC53"/>
    <mergeCell ref="AB54:AC54"/>
    <mergeCell ref="AF50:AG50"/>
    <mergeCell ref="AD49:AE49"/>
    <mergeCell ref="AF49:AG49"/>
    <mergeCell ref="Z52:AA52"/>
    <mergeCell ref="AB55:AC55"/>
    <mergeCell ref="AD10:AE11"/>
    <mergeCell ref="AD12:AE12"/>
    <mergeCell ref="AD13:AE13"/>
    <mergeCell ref="AD14:AE14"/>
    <mergeCell ref="AD15:AE15"/>
    <mergeCell ref="AD16:AE16"/>
    <mergeCell ref="AD18:AE18"/>
    <mergeCell ref="AD19:AE19"/>
    <mergeCell ref="AD20:AE20"/>
    <mergeCell ref="AD31:AE31"/>
    <mergeCell ref="AD33:AE34"/>
    <mergeCell ref="AD36:AE36"/>
    <mergeCell ref="AD37:AE37"/>
    <mergeCell ref="AD38:AE38"/>
    <mergeCell ref="AD39:AE39"/>
    <mergeCell ref="AD40:AE40"/>
    <mergeCell ref="AD41:AE41"/>
    <mergeCell ref="AD42:AE42"/>
    <mergeCell ref="AD43:AE43"/>
    <mergeCell ref="AD44:AE44"/>
    <mergeCell ref="AD45:AE45"/>
    <mergeCell ref="AD52:AE52"/>
    <mergeCell ref="Z53:AA53"/>
    <mergeCell ref="Z54:AA54"/>
    <mergeCell ref="Z55:AA55"/>
    <mergeCell ref="AB9:AC9"/>
    <mergeCell ref="AB10:AC11"/>
    <mergeCell ref="AB12:AC12"/>
    <mergeCell ref="AB13:AC13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31:AC31"/>
    <mergeCell ref="AB33:AC34"/>
    <mergeCell ref="AB35:AC35"/>
    <mergeCell ref="AB36:AC36"/>
    <mergeCell ref="AB37:AC37"/>
    <mergeCell ref="AB38:AC38"/>
    <mergeCell ref="AB39:AC39"/>
    <mergeCell ref="AB40:AC40"/>
    <mergeCell ref="Z42:AA42"/>
    <mergeCell ref="Z39:AA39"/>
    <mergeCell ref="Z40:AA40"/>
    <mergeCell ref="Z41:AA41"/>
    <mergeCell ref="X42:Y42"/>
    <mergeCell ref="X43:Y43"/>
    <mergeCell ref="X44:Y44"/>
    <mergeCell ref="X45:Y45"/>
    <mergeCell ref="X47:Y48"/>
    <mergeCell ref="X49:Y49"/>
    <mergeCell ref="Z43:AA43"/>
    <mergeCell ref="Z44:AA44"/>
    <mergeCell ref="Z45:AA45"/>
    <mergeCell ref="Z47:AA48"/>
    <mergeCell ref="Z49:AA49"/>
    <mergeCell ref="X39:Y39"/>
    <mergeCell ref="X40:Y40"/>
    <mergeCell ref="Z19:AA19"/>
    <mergeCell ref="Z20:AA20"/>
    <mergeCell ref="Z21:AA21"/>
    <mergeCell ref="Z31:AA31"/>
    <mergeCell ref="Z33:AA34"/>
    <mergeCell ref="Z35:AA35"/>
    <mergeCell ref="Z36:AA36"/>
    <mergeCell ref="Z37:AA37"/>
    <mergeCell ref="Z38:AA38"/>
    <mergeCell ref="Z9:AA9"/>
    <mergeCell ref="Z10:AA11"/>
    <mergeCell ref="Z12:AA12"/>
    <mergeCell ref="Z13:AA13"/>
    <mergeCell ref="Z14:AA14"/>
    <mergeCell ref="Z15:AA15"/>
    <mergeCell ref="Z16:AA16"/>
    <mergeCell ref="Z17:AA17"/>
    <mergeCell ref="Z18:AA18"/>
    <mergeCell ref="X53:Y53"/>
    <mergeCell ref="X54:Y54"/>
    <mergeCell ref="X55:Y55"/>
    <mergeCell ref="X50:Y50"/>
    <mergeCell ref="X51:Y51"/>
    <mergeCell ref="X52:Y52"/>
    <mergeCell ref="V53:W53"/>
    <mergeCell ref="V54:W54"/>
    <mergeCell ref="V55:W55"/>
    <mergeCell ref="X21:Y21"/>
    <mergeCell ref="X31:Y31"/>
    <mergeCell ref="X33:Y34"/>
    <mergeCell ref="X35:Y35"/>
    <mergeCell ref="X36:Y36"/>
    <mergeCell ref="X37:Y37"/>
    <mergeCell ref="X38:Y38"/>
    <mergeCell ref="X9:Y9"/>
    <mergeCell ref="X10:Y11"/>
    <mergeCell ref="X12:Y12"/>
    <mergeCell ref="X13:Y13"/>
    <mergeCell ref="X14:Y14"/>
    <mergeCell ref="X15:Y15"/>
    <mergeCell ref="X16:Y16"/>
    <mergeCell ref="X17:Y17"/>
    <mergeCell ref="X18:Y18"/>
    <mergeCell ref="V13:W13"/>
    <mergeCell ref="V14:W14"/>
    <mergeCell ref="V15:W15"/>
    <mergeCell ref="V16:W16"/>
    <mergeCell ref="V17:W17"/>
    <mergeCell ref="V18:W18"/>
    <mergeCell ref="V19:W19"/>
    <mergeCell ref="V20:W20"/>
    <mergeCell ref="X19:Y19"/>
    <mergeCell ref="X20:Y20"/>
    <mergeCell ref="V21:W21"/>
    <mergeCell ref="V31:W31"/>
    <mergeCell ref="V33:W34"/>
    <mergeCell ref="V35:W35"/>
    <mergeCell ref="V36:W36"/>
    <mergeCell ref="V37:W37"/>
    <mergeCell ref="V38:W38"/>
    <mergeCell ref="V39:W39"/>
    <mergeCell ref="R43:S43"/>
    <mergeCell ref="V42:W42"/>
    <mergeCell ref="V43:W43"/>
    <mergeCell ref="V44:W44"/>
    <mergeCell ref="T53:U53"/>
    <mergeCell ref="R45:S45"/>
    <mergeCell ref="R47:S48"/>
    <mergeCell ref="R49:S49"/>
    <mergeCell ref="R50:S50"/>
    <mergeCell ref="R51:S51"/>
    <mergeCell ref="R52:S52"/>
    <mergeCell ref="R53:S53"/>
    <mergeCell ref="V45:W45"/>
    <mergeCell ref="V47:W48"/>
    <mergeCell ref="V49:W49"/>
    <mergeCell ref="V50:W50"/>
    <mergeCell ref="V51:W51"/>
    <mergeCell ref="V52:W52"/>
    <mergeCell ref="R42:S42"/>
    <mergeCell ref="T9:U9"/>
    <mergeCell ref="T10:U10"/>
    <mergeCell ref="T12:U12"/>
    <mergeCell ref="T31:U31"/>
    <mergeCell ref="T33:U33"/>
    <mergeCell ref="T47:U47"/>
    <mergeCell ref="T50:U50"/>
    <mergeCell ref="T52:U52"/>
    <mergeCell ref="R44:S44"/>
    <mergeCell ref="N17:O17"/>
    <mergeCell ref="N18:O18"/>
    <mergeCell ref="N19:O19"/>
    <mergeCell ref="N20:O20"/>
    <mergeCell ref="N21:O21"/>
    <mergeCell ref="T54:U54"/>
    <mergeCell ref="T55:U55"/>
    <mergeCell ref="R13:S13"/>
    <mergeCell ref="R14:S14"/>
    <mergeCell ref="R15:S15"/>
    <mergeCell ref="R16:S16"/>
    <mergeCell ref="R17:S17"/>
    <mergeCell ref="R18:S18"/>
    <mergeCell ref="R19:S19"/>
    <mergeCell ref="R20:S20"/>
    <mergeCell ref="R21:S21"/>
    <mergeCell ref="R31:S31"/>
    <mergeCell ref="R33:S34"/>
    <mergeCell ref="R35:S35"/>
    <mergeCell ref="R36:S36"/>
    <mergeCell ref="R37:S37"/>
    <mergeCell ref="R38:S38"/>
    <mergeCell ref="R39:S39"/>
    <mergeCell ref="R40:S40"/>
    <mergeCell ref="J17:K17"/>
    <mergeCell ref="J18:K18"/>
    <mergeCell ref="J19:K19"/>
    <mergeCell ref="J20:K20"/>
    <mergeCell ref="J21:K21"/>
    <mergeCell ref="J31:K31"/>
    <mergeCell ref="J33:K34"/>
    <mergeCell ref="J35:K35"/>
    <mergeCell ref="J36:K36"/>
    <mergeCell ref="B53:C53"/>
    <mergeCell ref="B52:C52"/>
    <mergeCell ref="D52:E52"/>
    <mergeCell ref="F52:G52"/>
    <mergeCell ref="L52:M52"/>
    <mergeCell ref="N52:O52"/>
    <mergeCell ref="P52:Q52"/>
    <mergeCell ref="H52:I52"/>
    <mergeCell ref="H53:I53"/>
    <mergeCell ref="J52:K52"/>
    <mergeCell ref="J53:K53"/>
    <mergeCell ref="A58:AA58"/>
    <mergeCell ref="A59:AA59"/>
    <mergeCell ref="A60:AA60"/>
    <mergeCell ref="A61:AA61"/>
    <mergeCell ref="A62:AA62"/>
    <mergeCell ref="A55:C55"/>
    <mergeCell ref="A54:C54"/>
    <mergeCell ref="D55:E55"/>
    <mergeCell ref="H54:I54"/>
    <mergeCell ref="H55:I55"/>
    <mergeCell ref="J54:K54"/>
    <mergeCell ref="J55:K55"/>
    <mergeCell ref="R55:S55"/>
    <mergeCell ref="R54:S54"/>
    <mergeCell ref="AH47:AI48"/>
    <mergeCell ref="D49:E49"/>
    <mergeCell ref="F49:G49"/>
    <mergeCell ref="N49:O49"/>
    <mergeCell ref="P49:Q49"/>
    <mergeCell ref="AB49:AC49"/>
    <mergeCell ref="B51:C51"/>
    <mergeCell ref="B50:C50"/>
    <mergeCell ref="D50:E50"/>
    <mergeCell ref="F50:G50"/>
    <mergeCell ref="L50:M50"/>
    <mergeCell ref="N50:O50"/>
    <mergeCell ref="P50:Q50"/>
    <mergeCell ref="AB50:AC50"/>
    <mergeCell ref="AD50:AE50"/>
    <mergeCell ref="Z50:AA50"/>
    <mergeCell ref="Z51:AA51"/>
    <mergeCell ref="H51:I51"/>
    <mergeCell ref="J50:K50"/>
    <mergeCell ref="J51:K51"/>
    <mergeCell ref="AD51:AE51"/>
    <mergeCell ref="B49:C49"/>
    <mergeCell ref="A47:C48"/>
    <mergeCell ref="D47:E48"/>
    <mergeCell ref="F47:G48"/>
    <mergeCell ref="L47:M47"/>
    <mergeCell ref="P47:Q48"/>
    <mergeCell ref="AD47:AE48"/>
    <mergeCell ref="H47:I48"/>
    <mergeCell ref="H49:I49"/>
    <mergeCell ref="J47:K48"/>
    <mergeCell ref="J49:K49"/>
    <mergeCell ref="N47:O48"/>
    <mergeCell ref="A42:B43"/>
    <mergeCell ref="A45:C45"/>
    <mergeCell ref="A44:B44"/>
    <mergeCell ref="D42:E42"/>
    <mergeCell ref="H42:I42"/>
    <mergeCell ref="H43:I43"/>
    <mergeCell ref="H44:I44"/>
    <mergeCell ref="H45:I45"/>
    <mergeCell ref="J42:K42"/>
    <mergeCell ref="J43:K43"/>
    <mergeCell ref="J44:K44"/>
    <mergeCell ref="J45:K45"/>
    <mergeCell ref="D44:E44"/>
    <mergeCell ref="F44:G44"/>
    <mergeCell ref="A40:B41"/>
    <mergeCell ref="A38:B39"/>
    <mergeCell ref="D38:E38"/>
    <mergeCell ref="F38:G38"/>
    <mergeCell ref="H38:I38"/>
    <mergeCell ref="H39:I39"/>
    <mergeCell ref="H40:I40"/>
    <mergeCell ref="H41:I41"/>
    <mergeCell ref="J41:K41"/>
    <mergeCell ref="D40:E40"/>
    <mergeCell ref="F40:G40"/>
    <mergeCell ref="J40:K40"/>
    <mergeCell ref="J38:K38"/>
    <mergeCell ref="J39:K39"/>
    <mergeCell ref="A35:B37"/>
    <mergeCell ref="D35:E35"/>
    <mergeCell ref="F35:G35"/>
    <mergeCell ref="P35:Q35"/>
    <mergeCell ref="AD35:AE35"/>
    <mergeCell ref="AH35:AI35"/>
    <mergeCell ref="AL35:AM35"/>
    <mergeCell ref="AN35:AO35"/>
    <mergeCell ref="D36:E36"/>
    <mergeCell ref="H35:I35"/>
    <mergeCell ref="H36:I36"/>
    <mergeCell ref="H37:I37"/>
    <mergeCell ref="N35:O35"/>
    <mergeCell ref="N36:O36"/>
    <mergeCell ref="N37:O37"/>
    <mergeCell ref="J37:K37"/>
    <mergeCell ref="A33:C34"/>
    <mergeCell ref="A31:C31"/>
    <mergeCell ref="D31:E31"/>
    <mergeCell ref="F31:G31"/>
    <mergeCell ref="L31:M31"/>
    <mergeCell ref="N31:O31"/>
    <mergeCell ref="P31:Q31"/>
    <mergeCell ref="H21:I21"/>
    <mergeCell ref="H31:I31"/>
    <mergeCell ref="H33:I34"/>
    <mergeCell ref="N33:O34"/>
    <mergeCell ref="D17:E17"/>
    <mergeCell ref="F17:G17"/>
    <mergeCell ref="P17:Q17"/>
    <mergeCell ref="AD17:AE17"/>
    <mergeCell ref="AH17:AI17"/>
    <mergeCell ref="B21:C21"/>
    <mergeCell ref="B20:C20"/>
    <mergeCell ref="D21:E21"/>
    <mergeCell ref="F21:G21"/>
    <mergeCell ref="P21:Q21"/>
    <mergeCell ref="AD21:AE21"/>
    <mergeCell ref="D19:E19"/>
    <mergeCell ref="F19:G19"/>
    <mergeCell ref="P19:Q19"/>
    <mergeCell ref="D20:E20"/>
    <mergeCell ref="F20:G20"/>
    <mergeCell ref="P20:Q20"/>
    <mergeCell ref="D18:E18"/>
    <mergeCell ref="F18:G18"/>
    <mergeCell ref="P18:Q18"/>
    <mergeCell ref="H17:I17"/>
    <mergeCell ref="H18:I18"/>
    <mergeCell ref="H19:I19"/>
    <mergeCell ref="AH21:AI21"/>
    <mergeCell ref="A13:A20"/>
    <mergeCell ref="B13:C13"/>
    <mergeCell ref="B14:C14"/>
    <mergeCell ref="B15:C15"/>
    <mergeCell ref="B17:C17"/>
    <mergeCell ref="B16:C16"/>
    <mergeCell ref="B19:C19"/>
    <mergeCell ref="A10:C10"/>
    <mergeCell ref="B11:C11"/>
    <mergeCell ref="A12:C12"/>
    <mergeCell ref="B18:C18"/>
    <mergeCell ref="V9:W9"/>
    <mergeCell ref="D12:E12"/>
    <mergeCell ref="F12:G12"/>
    <mergeCell ref="L12:M12"/>
    <mergeCell ref="N12:O12"/>
    <mergeCell ref="H10:I11"/>
    <mergeCell ref="H12:I12"/>
    <mergeCell ref="J10:K11"/>
    <mergeCell ref="J12:K12"/>
    <mergeCell ref="N10:O11"/>
    <mergeCell ref="V12:W12"/>
    <mergeCell ref="AJ9:AK9"/>
    <mergeCell ref="A1:AO1"/>
    <mergeCell ref="AD9:AE9"/>
    <mergeCell ref="P12:Q12"/>
    <mergeCell ref="D10:E11"/>
    <mergeCell ref="F10:G11"/>
    <mergeCell ref="L10:M10"/>
    <mergeCell ref="P10:Q11"/>
    <mergeCell ref="L9:M9"/>
    <mergeCell ref="N9:O9"/>
    <mergeCell ref="P9:Q9"/>
    <mergeCell ref="R10:S11"/>
    <mergeCell ref="R12:S12"/>
    <mergeCell ref="V10:W11"/>
    <mergeCell ref="A8:B8"/>
    <mergeCell ref="A9:B9"/>
    <mergeCell ref="A4:AA4"/>
    <mergeCell ref="B5:AA5"/>
    <mergeCell ref="B6:C6"/>
    <mergeCell ref="D9:E9"/>
    <mergeCell ref="F9:G9"/>
    <mergeCell ref="H9:I9"/>
    <mergeCell ref="J9:K9"/>
    <mergeCell ref="R9:S9"/>
    <mergeCell ref="D15:E15"/>
    <mergeCell ref="F15:G15"/>
    <mergeCell ref="P15:Q15"/>
    <mergeCell ref="D16:E16"/>
    <mergeCell ref="F16:G16"/>
    <mergeCell ref="P16:Q16"/>
    <mergeCell ref="D13:E13"/>
    <mergeCell ref="F13:G13"/>
    <mergeCell ref="P13:Q13"/>
    <mergeCell ref="D14:E14"/>
    <mergeCell ref="F14:G14"/>
    <mergeCell ref="P14:Q14"/>
    <mergeCell ref="H13:I13"/>
    <mergeCell ref="H14:I14"/>
    <mergeCell ref="H15:I15"/>
    <mergeCell ref="H16:I16"/>
    <mergeCell ref="J13:K13"/>
    <mergeCell ref="J14:K14"/>
    <mergeCell ref="J15:K15"/>
    <mergeCell ref="J16:K16"/>
    <mergeCell ref="N13:O13"/>
    <mergeCell ref="N14:O14"/>
    <mergeCell ref="N15:O15"/>
    <mergeCell ref="N16:O16"/>
    <mergeCell ref="H20:I20"/>
    <mergeCell ref="F36:G36"/>
    <mergeCell ref="P36:Q36"/>
    <mergeCell ref="D37:E37"/>
    <mergeCell ref="F37:G37"/>
    <mergeCell ref="P37:Q37"/>
    <mergeCell ref="D33:E34"/>
    <mergeCell ref="F33:G34"/>
    <mergeCell ref="L33:M33"/>
    <mergeCell ref="P33:Q34"/>
    <mergeCell ref="P40:Q40"/>
    <mergeCell ref="D41:E41"/>
    <mergeCell ref="F41:G41"/>
    <mergeCell ref="P41:Q41"/>
    <mergeCell ref="P38:Q38"/>
    <mergeCell ref="D39:E39"/>
    <mergeCell ref="F39:G39"/>
    <mergeCell ref="P39:Q39"/>
    <mergeCell ref="X41:Y41"/>
    <mergeCell ref="N38:O38"/>
    <mergeCell ref="N39:O39"/>
    <mergeCell ref="N40:O40"/>
    <mergeCell ref="N41:O41"/>
    <mergeCell ref="R41:S41"/>
    <mergeCell ref="V40:W40"/>
    <mergeCell ref="V41:W41"/>
    <mergeCell ref="P44:Q44"/>
    <mergeCell ref="D45:E45"/>
    <mergeCell ref="F45:G45"/>
    <mergeCell ref="P45:Q45"/>
    <mergeCell ref="F42:G42"/>
    <mergeCell ref="P42:Q42"/>
    <mergeCell ref="D43:E43"/>
    <mergeCell ref="F43:G43"/>
    <mergeCell ref="P43:Q43"/>
    <mergeCell ref="N42:O42"/>
    <mergeCell ref="N43:O43"/>
    <mergeCell ref="N44:O44"/>
    <mergeCell ref="N45:O45"/>
    <mergeCell ref="AJ55:AK55"/>
    <mergeCell ref="AL55:AM55"/>
    <mergeCell ref="AN55:AO55"/>
    <mergeCell ref="AH49:AI49"/>
    <mergeCell ref="P53:Q53"/>
    <mergeCell ref="D51:E51"/>
    <mergeCell ref="F51:G51"/>
    <mergeCell ref="N51:O51"/>
    <mergeCell ref="P51:Q51"/>
    <mergeCell ref="F55:G55"/>
    <mergeCell ref="L55:M55"/>
    <mergeCell ref="N55:O55"/>
    <mergeCell ref="P55:Q55"/>
    <mergeCell ref="D54:E54"/>
    <mergeCell ref="F54:G54"/>
    <mergeCell ref="L54:M54"/>
    <mergeCell ref="N54:O54"/>
    <mergeCell ref="P54:Q54"/>
    <mergeCell ref="D53:E53"/>
    <mergeCell ref="F53:G53"/>
    <mergeCell ref="L53:M53"/>
    <mergeCell ref="N53:O53"/>
    <mergeCell ref="AH50:AI50"/>
    <mergeCell ref="H50:I50"/>
  </mergeCells>
  <pageMargins left="0.7" right="0.7" top="0.75" bottom="0.75" header="0.3" footer="0.3"/>
  <pageSetup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- EVALUACION FINANCIERA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CONTADOR  ENAP - TK POLANCO MAHECHA MARLON DAVID</dc:creator>
  <cp:lastModifiedBy>S3 ADRIANA PRIETO FIGUEROA</cp:lastModifiedBy>
  <cp:lastPrinted>2020-04-28T01:42:18Z</cp:lastPrinted>
  <dcterms:created xsi:type="dcterms:W3CDTF">2019-07-31T15:05:08Z</dcterms:created>
  <dcterms:modified xsi:type="dcterms:W3CDTF">2020-06-25T15:32:45Z</dcterms:modified>
</cp:coreProperties>
</file>